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azran\IdeaProjects\Mashkanta\"/>
    </mc:Choice>
  </mc:AlternateContent>
  <xr:revisionPtr revIDLastSave="0" documentId="13_ncr:1_{8DD61E5F-1126-4ADB-9AC8-8B894A8F958B}" xr6:coauthVersionLast="46" xr6:coauthVersionMax="46" xr10:uidLastSave="{00000000-0000-0000-0000-000000000000}"/>
  <bookViews>
    <workbookView xWindow="-16485" yWindow="915" windowWidth="15375" windowHeight="7875" activeTab="1" xr2:uid="{00000000-000D-0000-FFFF-FFFF00000000}"/>
  </bookViews>
  <sheets>
    <sheet name="נתוני משכנתא" sheetId="1" r:id="rId1"/>
    <sheet name="ניתוח תמהיל נבחר" sheetId="13" r:id="rId2"/>
    <sheet name="תחזיות" sheetId="7" r:id="rId3"/>
    <sheet name="csvCPI" sheetId="11" r:id="rId4"/>
    <sheet name="csvPrime" sheetId="12" r:id="rId5"/>
  </sheets>
  <externalReferences>
    <externalReference r:id="rId6"/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05" i="7" l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/>
  <c r="C397" i="7" s="1"/>
  <c r="C398" i="7" s="1"/>
  <c r="C399" i="7" s="1"/>
  <c r="C400" i="7"/>
  <c r="C401" i="7" s="1"/>
  <c r="C402" i="7" s="1"/>
  <c r="C403" i="7" s="1"/>
  <c r="C404" i="7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304" i="7"/>
  <c r="C245" i="7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244" i="7"/>
  <c r="C186" i="7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185" i="7"/>
  <c r="C155" i="7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54" i="7"/>
  <c r="C125" i="7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24" i="7"/>
  <c r="C65" i="7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64" i="7"/>
  <c r="C60" i="7"/>
  <c r="C61" i="7" s="1"/>
  <c r="C62" i="7" s="1"/>
  <c r="C63" i="7" s="1"/>
  <c r="C51" i="7"/>
  <c r="C52" i="7"/>
  <c r="C53" i="7"/>
  <c r="C54" i="7"/>
  <c r="C55" i="7" s="1"/>
  <c r="C56" i="7" s="1"/>
  <c r="C57" i="7" s="1"/>
  <c r="C58" i="7" s="1"/>
  <c r="C59" i="7" s="1"/>
  <c r="C43" i="7"/>
  <c r="C44" i="7" s="1"/>
  <c r="C45" i="7" s="1"/>
  <c r="C46" i="7" s="1"/>
  <c r="C47" i="7" s="1"/>
  <c r="C48" i="7" s="1"/>
  <c r="C49" i="7" s="1"/>
  <c r="C50" i="7" s="1"/>
  <c r="C28" i="7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16" i="7"/>
  <c r="C17" i="7"/>
  <c r="C18" i="7"/>
  <c r="C19" i="7"/>
  <c r="C20" i="7" s="1"/>
  <c r="C21" i="7" s="1"/>
  <c r="C22" i="7" s="1"/>
  <c r="C23" i="7" s="1"/>
  <c r="C24" i="7" s="1"/>
  <c r="C25" i="7" s="1"/>
  <c r="C26" i="7" s="1"/>
  <c r="C27" i="7" s="1"/>
  <c r="C15" i="7"/>
  <c r="F38" i="7"/>
  <c r="F39" i="7" s="1"/>
  <c r="F26" i="7"/>
  <c r="F27" i="7" s="1"/>
  <c r="F25" i="7"/>
  <c r="B1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32" i="11"/>
  <c r="B33" i="11"/>
  <c r="B34" i="11"/>
  <c r="B35" i="11"/>
  <c r="F6" i="1"/>
  <c r="B24" i="11" l="1"/>
  <c r="F28" i="7"/>
  <c r="F40" i="7"/>
  <c r="B36" i="11"/>
  <c r="AJ12" i="1"/>
  <c r="AJ13" i="1"/>
  <c r="AJ14" i="1"/>
  <c r="AJ15" i="1"/>
  <c r="AJ16" i="1"/>
  <c r="AJ17" i="1"/>
  <c r="AJ18" i="1"/>
  <c r="AJ19" i="1"/>
  <c r="AJ20" i="1"/>
  <c r="AJ11" i="1"/>
  <c r="B37" i="11" l="1"/>
  <c r="F41" i="7"/>
  <c r="F29" i="7"/>
  <c r="B25" i="11"/>
  <c r="CK532" i="13"/>
  <c r="CA532" i="13"/>
  <c r="BQ532" i="13"/>
  <c r="BH532" i="13"/>
  <c r="BI532" i="13" s="1"/>
  <c r="AW532" i="13"/>
  <c r="AX532" i="13" s="1"/>
  <c r="AL532" i="13"/>
  <c r="AM532" i="13" s="1"/>
  <c r="AA532" i="13"/>
  <c r="AB532" i="13" s="1"/>
  <c r="R532" i="13"/>
  <c r="S532" i="13" s="1"/>
  <c r="I532" i="13"/>
  <c r="J532" i="13" s="1"/>
  <c r="CK531" i="13"/>
  <c r="CA531" i="13"/>
  <c r="BQ531" i="13"/>
  <c r="BH531" i="13"/>
  <c r="BI531" i="13" s="1"/>
  <c r="AW531" i="13"/>
  <c r="AX531" i="13" s="1"/>
  <c r="AL531" i="13"/>
  <c r="AM531" i="13" s="1"/>
  <c r="AA531" i="13"/>
  <c r="AB531" i="13" s="1"/>
  <c r="R531" i="13"/>
  <c r="S531" i="13" s="1"/>
  <c r="I531" i="13"/>
  <c r="J531" i="13" s="1"/>
  <c r="CK530" i="13"/>
  <c r="CA530" i="13"/>
  <c r="BQ530" i="13"/>
  <c r="BH530" i="13"/>
  <c r="BI530" i="13" s="1"/>
  <c r="AW530" i="13"/>
  <c r="AX530" i="13" s="1"/>
  <c r="AL530" i="13"/>
  <c r="AM530" i="13" s="1"/>
  <c r="AA530" i="13"/>
  <c r="AB530" i="13" s="1"/>
  <c r="R530" i="13"/>
  <c r="S530" i="13" s="1"/>
  <c r="I530" i="13"/>
  <c r="J530" i="13" s="1"/>
  <c r="CK529" i="13"/>
  <c r="CA529" i="13"/>
  <c r="BQ529" i="13"/>
  <c r="BH529" i="13"/>
  <c r="BI529" i="13" s="1"/>
  <c r="AW529" i="13"/>
  <c r="AX529" i="13" s="1"/>
  <c r="AL529" i="13"/>
  <c r="AM529" i="13" s="1"/>
  <c r="AA529" i="13"/>
  <c r="AB529" i="13" s="1"/>
  <c r="R529" i="13"/>
  <c r="S529" i="13" s="1"/>
  <c r="I529" i="13"/>
  <c r="J529" i="13" s="1"/>
  <c r="CK528" i="13"/>
  <c r="CA528" i="13"/>
  <c r="BQ528" i="13"/>
  <c r="BH528" i="13"/>
  <c r="BI528" i="13" s="1"/>
  <c r="AW528" i="13"/>
  <c r="AX528" i="13" s="1"/>
  <c r="AL528" i="13"/>
  <c r="AM528" i="13" s="1"/>
  <c r="AA528" i="13"/>
  <c r="AB528" i="13" s="1"/>
  <c r="R528" i="13"/>
  <c r="S528" i="13" s="1"/>
  <c r="I528" i="13"/>
  <c r="J528" i="13" s="1"/>
  <c r="CK527" i="13"/>
  <c r="CA527" i="13"/>
  <c r="BQ527" i="13"/>
  <c r="BH527" i="13"/>
  <c r="BI527" i="13" s="1"/>
  <c r="AW527" i="13"/>
  <c r="AX527" i="13" s="1"/>
  <c r="AL527" i="13"/>
  <c r="AM527" i="13" s="1"/>
  <c r="AA527" i="13"/>
  <c r="AB527" i="13" s="1"/>
  <c r="R527" i="13"/>
  <c r="S527" i="13" s="1"/>
  <c r="I527" i="13"/>
  <c r="J527" i="13" s="1"/>
  <c r="CK526" i="13"/>
  <c r="CA526" i="13"/>
  <c r="BQ526" i="13"/>
  <c r="BH526" i="13"/>
  <c r="BI526" i="13" s="1"/>
  <c r="AW526" i="13"/>
  <c r="AX526" i="13" s="1"/>
  <c r="AL526" i="13"/>
  <c r="AM526" i="13" s="1"/>
  <c r="AA526" i="13"/>
  <c r="AB526" i="13" s="1"/>
  <c r="R526" i="13"/>
  <c r="S526" i="13" s="1"/>
  <c r="I526" i="13"/>
  <c r="J526" i="13" s="1"/>
  <c r="CK525" i="13"/>
  <c r="CA525" i="13"/>
  <c r="BQ525" i="13"/>
  <c r="BH525" i="13"/>
  <c r="BI525" i="13" s="1"/>
  <c r="AW525" i="13"/>
  <c r="AX525" i="13" s="1"/>
  <c r="AL525" i="13"/>
  <c r="AM525" i="13" s="1"/>
  <c r="AA525" i="13"/>
  <c r="AB525" i="13" s="1"/>
  <c r="R525" i="13"/>
  <c r="S525" i="13" s="1"/>
  <c r="I525" i="13"/>
  <c r="J525" i="13" s="1"/>
  <c r="CK524" i="13"/>
  <c r="CA524" i="13"/>
  <c r="BQ524" i="13"/>
  <c r="BH524" i="13"/>
  <c r="BI524" i="13" s="1"/>
  <c r="AW524" i="13"/>
  <c r="AX524" i="13" s="1"/>
  <c r="AL524" i="13"/>
  <c r="AM524" i="13" s="1"/>
  <c r="AA524" i="13"/>
  <c r="AB524" i="13" s="1"/>
  <c r="R524" i="13"/>
  <c r="S524" i="13" s="1"/>
  <c r="I524" i="13"/>
  <c r="J524" i="13" s="1"/>
  <c r="CK523" i="13"/>
  <c r="CA523" i="13"/>
  <c r="BQ523" i="13"/>
  <c r="BH523" i="13"/>
  <c r="BI523" i="13" s="1"/>
  <c r="AW523" i="13"/>
  <c r="AX523" i="13" s="1"/>
  <c r="AL523" i="13"/>
  <c r="AM523" i="13" s="1"/>
  <c r="AA523" i="13"/>
  <c r="AB523" i="13" s="1"/>
  <c r="R523" i="13"/>
  <c r="S523" i="13" s="1"/>
  <c r="I523" i="13"/>
  <c r="J523" i="13" s="1"/>
  <c r="CK522" i="13"/>
  <c r="CA522" i="13"/>
  <c r="BQ522" i="13"/>
  <c r="BH522" i="13"/>
  <c r="BI522" i="13" s="1"/>
  <c r="AW522" i="13"/>
  <c r="AX522" i="13" s="1"/>
  <c r="AL522" i="13"/>
  <c r="AM522" i="13" s="1"/>
  <c r="AA522" i="13"/>
  <c r="AB522" i="13" s="1"/>
  <c r="R522" i="13"/>
  <c r="S522" i="13" s="1"/>
  <c r="I522" i="13"/>
  <c r="J522" i="13" s="1"/>
  <c r="CK521" i="13"/>
  <c r="CA521" i="13"/>
  <c r="BQ521" i="13"/>
  <c r="BH521" i="13"/>
  <c r="BI521" i="13" s="1"/>
  <c r="AW521" i="13"/>
  <c r="AX521" i="13" s="1"/>
  <c r="AL521" i="13"/>
  <c r="AM521" i="13" s="1"/>
  <c r="AA521" i="13"/>
  <c r="AB521" i="13" s="1"/>
  <c r="R521" i="13"/>
  <c r="S521" i="13" s="1"/>
  <c r="I521" i="13"/>
  <c r="J521" i="13" s="1"/>
  <c r="CK520" i="13"/>
  <c r="CA520" i="13"/>
  <c r="BQ520" i="13"/>
  <c r="BH520" i="13"/>
  <c r="BI520" i="13" s="1"/>
  <c r="AW520" i="13"/>
  <c r="AX520" i="13" s="1"/>
  <c r="AL520" i="13"/>
  <c r="AM520" i="13" s="1"/>
  <c r="AA520" i="13"/>
  <c r="AB520" i="13" s="1"/>
  <c r="R520" i="13"/>
  <c r="S520" i="13" s="1"/>
  <c r="I520" i="13"/>
  <c r="J520" i="13" s="1"/>
  <c r="CK519" i="13"/>
  <c r="CA519" i="13"/>
  <c r="BQ519" i="13"/>
  <c r="BH519" i="13"/>
  <c r="BI519" i="13" s="1"/>
  <c r="AW519" i="13"/>
  <c r="AX519" i="13" s="1"/>
  <c r="AL519" i="13"/>
  <c r="AM519" i="13" s="1"/>
  <c r="AA519" i="13"/>
  <c r="AB519" i="13" s="1"/>
  <c r="R519" i="13"/>
  <c r="S519" i="13" s="1"/>
  <c r="I519" i="13"/>
  <c r="J519" i="13" s="1"/>
  <c r="CK518" i="13"/>
  <c r="CA518" i="13"/>
  <c r="BQ518" i="13"/>
  <c r="BH518" i="13"/>
  <c r="BI518" i="13" s="1"/>
  <c r="AW518" i="13"/>
  <c r="AX518" i="13" s="1"/>
  <c r="AL518" i="13"/>
  <c r="AM518" i="13" s="1"/>
  <c r="AA518" i="13"/>
  <c r="AB518" i="13" s="1"/>
  <c r="R518" i="13"/>
  <c r="S518" i="13" s="1"/>
  <c r="I518" i="13"/>
  <c r="J518" i="13" s="1"/>
  <c r="CK517" i="13"/>
  <c r="CA517" i="13"/>
  <c r="BQ517" i="13"/>
  <c r="BH517" i="13"/>
  <c r="BI517" i="13" s="1"/>
  <c r="AW517" i="13"/>
  <c r="AX517" i="13" s="1"/>
  <c r="AL517" i="13"/>
  <c r="AM517" i="13" s="1"/>
  <c r="AA517" i="13"/>
  <c r="AB517" i="13" s="1"/>
  <c r="R517" i="13"/>
  <c r="S517" i="13" s="1"/>
  <c r="I517" i="13"/>
  <c r="J517" i="13" s="1"/>
  <c r="CK516" i="13"/>
  <c r="CA516" i="13"/>
  <c r="BQ516" i="13"/>
  <c r="BH516" i="13"/>
  <c r="BI516" i="13" s="1"/>
  <c r="AW516" i="13"/>
  <c r="AX516" i="13" s="1"/>
  <c r="AL516" i="13"/>
  <c r="AM516" i="13" s="1"/>
  <c r="AA516" i="13"/>
  <c r="AB516" i="13" s="1"/>
  <c r="R516" i="13"/>
  <c r="S516" i="13" s="1"/>
  <c r="I516" i="13"/>
  <c r="J516" i="13" s="1"/>
  <c r="CK515" i="13"/>
  <c r="CA515" i="13"/>
  <c r="BQ515" i="13"/>
  <c r="BH515" i="13"/>
  <c r="BI515" i="13" s="1"/>
  <c r="AW515" i="13"/>
  <c r="AX515" i="13" s="1"/>
  <c r="AL515" i="13"/>
  <c r="AM515" i="13" s="1"/>
  <c r="AA515" i="13"/>
  <c r="AB515" i="13" s="1"/>
  <c r="R515" i="13"/>
  <c r="S515" i="13" s="1"/>
  <c r="I515" i="13"/>
  <c r="J515" i="13" s="1"/>
  <c r="CK514" i="13"/>
  <c r="CA514" i="13"/>
  <c r="BQ514" i="13"/>
  <c r="BH514" i="13"/>
  <c r="BI514" i="13" s="1"/>
  <c r="AW514" i="13"/>
  <c r="AX514" i="13" s="1"/>
  <c r="AL514" i="13"/>
  <c r="AM514" i="13" s="1"/>
  <c r="AA514" i="13"/>
  <c r="AB514" i="13" s="1"/>
  <c r="R514" i="13"/>
  <c r="S514" i="13" s="1"/>
  <c r="I514" i="13"/>
  <c r="J514" i="13" s="1"/>
  <c r="CK513" i="13"/>
  <c r="CA513" i="13"/>
  <c r="BQ513" i="13"/>
  <c r="BH513" i="13"/>
  <c r="BI513" i="13" s="1"/>
  <c r="AW513" i="13"/>
  <c r="AX513" i="13" s="1"/>
  <c r="AL513" i="13"/>
  <c r="AM513" i="13" s="1"/>
  <c r="AA513" i="13"/>
  <c r="AB513" i="13" s="1"/>
  <c r="R513" i="13"/>
  <c r="S513" i="13" s="1"/>
  <c r="I513" i="13"/>
  <c r="J513" i="13" s="1"/>
  <c r="CK512" i="13"/>
  <c r="CA512" i="13"/>
  <c r="BQ512" i="13"/>
  <c r="BH512" i="13"/>
  <c r="BI512" i="13" s="1"/>
  <c r="AW512" i="13"/>
  <c r="AX512" i="13" s="1"/>
  <c r="AL512" i="13"/>
  <c r="AM512" i="13" s="1"/>
  <c r="AA512" i="13"/>
  <c r="AB512" i="13" s="1"/>
  <c r="R512" i="13"/>
  <c r="S512" i="13" s="1"/>
  <c r="I512" i="13"/>
  <c r="J512" i="13" s="1"/>
  <c r="CK511" i="13"/>
  <c r="CA511" i="13"/>
  <c r="BQ511" i="13"/>
  <c r="BH511" i="13"/>
  <c r="BI511" i="13" s="1"/>
  <c r="AW511" i="13"/>
  <c r="AX511" i="13" s="1"/>
  <c r="AL511" i="13"/>
  <c r="AM511" i="13" s="1"/>
  <c r="AA511" i="13"/>
  <c r="AB511" i="13" s="1"/>
  <c r="R511" i="13"/>
  <c r="S511" i="13" s="1"/>
  <c r="I511" i="13"/>
  <c r="J511" i="13" s="1"/>
  <c r="CK510" i="13"/>
  <c r="CA510" i="13"/>
  <c r="BQ510" i="13"/>
  <c r="BH510" i="13"/>
  <c r="BI510" i="13" s="1"/>
  <c r="AW510" i="13"/>
  <c r="AX510" i="13" s="1"/>
  <c r="AL510" i="13"/>
  <c r="AM510" i="13" s="1"/>
  <c r="AA510" i="13"/>
  <c r="AB510" i="13" s="1"/>
  <c r="R510" i="13"/>
  <c r="S510" i="13" s="1"/>
  <c r="I510" i="13"/>
  <c r="J510" i="13" s="1"/>
  <c r="CK509" i="13"/>
  <c r="CA509" i="13"/>
  <c r="BQ509" i="13"/>
  <c r="BH509" i="13"/>
  <c r="BI509" i="13" s="1"/>
  <c r="AW509" i="13"/>
  <c r="AX509" i="13" s="1"/>
  <c r="AL509" i="13"/>
  <c r="AM509" i="13" s="1"/>
  <c r="AA509" i="13"/>
  <c r="AB509" i="13" s="1"/>
  <c r="R509" i="13"/>
  <c r="S509" i="13" s="1"/>
  <c r="I509" i="13"/>
  <c r="J509" i="13" s="1"/>
  <c r="CK508" i="13"/>
  <c r="CA508" i="13"/>
  <c r="BQ508" i="13"/>
  <c r="BH508" i="13"/>
  <c r="BI508" i="13" s="1"/>
  <c r="AW508" i="13"/>
  <c r="AX508" i="13" s="1"/>
  <c r="AL508" i="13"/>
  <c r="AM508" i="13" s="1"/>
  <c r="AA508" i="13"/>
  <c r="AB508" i="13" s="1"/>
  <c r="R508" i="13"/>
  <c r="S508" i="13" s="1"/>
  <c r="I508" i="13"/>
  <c r="J508" i="13" s="1"/>
  <c r="CK507" i="13"/>
  <c r="CA507" i="13"/>
  <c r="BQ507" i="13"/>
  <c r="BH507" i="13"/>
  <c r="BI507" i="13" s="1"/>
  <c r="AW507" i="13"/>
  <c r="AX507" i="13" s="1"/>
  <c r="AL507" i="13"/>
  <c r="AM507" i="13" s="1"/>
  <c r="AA507" i="13"/>
  <c r="AB507" i="13" s="1"/>
  <c r="R507" i="13"/>
  <c r="S507" i="13" s="1"/>
  <c r="I507" i="13"/>
  <c r="J507" i="13" s="1"/>
  <c r="CK506" i="13"/>
  <c r="CA506" i="13"/>
  <c r="BQ506" i="13"/>
  <c r="BH506" i="13"/>
  <c r="BI506" i="13" s="1"/>
  <c r="AW506" i="13"/>
  <c r="AX506" i="13" s="1"/>
  <c r="AL506" i="13"/>
  <c r="AM506" i="13" s="1"/>
  <c r="AA506" i="13"/>
  <c r="AB506" i="13" s="1"/>
  <c r="R506" i="13"/>
  <c r="S506" i="13" s="1"/>
  <c r="I506" i="13"/>
  <c r="J506" i="13" s="1"/>
  <c r="CK505" i="13"/>
  <c r="CA505" i="13"/>
  <c r="BQ505" i="13"/>
  <c r="BH505" i="13"/>
  <c r="BI505" i="13" s="1"/>
  <c r="AW505" i="13"/>
  <c r="AX505" i="13" s="1"/>
  <c r="AL505" i="13"/>
  <c r="AM505" i="13" s="1"/>
  <c r="AA505" i="13"/>
  <c r="AB505" i="13" s="1"/>
  <c r="R505" i="13"/>
  <c r="S505" i="13" s="1"/>
  <c r="I505" i="13"/>
  <c r="J505" i="13" s="1"/>
  <c r="CK504" i="13"/>
  <c r="CA504" i="13"/>
  <c r="BQ504" i="13"/>
  <c r="BH504" i="13"/>
  <c r="BI504" i="13" s="1"/>
  <c r="AW504" i="13"/>
  <c r="AX504" i="13" s="1"/>
  <c r="AL504" i="13"/>
  <c r="AM504" i="13" s="1"/>
  <c r="AA504" i="13"/>
  <c r="AB504" i="13" s="1"/>
  <c r="R504" i="13"/>
  <c r="S504" i="13" s="1"/>
  <c r="I504" i="13"/>
  <c r="J504" i="13" s="1"/>
  <c r="CK503" i="13"/>
  <c r="CA503" i="13"/>
  <c r="BQ503" i="13"/>
  <c r="BH503" i="13"/>
  <c r="BI503" i="13" s="1"/>
  <c r="AW503" i="13"/>
  <c r="AX503" i="13" s="1"/>
  <c r="AL503" i="13"/>
  <c r="AM503" i="13" s="1"/>
  <c r="AA503" i="13"/>
  <c r="AB503" i="13" s="1"/>
  <c r="R503" i="13"/>
  <c r="S503" i="13" s="1"/>
  <c r="I503" i="13"/>
  <c r="J503" i="13" s="1"/>
  <c r="CK502" i="13"/>
  <c r="CA502" i="13"/>
  <c r="BQ502" i="13"/>
  <c r="BH502" i="13"/>
  <c r="BI502" i="13" s="1"/>
  <c r="AW502" i="13"/>
  <c r="AX502" i="13" s="1"/>
  <c r="AL502" i="13"/>
  <c r="AM502" i="13" s="1"/>
  <c r="AA502" i="13"/>
  <c r="AB502" i="13" s="1"/>
  <c r="R502" i="13"/>
  <c r="S502" i="13" s="1"/>
  <c r="I502" i="13"/>
  <c r="J502" i="13" s="1"/>
  <c r="CK501" i="13"/>
  <c r="CA501" i="13"/>
  <c r="BQ501" i="13"/>
  <c r="BH501" i="13"/>
  <c r="BI501" i="13" s="1"/>
  <c r="AW501" i="13"/>
  <c r="AX501" i="13" s="1"/>
  <c r="AL501" i="13"/>
  <c r="AM501" i="13" s="1"/>
  <c r="AA501" i="13"/>
  <c r="AB501" i="13" s="1"/>
  <c r="R501" i="13"/>
  <c r="S501" i="13" s="1"/>
  <c r="I501" i="13"/>
  <c r="J501" i="13" s="1"/>
  <c r="CK500" i="13"/>
  <c r="CA500" i="13"/>
  <c r="BQ500" i="13"/>
  <c r="BH500" i="13"/>
  <c r="BI500" i="13" s="1"/>
  <c r="AW500" i="13"/>
  <c r="AX500" i="13" s="1"/>
  <c r="AL500" i="13"/>
  <c r="AM500" i="13" s="1"/>
  <c r="AA500" i="13"/>
  <c r="AB500" i="13" s="1"/>
  <c r="R500" i="13"/>
  <c r="S500" i="13" s="1"/>
  <c r="I500" i="13"/>
  <c r="J500" i="13" s="1"/>
  <c r="CK499" i="13"/>
  <c r="CA499" i="13"/>
  <c r="BQ499" i="13"/>
  <c r="BH499" i="13"/>
  <c r="BI499" i="13" s="1"/>
  <c r="AW499" i="13"/>
  <c r="AX499" i="13" s="1"/>
  <c r="AL499" i="13"/>
  <c r="AM499" i="13" s="1"/>
  <c r="AA499" i="13"/>
  <c r="AB499" i="13" s="1"/>
  <c r="R499" i="13"/>
  <c r="S499" i="13" s="1"/>
  <c r="I499" i="13"/>
  <c r="J499" i="13" s="1"/>
  <c r="CK498" i="13"/>
  <c r="CA498" i="13"/>
  <c r="BQ498" i="13"/>
  <c r="BH498" i="13"/>
  <c r="BI498" i="13" s="1"/>
  <c r="AW498" i="13"/>
  <c r="AX498" i="13" s="1"/>
  <c r="AL498" i="13"/>
  <c r="AM498" i="13" s="1"/>
  <c r="AA498" i="13"/>
  <c r="AB498" i="13" s="1"/>
  <c r="R498" i="13"/>
  <c r="S498" i="13" s="1"/>
  <c r="I498" i="13"/>
  <c r="J498" i="13" s="1"/>
  <c r="CK497" i="13"/>
  <c r="CA497" i="13"/>
  <c r="BQ497" i="13"/>
  <c r="BH497" i="13"/>
  <c r="BI497" i="13" s="1"/>
  <c r="AW497" i="13"/>
  <c r="AX497" i="13" s="1"/>
  <c r="AL497" i="13"/>
  <c r="AM497" i="13" s="1"/>
  <c r="AA497" i="13"/>
  <c r="AB497" i="13" s="1"/>
  <c r="R497" i="13"/>
  <c r="S497" i="13" s="1"/>
  <c r="I497" i="13"/>
  <c r="J497" i="13" s="1"/>
  <c r="CK496" i="13"/>
  <c r="CA496" i="13"/>
  <c r="BQ496" i="13"/>
  <c r="BH496" i="13"/>
  <c r="BI496" i="13" s="1"/>
  <c r="AW496" i="13"/>
  <c r="AX496" i="13" s="1"/>
  <c r="AL496" i="13"/>
  <c r="AM496" i="13" s="1"/>
  <c r="AA496" i="13"/>
  <c r="AB496" i="13" s="1"/>
  <c r="R496" i="13"/>
  <c r="S496" i="13" s="1"/>
  <c r="I496" i="13"/>
  <c r="J496" i="13" s="1"/>
  <c r="CK495" i="13"/>
  <c r="CA495" i="13"/>
  <c r="BQ495" i="13"/>
  <c r="BH495" i="13"/>
  <c r="BI495" i="13" s="1"/>
  <c r="AW495" i="13"/>
  <c r="AX495" i="13" s="1"/>
  <c r="AL495" i="13"/>
  <c r="AM495" i="13" s="1"/>
  <c r="AA495" i="13"/>
  <c r="AB495" i="13" s="1"/>
  <c r="R495" i="13"/>
  <c r="S495" i="13" s="1"/>
  <c r="I495" i="13"/>
  <c r="J495" i="13" s="1"/>
  <c r="CK494" i="13"/>
  <c r="CA494" i="13"/>
  <c r="BQ494" i="13"/>
  <c r="BH494" i="13"/>
  <c r="BI494" i="13" s="1"/>
  <c r="AW494" i="13"/>
  <c r="AX494" i="13" s="1"/>
  <c r="AL494" i="13"/>
  <c r="AM494" i="13" s="1"/>
  <c r="AA494" i="13"/>
  <c r="AB494" i="13" s="1"/>
  <c r="R494" i="13"/>
  <c r="S494" i="13" s="1"/>
  <c r="I494" i="13"/>
  <c r="J494" i="13" s="1"/>
  <c r="CK493" i="13"/>
  <c r="CA493" i="13"/>
  <c r="BQ493" i="13"/>
  <c r="BH493" i="13"/>
  <c r="BI493" i="13" s="1"/>
  <c r="AW493" i="13"/>
  <c r="AX493" i="13" s="1"/>
  <c r="AL493" i="13"/>
  <c r="AM493" i="13" s="1"/>
  <c r="AA493" i="13"/>
  <c r="AB493" i="13" s="1"/>
  <c r="R493" i="13"/>
  <c r="S493" i="13" s="1"/>
  <c r="I493" i="13"/>
  <c r="J493" i="13" s="1"/>
  <c r="CK492" i="13"/>
  <c r="CA492" i="13"/>
  <c r="BQ492" i="13"/>
  <c r="BH492" i="13"/>
  <c r="BI492" i="13" s="1"/>
  <c r="AW492" i="13"/>
  <c r="AX492" i="13" s="1"/>
  <c r="AL492" i="13"/>
  <c r="AM492" i="13" s="1"/>
  <c r="AA492" i="13"/>
  <c r="AB492" i="13" s="1"/>
  <c r="R492" i="13"/>
  <c r="S492" i="13" s="1"/>
  <c r="I492" i="13"/>
  <c r="J492" i="13" s="1"/>
  <c r="CK491" i="13"/>
  <c r="CA491" i="13"/>
  <c r="BQ491" i="13"/>
  <c r="BH491" i="13"/>
  <c r="BI491" i="13" s="1"/>
  <c r="AW491" i="13"/>
  <c r="AX491" i="13" s="1"/>
  <c r="AL491" i="13"/>
  <c r="AM491" i="13" s="1"/>
  <c r="AA491" i="13"/>
  <c r="AB491" i="13" s="1"/>
  <c r="R491" i="13"/>
  <c r="S491" i="13" s="1"/>
  <c r="I491" i="13"/>
  <c r="J491" i="13" s="1"/>
  <c r="CK490" i="13"/>
  <c r="CA490" i="13"/>
  <c r="BQ490" i="13"/>
  <c r="BH490" i="13"/>
  <c r="BI490" i="13" s="1"/>
  <c r="AW490" i="13"/>
  <c r="AX490" i="13" s="1"/>
  <c r="AL490" i="13"/>
  <c r="AM490" i="13" s="1"/>
  <c r="AA490" i="13"/>
  <c r="AB490" i="13" s="1"/>
  <c r="R490" i="13"/>
  <c r="S490" i="13" s="1"/>
  <c r="I490" i="13"/>
  <c r="J490" i="13" s="1"/>
  <c r="CK489" i="13"/>
  <c r="CA489" i="13"/>
  <c r="BQ489" i="13"/>
  <c r="BH489" i="13"/>
  <c r="BI489" i="13" s="1"/>
  <c r="AW489" i="13"/>
  <c r="AX489" i="13" s="1"/>
  <c r="AL489" i="13"/>
  <c r="AM489" i="13" s="1"/>
  <c r="AA489" i="13"/>
  <c r="AB489" i="13" s="1"/>
  <c r="R489" i="13"/>
  <c r="S489" i="13" s="1"/>
  <c r="I489" i="13"/>
  <c r="J489" i="13" s="1"/>
  <c r="CK488" i="13"/>
  <c r="CA488" i="13"/>
  <c r="BQ488" i="13"/>
  <c r="BH488" i="13"/>
  <c r="BI488" i="13" s="1"/>
  <c r="AW488" i="13"/>
  <c r="AX488" i="13" s="1"/>
  <c r="AL488" i="13"/>
  <c r="AM488" i="13" s="1"/>
  <c r="AA488" i="13"/>
  <c r="AB488" i="13" s="1"/>
  <c r="R488" i="13"/>
  <c r="S488" i="13" s="1"/>
  <c r="I488" i="13"/>
  <c r="J488" i="13" s="1"/>
  <c r="CK487" i="13"/>
  <c r="CA487" i="13"/>
  <c r="BQ487" i="13"/>
  <c r="BH487" i="13"/>
  <c r="BI487" i="13" s="1"/>
  <c r="AW487" i="13"/>
  <c r="AX487" i="13" s="1"/>
  <c r="AL487" i="13"/>
  <c r="AM487" i="13" s="1"/>
  <c r="AA487" i="13"/>
  <c r="AB487" i="13" s="1"/>
  <c r="R487" i="13"/>
  <c r="S487" i="13" s="1"/>
  <c r="I487" i="13"/>
  <c r="J487" i="13" s="1"/>
  <c r="CK486" i="13"/>
  <c r="CA486" i="13"/>
  <c r="BQ486" i="13"/>
  <c r="BH486" i="13"/>
  <c r="BI486" i="13" s="1"/>
  <c r="AW486" i="13"/>
  <c r="AX486" i="13" s="1"/>
  <c r="AL486" i="13"/>
  <c r="AM486" i="13" s="1"/>
  <c r="AA486" i="13"/>
  <c r="AB486" i="13" s="1"/>
  <c r="R486" i="13"/>
  <c r="S486" i="13" s="1"/>
  <c r="I486" i="13"/>
  <c r="J486" i="13" s="1"/>
  <c r="CK485" i="13"/>
  <c r="CA485" i="13"/>
  <c r="BQ485" i="13"/>
  <c r="BH485" i="13"/>
  <c r="BI485" i="13" s="1"/>
  <c r="AW485" i="13"/>
  <c r="AX485" i="13" s="1"/>
  <c r="AL485" i="13"/>
  <c r="AM485" i="13" s="1"/>
  <c r="AA485" i="13"/>
  <c r="AB485" i="13" s="1"/>
  <c r="R485" i="13"/>
  <c r="S485" i="13" s="1"/>
  <c r="I485" i="13"/>
  <c r="J485" i="13" s="1"/>
  <c r="CK484" i="13"/>
  <c r="CA484" i="13"/>
  <c r="BQ484" i="13"/>
  <c r="BH484" i="13"/>
  <c r="BI484" i="13" s="1"/>
  <c r="AW484" i="13"/>
  <c r="AX484" i="13" s="1"/>
  <c r="AL484" i="13"/>
  <c r="AM484" i="13" s="1"/>
  <c r="AA484" i="13"/>
  <c r="AB484" i="13" s="1"/>
  <c r="R484" i="13"/>
  <c r="S484" i="13" s="1"/>
  <c r="I484" i="13"/>
  <c r="J484" i="13" s="1"/>
  <c r="CK483" i="13"/>
  <c r="CA483" i="13"/>
  <c r="BQ483" i="13"/>
  <c r="BH483" i="13"/>
  <c r="BI483" i="13" s="1"/>
  <c r="AW483" i="13"/>
  <c r="AX483" i="13" s="1"/>
  <c r="AL483" i="13"/>
  <c r="AM483" i="13" s="1"/>
  <c r="AA483" i="13"/>
  <c r="AB483" i="13" s="1"/>
  <c r="R483" i="13"/>
  <c r="S483" i="13" s="1"/>
  <c r="I483" i="13"/>
  <c r="J483" i="13" s="1"/>
  <c r="CK482" i="13"/>
  <c r="CA482" i="13"/>
  <c r="BQ482" i="13"/>
  <c r="BH482" i="13"/>
  <c r="BI482" i="13" s="1"/>
  <c r="AW482" i="13"/>
  <c r="AX482" i="13" s="1"/>
  <c r="AL482" i="13"/>
  <c r="AM482" i="13" s="1"/>
  <c r="AA482" i="13"/>
  <c r="AB482" i="13" s="1"/>
  <c r="R482" i="13"/>
  <c r="S482" i="13" s="1"/>
  <c r="I482" i="13"/>
  <c r="J482" i="13" s="1"/>
  <c r="CK481" i="13"/>
  <c r="CA481" i="13"/>
  <c r="BQ481" i="13"/>
  <c r="BH481" i="13"/>
  <c r="BI481" i="13" s="1"/>
  <c r="AW481" i="13"/>
  <c r="AX481" i="13" s="1"/>
  <c r="AL481" i="13"/>
  <c r="AM481" i="13" s="1"/>
  <c r="AA481" i="13"/>
  <c r="AB481" i="13" s="1"/>
  <c r="R481" i="13"/>
  <c r="S481" i="13" s="1"/>
  <c r="I481" i="13"/>
  <c r="J481" i="13" s="1"/>
  <c r="CK480" i="13"/>
  <c r="CA480" i="13"/>
  <c r="BQ480" i="13"/>
  <c r="BH480" i="13"/>
  <c r="BI480" i="13" s="1"/>
  <c r="AW480" i="13"/>
  <c r="AX480" i="13" s="1"/>
  <c r="AL480" i="13"/>
  <c r="AM480" i="13" s="1"/>
  <c r="AA480" i="13"/>
  <c r="AB480" i="13" s="1"/>
  <c r="R480" i="13"/>
  <c r="S480" i="13" s="1"/>
  <c r="I480" i="13"/>
  <c r="J480" i="13" s="1"/>
  <c r="CK479" i="13"/>
  <c r="CA479" i="13"/>
  <c r="BQ479" i="13"/>
  <c r="BH479" i="13"/>
  <c r="BI479" i="13" s="1"/>
  <c r="AW479" i="13"/>
  <c r="AX479" i="13" s="1"/>
  <c r="AL479" i="13"/>
  <c r="AM479" i="13" s="1"/>
  <c r="AA479" i="13"/>
  <c r="AB479" i="13" s="1"/>
  <c r="R479" i="13"/>
  <c r="S479" i="13" s="1"/>
  <c r="I479" i="13"/>
  <c r="J479" i="13" s="1"/>
  <c r="CK478" i="13"/>
  <c r="CA478" i="13"/>
  <c r="BQ478" i="13"/>
  <c r="BH478" i="13"/>
  <c r="BI478" i="13" s="1"/>
  <c r="AW478" i="13"/>
  <c r="AX478" i="13" s="1"/>
  <c r="AL478" i="13"/>
  <c r="AM478" i="13" s="1"/>
  <c r="AA478" i="13"/>
  <c r="AB478" i="13" s="1"/>
  <c r="R478" i="13"/>
  <c r="S478" i="13" s="1"/>
  <c r="I478" i="13"/>
  <c r="J478" i="13" s="1"/>
  <c r="CK477" i="13"/>
  <c r="CA477" i="13"/>
  <c r="BQ477" i="13"/>
  <c r="BH477" i="13"/>
  <c r="BI477" i="13" s="1"/>
  <c r="AW477" i="13"/>
  <c r="AX477" i="13" s="1"/>
  <c r="AL477" i="13"/>
  <c r="AM477" i="13" s="1"/>
  <c r="AA477" i="13"/>
  <c r="AB477" i="13" s="1"/>
  <c r="R477" i="13"/>
  <c r="S477" i="13" s="1"/>
  <c r="I477" i="13"/>
  <c r="J477" i="13" s="1"/>
  <c r="CK476" i="13"/>
  <c r="CA476" i="13"/>
  <c r="BQ476" i="13"/>
  <c r="BH476" i="13"/>
  <c r="BI476" i="13" s="1"/>
  <c r="AW476" i="13"/>
  <c r="AX476" i="13" s="1"/>
  <c r="AL476" i="13"/>
  <c r="AM476" i="13" s="1"/>
  <c r="AA476" i="13"/>
  <c r="AB476" i="13" s="1"/>
  <c r="R476" i="13"/>
  <c r="S476" i="13" s="1"/>
  <c r="I476" i="13"/>
  <c r="J476" i="13" s="1"/>
  <c r="CK475" i="13"/>
  <c r="CA475" i="13"/>
  <c r="BQ475" i="13"/>
  <c r="BH475" i="13"/>
  <c r="BI475" i="13" s="1"/>
  <c r="AW475" i="13"/>
  <c r="AX475" i="13" s="1"/>
  <c r="AL475" i="13"/>
  <c r="AM475" i="13" s="1"/>
  <c r="AA475" i="13"/>
  <c r="AB475" i="13" s="1"/>
  <c r="R475" i="13"/>
  <c r="S475" i="13" s="1"/>
  <c r="I475" i="13"/>
  <c r="J475" i="13" s="1"/>
  <c r="CK474" i="13"/>
  <c r="CA474" i="13"/>
  <c r="BQ474" i="13"/>
  <c r="BH474" i="13"/>
  <c r="BI474" i="13" s="1"/>
  <c r="AW474" i="13"/>
  <c r="AX474" i="13" s="1"/>
  <c r="AL474" i="13"/>
  <c r="AM474" i="13" s="1"/>
  <c r="AA474" i="13"/>
  <c r="AB474" i="13" s="1"/>
  <c r="R474" i="13"/>
  <c r="S474" i="13" s="1"/>
  <c r="I474" i="13"/>
  <c r="J474" i="13" s="1"/>
  <c r="CK473" i="13"/>
  <c r="CA473" i="13"/>
  <c r="BQ473" i="13"/>
  <c r="BH473" i="13"/>
  <c r="BI473" i="13" s="1"/>
  <c r="AW473" i="13"/>
  <c r="AX473" i="13" s="1"/>
  <c r="AL473" i="13"/>
  <c r="AM473" i="13" s="1"/>
  <c r="AA473" i="13"/>
  <c r="AB473" i="13" s="1"/>
  <c r="R473" i="13"/>
  <c r="S473" i="13" s="1"/>
  <c r="I473" i="13"/>
  <c r="J473" i="13" s="1"/>
  <c r="CK472" i="13"/>
  <c r="CA472" i="13"/>
  <c r="BQ472" i="13"/>
  <c r="BH472" i="13"/>
  <c r="BI472" i="13" s="1"/>
  <c r="AW472" i="13"/>
  <c r="AX472" i="13" s="1"/>
  <c r="AL472" i="13"/>
  <c r="AM472" i="13" s="1"/>
  <c r="AA472" i="13"/>
  <c r="AB472" i="13" s="1"/>
  <c r="R472" i="13"/>
  <c r="S472" i="13" s="1"/>
  <c r="I472" i="13"/>
  <c r="J472" i="13" s="1"/>
  <c r="CK471" i="13"/>
  <c r="CA471" i="13"/>
  <c r="BQ471" i="13"/>
  <c r="BH471" i="13"/>
  <c r="BI471" i="13" s="1"/>
  <c r="AW471" i="13"/>
  <c r="AX471" i="13" s="1"/>
  <c r="AL471" i="13"/>
  <c r="AM471" i="13" s="1"/>
  <c r="AA471" i="13"/>
  <c r="AB471" i="13" s="1"/>
  <c r="R471" i="13"/>
  <c r="S471" i="13" s="1"/>
  <c r="I471" i="13"/>
  <c r="J471" i="13" s="1"/>
  <c r="CK470" i="13"/>
  <c r="CA470" i="13"/>
  <c r="BQ470" i="13"/>
  <c r="BH470" i="13"/>
  <c r="BI470" i="13" s="1"/>
  <c r="AW470" i="13"/>
  <c r="AX470" i="13" s="1"/>
  <c r="AL470" i="13"/>
  <c r="AM470" i="13" s="1"/>
  <c r="AA470" i="13"/>
  <c r="AB470" i="13" s="1"/>
  <c r="R470" i="13"/>
  <c r="S470" i="13" s="1"/>
  <c r="I470" i="13"/>
  <c r="J470" i="13" s="1"/>
  <c r="CK469" i="13"/>
  <c r="CA469" i="13"/>
  <c r="BQ469" i="13"/>
  <c r="BH469" i="13"/>
  <c r="BI469" i="13" s="1"/>
  <c r="AW469" i="13"/>
  <c r="AX469" i="13" s="1"/>
  <c r="AL469" i="13"/>
  <c r="AM469" i="13" s="1"/>
  <c r="AA469" i="13"/>
  <c r="AB469" i="13" s="1"/>
  <c r="R469" i="13"/>
  <c r="S469" i="13" s="1"/>
  <c r="I469" i="13"/>
  <c r="J469" i="13" s="1"/>
  <c r="CK468" i="13"/>
  <c r="CA468" i="13"/>
  <c r="BQ468" i="13"/>
  <c r="BH468" i="13"/>
  <c r="BI468" i="13" s="1"/>
  <c r="AW468" i="13"/>
  <c r="AX468" i="13" s="1"/>
  <c r="AL468" i="13"/>
  <c r="AM468" i="13" s="1"/>
  <c r="AA468" i="13"/>
  <c r="AB468" i="13" s="1"/>
  <c r="R468" i="13"/>
  <c r="S468" i="13" s="1"/>
  <c r="I468" i="13"/>
  <c r="J468" i="13" s="1"/>
  <c r="CK467" i="13"/>
  <c r="CA467" i="13"/>
  <c r="BQ467" i="13"/>
  <c r="BH467" i="13"/>
  <c r="BI467" i="13" s="1"/>
  <c r="AW467" i="13"/>
  <c r="AX467" i="13" s="1"/>
  <c r="AL467" i="13"/>
  <c r="AM467" i="13" s="1"/>
  <c r="AA467" i="13"/>
  <c r="AB467" i="13" s="1"/>
  <c r="R467" i="13"/>
  <c r="S467" i="13" s="1"/>
  <c r="I467" i="13"/>
  <c r="J467" i="13" s="1"/>
  <c r="CK466" i="13"/>
  <c r="CA466" i="13"/>
  <c r="BQ466" i="13"/>
  <c r="BH466" i="13"/>
  <c r="BI466" i="13" s="1"/>
  <c r="AW466" i="13"/>
  <c r="AX466" i="13" s="1"/>
  <c r="AL466" i="13"/>
  <c r="AM466" i="13" s="1"/>
  <c r="AA466" i="13"/>
  <c r="AB466" i="13" s="1"/>
  <c r="R466" i="13"/>
  <c r="S466" i="13" s="1"/>
  <c r="I466" i="13"/>
  <c r="J466" i="13" s="1"/>
  <c r="CK465" i="13"/>
  <c r="CA465" i="13"/>
  <c r="BQ465" i="13"/>
  <c r="BH465" i="13"/>
  <c r="BI465" i="13" s="1"/>
  <c r="AW465" i="13"/>
  <c r="AX465" i="13" s="1"/>
  <c r="AL465" i="13"/>
  <c r="AM465" i="13" s="1"/>
  <c r="AA465" i="13"/>
  <c r="AB465" i="13" s="1"/>
  <c r="R465" i="13"/>
  <c r="S465" i="13" s="1"/>
  <c r="I465" i="13"/>
  <c r="J465" i="13" s="1"/>
  <c r="CK464" i="13"/>
  <c r="CA464" i="13"/>
  <c r="BQ464" i="13"/>
  <c r="BH464" i="13"/>
  <c r="BI464" i="13" s="1"/>
  <c r="AW464" i="13"/>
  <c r="AX464" i="13" s="1"/>
  <c r="AL464" i="13"/>
  <c r="AM464" i="13" s="1"/>
  <c r="AA464" i="13"/>
  <c r="AB464" i="13" s="1"/>
  <c r="R464" i="13"/>
  <c r="S464" i="13" s="1"/>
  <c r="I464" i="13"/>
  <c r="J464" i="13" s="1"/>
  <c r="CK463" i="13"/>
  <c r="CA463" i="13"/>
  <c r="BQ463" i="13"/>
  <c r="BH463" i="13"/>
  <c r="BI463" i="13" s="1"/>
  <c r="AW463" i="13"/>
  <c r="AX463" i="13" s="1"/>
  <c r="AL463" i="13"/>
  <c r="AM463" i="13" s="1"/>
  <c r="AA463" i="13"/>
  <c r="AB463" i="13" s="1"/>
  <c r="R463" i="13"/>
  <c r="S463" i="13" s="1"/>
  <c r="I463" i="13"/>
  <c r="J463" i="13" s="1"/>
  <c r="CK462" i="13"/>
  <c r="CA462" i="13"/>
  <c r="BQ462" i="13"/>
  <c r="BH462" i="13"/>
  <c r="BI462" i="13" s="1"/>
  <c r="AW462" i="13"/>
  <c r="AX462" i="13" s="1"/>
  <c r="AL462" i="13"/>
  <c r="AM462" i="13" s="1"/>
  <c r="AA462" i="13"/>
  <c r="AB462" i="13" s="1"/>
  <c r="R462" i="13"/>
  <c r="S462" i="13" s="1"/>
  <c r="I462" i="13"/>
  <c r="J462" i="13" s="1"/>
  <c r="CK461" i="13"/>
  <c r="CA461" i="13"/>
  <c r="BQ461" i="13"/>
  <c r="BH461" i="13"/>
  <c r="BI461" i="13" s="1"/>
  <c r="AW461" i="13"/>
  <c r="AX461" i="13" s="1"/>
  <c r="AL461" i="13"/>
  <c r="AM461" i="13" s="1"/>
  <c r="AA461" i="13"/>
  <c r="AB461" i="13" s="1"/>
  <c r="R461" i="13"/>
  <c r="S461" i="13" s="1"/>
  <c r="I461" i="13"/>
  <c r="J461" i="13" s="1"/>
  <c r="CK460" i="13"/>
  <c r="CA460" i="13"/>
  <c r="BQ460" i="13"/>
  <c r="BH460" i="13"/>
  <c r="BI460" i="13" s="1"/>
  <c r="AW460" i="13"/>
  <c r="AX460" i="13" s="1"/>
  <c r="AL460" i="13"/>
  <c r="AM460" i="13" s="1"/>
  <c r="AA460" i="13"/>
  <c r="AB460" i="13" s="1"/>
  <c r="R460" i="13"/>
  <c r="S460" i="13" s="1"/>
  <c r="I460" i="13"/>
  <c r="J460" i="13" s="1"/>
  <c r="CK459" i="13"/>
  <c r="CA459" i="13"/>
  <c r="BQ459" i="13"/>
  <c r="BH459" i="13"/>
  <c r="BI459" i="13" s="1"/>
  <c r="AW459" i="13"/>
  <c r="AX459" i="13" s="1"/>
  <c r="AL459" i="13"/>
  <c r="AM459" i="13" s="1"/>
  <c r="AA459" i="13"/>
  <c r="AB459" i="13" s="1"/>
  <c r="R459" i="13"/>
  <c r="S459" i="13" s="1"/>
  <c r="I459" i="13"/>
  <c r="J459" i="13" s="1"/>
  <c r="CK458" i="13"/>
  <c r="CA458" i="13"/>
  <c r="BQ458" i="13"/>
  <c r="BH458" i="13"/>
  <c r="BI458" i="13" s="1"/>
  <c r="AW458" i="13"/>
  <c r="AX458" i="13" s="1"/>
  <c r="AL458" i="13"/>
  <c r="AM458" i="13" s="1"/>
  <c r="AA458" i="13"/>
  <c r="AB458" i="13" s="1"/>
  <c r="R458" i="13"/>
  <c r="S458" i="13" s="1"/>
  <c r="I458" i="13"/>
  <c r="J458" i="13" s="1"/>
  <c r="CK457" i="13"/>
  <c r="CA457" i="13"/>
  <c r="BQ457" i="13"/>
  <c r="BH457" i="13"/>
  <c r="BI457" i="13" s="1"/>
  <c r="AW457" i="13"/>
  <c r="AX457" i="13" s="1"/>
  <c r="AL457" i="13"/>
  <c r="AM457" i="13" s="1"/>
  <c r="AA457" i="13"/>
  <c r="AB457" i="13" s="1"/>
  <c r="R457" i="13"/>
  <c r="S457" i="13" s="1"/>
  <c r="I457" i="13"/>
  <c r="J457" i="13" s="1"/>
  <c r="CK456" i="13"/>
  <c r="CA456" i="13"/>
  <c r="BQ456" i="13"/>
  <c r="BH456" i="13"/>
  <c r="BI456" i="13" s="1"/>
  <c r="AW456" i="13"/>
  <c r="AX456" i="13" s="1"/>
  <c r="AL456" i="13"/>
  <c r="AM456" i="13" s="1"/>
  <c r="AA456" i="13"/>
  <c r="AB456" i="13" s="1"/>
  <c r="R456" i="13"/>
  <c r="S456" i="13" s="1"/>
  <c r="I456" i="13"/>
  <c r="J456" i="13" s="1"/>
  <c r="CK455" i="13"/>
  <c r="CA455" i="13"/>
  <c r="BQ455" i="13"/>
  <c r="BH455" i="13"/>
  <c r="BI455" i="13" s="1"/>
  <c r="AW455" i="13"/>
  <c r="AX455" i="13" s="1"/>
  <c r="AL455" i="13"/>
  <c r="AM455" i="13" s="1"/>
  <c r="AA455" i="13"/>
  <c r="AB455" i="13" s="1"/>
  <c r="R455" i="13"/>
  <c r="S455" i="13" s="1"/>
  <c r="I455" i="13"/>
  <c r="J455" i="13" s="1"/>
  <c r="CK454" i="13"/>
  <c r="CA454" i="13"/>
  <c r="BQ454" i="13"/>
  <c r="BH454" i="13"/>
  <c r="BI454" i="13" s="1"/>
  <c r="AW454" i="13"/>
  <c r="AX454" i="13" s="1"/>
  <c r="AL454" i="13"/>
  <c r="AM454" i="13" s="1"/>
  <c r="AA454" i="13"/>
  <c r="AB454" i="13" s="1"/>
  <c r="R454" i="13"/>
  <c r="S454" i="13" s="1"/>
  <c r="I454" i="13"/>
  <c r="J454" i="13" s="1"/>
  <c r="CK453" i="13"/>
  <c r="CA453" i="13"/>
  <c r="BQ453" i="13"/>
  <c r="BH453" i="13"/>
  <c r="BI453" i="13" s="1"/>
  <c r="AW453" i="13"/>
  <c r="AX453" i="13" s="1"/>
  <c r="AL453" i="13"/>
  <c r="AM453" i="13" s="1"/>
  <c r="AA453" i="13"/>
  <c r="AB453" i="13" s="1"/>
  <c r="R453" i="13"/>
  <c r="S453" i="13" s="1"/>
  <c r="I453" i="13"/>
  <c r="J453" i="13" s="1"/>
  <c r="CK452" i="13"/>
  <c r="CA452" i="13"/>
  <c r="BQ452" i="13"/>
  <c r="BH452" i="13"/>
  <c r="BI452" i="13" s="1"/>
  <c r="AW452" i="13"/>
  <c r="AX452" i="13" s="1"/>
  <c r="AL452" i="13"/>
  <c r="AM452" i="13" s="1"/>
  <c r="AA452" i="13"/>
  <c r="AB452" i="13" s="1"/>
  <c r="R452" i="13"/>
  <c r="S452" i="13" s="1"/>
  <c r="I452" i="13"/>
  <c r="J452" i="13" s="1"/>
  <c r="CK451" i="13"/>
  <c r="CA451" i="13"/>
  <c r="BQ451" i="13"/>
  <c r="BH451" i="13"/>
  <c r="BI451" i="13" s="1"/>
  <c r="AW451" i="13"/>
  <c r="AX451" i="13" s="1"/>
  <c r="AL451" i="13"/>
  <c r="AM451" i="13" s="1"/>
  <c r="AA451" i="13"/>
  <c r="AB451" i="13" s="1"/>
  <c r="R451" i="13"/>
  <c r="S451" i="13" s="1"/>
  <c r="I451" i="13"/>
  <c r="J451" i="13" s="1"/>
  <c r="CK450" i="13"/>
  <c r="CA450" i="13"/>
  <c r="BQ450" i="13"/>
  <c r="BH450" i="13"/>
  <c r="BI450" i="13" s="1"/>
  <c r="AW450" i="13"/>
  <c r="AX450" i="13" s="1"/>
  <c r="AL450" i="13"/>
  <c r="AM450" i="13" s="1"/>
  <c r="AA450" i="13"/>
  <c r="AB450" i="13" s="1"/>
  <c r="R450" i="13"/>
  <c r="S450" i="13" s="1"/>
  <c r="I450" i="13"/>
  <c r="J450" i="13" s="1"/>
  <c r="CK449" i="13"/>
  <c r="CA449" i="13"/>
  <c r="BQ449" i="13"/>
  <c r="BH449" i="13"/>
  <c r="BI449" i="13" s="1"/>
  <c r="AW449" i="13"/>
  <c r="AX449" i="13" s="1"/>
  <c r="AL449" i="13"/>
  <c r="AM449" i="13" s="1"/>
  <c r="AA449" i="13"/>
  <c r="AB449" i="13" s="1"/>
  <c r="R449" i="13"/>
  <c r="S449" i="13" s="1"/>
  <c r="I449" i="13"/>
  <c r="J449" i="13" s="1"/>
  <c r="CK448" i="13"/>
  <c r="CA448" i="13"/>
  <c r="BQ448" i="13"/>
  <c r="BH448" i="13"/>
  <c r="BI448" i="13" s="1"/>
  <c r="AW448" i="13"/>
  <c r="AX448" i="13" s="1"/>
  <c r="AL448" i="13"/>
  <c r="AM448" i="13" s="1"/>
  <c r="AA448" i="13"/>
  <c r="AB448" i="13" s="1"/>
  <c r="R448" i="13"/>
  <c r="S448" i="13" s="1"/>
  <c r="I448" i="13"/>
  <c r="J448" i="13" s="1"/>
  <c r="CK447" i="13"/>
  <c r="CA447" i="13"/>
  <c r="BQ447" i="13"/>
  <c r="BH447" i="13"/>
  <c r="BI447" i="13" s="1"/>
  <c r="AW447" i="13"/>
  <c r="AX447" i="13" s="1"/>
  <c r="AL447" i="13"/>
  <c r="AM447" i="13" s="1"/>
  <c r="AA447" i="13"/>
  <c r="AB447" i="13" s="1"/>
  <c r="R447" i="13"/>
  <c r="S447" i="13" s="1"/>
  <c r="I447" i="13"/>
  <c r="J447" i="13" s="1"/>
  <c r="CK446" i="13"/>
  <c r="CA446" i="13"/>
  <c r="BQ446" i="13"/>
  <c r="BH446" i="13"/>
  <c r="BI446" i="13" s="1"/>
  <c r="AW446" i="13"/>
  <c r="AX446" i="13" s="1"/>
  <c r="AL446" i="13"/>
  <c r="AM446" i="13" s="1"/>
  <c r="AA446" i="13"/>
  <c r="AB446" i="13" s="1"/>
  <c r="R446" i="13"/>
  <c r="S446" i="13" s="1"/>
  <c r="I446" i="13"/>
  <c r="J446" i="13" s="1"/>
  <c r="CK445" i="13"/>
  <c r="CA445" i="13"/>
  <c r="BQ445" i="13"/>
  <c r="BH445" i="13"/>
  <c r="BI445" i="13" s="1"/>
  <c r="AW445" i="13"/>
  <c r="AX445" i="13" s="1"/>
  <c r="AL445" i="13"/>
  <c r="AM445" i="13" s="1"/>
  <c r="AA445" i="13"/>
  <c r="AB445" i="13" s="1"/>
  <c r="R445" i="13"/>
  <c r="S445" i="13" s="1"/>
  <c r="I445" i="13"/>
  <c r="J445" i="13" s="1"/>
  <c r="CK444" i="13"/>
  <c r="CA444" i="13"/>
  <c r="BQ444" i="13"/>
  <c r="BH444" i="13"/>
  <c r="BI444" i="13" s="1"/>
  <c r="AW444" i="13"/>
  <c r="AX444" i="13" s="1"/>
  <c r="AL444" i="13"/>
  <c r="AM444" i="13" s="1"/>
  <c r="AA444" i="13"/>
  <c r="AB444" i="13" s="1"/>
  <c r="R444" i="13"/>
  <c r="S444" i="13" s="1"/>
  <c r="I444" i="13"/>
  <c r="J444" i="13" s="1"/>
  <c r="CK443" i="13"/>
  <c r="CA443" i="13"/>
  <c r="BQ443" i="13"/>
  <c r="BH443" i="13"/>
  <c r="BI443" i="13" s="1"/>
  <c r="AW443" i="13"/>
  <c r="AX443" i="13" s="1"/>
  <c r="AL443" i="13"/>
  <c r="AM443" i="13" s="1"/>
  <c r="AA443" i="13"/>
  <c r="AB443" i="13" s="1"/>
  <c r="R443" i="13"/>
  <c r="S443" i="13" s="1"/>
  <c r="I443" i="13"/>
  <c r="J443" i="13" s="1"/>
  <c r="CK442" i="13"/>
  <c r="CA442" i="13"/>
  <c r="BQ442" i="13"/>
  <c r="BH442" i="13"/>
  <c r="BI442" i="13" s="1"/>
  <c r="AW442" i="13"/>
  <c r="AX442" i="13" s="1"/>
  <c r="AL442" i="13"/>
  <c r="AM442" i="13" s="1"/>
  <c r="AA442" i="13"/>
  <c r="AB442" i="13" s="1"/>
  <c r="R442" i="13"/>
  <c r="S442" i="13" s="1"/>
  <c r="I442" i="13"/>
  <c r="J442" i="13" s="1"/>
  <c r="CK441" i="13"/>
  <c r="CA441" i="13"/>
  <c r="BQ441" i="13"/>
  <c r="BH441" i="13"/>
  <c r="BI441" i="13" s="1"/>
  <c r="AW441" i="13"/>
  <c r="AX441" i="13" s="1"/>
  <c r="AL441" i="13"/>
  <c r="AM441" i="13" s="1"/>
  <c r="AA441" i="13"/>
  <c r="AB441" i="13" s="1"/>
  <c r="R441" i="13"/>
  <c r="S441" i="13" s="1"/>
  <c r="I441" i="13"/>
  <c r="J441" i="13" s="1"/>
  <c r="CK440" i="13"/>
  <c r="CA440" i="13"/>
  <c r="BQ440" i="13"/>
  <c r="BH440" i="13"/>
  <c r="BI440" i="13" s="1"/>
  <c r="AW440" i="13"/>
  <c r="AX440" i="13" s="1"/>
  <c r="AL440" i="13"/>
  <c r="AM440" i="13" s="1"/>
  <c r="AA440" i="13"/>
  <c r="AB440" i="13" s="1"/>
  <c r="R440" i="13"/>
  <c r="S440" i="13" s="1"/>
  <c r="I440" i="13"/>
  <c r="J440" i="13" s="1"/>
  <c r="CK439" i="13"/>
  <c r="CA439" i="13"/>
  <c r="BQ439" i="13"/>
  <c r="BH439" i="13"/>
  <c r="BI439" i="13" s="1"/>
  <c r="AW439" i="13"/>
  <c r="AX439" i="13" s="1"/>
  <c r="AL439" i="13"/>
  <c r="AM439" i="13" s="1"/>
  <c r="AA439" i="13"/>
  <c r="AB439" i="13" s="1"/>
  <c r="R439" i="13"/>
  <c r="S439" i="13" s="1"/>
  <c r="I439" i="13"/>
  <c r="J439" i="13" s="1"/>
  <c r="CK438" i="13"/>
  <c r="CA438" i="13"/>
  <c r="BQ438" i="13"/>
  <c r="BH438" i="13"/>
  <c r="BI438" i="13" s="1"/>
  <c r="AW438" i="13"/>
  <c r="AX438" i="13" s="1"/>
  <c r="AL438" i="13"/>
  <c r="AM438" i="13" s="1"/>
  <c r="AA438" i="13"/>
  <c r="AB438" i="13" s="1"/>
  <c r="R438" i="13"/>
  <c r="S438" i="13" s="1"/>
  <c r="I438" i="13"/>
  <c r="J438" i="13" s="1"/>
  <c r="CK437" i="13"/>
  <c r="CA437" i="13"/>
  <c r="BQ437" i="13"/>
  <c r="BH437" i="13"/>
  <c r="BI437" i="13" s="1"/>
  <c r="AW437" i="13"/>
  <c r="AX437" i="13" s="1"/>
  <c r="AL437" i="13"/>
  <c r="AM437" i="13" s="1"/>
  <c r="AA437" i="13"/>
  <c r="AB437" i="13" s="1"/>
  <c r="R437" i="13"/>
  <c r="S437" i="13" s="1"/>
  <c r="I437" i="13"/>
  <c r="J437" i="13" s="1"/>
  <c r="CK436" i="13"/>
  <c r="CA436" i="13"/>
  <c r="BQ436" i="13"/>
  <c r="BH436" i="13"/>
  <c r="BI436" i="13" s="1"/>
  <c r="AW436" i="13"/>
  <c r="AX436" i="13" s="1"/>
  <c r="AL436" i="13"/>
  <c r="AM436" i="13" s="1"/>
  <c r="AA436" i="13"/>
  <c r="AB436" i="13" s="1"/>
  <c r="R436" i="13"/>
  <c r="S436" i="13" s="1"/>
  <c r="I436" i="13"/>
  <c r="J436" i="13" s="1"/>
  <c r="CK435" i="13"/>
  <c r="CA435" i="13"/>
  <c r="BQ435" i="13"/>
  <c r="BH435" i="13"/>
  <c r="BI435" i="13" s="1"/>
  <c r="AW435" i="13"/>
  <c r="AX435" i="13" s="1"/>
  <c r="AL435" i="13"/>
  <c r="AM435" i="13" s="1"/>
  <c r="AA435" i="13"/>
  <c r="AB435" i="13" s="1"/>
  <c r="R435" i="13"/>
  <c r="S435" i="13" s="1"/>
  <c r="I435" i="13"/>
  <c r="J435" i="13" s="1"/>
  <c r="CK434" i="13"/>
  <c r="CA434" i="13"/>
  <c r="BQ434" i="13"/>
  <c r="BH434" i="13"/>
  <c r="BI434" i="13" s="1"/>
  <c r="AW434" i="13"/>
  <c r="AX434" i="13" s="1"/>
  <c r="AL434" i="13"/>
  <c r="AM434" i="13" s="1"/>
  <c r="AA434" i="13"/>
  <c r="AB434" i="13" s="1"/>
  <c r="R434" i="13"/>
  <c r="S434" i="13" s="1"/>
  <c r="I434" i="13"/>
  <c r="J434" i="13" s="1"/>
  <c r="CK433" i="13"/>
  <c r="CA433" i="13"/>
  <c r="BQ433" i="13"/>
  <c r="BH433" i="13"/>
  <c r="BI433" i="13" s="1"/>
  <c r="AW433" i="13"/>
  <c r="AX433" i="13" s="1"/>
  <c r="AL433" i="13"/>
  <c r="AM433" i="13" s="1"/>
  <c r="AA433" i="13"/>
  <c r="AB433" i="13" s="1"/>
  <c r="R433" i="13"/>
  <c r="S433" i="13" s="1"/>
  <c r="I433" i="13"/>
  <c r="J433" i="13" s="1"/>
  <c r="CK432" i="13"/>
  <c r="CA432" i="13"/>
  <c r="BQ432" i="13"/>
  <c r="BH432" i="13"/>
  <c r="BI432" i="13" s="1"/>
  <c r="AW432" i="13"/>
  <c r="AX432" i="13" s="1"/>
  <c r="AL432" i="13"/>
  <c r="AM432" i="13" s="1"/>
  <c r="AA432" i="13"/>
  <c r="AB432" i="13" s="1"/>
  <c r="R432" i="13"/>
  <c r="S432" i="13" s="1"/>
  <c r="I432" i="13"/>
  <c r="J432" i="13" s="1"/>
  <c r="CK431" i="13"/>
  <c r="CA431" i="13"/>
  <c r="BQ431" i="13"/>
  <c r="BH431" i="13"/>
  <c r="BI431" i="13" s="1"/>
  <c r="AW431" i="13"/>
  <c r="AX431" i="13" s="1"/>
  <c r="AL431" i="13"/>
  <c r="AM431" i="13" s="1"/>
  <c r="AA431" i="13"/>
  <c r="AB431" i="13" s="1"/>
  <c r="R431" i="13"/>
  <c r="S431" i="13" s="1"/>
  <c r="I431" i="13"/>
  <c r="J431" i="13" s="1"/>
  <c r="CK430" i="13"/>
  <c r="CA430" i="13"/>
  <c r="BQ430" i="13"/>
  <c r="BH430" i="13"/>
  <c r="BI430" i="13" s="1"/>
  <c r="AW430" i="13"/>
  <c r="AX430" i="13" s="1"/>
  <c r="AL430" i="13"/>
  <c r="AM430" i="13" s="1"/>
  <c r="AA430" i="13"/>
  <c r="AB430" i="13" s="1"/>
  <c r="R430" i="13"/>
  <c r="S430" i="13" s="1"/>
  <c r="I430" i="13"/>
  <c r="J430" i="13" s="1"/>
  <c r="CK429" i="13"/>
  <c r="CA429" i="13"/>
  <c r="BQ429" i="13"/>
  <c r="BH429" i="13"/>
  <c r="BI429" i="13" s="1"/>
  <c r="AW429" i="13"/>
  <c r="AX429" i="13" s="1"/>
  <c r="AL429" i="13"/>
  <c r="AM429" i="13" s="1"/>
  <c r="AA429" i="13"/>
  <c r="AB429" i="13" s="1"/>
  <c r="R429" i="13"/>
  <c r="S429" i="13" s="1"/>
  <c r="I429" i="13"/>
  <c r="J429" i="13" s="1"/>
  <c r="CK428" i="13"/>
  <c r="CA428" i="13"/>
  <c r="BQ428" i="13"/>
  <c r="BH428" i="13"/>
  <c r="BI428" i="13" s="1"/>
  <c r="AW428" i="13"/>
  <c r="AX428" i="13" s="1"/>
  <c r="AL428" i="13"/>
  <c r="AM428" i="13" s="1"/>
  <c r="AA428" i="13"/>
  <c r="AB428" i="13" s="1"/>
  <c r="R428" i="13"/>
  <c r="S428" i="13" s="1"/>
  <c r="I428" i="13"/>
  <c r="J428" i="13" s="1"/>
  <c r="CK427" i="13"/>
  <c r="CA427" i="13"/>
  <c r="BQ427" i="13"/>
  <c r="BH427" i="13"/>
  <c r="BI427" i="13" s="1"/>
  <c r="AW427" i="13"/>
  <c r="AX427" i="13" s="1"/>
  <c r="AL427" i="13"/>
  <c r="AM427" i="13" s="1"/>
  <c r="AA427" i="13"/>
  <c r="AB427" i="13" s="1"/>
  <c r="R427" i="13"/>
  <c r="S427" i="13" s="1"/>
  <c r="I427" i="13"/>
  <c r="J427" i="13" s="1"/>
  <c r="CK426" i="13"/>
  <c r="CA426" i="13"/>
  <c r="BQ426" i="13"/>
  <c r="BH426" i="13"/>
  <c r="BI426" i="13" s="1"/>
  <c r="AW426" i="13"/>
  <c r="AX426" i="13" s="1"/>
  <c r="AL426" i="13"/>
  <c r="AM426" i="13" s="1"/>
  <c r="AA426" i="13"/>
  <c r="AB426" i="13" s="1"/>
  <c r="R426" i="13"/>
  <c r="S426" i="13" s="1"/>
  <c r="I426" i="13"/>
  <c r="J426" i="13" s="1"/>
  <c r="CK425" i="13"/>
  <c r="CA425" i="13"/>
  <c r="BQ425" i="13"/>
  <c r="BH425" i="13"/>
  <c r="BI425" i="13" s="1"/>
  <c r="AW425" i="13"/>
  <c r="AX425" i="13" s="1"/>
  <c r="AL425" i="13"/>
  <c r="AM425" i="13" s="1"/>
  <c r="AA425" i="13"/>
  <c r="AB425" i="13" s="1"/>
  <c r="R425" i="13"/>
  <c r="S425" i="13" s="1"/>
  <c r="I425" i="13"/>
  <c r="J425" i="13" s="1"/>
  <c r="CK424" i="13"/>
  <c r="CA424" i="13"/>
  <c r="BQ424" i="13"/>
  <c r="BH424" i="13"/>
  <c r="BI424" i="13" s="1"/>
  <c r="AW424" i="13"/>
  <c r="AX424" i="13" s="1"/>
  <c r="AL424" i="13"/>
  <c r="AM424" i="13" s="1"/>
  <c r="AA424" i="13"/>
  <c r="AB424" i="13" s="1"/>
  <c r="R424" i="13"/>
  <c r="S424" i="13" s="1"/>
  <c r="I424" i="13"/>
  <c r="J424" i="13" s="1"/>
  <c r="CK423" i="13"/>
  <c r="CA423" i="13"/>
  <c r="BQ423" i="13"/>
  <c r="BH423" i="13"/>
  <c r="BI423" i="13" s="1"/>
  <c r="AW423" i="13"/>
  <c r="AX423" i="13" s="1"/>
  <c r="AL423" i="13"/>
  <c r="AM423" i="13" s="1"/>
  <c r="AA423" i="13"/>
  <c r="AB423" i="13" s="1"/>
  <c r="R423" i="13"/>
  <c r="S423" i="13" s="1"/>
  <c r="I423" i="13"/>
  <c r="J423" i="13" s="1"/>
  <c r="CK422" i="13"/>
  <c r="CA422" i="13"/>
  <c r="BQ422" i="13"/>
  <c r="BH422" i="13"/>
  <c r="BI422" i="13" s="1"/>
  <c r="AW422" i="13"/>
  <c r="AX422" i="13" s="1"/>
  <c r="AL422" i="13"/>
  <c r="AM422" i="13" s="1"/>
  <c r="AA422" i="13"/>
  <c r="AB422" i="13" s="1"/>
  <c r="R422" i="13"/>
  <c r="S422" i="13" s="1"/>
  <c r="I422" i="13"/>
  <c r="J422" i="13" s="1"/>
  <c r="CK421" i="13"/>
  <c r="CA421" i="13"/>
  <c r="BQ421" i="13"/>
  <c r="BH421" i="13"/>
  <c r="BI421" i="13" s="1"/>
  <c r="AW421" i="13"/>
  <c r="AX421" i="13" s="1"/>
  <c r="AL421" i="13"/>
  <c r="AM421" i="13" s="1"/>
  <c r="AA421" i="13"/>
  <c r="AB421" i="13" s="1"/>
  <c r="R421" i="13"/>
  <c r="S421" i="13" s="1"/>
  <c r="I421" i="13"/>
  <c r="J421" i="13" s="1"/>
  <c r="CK420" i="13"/>
  <c r="CA420" i="13"/>
  <c r="BQ420" i="13"/>
  <c r="BH420" i="13"/>
  <c r="BI420" i="13" s="1"/>
  <c r="AW420" i="13"/>
  <c r="AX420" i="13" s="1"/>
  <c r="AL420" i="13"/>
  <c r="AM420" i="13" s="1"/>
  <c r="AA420" i="13"/>
  <c r="AB420" i="13" s="1"/>
  <c r="R420" i="13"/>
  <c r="S420" i="13" s="1"/>
  <c r="I420" i="13"/>
  <c r="J420" i="13" s="1"/>
  <c r="CK419" i="13"/>
  <c r="CA419" i="13"/>
  <c r="BQ419" i="13"/>
  <c r="BH419" i="13"/>
  <c r="BI419" i="13" s="1"/>
  <c r="AW419" i="13"/>
  <c r="AX419" i="13" s="1"/>
  <c r="AL419" i="13"/>
  <c r="AM419" i="13" s="1"/>
  <c r="AA419" i="13"/>
  <c r="AB419" i="13" s="1"/>
  <c r="R419" i="13"/>
  <c r="S419" i="13" s="1"/>
  <c r="I419" i="13"/>
  <c r="J419" i="13" s="1"/>
  <c r="CK418" i="13"/>
  <c r="CA418" i="13"/>
  <c r="BQ418" i="13"/>
  <c r="BH418" i="13"/>
  <c r="BI418" i="13" s="1"/>
  <c r="AW418" i="13"/>
  <c r="AX418" i="13" s="1"/>
  <c r="AL418" i="13"/>
  <c r="AM418" i="13" s="1"/>
  <c r="AA418" i="13"/>
  <c r="AB418" i="13" s="1"/>
  <c r="R418" i="13"/>
  <c r="S418" i="13" s="1"/>
  <c r="I418" i="13"/>
  <c r="J418" i="13" s="1"/>
  <c r="CK417" i="13"/>
  <c r="CA417" i="13"/>
  <c r="BQ417" i="13"/>
  <c r="BH417" i="13"/>
  <c r="BI417" i="13" s="1"/>
  <c r="AW417" i="13"/>
  <c r="AX417" i="13" s="1"/>
  <c r="AL417" i="13"/>
  <c r="AM417" i="13" s="1"/>
  <c r="AA417" i="13"/>
  <c r="AB417" i="13" s="1"/>
  <c r="R417" i="13"/>
  <c r="S417" i="13" s="1"/>
  <c r="I417" i="13"/>
  <c r="J417" i="13" s="1"/>
  <c r="CK416" i="13"/>
  <c r="CA416" i="13"/>
  <c r="BQ416" i="13"/>
  <c r="BH416" i="13"/>
  <c r="BI416" i="13" s="1"/>
  <c r="AW416" i="13"/>
  <c r="AX416" i="13" s="1"/>
  <c r="AL416" i="13"/>
  <c r="AM416" i="13" s="1"/>
  <c r="AA416" i="13"/>
  <c r="AB416" i="13" s="1"/>
  <c r="R416" i="13"/>
  <c r="S416" i="13" s="1"/>
  <c r="I416" i="13"/>
  <c r="J416" i="13" s="1"/>
  <c r="CK415" i="13"/>
  <c r="CA415" i="13"/>
  <c r="BQ415" i="13"/>
  <c r="BH415" i="13"/>
  <c r="BI415" i="13" s="1"/>
  <c r="AW415" i="13"/>
  <c r="AX415" i="13" s="1"/>
  <c r="AL415" i="13"/>
  <c r="AM415" i="13" s="1"/>
  <c r="AA415" i="13"/>
  <c r="AB415" i="13" s="1"/>
  <c r="R415" i="13"/>
  <c r="S415" i="13" s="1"/>
  <c r="I415" i="13"/>
  <c r="J415" i="13" s="1"/>
  <c r="CK414" i="13"/>
  <c r="CA414" i="13"/>
  <c r="BQ414" i="13"/>
  <c r="BH414" i="13"/>
  <c r="BI414" i="13" s="1"/>
  <c r="AW414" i="13"/>
  <c r="AX414" i="13" s="1"/>
  <c r="AL414" i="13"/>
  <c r="AM414" i="13" s="1"/>
  <c r="AA414" i="13"/>
  <c r="AB414" i="13" s="1"/>
  <c r="R414" i="13"/>
  <c r="S414" i="13" s="1"/>
  <c r="I414" i="13"/>
  <c r="J414" i="13" s="1"/>
  <c r="CK413" i="13"/>
  <c r="CA413" i="13"/>
  <c r="BQ413" i="13"/>
  <c r="BH413" i="13"/>
  <c r="BI413" i="13" s="1"/>
  <c r="AW413" i="13"/>
  <c r="AX413" i="13" s="1"/>
  <c r="AL413" i="13"/>
  <c r="AM413" i="13" s="1"/>
  <c r="AA413" i="13"/>
  <c r="AB413" i="13" s="1"/>
  <c r="R413" i="13"/>
  <c r="S413" i="13" s="1"/>
  <c r="I413" i="13"/>
  <c r="J413" i="13" s="1"/>
  <c r="CK412" i="13"/>
  <c r="CA412" i="13"/>
  <c r="BQ412" i="13"/>
  <c r="BH412" i="13"/>
  <c r="BI412" i="13" s="1"/>
  <c r="AW412" i="13"/>
  <c r="AX412" i="13" s="1"/>
  <c r="AL412" i="13"/>
  <c r="AM412" i="13" s="1"/>
  <c r="AA412" i="13"/>
  <c r="AB412" i="13" s="1"/>
  <c r="R412" i="13"/>
  <c r="S412" i="13" s="1"/>
  <c r="I412" i="13"/>
  <c r="J412" i="13" s="1"/>
  <c r="CK411" i="13"/>
  <c r="CA411" i="13"/>
  <c r="BQ411" i="13"/>
  <c r="BH411" i="13"/>
  <c r="BI411" i="13" s="1"/>
  <c r="AW411" i="13"/>
  <c r="AX411" i="13" s="1"/>
  <c r="AL411" i="13"/>
  <c r="AM411" i="13" s="1"/>
  <c r="AA411" i="13"/>
  <c r="AB411" i="13" s="1"/>
  <c r="R411" i="13"/>
  <c r="S411" i="13" s="1"/>
  <c r="I411" i="13"/>
  <c r="J411" i="13" s="1"/>
  <c r="CK410" i="13"/>
  <c r="CA410" i="13"/>
  <c r="BQ410" i="13"/>
  <c r="BH410" i="13"/>
  <c r="BI410" i="13" s="1"/>
  <c r="AW410" i="13"/>
  <c r="AX410" i="13" s="1"/>
  <c r="AL410" i="13"/>
  <c r="AM410" i="13" s="1"/>
  <c r="AA410" i="13"/>
  <c r="AB410" i="13" s="1"/>
  <c r="R410" i="13"/>
  <c r="S410" i="13" s="1"/>
  <c r="I410" i="13"/>
  <c r="J410" i="13" s="1"/>
  <c r="CK409" i="13"/>
  <c r="CA409" i="13"/>
  <c r="BQ409" i="13"/>
  <c r="BH409" i="13"/>
  <c r="BI409" i="13" s="1"/>
  <c r="AW409" i="13"/>
  <c r="AX409" i="13" s="1"/>
  <c r="AL409" i="13"/>
  <c r="AM409" i="13" s="1"/>
  <c r="AA409" i="13"/>
  <c r="AB409" i="13" s="1"/>
  <c r="R409" i="13"/>
  <c r="S409" i="13" s="1"/>
  <c r="I409" i="13"/>
  <c r="J409" i="13" s="1"/>
  <c r="CK408" i="13"/>
  <c r="CA408" i="13"/>
  <c r="BQ408" i="13"/>
  <c r="BH408" i="13"/>
  <c r="BI408" i="13" s="1"/>
  <c r="AW408" i="13"/>
  <c r="AX408" i="13" s="1"/>
  <c r="AL408" i="13"/>
  <c r="AM408" i="13" s="1"/>
  <c r="AA408" i="13"/>
  <c r="AB408" i="13" s="1"/>
  <c r="R408" i="13"/>
  <c r="S408" i="13" s="1"/>
  <c r="I408" i="13"/>
  <c r="J408" i="13" s="1"/>
  <c r="CK407" i="13"/>
  <c r="CA407" i="13"/>
  <c r="BQ407" i="13"/>
  <c r="BH407" i="13"/>
  <c r="BI407" i="13" s="1"/>
  <c r="AW407" i="13"/>
  <c r="AX407" i="13" s="1"/>
  <c r="AL407" i="13"/>
  <c r="AM407" i="13" s="1"/>
  <c r="AA407" i="13"/>
  <c r="AB407" i="13" s="1"/>
  <c r="R407" i="13"/>
  <c r="S407" i="13" s="1"/>
  <c r="I407" i="13"/>
  <c r="J407" i="13" s="1"/>
  <c r="CK406" i="13"/>
  <c r="CA406" i="13"/>
  <c r="BQ406" i="13"/>
  <c r="BH406" i="13"/>
  <c r="BI406" i="13" s="1"/>
  <c r="AW406" i="13"/>
  <c r="AX406" i="13" s="1"/>
  <c r="AL406" i="13"/>
  <c r="AM406" i="13" s="1"/>
  <c r="AA406" i="13"/>
  <c r="AB406" i="13" s="1"/>
  <c r="R406" i="13"/>
  <c r="S406" i="13" s="1"/>
  <c r="I406" i="13"/>
  <c r="J406" i="13" s="1"/>
  <c r="CK405" i="13"/>
  <c r="CA405" i="13"/>
  <c r="BQ405" i="13"/>
  <c r="BH405" i="13"/>
  <c r="BI405" i="13" s="1"/>
  <c r="AW405" i="13"/>
  <c r="AX405" i="13" s="1"/>
  <c r="AL405" i="13"/>
  <c r="AM405" i="13" s="1"/>
  <c r="AA405" i="13"/>
  <c r="AB405" i="13" s="1"/>
  <c r="R405" i="13"/>
  <c r="S405" i="13" s="1"/>
  <c r="I405" i="13"/>
  <c r="J405" i="13" s="1"/>
  <c r="CK404" i="13"/>
  <c r="CA404" i="13"/>
  <c r="BQ404" i="13"/>
  <c r="BH404" i="13"/>
  <c r="BI404" i="13" s="1"/>
  <c r="AW404" i="13"/>
  <c r="AX404" i="13" s="1"/>
  <c r="AL404" i="13"/>
  <c r="AM404" i="13" s="1"/>
  <c r="AA404" i="13"/>
  <c r="AB404" i="13" s="1"/>
  <c r="R404" i="13"/>
  <c r="S404" i="13" s="1"/>
  <c r="I404" i="13"/>
  <c r="J404" i="13" s="1"/>
  <c r="CK403" i="13"/>
  <c r="CA403" i="13"/>
  <c r="BQ403" i="13"/>
  <c r="BH403" i="13"/>
  <c r="BI403" i="13" s="1"/>
  <c r="AW403" i="13"/>
  <c r="AX403" i="13" s="1"/>
  <c r="AL403" i="13"/>
  <c r="AM403" i="13" s="1"/>
  <c r="AA403" i="13"/>
  <c r="AB403" i="13" s="1"/>
  <c r="R403" i="13"/>
  <c r="S403" i="13" s="1"/>
  <c r="I403" i="13"/>
  <c r="J403" i="13" s="1"/>
  <c r="CK402" i="13"/>
  <c r="CA402" i="13"/>
  <c r="BQ402" i="13"/>
  <c r="BH402" i="13"/>
  <c r="BI402" i="13" s="1"/>
  <c r="AW402" i="13"/>
  <c r="AX402" i="13" s="1"/>
  <c r="AL402" i="13"/>
  <c r="AM402" i="13" s="1"/>
  <c r="AA402" i="13"/>
  <c r="AB402" i="13" s="1"/>
  <c r="R402" i="13"/>
  <c r="S402" i="13" s="1"/>
  <c r="I402" i="13"/>
  <c r="J402" i="13" s="1"/>
  <c r="CK401" i="13"/>
  <c r="CA401" i="13"/>
  <c r="BQ401" i="13"/>
  <c r="BH401" i="13"/>
  <c r="BI401" i="13" s="1"/>
  <c r="AW401" i="13"/>
  <c r="AX401" i="13" s="1"/>
  <c r="AL401" i="13"/>
  <c r="AM401" i="13" s="1"/>
  <c r="AA401" i="13"/>
  <c r="AB401" i="13" s="1"/>
  <c r="R401" i="13"/>
  <c r="S401" i="13" s="1"/>
  <c r="I401" i="13"/>
  <c r="J401" i="13" s="1"/>
  <c r="CK400" i="13"/>
  <c r="CA400" i="13"/>
  <c r="BQ400" i="13"/>
  <c r="BH400" i="13"/>
  <c r="BI400" i="13" s="1"/>
  <c r="AW400" i="13"/>
  <c r="AX400" i="13" s="1"/>
  <c r="AL400" i="13"/>
  <c r="AM400" i="13" s="1"/>
  <c r="AA400" i="13"/>
  <c r="AB400" i="13" s="1"/>
  <c r="R400" i="13"/>
  <c r="S400" i="13" s="1"/>
  <c r="I400" i="13"/>
  <c r="J400" i="13" s="1"/>
  <c r="CK399" i="13"/>
  <c r="CA399" i="13"/>
  <c r="BQ399" i="13"/>
  <c r="BH399" i="13"/>
  <c r="BI399" i="13" s="1"/>
  <c r="AW399" i="13"/>
  <c r="AX399" i="13" s="1"/>
  <c r="AL399" i="13"/>
  <c r="AM399" i="13" s="1"/>
  <c r="AA399" i="13"/>
  <c r="AB399" i="13" s="1"/>
  <c r="R399" i="13"/>
  <c r="S399" i="13" s="1"/>
  <c r="I399" i="13"/>
  <c r="J399" i="13" s="1"/>
  <c r="CK398" i="13"/>
  <c r="CA398" i="13"/>
  <c r="BQ398" i="13"/>
  <c r="BH398" i="13"/>
  <c r="BI398" i="13" s="1"/>
  <c r="AW398" i="13"/>
  <c r="AX398" i="13" s="1"/>
  <c r="AL398" i="13"/>
  <c r="AM398" i="13" s="1"/>
  <c r="AA398" i="13"/>
  <c r="AB398" i="13" s="1"/>
  <c r="R398" i="13"/>
  <c r="S398" i="13" s="1"/>
  <c r="I398" i="13"/>
  <c r="J398" i="13" s="1"/>
  <c r="CK397" i="13"/>
  <c r="CA397" i="13"/>
  <c r="BQ397" i="13"/>
  <c r="BH397" i="13"/>
  <c r="BI397" i="13" s="1"/>
  <c r="AW397" i="13"/>
  <c r="AX397" i="13" s="1"/>
  <c r="AL397" i="13"/>
  <c r="AM397" i="13" s="1"/>
  <c r="AA397" i="13"/>
  <c r="AB397" i="13" s="1"/>
  <c r="R397" i="13"/>
  <c r="S397" i="13" s="1"/>
  <c r="I397" i="13"/>
  <c r="J397" i="13" s="1"/>
  <c r="CK396" i="13"/>
  <c r="CA396" i="13"/>
  <c r="BQ396" i="13"/>
  <c r="BH396" i="13"/>
  <c r="BI396" i="13" s="1"/>
  <c r="AW396" i="13"/>
  <c r="AX396" i="13" s="1"/>
  <c r="AL396" i="13"/>
  <c r="AM396" i="13" s="1"/>
  <c r="AA396" i="13"/>
  <c r="AB396" i="13" s="1"/>
  <c r="R396" i="13"/>
  <c r="S396" i="13" s="1"/>
  <c r="I396" i="13"/>
  <c r="J396" i="13" s="1"/>
  <c r="CK395" i="13"/>
  <c r="CA395" i="13"/>
  <c r="BQ395" i="13"/>
  <c r="BH395" i="13"/>
  <c r="BI395" i="13" s="1"/>
  <c r="AW395" i="13"/>
  <c r="AX395" i="13" s="1"/>
  <c r="AL395" i="13"/>
  <c r="AM395" i="13" s="1"/>
  <c r="AA395" i="13"/>
  <c r="AB395" i="13" s="1"/>
  <c r="R395" i="13"/>
  <c r="S395" i="13" s="1"/>
  <c r="I395" i="13"/>
  <c r="J395" i="13" s="1"/>
  <c r="CK394" i="13"/>
  <c r="CA394" i="13"/>
  <c r="BQ394" i="13"/>
  <c r="BH394" i="13"/>
  <c r="BI394" i="13" s="1"/>
  <c r="AW394" i="13"/>
  <c r="AX394" i="13" s="1"/>
  <c r="AL394" i="13"/>
  <c r="AM394" i="13" s="1"/>
  <c r="AA394" i="13"/>
  <c r="AB394" i="13" s="1"/>
  <c r="R394" i="13"/>
  <c r="S394" i="13" s="1"/>
  <c r="I394" i="13"/>
  <c r="J394" i="13" s="1"/>
  <c r="CK393" i="13"/>
  <c r="CA393" i="13"/>
  <c r="BQ393" i="13"/>
  <c r="BH393" i="13"/>
  <c r="BI393" i="13" s="1"/>
  <c r="AW393" i="13"/>
  <c r="AX393" i="13" s="1"/>
  <c r="AL393" i="13"/>
  <c r="AM393" i="13" s="1"/>
  <c r="AA393" i="13"/>
  <c r="AB393" i="13" s="1"/>
  <c r="R393" i="13"/>
  <c r="S393" i="13" s="1"/>
  <c r="I393" i="13"/>
  <c r="J393" i="13" s="1"/>
  <c r="CK392" i="13"/>
  <c r="CA392" i="13"/>
  <c r="BQ392" i="13"/>
  <c r="BH392" i="13"/>
  <c r="BI392" i="13" s="1"/>
  <c r="AW392" i="13"/>
  <c r="AX392" i="13" s="1"/>
  <c r="AL392" i="13"/>
  <c r="AM392" i="13" s="1"/>
  <c r="AA392" i="13"/>
  <c r="AB392" i="13" s="1"/>
  <c r="R392" i="13"/>
  <c r="S392" i="13" s="1"/>
  <c r="I392" i="13"/>
  <c r="J392" i="13" s="1"/>
  <c r="CK391" i="13"/>
  <c r="CA391" i="13"/>
  <c r="BQ391" i="13"/>
  <c r="BH391" i="13"/>
  <c r="BI391" i="13" s="1"/>
  <c r="AW391" i="13"/>
  <c r="AX391" i="13" s="1"/>
  <c r="AL391" i="13"/>
  <c r="AM391" i="13" s="1"/>
  <c r="AA391" i="13"/>
  <c r="AB391" i="13" s="1"/>
  <c r="R391" i="13"/>
  <c r="S391" i="13" s="1"/>
  <c r="I391" i="13"/>
  <c r="J391" i="13" s="1"/>
  <c r="CK390" i="13"/>
  <c r="CA390" i="13"/>
  <c r="BQ390" i="13"/>
  <c r="BH390" i="13"/>
  <c r="BI390" i="13" s="1"/>
  <c r="AW390" i="13"/>
  <c r="AX390" i="13" s="1"/>
  <c r="AL390" i="13"/>
  <c r="AM390" i="13" s="1"/>
  <c r="AA390" i="13"/>
  <c r="AB390" i="13" s="1"/>
  <c r="R390" i="13"/>
  <c r="S390" i="13" s="1"/>
  <c r="I390" i="13"/>
  <c r="J390" i="13" s="1"/>
  <c r="CK389" i="13"/>
  <c r="CA389" i="13"/>
  <c r="BQ389" i="13"/>
  <c r="BH389" i="13"/>
  <c r="BI389" i="13" s="1"/>
  <c r="AW389" i="13"/>
  <c r="AX389" i="13" s="1"/>
  <c r="AL389" i="13"/>
  <c r="AM389" i="13" s="1"/>
  <c r="AA389" i="13"/>
  <c r="AB389" i="13" s="1"/>
  <c r="R389" i="13"/>
  <c r="S389" i="13" s="1"/>
  <c r="I389" i="13"/>
  <c r="J389" i="13" s="1"/>
  <c r="CK388" i="13"/>
  <c r="CA388" i="13"/>
  <c r="BQ388" i="13"/>
  <c r="BH388" i="13"/>
  <c r="BI388" i="13" s="1"/>
  <c r="AW388" i="13"/>
  <c r="AX388" i="13" s="1"/>
  <c r="AL388" i="13"/>
  <c r="AM388" i="13" s="1"/>
  <c r="AA388" i="13"/>
  <c r="AB388" i="13" s="1"/>
  <c r="R388" i="13"/>
  <c r="S388" i="13" s="1"/>
  <c r="I388" i="13"/>
  <c r="J388" i="13" s="1"/>
  <c r="CK387" i="13"/>
  <c r="CA387" i="13"/>
  <c r="BQ387" i="13"/>
  <c r="BH387" i="13"/>
  <c r="BI387" i="13" s="1"/>
  <c r="AW387" i="13"/>
  <c r="AX387" i="13" s="1"/>
  <c r="AL387" i="13"/>
  <c r="AM387" i="13" s="1"/>
  <c r="AA387" i="13"/>
  <c r="AB387" i="13" s="1"/>
  <c r="R387" i="13"/>
  <c r="S387" i="13" s="1"/>
  <c r="I387" i="13"/>
  <c r="J387" i="13" s="1"/>
  <c r="CK386" i="13"/>
  <c r="CA386" i="13"/>
  <c r="BQ386" i="13"/>
  <c r="BH386" i="13"/>
  <c r="BI386" i="13" s="1"/>
  <c r="AW386" i="13"/>
  <c r="AX386" i="13" s="1"/>
  <c r="AL386" i="13"/>
  <c r="AM386" i="13" s="1"/>
  <c r="AA386" i="13"/>
  <c r="AB386" i="13" s="1"/>
  <c r="R386" i="13"/>
  <c r="S386" i="13" s="1"/>
  <c r="I386" i="13"/>
  <c r="J386" i="13" s="1"/>
  <c r="CK385" i="13"/>
  <c r="CA385" i="13"/>
  <c r="BQ385" i="13"/>
  <c r="BH385" i="13"/>
  <c r="BI385" i="13" s="1"/>
  <c r="AW385" i="13"/>
  <c r="AX385" i="13" s="1"/>
  <c r="AL385" i="13"/>
  <c r="AM385" i="13" s="1"/>
  <c r="AA385" i="13"/>
  <c r="AB385" i="13" s="1"/>
  <c r="R385" i="13"/>
  <c r="S385" i="13" s="1"/>
  <c r="I385" i="13"/>
  <c r="J385" i="13" s="1"/>
  <c r="CK384" i="13"/>
  <c r="CA384" i="13"/>
  <c r="BQ384" i="13"/>
  <c r="BH384" i="13"/>
  <c r="BI384" i="13" s="1"/>
  <c r="AW384" i="13"/>
  <c r="AX384" i="13" s="1"/>
  <c r="AL384" i="13"/>
  <c r="AM384" i="13" s="1"/>
  <c r="AA384" i="13"/>
  <c r="AB384" i="13" s="1"/>
  <c r="R384" i="13"/>
  <c r="S384" i="13" s="1"/>
  <c r="I384" i="13"/>
  <c r="J384" i="13" s="1"/>
  <c r="CK383" i="13"/>
  <c r="CA383" i="13"/>
  <c r="BQ383" i="13"/>
  <c r="BH383" i="13"/>
  <c r="BI383" i="13" s="1"/>
  <c r="AW383" i="13"/>
  <c r="AX383" i="13" s="1"/>
  <c r="AL383" i="13"/>
  <c r="AM383" i="13" s="1"/>
  <c r="AA383" i="13"/>
  <c r="AB383" i="13" s="1"/>
  <c r="R383" i="13"/>
  <c r="S383" i="13" s="1"/>
  <c r="I383" i="13"/>
  <c r="J383" i="13" s="1"/>
  <c r="CK382" i="13"/>
  <c r="CA382" i="13"/>
  <c r="BQ382" i="13"/>
  <c r="BH382" i="13"/>
  <c r="BI382" i="13" s="1"/>
  <c r="AW382" i="13"/>
  <c r="AX382" i="13" s="1"/>
  <c r="AL382" i="13"/>
  <c r="AM382" i="13" s="1"/>
  <c r="AA382" i="13"/>
  <c r="AB382" i="13" s="1"/>
  <c r="R382" i="13"/>
  <c r="S382" i="13" s="1"/>
  <c r="I382" i="13"/>
  <c r="J382" i="13" s="1"/>
  <c r="CK381" i="13"/>
  <c r="CA381" i="13"/>
  <c r="BQ381" i="13"/>
  <c r="BH381" i="13"/>
  <c r="BI381" i="13" s="1"/>
  <c r="AW381" i="13"/>
  <c r="AX381" i="13" s="1"/>
  <c r="AL381" i="13"/>
  <c r="AM381" i="13" s="1"/>
  <c r="AA381" i="13"/>
  <c r="AB381" i="13" s="1"/>
  <c r="R381" i="13"/>
  <c r="S381" i="13" s="1"/>
  <c r="I381" i="13"/>
  <c r="J381" i="13" s="1"/>
  <c r="CK380" i="13"/>
  <c r="CA380" i="13"/>
  <c r="BQ380" i="13"/>
  <c r="BH380" i="13"/>
  <c r="BI380" i="13" s="1"/>
  <c r="AW380" i="13"/>
  <c r="AX380" i="13" s="1"/>
  <c r="AL380" i="13"/>
  <c r="AM380" i="13" s="1"/>
  <c r="AA380" i="13"/>
  <c r="AB380" i="13" s="1"/>
  <c r="R380" i="13"/>
  <c r="S380" i="13" s="1"/>
  <c r="I380" i="13"/>
  <c r="J380" i="13" s="1"/>
  <c r="CK379" i="13"/>
  <c r="CA379" i="13"/>
  <c r="BQ379" i="13"/>
  <c r="BH379" i="13"/>
  <c r="BI379" i="13" s="1"/>
  <c r="AW379" i="13"/>
  <c r="AX379" i="13" s="1"/>
  <c r="AL379" i="13"/>
  <c r="AM379" i="13" s="1"/>
  <c r="AA379" i="13"/>
  <c r="AB379" i="13" s="1"/>
  <c r="R379" i="13"/>
  <c r="S379" i="13" s="1"/>
  <c r="I379" i="13"/>
  <c r="J379" i="13" s="1"/>
  <c r="CK378" i="13"/>
  <c r="CA378" i="13"/>
  <c r="BQ378" i="13"/>
  <c r="BH378" i="13"/>
  <c r="BI378" i="13" s="1"/>
  <c r="AW378" i="13"/>
  <c r="AX378" i="13" s="1"/>
  <c r="AL378" i="13"/>
  <c r="AM378" i="13" s="1"/>
  <c r="AA378" i="13"/>
  <c r="AB378" i="13" s="1"/>
  <c r="R378" i="13"/>
  <c r="S378" i="13" s="1"/>
  <c r="I378" i="13"/>
  <c r="J378" i="13" s="1"/>
  <c r="CK377" i="13"/>
  <c r="CA377" i="13"/>
  <c r="BQ377" i="13"/>
  <c r="BH377" i="13"/>
  <c r="BI377" i="13" s="1"/>
  <c r="AW377" i="13"/>
  <c r="AX377" i="13" s="1"/>
  <c r="AL377" i="13"/>
  <c r="AM377" i="13" s="1"/>
  <c r="AA377" i="13"/>
  <c r="AB377" i="13" s="1"/>
  <c r="R377" i="13"/>
  <c r="S377" i="13" s="1"/>
  <c r="I377" i="13"/>
  <c r="J377" i="13" s="1"/>
  <c r="CK376" i="13"/>
  <c r="CA376" i="13"/>
  <c r="BQ376" i="13"/>
  <c r="BH376" i="13"/>
  <c r="BI376" i="13" s="1"/>
  <c r="AW376" i="13"/>
  <c r="AX376" i="13" s="1"/>
  <c r="AL376" i="13"/>
  <c r="AM376" i="13" s="1"/>
  <c r="AA376" i="13"/>
  <c r="AB376" i="13" s="1"/>
  <c r="R376" i="13"/>
  <c r="S376" i="13" s="1"/>
  <c r="I376" i="13"/>
  <c r="J376" i="13" s="1"/>
  <c r="CK375" i="13"/>
  <c r="CA375" i="13"/>
  <c r="BQ375" i="13"/>
  <c r="BH375" i="13"/>
  <c r="BI375" i="13" s="1"/>
  <c r="AW375" i="13"/>
  <c r="AX375" i="13" s="1"/>
  <c r="AL375" i="13"/>
  <c r="AM375" i="13" s="1"/>
  <c r="AA375" i="13"/>
  <c r="AB375" i="13" s="1"/>
  <c r="R375" i="13"/>
  <c r="S375" i="13" s="1"/>
  <c r="I375" i="13"/>
  <c r="J375" i="13" s="1"/>
  <c r="CK374" i="13"/>
  <c r="CA374" i="13"/>
  <c r="BQ374" i="13"/>
  <c r="BH374" i="13"/>
  <c r="BI374" i="13" s="1"/>
  <c r="AW374" i="13"/>
  <c r="AX374" i="13" s="1"/>
  <c r="AL374" i="13"/>
  <c r="AM374" i="13" s="1"/>
  <c r="AA374" i="13"/>
  <c r="AB374" i="13" s="1"/>
  <c r="R374" i="13"/>
  <c r="S374" i="13" s="1"/>
  <c r="I374" i="13"/>
  <c r="J374" i="13" s="1"/>
  <c r="CK373" i="13"/>
  <c r="CA373" i="13"/>
  <c r="BQ373" i="13"/>
  <c r="BH373" i="13"/>
  <c r="BI373" i="13" s="1"/>
  <c r="AW373" i="13"/>
  <c r="AX373" i="13" s="1"/>
  <c r="AL373" i="13"/>
  <c r="AM373" i="13" s="1"/>
  <c r="AA373" i="13"/>
  <c r="AB373" i="13" s="1"/>
  <c r="R373" i="13"/>
  <c r="S373" i="13" s="1"/>
  <c r="I373" i="13"/>
  <c r="J373" i="13" s="1"/>
  <c r="CK372" i="13"/>
  <c r="CA372" i="13"/>
  <c r="BQ372" i="13"/>
  <c r="BH372" i="13"/>
  <c r="BI372" i="13" s="1"/>
  <c r="AW372" i="13"/>
  <c r="AX372" i="13" s="1"/>
  <c r="AL372" i="13"/>
  <c r="AM372" i="13" s="1"/>
  <c r="AA372" i="13"/>
  <c r="AB372" i="13" s="1"/>
  <c r="R372" i="13"/>
  <c r="S372" i="13" s="1"/>
  <c r="I372" i="13"/>
  <c r="J372" i="13" s="1"/>
  <c r="CK371" i="13"/>
  <c r="CA371" i="13"/>
  <c r="BQ371" i="13"/>
  <c r="BH371" i="13"/>
  <c r="BI371" i="13" s="1"/>
  <c r="AW371" i="13"/>
  <c r="AX371" i="13" s="1"/>
  <c r="AL371" i="13"/>
  <c r="AM371" i="13" s="1"/>
  <c r="AA371" i="13"/>
  <c r="AB371" i="13" s="1"/>
  <c r="R371" i="13"/>
  <c r="S371" i="13" s="1"/>
  <c r="I371" i="13"/>
  <c r="J371" i="13" s="1"/>
  <c r="CK370" i="13"/>
  <c r="CA370" i="13"/>
  <c r="BQ370" i="13"/>
  <c r="BH370" i="13"/>
  <c r="BI370" i="13" s="1"/>
  <c r="AW370" i="13"/>
  <c r="AX370" i="13" s="1"/>
  <c r="AL370" i="13"/>
  <c r="AM370" i="13" s="1"/>
  <c r="AA370" i="13"/>
  <c r="AB370" i="13" s="1"/>
  <c r="R370" i="13"/>
  <c r="S370" i="13" s="1"/>
  <c r="I370" i="13"/>
  <c r="J370" i="13" s="1"/>
  <c r="CK369" i="13"/>
  <c r="CA369" i="13"/>
  <c r="BQ369" i="13"/>
  <c r="BH369" i="13"/>
  <c r="BI369" i="13" s="1"/>
  <c r="AW369" i="13"/>
  <c r="AX369" i="13" s="1"/>
  <c r="AL369" i="13"/>
  <c r="AM369" i="13" s="1"/>
  <c r="AA369" i="13"/>
  <c r="AB369" i="13" s="1"/>
  <c r="R369" i="13"/>
  <c r="S369" i="13" s="1"/>
  <c r="I369" i="13"/>
  <c r="J369" i="13" s="1"/>
  <c r="CK368" i="13"/>
  <c r="CA368" i="13"/>
  <c r="BQ368" i="13"/>
  <c r="BH368" i="13"/>
  <c r="BI368" i="13" s="1"/>
  <c r="AW368" i="13"/>
  <c r="AX368" i="13" s="1"/>
  <c r="AL368" i="13"/>
  <c r="AM368" i="13" s="1"/>
  <c r="AA368" i="13"/>
  <c r="AB368" i="13" s="1"/>
  <c r="R368" i="13"/>
  <c r="S368" i="13" s="1"/>
  <c r="I368" i="13"/>
  <c r="J368" i="13" s="1"/>
  <c r="CK367" i="13"/>
  <c r="CA367" i="13"/>
  <c r="BQ367" i="13"/>
  <c r="BH367" i="13"/>
  <c r="BI367" i="13" s="1"/>
  <c r="AW367" i="13"/>
  <c r="AX367" i="13" s="1"/>
  <c r="AL367" i="13"/>
  <c r="AM367" i="13" s="1"/>
  <c r="AA367" i="13"/>
  <c r="AB367" i="13" s="1"/>
  <c r="R367" i="13"/>
  <c r="S367" i="13" s="1"/>
  <c r="I367" i="13"/>
  <c r="J367" i="13" s="1"/>
  <c r="CK366" i="13"/>
  <c r="CA366" i="13"/>
  <c r="BQ366" i="13"/>
  <c r="BH366" i="13"/>
  <c r="BI366" i="13" s="1"/>
  <c r="AW366" i="13"/>
  <c r="AX366" i="13" s="1"/>
  <c r="AL366" i="13"/>
  <c r="AM366" i="13" s="1"/>
  <c r="AA366" i="13"/>
  <c r="AB366" i="13" s="1"/>
  <c r="R366" i="13"/>
  <c r="S366" i="13" s="1"/>
  <c r="I366" i="13"/>
  <c r="J366" i="13" s="1"/>
  <c r="CK365" i="13"/>
  <c r="CA365" i="13"/>
  <c r="BQ365" i="13"/>
  <c r="BH365" i="13"/>
  <c r="BI365" i="13" s="1"/>
  <c r="AW365" i="13"/>
  <c r="AX365" i="13" s="1"/>
  <c r="AL365" i="13"/>
  <c r="AM365" i="13" s="1"/>
  <c r="AA365" i="13"/>
  <c r="AB365" i="13" s="1"/>
  <c r="R365" i="13"/>
  <c r="S365" i="13" s="1"/>
  <c r="I365" i="13"/>
  <c r="J365" i="13" s="1"/>
  <c r="CK364" i="13"/>
  <c r="CA364" i="13"/>
  <c r="BQ364" i="13"/>
  <c r="BH364" i="13"/>
  <c r="BI364" i="13" s="1"/>
  <c r="AW364" i="13"/>
  <c r="AX364" i="13" s="1"/>
  <c r="AL364" i="13"/>
  <c r="AM364" i="13" s="1"/>
  <c r="AA364" i="13"/>
  <c r="AB364" i="13" s="1"/>
  <c r="R364" i="13"/>
  <c r="S364" i="13" s="1"/>
  <c r="I364" i="13"/>
  <c r="J364" i="13" s="1"/>
  <c r="CK363" i="13"/>
  <c r="CA363" i="13"/>
  <c r="BQ363" i="13"/>
  <c r="BH363" i="13"/>
  <c r="BI363" i="13" s="1"/>
  <c r="AW363" i="13"/>
  <c r="AX363" i="13" s="1"/>
  <c r="AL363" i="13"/>
  <c r="AM363" i="13" s="1"/>
  <c r="AA363" i="13"/>
  <c r="AB363" i="13" s="1"/>
  <c r="R363" i="13"/>
  <c r="S363" i="13" s="1"/>
  <c r="I363" i="13"/>
  <c r="J363" i="13" s="1"/>
  <c r="CK362" i="13"/>
  <c r="CA362" i="13"/>
  <c r="BQ362" i="13"/>
  <c r="BH362" i="13"/>
  <c r="BI362" i="13" s="1"/>
  <c r="AW362" i="13"/>
  <c r="AX362" i="13" s="1"/>
  <c r="AL362" i="13"/>
  <c r="AM362" i="13" s="1"/>
  <c r="AA362" i="13"/>
  <c r="AB362" i="13" s="1"/>
  <c r="R362" i="13"/>
  <c r="S362" i="13" s="1"/>
  <c r="I362" i="13"/>
  <c r="J362" i="13" s="1"/>
  <c r="CK361" i="13"/>
  <c r="CA361" i="13"/>
  <c r="BQ361" i="13"/>
  <c r="BH361" i="13"/>
  <c r="BI361" i="13" s="1"/>
  <c r="AW361" i="13"/>
  <c r="AX361" i="13" s="1"/>
  <c r="AL361" i="13"/>
  <c r="AM361" i="13" s="1"/>
  <c r="AA361" i="13"/>
  <c r="AB361" i="13" s="1"/>
  <c r="R361" i="13"/>
  <c r="S361" i="13" s="1"/>
  <c r="I361" i="13"/>
  <c r="J361" i="13" s="1"/>
  <c r="CK360" i="13"/>
  <c r="CA360" i="13"/>
  <c r="BQ360" i="13"/>
  <c r="BH360" i="13"/>
  <c r="BI360" i="13" s="1"/>
  <c r="AW360" i="13"/>
  <c r="AX360" i="13" s="1"/>
  <c r="AL360" i="13"/>
  <c r="AM360" i="13" s="1"/>
  <c r="AA360" i="13"/>
  <c r="AB360" i="13" s="1"/>
  <c r="R360" i="13"/>
  <c r="S360" i="13" s="1"/>
  <c r="I360" i="13"/>
  <c r="J360" i="13" s="1"/>
  <c r="CK359" i="13"/>
  <c r="CA359" i="13"/>
  <c r="BQ359" i="13"/>
  <c r="BH359" i="13"/>
  <c r="BI359" i="13" s="1"/>
  <c r="AW359" i="13"/>
  <c r="AX359" i="13" s="1"/>
  <c r="AL359" i="13"/>
  <c r="AM359" i="13" s="1"/>
  <c r="AA359" i="13"/>
  <c r="AB359" i="13" s="1"/>
  <c r="R359" i="13"/>
  <c r="S359" i="13" s="1"/>
  <c r="I359" i="13"/>
  <c r="J359" i="13" s="1"/>
  <c r="CK358" i="13"/>
  <c r="CA358" i="13"/>
  <c r="BQ358" i="13"/>
  <c r="BH358" i="13"/>
  <c r="BI358" i="13" s="1"/>
  <c r="AW358" i="13"/>
  <c r="AX358" i="13" s="1"/>
  <c r="AL358" i="13"/>
  <c r="AM358" i="13" s="1"/>
  <c r="AA358" i="13"/>
  <c r="AB358" i="13" s="1"/>
  <c r="R358" i="13"/>
  <c r="S358" i="13" s="1"/>
  <c r="I358" i="13"/>
  <c r="J358" i="13" s="1"/>
  <c r="CK357" i="13"/>
  <c r="CA357" i="13"/>
  <c r="BQ357" i="13"/>
  <c r="BH357" i="13"/>
  <c r="BI357" i="13" s="1"/>
  <c r="AW357" i="13"/>
  <c r="AX357" i="13" s="1"/>
  <c r="AL357" i="13"/>
  <c r="AM357" i="13" s="1"/>
  <c r="AA357" i="13"/>
  <c r="AB357" i="13" s="1"/>
  <c r="R357" i="13"/>
  <c r="S357" i="13" s="1"/>
  <c r="I357" i="13"/>
  <c r="J357" i="13" s="1"/>
  <c r="CK356" i="13"/>
  <c r="CA356" i="13"/>
  <c r="BQ356" i="13"/>
  <c r="BH356" i="13"/>
  <c r="BI356" i="13" s="1"/>
  <c r="AW356" i="13"/>
  <c r="AX356" i="13" s="1"/>
  <c r="AL356" i="13"/>
  <c r="AM356" i="13" s="1"/>
  <c r="AA356" i="13"/>
  <c r="AB356" i="13" s="1"/>
  <c r="R356" i="13"/>
  <c r="S356" i="13" s="1"/>
  <c r="I356" i="13"/>
  <c r="J356" i="13" s="1"/>
  <c r="CK355" i="13"/>
  <c r="CA355" i="13"/>
  <c r="BQ355" i="13"/>
  <c r="BH355" i="13"/>
  <c r="BI355" i="13" s="1"/>
  <c r="AW355" i="13"/>
  <c r="AX355" i="13" s="1"/>
  <c r="AL355" i="13"/>
  <c r="AM355" i="13" s="1"/>
  <c r="AA355" i="13"/>
  <c r="AB355" i="13" s="1"/>
  <c r="R355" i="13"/>
  <c r="S355" i="13" s="1"/>
  <c r="I355" i="13"/>
  <c r="J355" i="13" s="1"/>
  <c r="CK354" i="13"/>
  <c r="CA354" i="13"/>
  <c r="BQ354" i="13"/>
  <c r="BH354" i="13"/>
  <c r="BI354" i="13" s="1"/>
  <c r="AW354" i="13"/>
  <c r="AX354" i="13" s="1"/>
  <c r="AL354" i="13"/>
  <c r="AM354" i="13" s="1"/>
  <c r="AA354" i="13"/>
  <c r="AB354" i="13" s="1"/>
  <c r="R354" i="13"/>
  <c r="S354" i="13" s="1"/>
  <c r="I354" i="13"/>
  <c r="J354" i="13" s="1"/>
  <c r="CK353" i="13"/>
  <c r="CA353" i="13"/>
  <c r="BQ353" i="13"/>
  <c r="BH353" i="13"/>
  <c r="BI353" i="13" s="1"/>
  <c r="AW353" i="13"/>
  <c r="AX353" i="13" s="1"/>
  <c r="AL353" i="13"/>
  <c r="AM353" i="13" s="1"/>
  <c r="AA353" i="13"/>
  <c r="AB353" i="13" s="1"/>
  <c r="R353" i="13"/>
  <c r="S353" i="13" s="1"/>
  <c r="I353" i="13"/>
  <c r="J353" i="13" s="1"/>
  <c r="CK352" i="13"/>
  <c r="CA352" i="13"/>
  <c r="BQ352" i="13"/>
  <c r="BH352" i="13"/>
  <c r="BI352" i="13" s="1"/>
  <c r="AW352" i="13"/>
  <c r="AX352" i="13" s="1"/>
  <c r="AL352" i="13"/>
  <c r="AM352" i="13" s="1"/>
  <c r="AA352" i="13"/>
  <c r="AB352" i="13" s="1"/>
  <c r="R352" i="13"/>
  <c r="S352" i="13" s="1"/>
  <c r="I352" i="13"/>
  <c r="J352" i="13" s="1"/>
  <c r="CK351" i="13"/>
  <c r="CA351" i="13"/>
  <c r="BQ351" i="13"/>
  <c r="BH351" i="13"/>
  <c r="BI351" i="13" s="1"/>
  <c r="AW351" i="13"/>
  <c r="AX351" i="13" s="1"/>
  <c r="AL351" i="13"/>
  <c r="AM351" i="13" s="1"/>
  <c r="AA351" i="13"/>
  <c r="AB351" i="13" s="1"/>
  <c r="R351" i="13"/>
  <c r="S351" i="13" s="1"/>
  <c r="I351" i="13"/>
  <c r="J351" i="13" s="1"/>
  <c r="CK350" i="13"/>
  <c r="CA350" i="13"/>
  <c r="BQ350" i="13"/>
  <c r="BH350" i="13"/>
  <c r="BI350" i="13" s="1"/>
  <c r="AW350" i="13"/>
  <c r="AX350" i="13" s="1"/>
  <c r="AL350" i="13"/>
  <c r="AM350" i="13" s="1"/>
  <c r="AA350" i="13"/>
  <c r="AB350" i="13" s="1"/>
  <c r="R350" i="13"/>
  <c r="S350" i="13" s="1"/>
  <c r="I350" i="13"/>
  <c r="J350" i="13" s="1"/>
  <c r="CK349" i="13"/>
  <c r="CA349" i="13"/>
  <c r="BQ349" i="13"/>
  <c r="BH349" i="13"/>
  <c r="BI349" i="13" s="1"/>
  <c r="AW349" i="13"/>
  <c r="AX349" i="13" s="1"/>
  <c r="AL349" i="13"/>
  <c r="AM349" i="13" s="1"/>
  <c r="AA349" i="13"/>
  <c r="AB349" i="13" s="1"/>
  <c r="R349" i="13"/>
  <c r="S349" i="13" s="1"/>
  <c r="I349" i="13"/>
  <c r="J349" i="13" s="1"/>
  <c r="CK348" i="13"/>
  <c r="CA348" i="13"/>
  <c r="BQ348" i="13"/>
  <c r="BH348" i="13"/>
  <c r="BI348" i="13" s="1"/>
  <c r="AW348" i="13"/>
  <c r="AX348" i="13" s="1"/>
  <c r="AL348" i="13"/>
  <c r="AM348" i="13" s="1"/>
  <c r="AA348" i="13"/>
  <c r="AB348" i="13" s="1"/>
  <c r="R348" i="13"/>
  <c r="S348" i="13" s="1"/>
  <c r="I348" i="13"/>
  <c r="J348" i="13" s="1"/>
  <c r="CK347" i="13"/>
  <c r="CA347" i="13"/>
  <c r="BQ347" i="13"/>
  <c r="BH347" i="13"/>
  <c r="BI347" i="13" s="1"/>
  <c r="AW347" i="13"/>
  <c r="AX347" i="13" s="1"/>
  <c r="AL347" i="13"/>
  <c r="AM347" i="13" s="1"/>
  <c r="AA347" i="13"/>
  <c r="AB347" i="13" s="1"/>
  <c r="R347" i="13"/>
  <c r="S347" i="13" s="1"/>
  <c r="I347" i="13"/>
  <c r="J347" i="13" s="1"/>
  <c r="CK346" i="13"/>
  <c r="CA346" i="13"/>
  <c r="BQ346" i="13"/>
  <c r="BH346" i="13"/>
  <c r="BI346" i="13" s="1"/>
  <c r="AW346" i="13"/>
  <c r="AX346" i="13" s="1"/>
  <c r="AL346" i="13"/>
  <c r="AM346" i="13" s="1"/>
  <c r="AA346" i="13"/>
  <c r="AB346" i="13" s="1"/>
  <c r="R346" i="13"/>
  <c r="S346" i="13" s="1"/>
  <c r="I346" i="13"/>
  <c r="J346" i="13" s="1"/>
  <c r="CK345" i="13"/>
  <c r="CA345" i="13"/>
  <c r="BQ345" i="13"/>
  <c r="BH345" i="13"/>
  <c r="BI345" i="13" s="1"/>
  <c r="AW345" i="13"/>
  <c r="AX345" i="13" s="1"/>
  <c r="AL345" i="13"/>
  <c r="AM345" i="13" s="1"/>
  <c r="AA345" i="13"/>
  <c r="AB345" i="13" s="1"/>
  <c r="R345" i="13"/>
  <c r="S345" i="13" s="1"/>
  <c r="I345" i="13"/>
  <c r="J345" i="13" s="1"/>
  <c r="CK344" i="13"/>
  <c r="CA344" i="13"/>
  <c r="BQ344" i="13"/>
  <c r="BH344" i="13"/>
  <c r="BI344" i="13" s="1"/>
  <c r="AW344" i="13"/>
  <c r="AX344" i="13" s="1"/>
  <c r="AL344" i="13"/>
  <c r="AM344" i="13" s="1"/>
  <c r="AA344" i="13"/>
  <c r="AB344" i="13" s="1"/>
  <c r="R344" i="13"/>
  <c r="S344" i="13" s="1"/>
  <c r="I344" i="13"/>
  <c r="J344" i="13" s="1"/>
  <c r="CK343" i="13"/>
  <c r="CA343" i="13"/>
  <c r="BQ343" i="13"/>
  <c r="BH343" i="13"/>
  <c r="BI343" i="13" s="1"/>
  <c r="AW343" i="13"/>
  <c r="AX343" i="13" s="1"/>
  <c r="AL343" i="13"/>
  <c r="AM343" i="13" s="1"/>
  <c r="AA343" i="13"/>
  <c r="AB343" i="13" s="1"/>
  <c r="R343" i="13"/>
  <c r="S343" i="13" s="1"/>
  <c r="I343" i="13"/>
  <c r="J343" i="13" s="1"/>
  <c r="CK342" i="13"/>
  <c r="CA342" i="13"/>
  <c r="BQ342" i="13"/>
  <c r="BH342" i="13"/>
  <c r="BI342" i="13" s="1"/>
  <c r="AW342" i="13"/>
  <c r="AX342" i="13" s="1"/>
  <c r="AL342" i="13"/>
  <c r="AM342" i="13" s="1"/>
  <c r="AA342" i="13"/>
  <c r="AB342" i="13" s="1"/>
  <c r="R342" i="13"/>
  <c r="S342" i="13" s="1"/>
  <c r="I342" i="13"/>
  <c r="J342" i="13" s="1"/>
  <c r="CK341" i="13"/>
  <c r="CA341" i="13"/>
  <c r="BQ341" i="13"/>
  <c r="BH341" i="13"/>
  <c r="BI341" i="13" s="1"/>
  <c r="AW341" i="13"/>
  <c r="AX341" i="13" s="1"/>
  <c r="AL341" i="13"/>
  <c r="AM341" i="13" s="1"/>
  <c r="AA341" i="13"/>
  <c r="AB341" i="13" s="1"/>
  <c r="R341" i="13"/>
  <c r="S341" i="13" s="1"/>
  <c r="I341" i="13"/>
  <c r="J341" i="13" s="1"/>
  <c r="CK340" i="13"/>
  <c r="CA340" i="13"/>
  <c r="BQ340" i="13"/>
  <c r="BH340" i="13"/>
  <c r="BI340" i="13" s="1"/>
  <c r="AW340" i="13"/>
  <c r="AX340" i="13" s="1"/>
  <c r="AL340" i="13"/>
  <c r="AM340" i="13" s="1"/>
  <c r="AA340" i="13"/>
  <c r="AB340" i="13" s="1"/>
  <c r="R340" i="13"/>
  <c r="S340" i="13" s="1"/>
  <c r="I340" i="13"/>
  <c r="J340" i="13" s="1"/>
  <c r="CK339" i="13"/>
  <c r="CA339" i="13"/>
  <c r="BQ339" i="13"/>
  <c r="BH339" i="13"/>
  <c r="BI339" i="13" s="1"/>
  <c r="AW339" i="13"/>
  <c r="AX339" i="13" s="1"/>
  <c r="AL339" i="13"/>
  <c r="AM339" i="13" s="1"/>
  <c r="AA339" i="13"/>
  <c r="AB339" i="13" s="1"/>
  <c r="R339" i="13"/>
  <c r="S339" i="13" s="1"/>
  <c r="I339" i="13"/>
  <c r="J339" i="13" s="1"/>
  <c r="CK338" i="13"/>
  <c r="CA338" i="13"/>
  <c r="BQ338" i="13"/>
  <c r="BH338" i="13"/>
  <c r="BI338" i="13" s="1"/>
  <c r="AW338" i="13"/>
  <c r="AX338" i="13" s="1"/>
  <c r="AL338" i="13"/>
  <c r="AM338" i="13" s="1"/>
  <c r="AA338" i="13"/>
  <c r="AB338" i="13" s="1"/>
  <c r="R338" i="13"/>
  <c r="S338" i="13" s="1"/>
  <c r="I338" i="13"/>
  <c r="J338" i="13" s="1"/>
  <c r="CK337" i="13"/>
  <c r="CA337" i="13"/>
  <c r="BQ337" i="13"/>
  <c r="BH337" i="13"/>
  <c r="BI337" i="13" s="1"/>
  <c r="AW337" i="13"/>
  <c r="AX337" i="13" s="1"/>
  <c r="AL337" i="13"/>
  <c r="AM337" i="13" s="1"/>
  <c r="AA337" i="13"/>
  <c r="AB337" i="13" s="1"/>
  <c r="R337" i="13"/>
  <c r="S337" i="13" s="1"/>
  <c r="I337" i="13"/>
  <c r="J337" i="13" s="1"/>
  <c r="CK336" i="13"/>
  <c r="CA336" i="13"/>
  <c r="BQ336" i="13"/>
  <c r="BH336" i="13"/>
  <c r="BI336" i="13" s="1"/>
  <c r="AW336" i="13"/>
  <c r="AX336" i="13" s="1"/>
  <c r="AL336" i="13"/>
  <c r="AM336" i="13" s="1"/>
  <c r="AA336" i="13"/>
  <c r="AB336" i="13" s="1"/>
  <c r="R336" i="13"/>
  <c r="S336" i="13" s="1"/>
  <c r="I336" i="13"/>
  <c r="J336" i="13" s="1"/>
  <c r="CK335" i="13"/>
  <c r="CA335" i="13"/>
  <c r="BQ335" i="13"/>
  <c r="BH335" i="13"/>
  <c r="BI335" i="13" s="1"/>
  <c r="AW335" i="13"/>
  <c r="AX335" i="13" s="1"/>
  <c r="AL335" i="13"/>
  <c r="AM335" i="13" s="1"/>
  <c r="AA335" i="13"/>
  <c r="AB335" i="13" s="1"/>
  <c r="R335" i="13"/>
  <c r="S335" i="13" s="1"/>
  <c r="I335" i="13"/>
  <c r="J335" i="13" s="1"/>
  <c r="CK334" i="13"/>
  <c r="CA334" i="13"/>
  <c r="BQ334" i="13"/>
  <c r="BH334" i="13"/>
  <c r="BI334" i="13" s="1"/>
  <c r="AW334" i="13"/>
  <c r="AX334" i="13" s="1"/>
  <c r="AL334" i="13"/>
  <c r="AM334" i="13" s="1"/>
  <c r="AA334" i="13"/>
  <c r="AB334" i="13" s="1"/>
  <c r="R334" i="13"/>
  <c r="S334" i="13" s="1"/>
  <c r="I334" i="13"/>
  <c r="J334" i="13" s="1"/>
  <c r="CK333" i="13"/>
  <c r="CA333" i="13"/>
  <c r="BQ333" i="13"/>
  <c r="BH333" i="13"/>
  <c r="BI333" i="13" s="1"/>
  <c r="AW333" i="13"/>
  <c r="AX333" i="13" s="1"/>
  <c r="AL333" i="13"/>
  <c r="AM333" i="13" s="1"/>
  <c r="AA333" i="13"/>
  <c r="AB333" i="13" s="1"/>
  <c r="R333" i="13"/>
  <c r="S333" i="13" s="1"/>
  <c r="I333" i="13"/>
  <c r="J333" i="13" s="1"/>
  <c r="CK332" i="13"/>
  <c r="CA332" i="13"/>
  <c r="BQ332" i="13"/>
  <c r="BH332" i="13"/>
  <c r="BI332" i="13" s="1"/>
  <c r="AW332" i="13"/>
  <c r="AX332" i="13" s="1"/>
  <c r="AL332" i="13"/>
  <c r="AM332" i="13" s="1"/>
  <c r="AA332" i="13"/>
  <c r="AB332" i="13" s="1"/>
  <c r="R332" i="13"/>
  <c r="S332" i="13" s="1"/>
  <c r="I332" i="13"/>
  <c r="J332" i="13" s="1"/>
  <c r="CK331" i="13"/>
  <c r="CA331" i="13"/>
  <c r="BQ331" i="13"/>
  <c r="BH331" i="13"/>
  <c r="BI331" i="13" s="1"/>
  <c r="AW331" i="13"/>
  <c r="AX331" i="13" s="1"/>
  <c r="AL331" i="13"/>
  <c r="AM331" i="13" s="1"/>
  <c r="AA331" i="13"/>
  <c r="AB331" i="13" s="1"/>
  <c r="R331" i="13"/>
  <c r="S331" i="13" s="1"/>
  <c r="I331" i="13"/>
  <c r="J331" i="13" s="1"/>
  <c r="CK330" i="13"/>
  <c r="CA330" i="13"/>
  <c r="BQ330" i="13"/>
  <c r="BH330" i="13"/>
  <c r="BI330" i="13" s="1"/>
  <c r="AW330" i="13"/>
  <c r="AX330" i="13" s="1"/>
  <c r="AL330" i="13"/>
  <c r="AM330" i="13" s="1"/>
  <c r="AA330" i="13"/>
  <c r="AB330" i="13" s="1"/>
  <c r="R330" i="13"/>
  <c r="S330" i="13" s="1"/>
  <c r="I330" i="13"/>
  <c r="J330" i="13" s="1"/>
  <c r="CK329" i="13"/>
  <c r="CA329" i="13"/>
  <c r="BQ329" i="13"/>
  <c r="BH329" i="13"/>
  <c r="BI329" i="13" s="1"/>
  <c r="AW329" i="13"/>
  <c r="AX329" i="13" s="1"/>
  <c r="AL329" i="13"/>
  <c r="AM329" i="13" s="1"/>
  <c r="AA329" i="13"/>
  <c r="AB329" i="13" s="1"/>
  <c r="R329" i="13"/>
  <c r="S329" i="13" s="1"/>
  <c r="I329" i="13"/>
  <c r="J329" i="13" s="1"/>
  <c r="CK328" i="13"/>
  <c r="CA328" i="13"/>
  <c r="BQ328" i="13"/>
  <c r="BH328" i="13"/>
  <c r="BI328" i="13" s="1"/>
  <c r="AW328" i="13"/>
  <c r="AX328" i="13" s="1"/>
  <c r="AL328" i="13"/>
  <c r="AM328" i="13" s="1"/>
  <c r="AA328" i="13"/>
  <c r="AB328" i="13" s="1"/>
  <c r="R328" i="13"/>
  <c r="S328" i="13" s="1"/>
  <c r="I328" i="13"/>
  <c r="J328" i="13" s="1"/>
  <c r="CK327" i="13"/>
  <c r="CA327" i="13"/>
  <c r="BQ327" i="13"/>
  <c r="BH327" i="13"/>
  <c r="BI327" i="13" s="1"/>
  <c r="AW327" i="13"/>
  <c r="AX327" i="13" s="1"/>
  <c r="AL327" i="13"/>
  <c r="AM327" i="13" s="1"/>
  <c r="AA327" i="13"/>
  <c r="AB327" i="13" s="1"/>
  <c r="R327" i="13"/>
  <c r="S327" i="13" s="1"/>
  <c r="I327" i="13"/>
  <c r="J327" i="13" s="1"/>
  <c r="CK326" i="13"/>
  <c r="CA326" i="13"/>
  <c r="BQ326" i="13"/>
  <c r="BH326" i="13"/>
  <c r="BI326" i="13" s="1"/>
  <c r="AW326" i="13"/>
  <c r="AX326" i="13" s="1"/>
  <c r="AL326" i="13"/>
  <c r="AM326" i="13" s="1"/>
  <c r="AA326" i="13"/>
  <c r="AB326" i="13" s="1"/>
  <c r="R326" i="13"/>
  <c r="S326" i="13" s="1"/>
  <c r="I326" i="13"/>
  <c r="J326" i="13" s="1"/>
  <c r="CK325" i="13"/>
  <c r="CA325" i="13"/>
  <c r="BQ325" i="13"/>
  <c r="BH325" i="13"/>
  <c r="BI325" i="13" s="1"/>
  <c r="AW325" i="13"/>
  <c r="AX325" i="13" s="1"/>
  <c r="AL325" i="13"/>
  <c r="AM325" i="13" s="1"/>
  <c r="AA325" i="13"/>
  <c r="AB325" i="13" s="1"/>
  <c r="R325" i="13"/>
  <c r="S325" i="13" s="1"/>
  <c r="I325" i="13"/>
  <c r="J325" i="13" s="1"/>
  <c r="CK324" i="13"/>
  <c r="CA324" i="13"/>
  <c r="BQ324" i="13"/>
  <c r="BH324" i="13"/>
  <c r="BI324" i="13" s="1"/>
  <c r="AW324" i="13"/>
  <c r="AX324" i="13" s="1"/>
  <c r="AL324" i="13"/>
  <c r="AM324" i="13" s="1"/>
  <c r="AA324" i="13"/>
  <c r="AB324" i="13" s="1"/>
  <c r="R324" i="13"/>
  <c r="S324" i="13" s="1"/>
  <c r="I324" i="13"/>
  <c r="J324" i="13" s="1"/>
  <c r="CK323" i="13"/>
  <c r="CA323" i="13"/>
  <c r="BQ323" i="13"/>
  <c r="BH323" i="13"/>
  <c r="BI323" i="13" s="1"/>
  <c r="AW323" i="13"/>
  <c r="AX323" i="13" s="1"/>
  <c r="AL323" i="13"/>
  <c r="AM323" i="13" s="1"/>
  <c r="AA323" i="13"/>
  <c r="AB323" i="13" s="1"/>
  <c r="R323" i="13"/>
  <c r="S323" i="13" s="1"/>
  <c r="I323" i="13"/>
  <c r="J323" i="13" s="1"/>
  <c r="CK322" i="13"/>
  <c r="CA322" i="13"/>
  <c r="BQ322" i="13"/>
  <c r="BH322" i="13"/>
  <c r="BI322" i="13" s="1"/>
  <c r="AW322" i="13"/>
  <c r="AX322" i="13" s="1"/>
  <c r="AL322" i="13"/>
  <c r="AM322" i="13" s="1"/>
  <c r="AA322" i="13"/>
  <c r="AB322" i="13" s="1"/>
  <c r="R322" i="13"/>
  <c r="S322" i="13" s="1"/>
  <c r="I322" i="13"/>
  <c r="J322" i="13" s="1"/>
  <c r="CK321" i="13"/>
  <c r="CA321" i="13"/>
  <c r="BQ321" i="13"/>
  <c r="BH321" i="13"/>
  <c r="BI321" i="13" s="1"/>
  <c r="AW321" i="13"/>
  <c r="AX321" i="13" s="1"/>
  <c r="AL321" i="13"/>
  <c r="AM321" i="13" s="1"/>
  <c r="AA321" i="13"/>
  <c r="AB321" i="13" s="1"/>
  <c r="R321" i="13"/>
  <c r="S321" i="13" s="1"/>
  <c r="I321" i="13"/>
  <c r="J321" i="13" s="1"/>
  <c r="CK320" i="13"/>
  <c r="CA320" i="13"/>
  <c r="BQ320" i="13"/>
  <c r="BH320" i="13"/>
  <c r="BI320" i="13" s="1"/>
  <c r="AW320" i="13"/>
  <c r="AX320" i="13" s="1"/>
  <c r="AL320" i="13"/>
  <c r="AM320" i="13" s="1"/>
  <c r="AA320" i="13"/>
  <c r="AB320" i="13" s="1"/>
  <c r="R320" i="13"/>
  <c r="S320" i="13" s="1"/>
  <c r="I320" i="13"/>
  <c r="J320" i="13" s="1"/>
  <c r="CK319" i="13"/>
  <c r="CA319" i="13"/>
  <c r="BQ319" i="13"/>
  <c r="BH319" i="13"/>
  <c r="BI319" i="13" s="1"/>
  <c r="AW319" i="13"/>
  <c r="AX319" i="13" s="1"/>
  <c r="AL319" i="13"/>
  <c r="AM319" i="13" s="1"/>
  <c r="AA319" i="13"/>
  <c r="AB319" i="13" s="1"/>
  <c r="R319" i="13"/>
  <c r="S319" i="13" s="1"/>
  <c r="I319" i="13"/>
  <c r="J319" i="13" s="1"/>
  <c r="CK318" i="13"/>
  <c r="CA318" i="13"/>
  <c r="BQ318" i="13"/>
  <c r="BH318" i="13"/>
  <c r="BI318" i="13" s="1"/>
  <c r="AW318" i="13"/>
  <c r="AX318" i="13" s="1"/>
  <c r="AL318" i="13"/>
  <c r="AM318" i="13" s="1"/>
  <c r="AA318" i="13"/>
  <c r="AB318" i="13" s="1"/>
  <c r="R318" i="13"/>
  <c r="S318" i="13" s="1"/>
  <c r="I318" i="13"/>
  <c r="J318" i="13" s="1"/>
  <c r="CK317" i="13"/>
  <c r="CA317" i="13"/>
  <c r="BQ317" i="13"/>
  <c r="BH317" i="13"/>
  <c r="BI317" i="13" s="1"/>
  <c r="AW317" i="13"/>
  <c r="AX317" i="13" s="1"/>
  <c r="AL317" i="13"/>
  <c r="AM317" i="13" s="1"/>
  <c r="AA317" i="13"/>
  <c r="AB317" i="13" s="1"/>
  <c r="R317" i="13"/>
  <c r="S317" i="13" s="1"/>
  <c r="I317" i="13"/>
  <c r="J317" i="13" s="1"/>
  <c r="CK316" i="13"/>
  <c r="CA316" i="13"/>
  <c r="BQ316" i="13"/>
  <c r="BH316" i="13"/>
  <c r="BI316" i="13" s="1"/>
  <c r="AW316" i="13"/>
  <c r="AX316" i="13" s="1"/>
  <c r="AL316" i="13"/>
  <c r="AM316" i="13" s="1"/>
  <c r="AA316" i="13"/>
  <c r="AB316" i="13" s="1"/>
  <c r="R316" i="13"/>
  <c r="S316" i="13" s="1"/>
  <c r="I316" i="13"/>
  <c r="J316" i="13" s="1"/>
  <c r="CK315" i="13"/>
  <c r="CA315" i="13"/>
  <c r="BQ315" i="13"/>
  <c r="BH315" i="13"/>
  <c r="BI315" i="13" s="1"/>
  <c r="AW315" i="13"/>
  <c r="AX315" i="13" s="1"/>
  <c r="AL315" i="13"/>
  <c r="AM315" i="13" s="1"/>
  <c r="AA315" i="13"/>
  <c r="AB315" i="13" s="1"/>
  <c r="R315" i="13"/>
  <c r="S315" i="13" s="1"/>
  <c r="I315" i="13"/>
  <c r="J315" i="13" s="1"/>
  <c r="CK314" i="13"/>
  <c r="CA314" i="13"/>
  <c r="BQ314" i="13"/>
  <c r="BH314" i="13"/>
  <c r="BI314" i="13" s="1"/>
  <c r="AW314" i="13"/>
  <c r="AX314" i="13" s="1"/>
  <c r="AL314" i="13"/>
  <c r="AM314" i="13" s="1"/>
  <c r="AA314" i="13"/>
  <c r="AB314" i="13" s="1"/>
  <c r="R314" i="13"/>
  <c r="S314" i="13" s="1"/>
  <c r="I314" i="13"/>
  <c r="J314" i="13" s="1"/>
  <c r="CK313" i="13"/>
  <c r="CA313" i="13"/>
  <c r="BQ313" i="13"/>
  <c r="BH313" i="13"/>
  <c r="BI313" i="13" s="1"/>
  <c r="AW313" i="13"/>
  <c r="AX313" i="13" s="1"/>
  <c r="AL313" i="13"/>
  <c r="AM313" i="13" s="1"/>
  <c r="AA313" i="13"/>
  <c r="AB313" i="13" s="1"/>
  <c r="R313" i="13"/>
  <c r="S313" i="13" s="1"/>
  <c r="I313" i="13"/>
  <c r="J313" i="13" s="1"/>
  <c r="CK312" i="13"/>
  <c r="CA312" i="13"/>
  <c r="BQ312" i="13"/>
  <c r="BH312" i="13"/>
  <c r="BI312" i="13" s="1"/>
  <c r="AW312" i="13"/>
  <c r="AX312" i="13" s="1"/>
  <c r="AL312" i="13"/>
  <c r="AM312" i="13" s="1"/>
  <c r="AA312" i="13"/>
  <c r="AB312" i="13" s="1"/>
  <c r="R312" i="13"/>
  <c r="S312" i="13" s="1"/>
  <c r="I312" i="13"/>
  <c r="J312" i="13" s="1"/>
  <c r="CK311" i="13"/>
  <c r="CA311" i="13"/>
  <c r="BQ311" i="13"/>
  <c r="BH311" i="13"/>
  <c r="BI311" i="13" s="1"/>
  <c r="AW311" i="13"/>
  <c r="AX311" i="13" s="1"/>
  <c r="AL311" i="13"/>
  <c r="AM311" i="13" s="1"/>
  <c r="AA311" i="13"/>
  <c r="AB311" i="13" s="1"/>
  <c r="R311" i="13"/>
  <c r="S311" i="13" s="1"/>
  <c r="I311" i="13"/>
  <c r="J311" i="13" s="1"/>
  <c r="CK310" i="13"/>
  <c r="CA310" i="13"/>
  <c r="BQ310" i="13"/>
  <c r="BH310" i="13"/>
  <c r="BI310" i="13" s="1"/>
  <c r="AW310" i="13"/>
  <c r="AX310" i="13" s="1"/>
  <c r="AL310" i="13"/>
  <c r="AM310" i="13" s="1"/>
  <c r="AA310" i="13"/>
  <c r="AB310" i="13" s="1"/>
  <c r="R310" i="13"/>
  <c r="S310" i="13" s="1"/>
  <c r="I310" i="13"/>
  <c r="J310" i="13" s="1"/>
  <c r="CK309" i="13"/>
  <c r="CA309" i="13"/>
  <c r="BQ309" i="13"/>
  <c r="BH309" i="13"/>
  <c r="BI309" i="13" s="1"/>
  <c r="AW309" i="13"/>
  <c r="AX309" i="13" s="1"/>
  <c r="AL309" i="13"/>
  <c r="AM309" i="13" s="1"/>
  <c r="AA309" i="13"/>
  <c r="AB309" i="13" s="1"/>
  <c r="R309" i="13"/>
  <c r="S309" i="13" s="1"/>
  <c r="I309" i="13"/>
  <c r="J309" i="13" s="1"/>
  <c r="CK308" i="13"/>
  <c r="CA308" i="13"/>
  <c r="BQ308" i="13"/>
  <c r="BH308" i="13"/>
  <c r="BI308" i="13" s="1"/>
  <c r="AW308" i="13"/>
  <c r="AX308" i="13" s="1"/>
  <c r="AL308" i="13"/>
  <c r="AM308" i="13" s="1"/>
  <c r="AA308" i="13"/>
  <c r="AB308" i="13" s="1"/>
  <c r="R308" i="13"/>
  <c r="S308" i="13" s="1"/>
  <c r="I308" i="13"/>
  <c r="J308" i="13" s="1"/>
  <c r="CK307" i="13"/>
  <c r="CA307" i="13"/>
  <c r="BQ307" i="13"/>
  <c r="BH307" i="13"/>
  <c r="BI307" i="13" s="1"/>
  <c r="AW307" i="13"/>
  <c r="AX307" i="13" s="1"/>
  <c r="AL307" i="13"/>
  <c r="AM307" i="13" s="1"/>
  <c r="AA307" i="13"/>
  <c r="AB307" i="13" s="1"/>
  <c r="R307" i="13"/>
  <c r="S307" i="13" s="1"/>
  <c r="I307" i="13"/>
  <c r="J307" i="13" s="1"/>
  <c r="CK306" i="13"/>
  <c r="CA306" i="13"/>
  <c r="BQ306" i="13"/>
  <c r="BH306" i="13"/>
  <c r="BI306" i="13" s="1"/>
  <c r="AW306" i="13"/>
  <c r="AX306" i="13" s="1"/>
  <c r="AL306" i="13"/>
  <c r="AM306" i="13" s="1"/>
  <c r="AA306" i="13"/>
  <c r="AB306" i="13" s="1"/>
  <c r="R306" i="13"/>
  <c r="S306" i="13" s="1"/>
  <c r="I306" i="13"/>
  <c r="J306" i="13" s="1"/>
  <c r="CK305" i="13"/>
  <c r="CA305" i="13"/>
  <c r="BQ305" i="13"/>
  <c r="BH305" i="13"/>
  <c r="BI305" i="13" s="1"/>
  <c r="AW305" i="13"/>
  <c r="AX305" i="13" s="1"/>
  <c r="AL305" i="13"/>
  <c r="AM305" i="13" s="1"/>
  <c r="AA305" i="13"/>
  <c r="AB305" i="13" s="1"/>
  <c r="R305" i="13"/>
  <c r="S305" i="13" s="1"/>
  <c r="I305" i="13"/>
  <c r="J305" i="13" s="1"/>
  <c r="CK304" i="13"/>
  <c r="CA304" i="13"/>
  <c r="BQ304" i="13"/>
  <c r="BH304" i="13"/>
  <c r="BI304" i="13" s="1"/>
  <c r="AW304" i="13"/>
  <c r="AX304" i="13" s="1"/>
  <c r="AL304" i="13"/>
  <c r="AM304" i="13" s="1"/>
  <c r="AA304" i="13"/>
  <c r="AB304" i="13" s="1"/>
  <c r="R304" i="13"/>
  <c r="S304" i="13" s="1"/>
  <c r="I304" i="13"/>
  <c r="J304" i="13" s="1"/>
  <c r="CK303" i="13"/>
  <c r="CA303" i="13"/>
  <c r="BQ303" i="13"/>
  <c r="BH303" i="13"/>
  <c r="BI303" i="13" s="1"/>
  <c r="AW303" i="13"/>
  <c r="AX303" i="13" s="1"/>
  <c r="AL303" i="13"/>
  <c r="AM303" i="13" s="1"/>
  <c r="AA303" i="13"/>
  <c r="AB303" i="13" s="1"/>
  <c r="R303" i="13"/>
  <c r="S303" i="13" s="1"/>
  <c r="I303" i="13"/>
  <c r="J303" i="13" s="1"/>
  <c r="CK302" i="13"/>
  <c r="CA302" i="13"/>
  <c r="BQ302" i="13"/>
  <c r="BH302" i="13"/>
  <c r="BI302" i="13" s="1"/>
  <c r="AW302" i="13"/>
  <c r="AX302" i="13" s="1"/>
  <c r="AL302" i="13"/>
  <c r="AM302" i="13" s="1"/>
  <c r="AA302" i="13"/>
  <c r="AB302" i="13" s="1"/>
  <c r="R302" i="13"/>
  <c r="S302" i="13" s="1"/>
  <c r="I302" i="13"/>
  <c r="J302" i="13" s="1"/>
  <c r="CK301" i="13"/>
  <c r="CA301" i="13"/>
  <c r="BQ301" i="13"/>
  <c r="BH301" i="13"/>
  <c r="BI301" i="13" s="1"/>
  <c r="AW301" i="13"/>
  <c r="AX301" i="13" s="1"/>
  <c r="AL301" i="13"/>
  <c r="AM301" i="13" s="1"/>
  <c r="AA301" i="13"/>
  <c r="AB301" i="13" s="1"/>
  <c r="R301" i="13"/>
  <c r="S301" i="13" s="1"/>
  <c r="I301" i="13"/>
  <c r="J301" i="13" s="1"/>
  <c r="CK300" i="13"/>
  <c r="CA300" i="13"/>
  <c r="BQ300" i="13"/>
  <c r="BH300" i="13"/>
  <c r="BI300" i="13" s="1"/>
  <c r="AW300" i="13"/>
  <c r="AX300" i="13" s="1"/>
  <c r="AL300" i="13"/>
  <c r="AM300" i="13" s="1"/>
  <c r="AA300" i="13"/>
  <c r="AB300" i="13" s="1"/>
  <c r="R300" i="13"/>
  <c r="S300" i="13" s="1"/>
  <c r="I300" i="13"/>
  <c r="J300" i="13" s="1"/>
  <c r="CK299" i="13"/>
  <c r="CA299" i="13"/>
  <c r="BQ299" i="13"/>
  <c r="BH299" i="13"/>
  <c r="BI299" i="13" s="1"/>
  <c r="AW299" i="13"/>
  <c r="AX299" i="13" s="1"/>
  <c r="AL299" i="13"/>
  <c r="AM299" i="13" s="1"/>
  <c r="AA299" i="13"/>
  <c r="AB299" i="13" s="1"/>
  <c r="R299" i="13"/>
  <c r="S299" i="13" s="1"/>
  <c r="I299" i="13"/>
  <c r="J299" i="13" s="1"/>
  <c r="CK298" i="13"/>
  <c r="CA298" i="13"/>
  <c r="BQ298" i="13"/>
  <c r="BH298" i="13"/>
  <c r="BI298" i="13" s="1"/>
  <c r="AW298" i="13"/>
  <c r="AX298" i="13" s="1"/>
  <c r="AL298" i="13"/>
  <c r="AM298" i="13" s="1"/>
  <c r="AA298" i="13"/>
  <c r="AB298" i="13" s="1"/>
  <c r="R298" i="13"/>
  <c r="S298" i="13" s="1"/>
  <c r="I298" i="13"/>
  <c r="J298" i="13" s="1"/>
  <c r="CK297" i="13"/>
  <c r="CA297" i="13"/>
  <c r="BQ297" i="13"/>
  <c r="BH297" i="13"/>
  <c r="BI297" i="13" s="1"/>
  <c r="AW297" i="13"/>
  <c r="AX297" i="13" s="1"/>
  <c r="AL297" i="13"/>
  <c r="AM297" i="13" s="1"/>
  <c r="AA297" i="13"/>
  <c r="AB297" i="13" s="1"/>
  <c r="R297" i="13"/>
  <c r="S297" i="13" s="1"/>
  <c r="I297" i="13"/>
  <c r="J297" i="13" s="1"/>
  <c r="CK296" i="13"/>
  <c r="CA296" i="13"/>
  <c r="BQ296" i="13"/>
  <c r="BH296" i="13"/>
  <c r="BI296" i="13" s="1"/>
  <c r="AW296" i="13"/>
  <c r="AX296" i="13" s="1"/>
  <c r="AL296" i="13"/>
  <c r="AM296" i="13" s="1"/>
  <c r="AA296" i="13"/>
  <c r="AB296" i="13" s="1"/>
  <c r="R296" i="13"/>
  <c r="S296" i="13" s="1"/>
  <c r="I296" i="13"/>
  <c r="J296" i="13" s="1"/>
  <c r="CK295" i="13"/>
  <c r="CA295" i="13"/>
  <c r="BQ295" i="13"/>
  <c r="BH295" i="13"/>
  <c r="BI295" i="13" s="1"/>
  <c r="AW295" i="13"/>
  <c r="AX295" i="13" s="1"/>
  <c r="AL295" i="13"/>
  <c r="AM295" i="13" s="1"/>
  <c r="AA295" i="13"/>
  <c r="AB295" i="13" s="1"/>
  <c r="R295" i="13"/>
  <c r="S295" i="13" s="1"/>
  <c r="I295" i="13"/>
  <c r="J295" i="13" s="1"/>
  <c r="CK294" i="13"/>
  <c r="CA294" i="13"/>
  <c r="BQ294" i="13"/>
  <c r="BH294" i="13"/>
  <c r="BI294" i="13" s="1"/>
  <c r="AW294" i="13"/>
  <c r="AX294" i="13" s="1"/>
  <c r="AL294" i="13"/>
  <c r="AM294" i="13" s="1"/>
  <c r="AA294" i="13"/>
  <c r="AB294" i="13" s="1"/>
  <c r="R294" i="13"/>
  <c r="S294" i="13" s="1"/>
  <c r="I294" i="13"/>
  <c r="J294" i="13" s="1"/>
  <c r="CK293" i="13"/>
  <c r="CA293" i="13"/>
  <c r="BQ293" i="13"/>
  <c r="BH293" i="13"/>
  <c r="BI293" i="13" s="1"/>
  <c r="AW293" i="13"/>
  <c r="AX293" i="13" s="1"/>
  <c r="AL293" i="13"/>
  <c r="AM293" i="13" s="1"/>
  <c r="AA293" i="13"/>
  <c r="AB293" i="13" s="1"/>
  <c r="R293" i="13"/>
  <c r="S293" i="13" s="1"/>
  <c r="I293" i="13"/>
  <c r="J293" i="13" s="1"/>
  <c r="CK292" i="13"/>
  <c r="CA292" i="13"/>
  <c r="BQ292" i="13"/>
  <c r="BH292" i="13"/>
  <c r="BI292" i="13" s="1"/>
  <c r="AW292" i="13"/>
  <c r="AX292" i="13" s="1"/>
  <c r="AL292" i="13"/>
  <c r="AM292" i="13" s="1"/>
  <c r="AA292" i="13"/>
  <c r="AB292" i="13" s="1"/>
  <c r="R292" i="13"/>
  <c r="S292" i="13" s="1"/>
  <c r="I292" i="13"/>
  <c r="J292" i="13" s="1"/>
  <c r="CK291" i="13"/>
  <c r="CA291" i="13"/>
  <c r="BQ291" i="13"/>
  <c r="BH291" i="13"/>
  <c r="BI291" i="13" s="1"/>
  <c r="AW291" i="13"/>
  <c r="AX291" i="13" s="1"/>
  <c r="AL291" i="13"/>
  <c r="AM291" i="13" s="1"/>
  <c r="AA291" i="13"/>
  <c r="AB291" i="13" s="1"/>
  <c r="R291" i="13"/>
  <c r="S291" i="13" s="1"/>
  <c r="I291" i="13"/>
  <c r="J291" i="13" s="1"/>
  <c r="CK290" i="13"/>
  <c r="CA290" i="13"/>
  <c r="BQ290" i="13"/>
  <c r="BH290" i="13"/>
  <c r="BI290" i="13" s="1"/>
  <c r="AW290" i="13"/>
  <c r="AX290" i="13" s="1"/>
  <c r="AL290" i="13"/>
  <c r="AM290" i="13" s="1"/>
  <c r="AA290" i="13"/>
  <c r="AB290" i="13" s="1"/>
  <c r="R290" i="13"/>
  <c r="S290" i="13" s="1"/>
  <c r="I290" i="13"/>
  <c r="J290" i="13" s="1"/>
  <c r="CK289" i="13"/>
  <c r="CA289" i="13"/>
  <c r="BQ289" i="13"/>
  <c r="BH289" i="13"/>
  <c r="BI289" i="13" s="1"/>
  <c r="AW289" i="13"/>
  <c r="AX289" i="13" s="1"/>
  <c r="AL289" i="13"/>
  <c r="AM289" i="13" s="1"/>
  <c r="AA289" i="13"/>
  <c r="AB289" i="13" s="1"/>
  <c r="R289" i="13"/>
  <c r="S289" i="13" s="1"/>
  <c r="I289" i="13"/>
  <c r="J289" i="13" s="1"/>
  <c r="CK288" i="13"/>
  <c r="CA288" i="13"/>
  <c r="BQ288" i="13"/>
  <c r="BH288" i="13"/>
  <c r="BI288" i="13" s="1"/>
  <c r="AW288" i="13"/>
  <c r="AX288" i="13" s="1"/>
  <c r="AL288" i="13"/>
  <c r="AM288" i="13" s="1"/>
  <c r="AA288" i="13"/>
  <c r="AB288" i="13" s="1"/>
  <c r="R288" i="13"/>
  <c r="S288" i="13" s="1"/>
  <c r="I288" i="13"/>
  <c r="J288" i="13" s="1"/>
  <c r="CK287" i="13"/>
  <c r="CA287" i="13"/>
  <c r="BQ287" i="13"/>
  <c r="BH287" i="13"/>
  <c r="BI287" i="13" s="1"/>
  <c r="AW287" i="13"/>
  <c r="AX287" i="13" s="1"/>
  <c r="AL287" i="13"/>
  <c r="AM287" i="13" s="1"/>
  <c r="AA287" i="13"/>
  <c r="AB287" i="13" s="1"/>
  <c r="R287" i="13"/>
  <c r="S287" i="13" s="1"/>
  <c r="I287" i="13"/>
  <c r="J287" i="13" s="1"/>
  <c r="CK286" i="13"/>
  <c r="CA286" i="13"/>
  <c r="BQ286" i="13"/>
  <c r="BH286" i="13"/>
  <c r="BI286" i="13" s="1"/>
  <c r="AW286" i="13"/>
  <c r="AX286" i="13" s="1"/>
  <c r="AL286" i="13"/>
  <c r="AM286" i="13" s="1"/>
  <c r="AA286" i="13"/>
  <c r="AB286" i="13" s="1"/>
  <c r="R286" i="13"/>
  <c r="S286" i="13" s="1"/>
  <c r="I286" i="13"/>
  <c r="J286" i="13" s="1"/>
  <c r="CK285" i="13"/>
  <c r="CA285" i="13"/>
  <c r="BQ285" i="13"/>
  <c r="BH285" i="13"/>
  <c r="BI285" i="13" s="1"/>
  <c r="AW285" i="13"/>
  <c r="AX285" i="13" s="1"/>
  <c r="AL285" i="13"/>
  <c r="AM285" i="13" s="1"/>
  <c r="AA285" i="13"/>
  <c r="AB285" i="13" s="1"/>
  <c r="R285" i="13"/>
  <c r="S285" i="13" s="1"/>
  <c r="I285" i="13"/>
  <c r="J285" i="13" s="1"/>
  <c r="CK284" i="13"/>
  <c r="CA284" i="13"/>
  <c r="BQ284" i="13"/>
  <c r="BH284" i="13"/>
  <c r="BI284" i="13" s="1"/>
  <c r="AW284" i="13"/>
  <c r="AX284" i="13" s="1"/>
  <c r="AL284" i="13"/>
  <c r="AM284" i="13" s="1"/>
  <c r="AA284" i="13"/>
  <c r="AB284" i="13" s="1"/>
  <c r="R284" i="13"/>
  <c r="S284" i="13" s="1"/>
  <c r="I284" i="13"/>
  <c r="J284" i="13" s="1"/>
  <c r="CK283" i="13"/>
  <c r="CA283" i="13"/>
  <c r="BQ283" i="13"/>
  <c r="BH283" i="13"/>
  <c r="BI283" i="13" s="1"/>
  <c r="AW283" i="13"/>
  <c r="AX283" i="13" s="1"/>
  <c r="AL283" i="13"/>
  <c r="AM283" i="13" s="1"/>
  <c r="AA283" i="13"/>
  <c r="AB283" i="13" s="1"/>
  <c r="R283" i="13"/>
  <c r="S283" i="13" s="1"/>
  <c r="I283" i="13"/>
  <c r="J283" i="13" s="1"/>
  <c r="CK282" i="13"/>
  <c r="CA282" i="13"/>
  <c r="BQ282" i="13"/>
  <c r="BH282" i="13"/>
  <c r="BI282" i="13" s="1"/>
  <c r="AW282" i="13"/>
  <c r="AX282" i="13" s="1"/>
  <c r="AL282" i="13"/>
  <c r="AM282" i="13" s="1"/>
  <c r="AA282" i="13"/>
  <c r="AB282" i="13" s="1"/>
  <c r="R282" i="13"/>
  <c r="S282" i="13" s="1"/>
  <c r="I282" i="13"/>
  <c r="J282" i="13" s="1"/>
  <c r="CK281" i="13"/>
  <c r="CA281" i="13"/>
  <c r="BQ281" i="13"/>
  <c r="BH281" i="13"/>
  <c r="BI281" i="13" s="1"/>
  <c r="AW281" i="13"/>
  <c r="AX281" i="13" s="1"/>
  <c r="AL281" i="13"/>
  <c r="AM281" i="13" s="1"/>
  <c r="AA281" i="13"/>
  <c r="AB281" i="13" s="1"/>
  <c r="R281" i="13"/>
  <c r="S281" i="13" s="1"/>
  <c r="I281" i="13"/>
  <c r="J281" i="13" s="1"/>
  <c r="CK280" i="13"/>
  <c r="CA280" i="13"/>
  <c r="BQ280" i="13"/>
  <c r="BH280" i="13"/>
  <c r="BI280" i="13" s="1"/>
  <c r="AW280" i="13"/>
  <c r="AX280" i="13" s="1"/>
  <c r="AL280" i="13"/>
  <c r="AM280" i="13" s="1"/>
  <c r="AA280" i="13"/>
  <c r="AB280" i="13" s="1"/>
  <c r="R280" i="13"/>
  <c r="S280" i="13" s="1"/>
  <c r="I280" i="13"/>
  <c r="J280" i="13" s="1"/>
  <c r="CK279" i="13"/>
  <c r="CA279" i="13"/>
  <c r="BQ279" i="13"/>
  <c r="BH279" i="13"/>
  <c r="BI279" i="13" s="1"/>
  <c r="AW279" i="13"/>
  <c r="AX279" i="13" s="1"/>
  <c r="AL279" i="13"/>
  <c r="AM279" i="13" s="1"/>
  <c r="AA279" i="13"/>
  <c r="AB279" i="13" s="1"/>
  <c r="R279" i="13"/>
  <c r="S279" i="13" s="1"/>
  <c r="I279" i="13"/>
  <c r="J279" i="13" s="1"/>
  <c r="CK278" i="13"/>
  <c r="CA278" i="13"/>
  <c r="BQ278" i="13"/>
  <c r="BH278" i="13"/>
  <c r="BI278" i="13" s="1"/>
  <c r="AW278" i="13"/>
  <c r="AX278" i="13" s="1"/>
  <c r="AL278" i="13"/>
  <c r="AM278" i="13" s="1"/>
  <c r="AA278" i="13"/>
  <c r="AB278" i="13" s="1"/>
  <c r="R278" i="13"/>
  <c r="S278" i="13" s="1"/>
  <c r="I278" i="13"/>
  <c r="J278" i="13" s="1"/>
  <c r="CK277" i="13"/>
  <c r="CA277" i="13"/>
  <c r="BQ277" i="13"/>
  <c r="BH277" i="13"/>
  <c r="BI277" i="13" s="1"/>
  <c r="AW277" i="13"/>
  <c r="AX277" i="13" s="1"/>
  <c r="AL277" i="13"/>
  <c r="AM277" i="13" s="1"/>
  <c r="AA277" i="13"/>
  <c r="AB277" i="13" s="1"/>
  <c r="R277" i="13"/>
  <c r="S277" i="13" s="1"/>
  <c r="I277" i="13"/>
  <c r="J277" i="13" s="1"/>
  <c r="CK276" i="13"/>
  <c r="CA276" i="13"/>
  <c r="BQ276" i="13"/>
  <c r="BH276" i="13"/>
  <c r="BI276" i="13" s="1"/>
  <c r="AW276" i="13"/>
  <c r="AX276" i="13" s="1"/>
  <c r="AL276" i="13"/>
  <c r="AM276" i="13" s="1"/>
  <c r="AA276" i="13"/>
  <c r="AB276" i="13" s="1"/>
  <c r="R276" i="13"/>
  <c r="S276" i="13" s="1"/>
  <c r="I276" i="13"/>
  <c r="J276" i="13" s="1"/>
  <c r="CK275" i="13"/>
  <c r="CA275" i="13"/>
  <c r="BQ275" i="13"/>
  <c r="BH275" i="13"/>
  <c r="BI275" i="13" s="1"/>
  <c r="AW275" i="13"/>
  <c r="AX275" i="13" s="1"/>
  <c r="AL275" i="13"/>
  <c r="AM275" i="13" s="1"/>
  <c r="AA275" i="13"/>
  <c r="AB275" i="13" s="1"/>
  <c r="R275" i="13"/>
  <c r="S275" i="13" s="1"/>
  <c r="I275" i="13"/>
  <c r="J275" i="13" s="1"/>
  <c r="CK274" i="13"/>
  <c r="CA274" i="13"/>
  <c r="BQ274" i="13"/>
  <c r="BH274" i="13"/>
  <c r="BI274" i="13" s="1"/>
  <c r="AW274" i="13"/>
  <c r="AX274" i="13" s="1"/>
  <c r="AL274" i="13"/>
  <c r="AM274" i="13" s="1"/>
  <c r="AA274" i="13"/>
  <c r="AB274" i="13" s="1"/>
  <c r="R274" i="13"/>
  <c r="S274" i="13" s="1"/>
  <c r="I274" i="13"/>
  <c r="J274" i="13" s="1"/>
  <c r="CK273" i="13"/>
  <c r="CA273" i="13"/>
  <c r="BQ273" i="13"/>
  <c r="BH273" i="13"/>
  <c r="BI273" i="13" s="1"/>
  <c r="AW273" i="13"/>
  <c r="AX273" i="13" s="1"/>
  <c r="AL273" i="13"/>
  <c r="AM273" i="13" s="1"/>
  <c r="AA273" i="13"/>
  <c r="AB273" i="13" s="1"/>
  <c r="R273" i="13"/>
  <c r="S273" i="13" s="1"/>
  <c r="I273" i="13"/>
  <c r="J273" i="13" s="1"/>
  <c r="CK272" i="13"/>
  <c r="CA272" i="13"/>
  <c r="BQ272" i="13"/>
  <c r="BH272" i="13"/>
  <c r="BI272" i="13" s="1"/>
  <c r="AW272" i="13"/>
  <c r="AX272" i="13" s="1"/>
  <c r="AL272" i="13"/>
  <c r="AM272" i="13" s="1"/>
  <c r="AA272" i="13"/>
  <c r="AB272" i="13" s="1"/>
  <c r="R272" i="13"/>
  <c r="S272" i="13" s="1"/>
  <c r="I272" i="13"/>
  <c r="J272" i="13" s="1"/>
  <c r="CK271" i="13"/>
  <c r="CA271" i="13"/>
  <c r="BQ271" i="13"/>
  <c r="BH271" i="13"/>
  <c r="BI271" i="13" s="1"/>
  <c r="AW271" i="13"/>
  <c r="AX271" i="13" s="1"/>
  <c r="AL271" i="13"/>
  <c r="AM271" i="13" s="1"/>
  <c r="AA271" i="13"/>
  <c r="AB271" i="13" s="1"/>
  <c r="R271" i="13"/>
  <c r="S271" i="13" s="1"/>
  <c r="I271" i="13"/>
  <c r="J271" i="13" s="1"/>
  <c r="CK270" i="13"/>
  <c r="CA270" i="13"/>
  <c r="BQ270" i="13"/>
  <c r="BH270" i="13"/>
  <c r="BI270" i="13" s="1"/>
  <c r="AW270" i="13"/>
  <c r="AX270" i="13" s="1"/>
  <c r="AL270" i="13"/>
  <c r="AM270" i="13" s="1"/>
  <c r="AA270" i="13"/>
  <c r="AB270" i="13" s="1"/>
  <c r="R270" i="13"/>
  <c r="S270" i="13" s="1"/>
  <c r="I270" i="13"/>
  <c r="J270" i="13" s="1"/>
  <c r="CK269" i="13"/>
  <c r="CA269" i="13"/>
  <c r="BQ269" i="13"/>
  <c r="BH269" i="13"/>
  <c r="BI269" i="13" s="1"/>
  <c r="AW269" i="13"/>
  <c r="AX269" i="13" s="1"/>
  <c r="AL269" i="13"/>
  <c r="AM269" i="13" s="1"/>
  <c r="AA269" i="13"/>
  <c r="AB269" i="13" s="1"/>
  <c r="R269" i="13"/>
  <c r="S269" i="13" s="1"/>
  <c r="I269" i="13"/>
  <c r="J269" i="13" s="1"/>
  <c r="CK268" i="13"/>
  <c r="CA268" i="13"/>
  <c r="BQ268" i="13"/>
  <c r="BH268" i="13"/>
  <c r="BI268" i="13" s="1"/>
  <c r="AW268" i="13"/>
  <c r="AX268" i="13" s="1"/>
  <c r="AL268" i="13"/>
  <c r="AM268" i="13" s="1"/>
  <c r="AA268" i="13"/>
  <c r="AB268" i="13" s="1"/>
  <c r="R268" i="13"/>
  <c r="S268" i="13" s="1"/>
  <c r="I268" i="13"/>
  <c r="J268" i="13" s="1"/>
  <c r="CK267" i="13"/>
  <c r="CA267" i="13"/>
  <c r="BQ267" i="13"/>
  <c r="BH267" i="13"/>
  <c r="BI267" i="13" s="1"/>
  <c r="AW267" i="13"/>
  <c r="AX267" i="13" s="1"/>
  <c r="AL267" i="13"/>
  <c r="AM267" i="13" s="1"/>
  <c r="AA267" i="13"/>
  <c r="AB267" i="13" s="1"/>
  <c r="R267" i="13"/>
  <c r="S267" i="13" s="1"/>
  <c r="I267" i="13"/>
  <c r="J267" i="13" s="1"/>
  <c r="CK266" i="13"/>
  <c r="CA266" i="13"/>
  <c r="BQ266" i="13"/>
  <c r="BH266" i="13"/>
  <c r="BI266" i="13" s="1"/>
  <c r="AW266" i="13"/>
  <c r="AX266" i="13" s="1"/>
  <c r="AL266" i="13"/>
  <c r="AM266" i="13" s="1"/>
  <c r="AA266" i="13"/>
  <c r="AB266" i="13" s="1"/>
  <c r="R266" i="13"/>
  <c r="S266" i="13" s="1"/>
  <c r="I266" i="13"/>
  <c r="J266" i="13" s="1"/>
  <c r="CK265" i="13"/>
  <c r="CA265" i="13"/>
  <c r="BQ265" i="13"/>
  <c r="BH265" i="13"/>
  <c r="BI265" i="13" s="1"/>
  <c r="AW265" i="13"/>
  <c r="AX265" i="13" s="1"/>
  <c r="AL265" i="13"/>
  <c r="AM265" i="13" s="1"/>
  <c r="AA265" i="13"/>
  <c r="AB265" i="13" s="1"/>
  <c r="R265" i="13"/>
  <c r="S265" i="13" s="1"/>
  <c r="I265" i="13"/>
  <c r="J265" i="13" s="1"/>
  <c r="CK264" i="13"/>
  <c r="CA264" i="13"/>
  <c r="BQ264" i="13"/>
  <c r="BH264" i="13"/>
  <c r="BI264" i="13" s="1"/>
  <c r="AW264" i="13"/>
  <c r="AX264" i="13" s="1"/>
  <c r="AL264" i="13"/>
  <c r="AM264" i="13" s="1"/>
  <c r="AA264" i="13"/>
  <c r="AB264" i="13" s="1"/>
  <c r="R264" i="13"/>
  <c r="S264" i="13" s="1"/>
  <c r="I264" i="13"/>
  <c r="J264" i="13" s="1"/>
  <c r="CK263" i="13"/>
  <c r="CA263" i="13"/>
  <c r="BQ263" i="13"/>
  <c r="BH263" i="13"/>
  <c r="BI263" i="13" s="1"/>
  <c r="AW263" i="13"/>
  <c r="AX263" i="13" s="1"/>
  <c r="AL263" i="13"/>
  <c r="AM263" i="13" s="1"/>
  <c r="AA263" i="13"/>
  <c r="AB263" i="13" s="1"/>
  <c r="R263" i="13"/>
  <c r="S263" i="13" s="1"/>
  <c r="I263" i="13"/>
  <c r="J263" i="13" s="1"/>
  <c r="CK262" i="13"/>
  <c r="CA262" i="13"/>
  <c r="BQ262" i="13"/>
  <c r="BH262" i="13"/>
  <c r="BI262" i="13" s="1"/>
  <c r="AW262" i="13"/>
  <c r="AX262" i="13" s="1"/>
  <c r="AL262" i="13"/>
  <c r="AM262" i="13" s="1"/>
  <c r="AA262" i="13"/>
  <c r="AB262" i="13" s="1"/>
  <c r="R262" i="13"/>
  <c r="S262" i="13" s="1"/>
  <c r="I262" i="13"/>
  <c r="J262" i="13" s="1"/>
  <c r="CK261" i="13"/>
  <c r="CA261" i="13"/>
  <c r="BQ261" i="13"/>
  <c r="BH261" i="13"/>
  <c r="BI261" i="13" s="1"/>
  <c r="AW261" i="13"/>
  <c r="AX261" i="13" s="1"/>
  <c r="AL261" i="13"/>
  <c r="AM261" i="13" s="1"/>
  <c r="AA261" i="13"/>
  <c r="AB261" i="13" s="1"/>
  <c r="R261" i="13"/>
  <c r="S261" i="13" s="1"/>
  <c r="I261" i="13"/>
  <c r="J261" i="13" s="1"/>
  <c r="CK260" i="13"/>
  <c r="CA260" i="13"/>
  <c r="BQ260" i="13"/>
  <c r="BH260" i="13"/>
  <c r="BI260" i="13" s="1"/>
  <c r="AW260" i="13"/>
  <c r="AX260" i="13" s="1"/>
  <c r="AL260" i="13"/>
  <c r="AM260" i="13" s="1"/>
  <c r="AA260" i="13"/>
  <c r="AB260" i="13" s="1"/>
  <c r="R260" i="13"/>
  <c r="S260" i="13" s="1"/>
  <c r="I260" i="13"/>
  <c r="J260" i="13" s="1"/>
  <c r="CK259" i="13"/>
  <c r="CA259" i="13"/>
  <c r="BQ259" i="13"/>
  <c r="BH259" i="13"/>
  <c r="BI259" i="13" s="1"/>
  <c r="AW259" i="13"/>
  <c r="AX259" i="13" s="1"/>
  <c r="AL259" i="13"/>
  <c r="AM259" i="13" s="1"/>
  <c r="AA259" i="13"/>
  <c r="AB259" i="13" s="1"/>
  <c r="R259" i="13"/>
  <c r="S259" i="13" s="1"/>
  <c r="I259" i="13"/>
  <c r="J259" i="13" s="1"/>
  <c r="CK258" i="13"/>
  <c r="CA258" i="13"/>
  <c r="BQ258" i="13"/>
  <c r="BH258" i="13"/>
  <c r="BI258" i="13" s="1"/>
  <c r="AW258" i="13"/>
  <c r="AX258" i="13" s="1"/>
  <c r="AL258" i="13"/>
  <c r="AM258" i="13" s="1"/>
  <c r="AA258" i="13"/>
  <c r="AB258" i="13" s="1"/>
  <c r="R258" i="13"/>
  <c r="S258" i="13" s="1"/>
  <c r="I258" i="13"/>
  <c r="J258" i="13" s="1"/>
  <c r="CK257" i="13"/>
  <c r="CA257" i="13"/>
  <c r="BQ257" i="13"/>
  <c r="BH257" i="13"/>
  <c r="BI257" i="13" s="1"/>
  <c r="AW257" i="13"/>
  <c r="AX257" i="13" s="1"/>
  <c r="AL257" i="13"/>
  <c r="AM257" i="13" s="1"/>
  <c r="AA257" i="13"/>
  <c r="AB257" i="13" s="1"/>
  <c r="R257" i="13"/>
  <c r="S257" i="13" s="1"/>
  <c r="I257" i="13"/>
  <c r="J257" i="13" s="1"/>
  <c r="CK256" i="13"/>
  <c r="CA256" i="13"/>
  <c r="BQ256" i="13"/>
  <c r="BH256" i="13"/>
  <c r="BI256" i="13" s="1"/>
  <c r="AW256" i="13"/>
  <c r="AX256" i="13" s="1"/>
  <c r="AL256" i="13"/>
  <c r="AM256" i="13" s="1"/>
  <c r="AA256" i="13"/>
  <c r="AB256" i="13" s="1"/>
  <c r="R256" i="13"/>
  <c r="S256" i="13" s="1"/>
  <c r="I256" i="13"/>
  <c r="J256" i="13" s="1"/>
  <c r="CK255" i="13"/>
  <c r="CA255" i="13"/>
  <c r="BQ255" i="13"/>
  <c r="BH255" i="13"/>
  <c r="BI255" i="13" s="1"/>
  <c r="AW255" i="13"/>
  <c r="AX255" i="13" s="1"/>
  <c r="AL255" i="13"/>
  <c r="AM255" i="13" s="1"/>
  <c r="AA255" i="13"/>
  <c r="AB255" i="13" s="1"/>
  <c r="R255" i="13"/>
  <c r="S255" i="13" s="1"/>
  <c r="I255" i="13"/>
  <c r="J255" i="13" s="1"/>
  <c r="CK254" i="13"/>
  <c r="CA254" i="13"/>
  <c r="BQ254" i="13"/>
  <c r="BH254" i="13"/>
  <c r="BI254" i="13" s="1"/>
  <c r="AW254" i="13"/>
  <c r="AX254" i="13" s="1"/>
  <c r="AL254" i="13"/>
  <c r="AM254" i="13" s="1"/>
  <c r="AA254" i="13"/>
  <c r="AB254" i="13" s="1"/>
  <c r="R254" i="13"/>
  <c r="S254" i="13" s="1"/>
  <c r="I254" i="13"/>
  <c r="J254" i="13" s="1"/>
  <c r="CK253" i="13"/>
  <c r="CA253" i="13"/>
  <c r="BQ253" i="13"/>
  <c r="BH253" i="13"/>
  <c r="BI253" i="13" s="1"/>
  <c r="AW253" i="13"/>
  <c r="AX253" i="13" s="1"/>
  <c r="AL253" i="13"/>
  <c r="AM253" i="13" s="1"/>
  <c r="AA253" i="13"/>
  <c r="AB253" i="13" s="1"/>
  <c r="R253" i="13"/>
  <c r="S253" i="13" s="1"/>
  <c r="I253" i="13"/>
  <c r="J253" i="13" s="1"/>
  <c r="CK252" i="13"/>
  <c r="CA252" i="13"/>
  <c r="BQ252" i="13"/>
  <c r="BH252" i="13"/>
  <c r="BI252" i="13" s="1"/>
  <c r="AW252" i="13"/>
  <c r="AX252" i="13" s="1"/>
  <c r="AL252" i="13"/>
  <c r="AM252" i="13" s="1"/>
  <c r="AA252" i="13"/>
  <c r="AB252" i="13" s="1"/>
  <c r="R252" i="13"/>
  <c r="S252" i="13" s="1"/>
  <c r="I252" i="13"/>
  <c r="J252" i="13" s="1"/>
  <c r="CK251" i="13"/>
  <c r="CA251" i="13"/>
  <c r="BQ251" i="13"/>
  <c r="BH251" i="13"/>
  <c r="BI251" i="13" s="1"/>
  <c r="AW251" i="13"/>
  <c r="AX251" i="13" s="1"/>
  <c r="AL251" i="13"/>
  <c r="AM251" i="13" s="1"/>
  <c r="AA251" i="13"/>
  <c r="AB251" i="13" s="1"/>
  <c r="R251" i="13"/>
  <c r="S251" i="13" s="1"/>
  <c r="I251" i="13"/>
  <c r="J251" i="13" s="1"/>
  <c r="CK250" i="13"/>
  <c r="CA250" i="13"/>
  <c r="BQ250" i="13"/>
  <c r="BH250" i="13"/>
  <c r="BI250" i="13" s="1"/>
  <c r="AW250" i="13"/>
  <c r="AX250" i="13" s="1"/>
  <c r="AL250" i="13"/>
  <c r="AM250" i="13" s="1"/>
  <c r="AA250" i="13"/>
  <c r="AB250" i="13" s="1"/>
  <c r="R250" i="13"/>
  <c r="S250" i="13" s="1"/>
  <c r="I250" i="13"/>
  <c r="J250" i="13" s="1"/>
  <c r="CK249" i="13"/>
  <c r="CA249" i="13"/>
  <c r="BQ249" i="13"/>
  <c r="BH249" i="13"/>
  <c r="BI249" i="13" s="1"/>
  <c r="AW249" i="13"/>
  <c r="AX249" i="13" s="1"/>
  <c r="AL249" i="13"/>
  <c r="AM249" i="13" s="1"/>
  <c r="AA249" i="13"/>
  <c r="AB249" i="13" s="1"/>
  <c r="R249" i="13"/>
  <c r="S249" i="13" s="1"/>
  <c r="I249" i="13"/>
  <c r="J249" i="13" s="1"/>
  <c r="CK248" i="13"/>
  <c r="CA248" i="13"/>
  <c r="BQ248" i="13"/>
  <c r="BH248" i="13"/>
  <c r="BI248" i="13" s="1"/>
  <c r="AW248" i="13"/>
  <c r="AX248" i="13" s="1"/>
  <c r="AL248" i="13"/>
  <c r="AM248" i="13" s="1"/>
  <c r="AA248" i="13"/>
  <c r="AB248" i="13" s="1"/>
  <c r="R248" i="13"/>
  <c r="S248" i="13" s="1"/>
  <c r="I248" i="13"/>
  <c r="J248" i="13" s="1"/>
  <c r="CK247" i="13"/>
  <c r="CA247" i="13"/>
  <c r="BQ247" i="13"/>
  <c r="BH247" i="13"/>
  <c r="BI247" i="13" s="1"/>
  <c r="AW247" i="13"/>
  <c r="AX247" i="13" s="1"/>
  <c r="AL247" i="13"/>
  <c r="AM247" i="13" s="1"/>
  <c r="AA247" i="13"/>
  <c r="AB247" i="13" s="1"/>
  <c r="R247" i="13"/>
  <c r="S247" i="13" s="1"/>
  <c r="I247" i="13"/>
  <c r="J247" i="13" s="1"/>
  <c r="CK246" i="13"/>
  <c r="CA246" i="13"/>
  <c r="BQ246" i="13"/>
  <c r="BH246" i="13"/>
  <c r="BI246" i="13" s="1"/>
  <c r="AW246" i="13"/>
  <c r="AX246" i="13" s="1"/>
  <c r="AL246" i="13"/>
  <c r="AM246" i="13" s="1"/>
  <c r="AA246" i="13"/>
  <c r="AB246" i="13" s="1"/>
  <c r="R246" i="13"/>
  <c r="S246" i="13" s="1"/>
  <c r="I246" i="13"/>
  <c r="J246" i="13" s="1"/>
  <c r="CK245" i="13"/>
  <c r="CA245" i="13"/>
  <c r="BQ245" i="13"/>
  <c r="BH245" i="13"/>
  <c r="BI245" i="13" s="1"/>
  <c r="AW245" i="13"/>
  <c r="AX245" i="13" s="1"/>
  <c r="AL245" i="13"/>
  <c r="AM245" i="13" s="1"/>
  <c r="AA245" i="13"/>
  <c r="AB245" i="13" s="1"/>
  <c r="R245" i="13"/>
  <c r="S245" i="13" s="1"/>
  <c r="I245" i="13"/>
  <c r="J245" i="13" s="1"/>
  <c r="CK244" i="13"/>
  <c r="CA244" i="13"/>
  <c r="BQ244" i="13"/>
  <c r="BH244" i="13"/>
  <c r="BI244" i="13" s="1"/>
  <c r="AW244" i="13"/>
  <c r="AX244" i="13" s="1"/>
  <c r="AL244" i="13"/>
  <c r="AM244" i="13" s="1"/>
  <c r="AA244" i="13"/>
  <c r="AB244" i="13" s="1"/>
  <c r="R244" i="13"/>
  <c r="S244" i="13" s="1"/>
  <c r="I244" i="13"/>
  <c r="J244" i="13" s="1"/>
  <c r="CK243" i="13"/>
  <c r="CA243" i="13"/>
  <c r="BQ243" i="13"/>
  <c r="BH243" i="13"/>
  <c r="BI243" i="13" s="1"/>
  <c r="AW243" i="13"/>
  <c r="AX243" i="13" s="1"/>
  <c r="AL243" i="13"/>
  <c r="AM243" i="13" s="1"/>
  <c r="AA243" i="13"/>
  <c r="AB243" i="13" s="1"/>
  <c r="R243" i="13"/>
  <c r="S243" i="13" s="1"/>
  <c r="I243" i="13"/>
  <c r="J243" i="13" s="1"/>
  <c r="CK242" i="13"/>
  <c r="CA242" i="13"/>
  <c r="BQ242" i="13"/>
  <c r="BH242" i="13"/>
  <c r="BI242" i="13" s="1"/>
  <c r="AW242" i="13"/>
  <c r="AX242" i="13" s="1"/>
  <c r="AL242" i="13"/>
  <c r="AM242" i="13" s="1"/>
  <c r="AA242" i="13"/>
  <c r="AB242" i="13" s="1"/>
  <c r="R242" i="13"/>
  <c r="S242" i="13" s="1"/>
  <c r="I242" i="13"/>
  <c r="J242" i="13" s="1"/>
  <c r="CK241" i="13"/>
  <c r="CA241" i="13"/>
  <c r="BQ241" i="13"/>
  <c r="BH241" i="13"/>
  <c r="BI241" i="13" s="1"/>
  <c r="AW241" i="13"/>
  <c r="AX241" i="13" s="1"/>
  <c r="AL241" i="13"/>
  <c r="AM241" i="13" s="1"/>
  <c r="AA241" i="13"/>
  <c r="AB241" i="13" s="1"/>
  <c r="R241" i="13"/>
  <c r="S241" i="13" s="1"/>
  <c r="I241" i="13"/>
  <c r="J241" i="13" s="1"/>
  <c r="CK240" i="13"/>
  <c r="CA240" i="13"/>
  <c r="BQ240" i="13"/>
  <c r="BH240" i="13"/>
  <c r="BI240" i="13" s="1"/>
  <c r="AW240" i="13"/>
  <c r="AX240" i="13" s="1"/>
  <c r="AL240" i="13"/>
  <c r="AM240" i="13" s="1"/>
  <c r="AA240" i="13"/>
  <c r="AB240" i="13" s="1"/>
  <c r="R240" i="13"/>
  <c r="S240" i="13" s="1"/>
  <c r="I240" i="13"/>
  <c r="J240" i="13" s="1"/>
  <c r="CK239" i="13"/>
  <c r="CA239" i="13"/>
  <c r="BQ239" i="13"/>
  <c r="BH239" i="13"/>
  <c r="BI239" i="13" s="1"/>
  <c r="AW239" i="13"/>
  <c r="AX239" i="13" s="1"/>
  <c r="AL239" i="13"/>
  <c r="AM239" i="13" s="1"/>
  <c r="AA239" i="13"/>
  <c r="AB239" i="13" s="1"/>
  <c r="R239" i="13"/>
  <c r="S239" i="13" s="1"/>
  <c r="I239" i="13"/>
  <c r="J239" i="13" s="1"/>
  <c r="CK238" i="13"/>
  <c r="CA238" i="13"/>
  <c r="BQ238" i="13"/>
  <c r="BH238" i="13"/>
  <c r="BI238" i="13" s="1"/>
  <c r="AW238" i="13"/>
  <c r="AX238" i="13" s="1"/>
  <c r="AL238" i="13"/>
  <c r="AM238" i="13" s="1"/>
  <c r="AA238" i="13"/>
  <c r="AB238" i="13" s="1"/>
  <c r="R238" i="13"/>
  <c r="S238" i="13" s="1"/>
  <c r="I238" i="13"/>
  <c r="J238" i="13" s="1"/>
  <c r="CK237" i="13"/>
  <c r="CA237" i="13"/>
  <c r="BQ237" i="13"/>
  <c r="BH237" i="13"/>
  <c r="BI237" i="13" s="1"/>
  <c r="AW237" i="13"/>
  <c r="AX237" i="13" s="1"/>
  <c r="AL237" i="13"/>
  <c r="AM237" i="13" s="1"/>
  <c r="AA237" i="13"/>
  <c r="AB237" i="13" s="1"/>
  <c r="R237" i="13"/>
  <c r="S237" i="13" s="1"/>
  <c r="I237" i="13"/>
  <c r="J237" i="13" s="1"/>
  <c r="CK236" i="13"/>
  <c r="CA236" i="13"/>
  <c r="BQ236" i="13"/>
  <c r="BH236" i="13"/>
  <c r="BI236" i="13" s="1"/>
  <c r="AW236" i="13"/>
  <c r="AX236" i="13" s="1"/>
  <c r="AL236" i="13"/>
  <c r="AM236" i="13" s="1"/>
  <c r="AA236" i="13"/>
  <c r="AB236" i="13" s="1"/>
  <c r="R236" i="13"/>
  <c r="S236" i="13" s="1"/>
  <c r="I236" i="13"/>
  <c r="J236" i="13" s="1"/>
  <c r="CK235" i="13"/>
  <c r="CA235" i="13"/>
  <c r="BQ235" i="13"/>
  <c r="BH235" i="13"/>
  <c r="BI235" i="13" s="1"/>
  <c r="AW235" i="13"/>
  <c r="AX235" i="13" s="1"/>
  <c r="AL235" i="13"/>
  <c r="AM235" i="13" s="1"/>
  <c r="AA235" i="13"/>
  <c r="AB235" i="13" s="1"/>
  <c r="R235" i="13"/>
  <c r="S235" i="13" s="1"/>
  <c r="I235" i="13"/>
  <c r="J235" i="13" s="1"/>
  <c r="CK234" i="13"/>
  <c r="CA234" i="13"/>
  <c r="BQ234" i="13"/>
  <c r="BH234" i="13"/>
  <c r="BI234" i="13" s="1"/>
  <c r="AW234" i="13"/>
  <c r="AX234" i="13" s="1"/>
  <c r="AL234" i="13"/>
  <c r="AM234" i="13" s="1"/>
  <c r="AA234" i="13"/>
  <c r="AB234" i="13" s="1"/>
  <c r="R234" i="13"/>
  <c r="S234" i="13" s="1"/>
  <c r="I234" i="13"/>
  <c r="J234" i="13" s="1"/>
  <c r="CK233" i="13"/>
  <c r="CA233" i="13"/>
  <c r="BQ233" i="13"/>
  <c r="BH233" i="13"/>
  <c r="BI233" i="13" s="1"/>
  <c r="AW233" i="13"/>
  <c r="AX233" i="13" s="1"/>
  <c r="AL233" i="13"/>
  <c r="AM233" i="13" s="1"/>
  <c r="AA233" i="13"/>
  <c r="AB233" i="13" s="1"/>
  <c r="R233" i="13"/>
  <c r="S233" i="13" s="1"/>
  <c r="I233" i="13"/>
  <c r="J233" i="13" s="1"/>
  <c r="CK232" i="13"/>
  <c r="CA232" i="13"/>
  <c r="BQ232" i="13"/>
  <c r="BH232" i="13"/>
  <c r="BI232" i="13" s="1"/>
  <c r="AW232" i="13"/>
  <c r="AX232" i="13" s="1"/>
  <c r="AL232" i="13"/>
  <c r="AM232" i="13" s="1"/>
  <c r="AA232" i="13"/>
  <c r="AB232" i="13" s="1"/>
  <c r="R232" i="13"/>
  <c r="S232" i="13" s="1"/>
  <c r="I232" i="13"/>
  <c r="J232" i="13" s="1"/>
  <c r="CK231" i="13"/>
  <c r="CA231" i="13"/>
  <c r="BQ231" i="13"/>
  <c r="BH231" i="13"/>
  <c r="BI231" i="13" s="1"/>
  <c r="AW231" i="13"/>
  <c r="AX231" i="13" s="1"/>
  <c r="AL231" i="13"/>
  <c r="AM231" i="13" s="1"/>
  <c r="AA231" i="13"/>
  <c r="AB231" i="13" s="1"/>
  <c r="R231" i="13"/>
  <c r="S231" i="13" s="1"/>
  <c r="I231" i="13"/>
  <c r="J231" i="13" s="1"/>
  <c r="CK230" i="13"/>
  <c r="CA230" i="13"/>
  <c r="BQ230" i="13"/>
  <c r="BH230" i="13"/>
  <c r="BI230" i="13" s="1"/>
  <c r="AW230" i="13"/>
  <c r="AX230" i="13" s="1"/>
  <c r="AL230" i="13"/>
  <c r="AM230" i="13" s="1"/>
  <c r="AA230" i="13"/>
  <c r="AB230" i="13" s="1"/>
  <c r="R230" i="13"/>
  <c r="S230" i="13" s="1"/>
  <c r="I230" i="13"/>
  <c r="J230" i="13" s="1"/>
  <c r="CK229" i="13"/>
  <c r="CA229" i="13"/>
  <c r="BQ229" i="13"/>
  <c r="BH229" i="13"/>
  <c r="BI229" i="13" s="1"/>
  <c r="AW229" i="13"/>
  <c r="AX229" i="13" s="1"/>
  <c r="AL229" i="13"/>
  <c r="AM229" i="13" s="1"/>
  <c r="AA229" i="13"/>
  <c r="AB229" i="13" s="1"/>
  <c r="R229" i="13"/>
  <c r="S229" i="13" s="1"/>
  <c r="I229" i="13"/>
  <c r="J229" i="13" s="1"/>
  <c r="CK228" i="13"/>
  <c r="CA228" i="13"/>
  <c r="BQ228" i="13"/>
  <c r="BH228" i="13"/>
  <c r="BI228" i="13" s="1"/>
  <c r="AW228" i="13"/>
  <c r="AX228" i="13" s="1"/>
  <c r="AL228" i="13"/>
  <c r="AM228" i="13" s="1"/>
  <c r="AA228" i="13"/>
  <c r="AB228" i="13" s="1"/>
  <c r="R228" i="13"/>
  <c r="S228" i="13" s="1"/>
  <c r="I228" i="13"/>
  <c r="J228" i="13" s="1"/>
  <c r="CK227" i="13"/>
  <c r="CA227" i="13"/>
  <c r="BQ227" i="13"/>
  <c r="BH227" i="13"/>
  <c r="BI227" i="13" s="1"/>
  <c r="AW227" i="13"/>
  <c r="AX227" i="13" s="1"/>
  <c r="AL227" i="13"/>
  <c r="AM227" i="13" s="1"/>
  <c r="AA227" i="13"/>
  <c r="AB227" i="13" s="1"/>
  <c r="R227" i="13"/>
  <c r="S227" i="13" s="1"/>
  <c r="I227" i="13"/>
  <c r="J227" i="13" s="1"/>
  <c r="CK226" i="13"/>
  <c r="CA226" i="13"/>
  <c r="BQ226" i="13"/>
  <c r="BH226" i="13"/>
  <c r="BI226" i="13" s="1"/>
  <c r="AW226" i="13"/>
  <c r="AX226" i="13" s="1"/>
  <c r="AL226" i="13"/>
  <c r="AM226" i="13" s="1"/>
  <c r="AA226" i="13"/>
  <c r="AB226" i="13" s="1"/>
  <c r="R226" i="13"/>
  <c r="S226" i="13" s="1"/>
  <c r="I226" i="13"/>
  <c r="J226" i="13" s="1"/>
  <c r="CK225" i="13"/>
  <c r="CA225" i="13"/>
  <c r="BQ225" i="13"/>
  <c r="BH225" i="13"/>
  <c r="BI225" i="13" s="1"/>
  <c r="AW225" i="13"/>
  <c r="AX225" i="13" s="1"/>
  <c r="AL225" i="13"/>
  <c r="AM225" i="13" s="1"/>
  <c r="AA225" i="13"/>
  <c r="AB225" i="13" s="1"/>
  <c r="R225" i="13"/>
  <c r="S225" i="13" s="1"/>
  <c r="I225" i="13"/>
  <c r="J225" i="13" s="1"/>
  <c r="CK224" i="13"/>
  <c r="CA224" i="13"/>
  <c r="BQ224" i="13"/>
  <c r="BH224" i="13"/>
  <c r="BI224" i="13" s="1"/>
  <c r="AW224" i="13"/>
  <c r="AX224" i="13" s="1"/>
  <c r="AL224" i="13"/>
  <c r="AM224" i="13" s="1"/>
  <c r="AA224" i="13"/>
  <c r="AB224" i="13" s="1"/>
  <c r="R224" i="13"/>
  <c r="S224" i="13" s="1"/>
  <c r="I224" i="13"/>
  <c r="J224" i="13" s="1"/>
  <c r="CK223" i="13"/>
  <c r="CA223" i="13"/>
  <c r="BQ223" i="13"/>
  <c r="BH223" i="13"/>
  <c r="BI223" i="13" s="1"/>
  <c r="AW223" i="13"/>
  <c r="AX223" i="13" s="1"/>
  <c r="AL223" i="13"/>
  <c r="AM223" i="13" s="1"/>
  <c r="AA223" i="13"/>
  <c r="AB223" i="13" s="1"/>
  <c r="R223" i="13"/>
  <c r="S223" i="13" s="1"/>
  <c r="I223" i="13"/>
  <c r="J223" i="13" s="1"/>
  <c r="CK222" i="13"/>
  <c r="CA222" i="13"/>
  <c r="BQ222" i="13"/>
  <c r="BH222" i="13"/>
  <c r="BI222" i="13" s="1"/>
  <c r="AW222" i="13"/>
  <c r="AX222" i="13" s="1"/>
  <c r="AL222" i="13"/>
  <c r="AM222" i="13" s="1"/>
  <c r="AA222" i="13"/>
  <c r="AB222" i="13" s="1"/>
  <c r="R222" i="13"/>
  <c r="S222" i="13" s="1"/>
  <c r="I222" i="13"/>
  <c r="J222" i="13" s="1"/>
  <c r="CK221" i="13"/>
  <c r="CA221" i="13"/>
  <c r="BQ221" i="13"/>
  <c r="BH221" i="13"/>
  <c r="BI221" i="13" s="1"/>
  <c r="AW221" i="13"/>
  <c r="AX221" i="13" s="1"/>
  <c r="AL221" i="13"/>
  <c r="AM221" i="13" s="1"/>
  <c r="AA221" i="13"/>
  <c r="AB221" i="13" s="1"/>
  <c r="R221" i="13"/>
  <c r="S221" i="13" s="1"/>
  <c r="I221" i="13"/>
  <c r="J221" i="13" s="1"/>
  <c r="CK220" i="13"/>
  <c r="CA220" i="13"/>
  <c r="BQ220" i="13"/>
  <c r="BH220" i="13"/>
  <c r="BI220" i="13" s="1"/>
  <c r="AW220" i="13"/>
  <c r="AX220" i="13" s="1"/>
  <c r="AL220" i="13"/>
  <c r="AM220" i="13" s="1"/>
  <c r="AA220" i="13"/>
  <c r="AB220" i="13" s="1"/>
  <c r="R220" i="13"/>
  <c r="S220" i="13" s="1"/>
  <c r="I220" i="13"/>
  <c r="J220" i="13" s="1"/>
  <c r="CK219" i="13"/>
  <c r="CA219" i="13"/>
  <c r="BQ219" i="13"/>
  <c r="BH219" i="13"/>
  <c r="BI219" i="13" s="1"/>
  <c r="AW219" i="13"/>
  <c r="AX219" i="13" s="1"/>
  <c r="AL219" i="13"/>
  <c r="AM219" i="13" s="1"/>
  <c r="AA219" i="13"/>
  <c r="AB219" i="13" s="1"/>
  <c r="R219" i="13"/>
  <c r="S219" i="13" s="1"/>
  <c r="I219" i="13"/>
  <c r="J219" i="13" s="1"/>
  <c r="CK218" i="13"/>
  <c r="CA218" i="13"/>
  <c r="BQ218" i="13"/>
  <c r="BH218" i="13"/>
  <c r="BI218" i="13" s="1"/>
  <c r="AW218" i="13"/>
  <c r="AX218" i="13" s="1"/>
  <c r="AL218" i="13"/>
  <c r="AM218" i="13" s="1"/>
  <c r="AA218" i="13"/>
  <c r="AB218" i="13" s="1"/>
  <c r="R218" i="13"/>
  <c r="S218" i="13" s="1"/>
  <c r="I218" i="13"/>
  <c r="J218" i="13" s="1"/>
  <c r="CK217" i="13"/>
  <c r="CA217" i="13"/>
  <c r="BQ217" i="13"/>
  <c r="BH217" i="13"/>
  <c r="BI217" i="13" s="1"/>
  <c r="AW217" i="13"/>
  <c r="AX217" i="13" s="1"/>
  <c r="AL217" i="13"/>
  <c r="AM217" i="13" s="1"/>
  <c r="AA217" i="13"/>
  <c r="AB217" i="13" s="1"/>
  <c r="R217" i="13"/>
  <c r="S217" i="13" s="1"/>
  <c r="I217" i="13"/>
  <c r="J217" i="13" s="1"/>
  <c r="CK216" i="13"/>
  <c r="CA216" i="13"/>
  <c r="BQ216" i="13"/>
  <c r="BH216" i="13"/>
  <c r="BI216" i="13" s="1"/>
  <c r="AW216" i="13"/>
  <c r="AX216" i="13" s="1"/>
  <c r="AL216" i="13"/>
  <c r="AM216" i="13" s="1"/>
  <c r="AA216" i="13"/>
  <c r="AB216" i="13" s="1"/>
  <c r="R216" i="13"/>
  <c r="S216" i="13" s="1"/>
  <c r="I216" i="13"/>
  <c r="J216" i="13" s="1"/>
  <c r="CK215" i="13"/>
  <c r="CA215" i="13"/>
  <c r="BQ215" i="13"/>
  <c r="BH215" i="13"/>
  <c r="BI215" i="13" s="1"/>
  <c r="AW215" i="13"/>
  <c r="AX215" i="13" s="1"/>
  <c r="AL215" i="13"/>
  <c r="AM215" i="13" s="1"/>
  <c r="AA215" i="13"/>
  <c r="AB215" i="13" s="1"/>
  <c r="R215" i="13"/>
  <c r="S215" i="13" s="1"/>
  <c r="I215" i="13"/>
  <c r="J215" i="13" s="1"/>
  <c r="CK214" i="13"/>
  <c r="CA214" i="13"/>
  <c r="BQ214" i="13"/>
  <c r="BH214" i="13"/>
  <c r="BI214" i="13" s="1"/>
  <c r="AW214" i="13"/>
  <c r="AX214" i="13" s="1"/>
  <c r="AL214" i="13"/>
  <c r="AM214" i="13" s="1"/>
  <c r="AA214" i="13"/>
  <c r="AB214" i="13" s="1"/>
  <c r="R214" i="13"/>
  <c r="S214" i="13" s="1"/>
  <c r="I214" i="13"/>
  <c r="J214" i="13" s="1"/>
  <c r="CK213" i="13"/>
  <c r="CA213" i="13"/>
  <c r="BQ213" i="13"/>
  <c r="BH213" i="13"/>
  <c r="BI213" i="13" s="1"/>
  <c r="AW213" i="13"/>
  <c r="AX213" i="13" s="1"/>
  <c r="AL213" i="13"/>
  <c r="AM213" i="13" s="1"/>
  <c r="AA213" i="13"/>
  <c r="AB213" i="13" s="1"/>
  <c r="R213" i="13"/>
  <c r="S213" i="13" s="1"/>
  <c r="I213" i="13"/>
  <c r="J213" i="13" s="1"/>
  <c r="CK212" i="13"/>
  <c r="CA212" i="13"/>
  <c r="BQ212" i="13"/>
  <c r="BH212" i="13"/>
  <c r="BI212" i="13" s="1"/>
  <c r="AW212" i="13"/>
  <c r="AX212" i="13" s="1"/>
  <c r="AL212" i="13"/>
  <c r="AM212" i="13" s="1"/>
  <c r="AA212" i="13"/>
  <c r="AB212" i="13" s="1"/>
  <c r="R212" i="13"/>
  <c r="S212" i="13" s="1"/>
  <c r="I212" i="13"/>
  <c r="J212" i="13" s="1"/>
  <c r="CK211" i="13"/>
  <c r="CA211" i="13"/>
  <c r="BQ211" i="13"/>
  <c r="BH211" i="13"/>
  <c r="BI211" i="13" s="1"/>
  <c r="AW211" i="13"/>
  <c r="AX211" i="13" s="1"/>
  <c r="AL211" i="13"/>
  <c r="AM211" i="13" s="1"/>
  <c r="AA211" i="13"/>
  <c r="AB211" i="13" s="1"/>
  <c r="R211" i="13"/>
  <c r="S211" i="13" s="1"/>
  <c r="I211" i="13"/>
  <c r="J211" i="13" s="1"/>
  <c r="CK210" i="13"/>
  <c r="CA210" i="13"/>
  <c r="BQ210" i="13"/>
  <c r="BH210" i="13"/>
  <c r="BI210" i="13" s="1"/>
  <c r="AW210" i="13"/>
  <c r="AX210" i="13" s="1"/>
  <c r="AL210" i="13"/>
  <c r="AM210" i="13" s="1"/>
  <c r="AA210" i="13"/>
  <c r="AB210" i="13" s="1"/>
  <c r="R210" i="13"/>
  <c r="S210" i="13" s="1"/>
  <c r="I210" i="13"/>
  <c r="J210" i="13" s="1"/>
  <c r="CK209" i="13"/>
  <c r="CA209" i="13"/>
  <c r="BQ209" i="13"/>
  <c r="BH209" i="13"/>
  <c r="BI209" i="13" s="1"/>
  <c r="AW209" i="13"/>
  <c r="AX209" i="13" s="1"/>
  <c r="AL209" i="13"/>
  <c r="AM209" i="13" s="1"/>
  <c r="AA209" i="13"/>
  <c r="AB209" i="13" s="1"/>
  <c r="R209" i="13"/>
  <c r="S209" i="13" s="1"/>
  <c r="I209" i="13"/>
  <c r="J209" i="13" s="1"/>
  <c r="CK208" i="13"/>
  <c r="CA208" i="13"/>
  <c r="BQ208" i="13"/>
  <c r="BH208" i="13"/>
  <c r="BI208" i="13" s="1"/>
  <c r="AW208" i="13"/>
  <c r="AX208" i="13" s="1"/>
  <c r="AL208" i="13"/>
  <c r="AM208" i="13" s="1"/>
  <c r="AA208" i="13"/>
  <c r="AB208" i="13" s="1"/>
  <c r="R208" i="13"/>
  <c r="S208" i="13" s="1"/>
  <c r="I208" i="13"/>
  <c r="J208" i="13" s="1"/>
  <c r="CK207" i="13"/>
  <c r="CA207" i="13"/>
  <c r="BQ207" i="13"/>
  <c r="BH207" i="13"/>
  <c r="BI207" i="13" s="1"/>
  <c r="AW207" i="13"/>
  <c r="AX207" i="13" s="1"/>
  <c r="AL207" i="13"/>
  <c r="AM207" i="13" s="1"/>
  <c r="AA207" i="13"/>
  <c r="AB207" i="13" s="1"/>
  <c r="R207" i="13"/>
  <c r="S207" i="13" s="1"/>
  <c r="I207" i="13"/>
  <c r="J207" i="13" s="1"/>
  <c r="CK206" i="13"/>
  <c r="CA206" i="13"/>
  <c r="BQ206" i="13"/>
  <c r="BH206" i="13"/>
  <c r="BI206" i="13" s="1"/>
  <c r="AW206" i="13"/>
  <c r="AX206" i="13" s="1"/>
  <c r="AL206" i="13"/>
  <c r="AM206" i="13" s="1"/>
  <c r="AA206" i="13"/>
  <c r="AB206" i="13" s="1"/>
  <c r="R206" i="13"/>
  <c r="S206" i="13" s="1"/>
  <c r="I206" i="13"/>
  <c r="J206" i="13" s="1"/>
  <c r="CK205" i="13"/>
  <c r="CA205" i="13"/>
  <c r="BQ205" i="13"/>
  <c r="BH205" i="13"/>
  <c r="BI205" i="13" s="1"/>
  <c r="AW205" i="13"/>
  <c r="AX205" i="13" s="1"/>
  <c r="AL205" i="13"/>
  <c r="AM205" i="13" s="1"/>
  <c r="AA205" i="13"/>
  <c r="AB205" i="13" s="1"/>
  <c r="R205" i="13"/>
  <c r="S205" i="13" s="1"/>
  <c r="I205" i="13"/>
  <c r="J205" i="13" s="1"/>
  <c r="CK204" i="13"/>
  <c r="CA204" i="13"/>
  <c r="BQ204" i="13"/>
  <c r="BH204" i="13"/>
  <c r="BI204" i="13" s="1"/>
  <c r="AW204" i="13"/>
  <c r="AX204" i="13" s="1"/>
  <c r="AL204" i="13"/>
  <c r="AM204" i="13" s="1"/>
  <c r="AA204" i="13"/>
  <c r="AB204" i="13" s="1"/>
  <c r="R204" i="13"/>
  <c r="S204" i="13" s="1"/>
  <c r="I204" i="13"/>
  <c r="J204" i="13" s="1"/>
  <c r="CK203" i="13"/>
  <c r="CA203" i="13"/>
  <c r="BQ203" i="13"/>
  <c r="BH203" i="13"/>
  <c r="BI203" i="13" s="1"/>
  <c r="AW203" i="13"/>
  <c r="AX203" i="13" s="1"/>
  <c r="AL203" i="13"/>
  <c r="AM203" i="13" s="1"/>
  <c r="AA203" i="13"/>
  <c r="AB203" i="13" s="1"/>
  <c r="R203" i="13"/>
  <c r="S203" i="13" s="1"/>
  <c r="I203" i="13"/>
  <c r="J203" i="13" s="1"/>
  <c r="CK202" i="13"/>
  <c r="CA202" i="13"/>
  <c r="BQ202" i="13"/>
  <c r="BH202" i="13"/>
  <c r="BI202" i="13" s="1"/>
  <c r="AW202" i="13"/>
  <c r="AX202" i="13" s="1"/>
  <c r="AL202" i="13"/>
  <c r="AM202" i="13" s="1"/>
  <c r="AA202" i="13"/>
  <c r="AB202" i="13" s="1"/>
  <c r="R202" i="13"/>
  <c r="S202" i="13" s="1"/>
  <c r="I202" i="13"/>
  <c r="J202" i="13" s="1"/>
  <c r="CK201" i="13"/>
  <c r="CA201" i="13"/>
  <c r="BQ201" i="13"/>
  <c r="BH201" i="13"/>
  <c r="BI201" i="13" s="1"/>
  <c r="AW201" i="13"/>
  <c r="AX201" i="13" s="1"/>
  <c r="AL201" i="13"/>
  <c r="AM201" i="13" s="1"/>
  <c r="AA201" i="13"/>
  <c r="AB201" i="13" s="1"/>
  <c r="R201" i="13"/>
  <c r="S201" i="13" s="1"/>
  <c r="I201" i="13"/>
  <c r="J201" i="13" s="1"/>
  <c r="CK200" i="13"/>
  <c r="CA200" i="13"/>
  <c r="BQ200" i="13"/>
  <c r="BH200" i="13"/>
  <c r="BI200" i="13" s="1"/>
  <c r="AW200" i="13"/>
  <c r="AX200" i="13" s="1"/>
  <c r="AL200" i="13"/>
  <c r="AM200" i="13" s="1"/>
  <c r="AA200" i="13"/>
  <c r="AB200" i="13" s="1"/>
  <c r="R200" i="13"/>
  <c r="S200" i="13" s="1"/>
  <c r="I200" i="13"/>
  <c r="J200" i="13" s="1"/>
  <c r="CK199" i="13"/>
  <c r="CA199" i="13"/>
  <c r="BQ199" i="13"/>
  <c r="BH199" i="13"/>
  <c r="BI199" i="13" s="1"/>
  <c r="AW199" i="13"/>
  <c r="AX199" i="13" s="1"/>
  <c r="AL199" i="13"/>
  <c r="AM199" i="13" s="1"/>
  <c r="AA199" i="13"/>
  <c r="AB199" i="13" s="1"/>
  <c r="R199" i="13"/>
  <c r="S199" i="13" s="1"/>
  <c r="I199" i="13"/>
  <c r="J199" i="13" s="1"/>
  <c r="CK198" i="13"/>
  <c r="CA198" i="13"/>
  <c r="BQ198" i="13"/>
  <c r="BH198" i="13"/>
  <c r="BI198" i="13" s="1"/>
  <c r="AW198" i="13"/>
  <c r="AX198" i="13" s="1"/>
  <c r="AL198" i="13"/>
  <c r="AM198" i="13" s="1"/>
  <c r="AA198" i="13"/>
  <c r="AB198" i="13" s="1"/>
  <c r="R198" i="13"/>
  <c r="S198" i="13" s="1"/>
  <c r="I198" i="13"/>
  <c r="J198" i="13" s="1"/>
  <c r="CK197" i="13"/>
  <c r="CA197" i="13"/>
  <c r="BQ197" i="13"/>
  <c r="BH197" i="13"/>
  <c r="BI197" i="13" s="1"/>
  <c r="AW197" i="13"/>
  <c r="AX197" i="13" s="1"/>
  <c r="AL197" i="13"/>
  <c r="AM197" i="13" s="1"/>
  <c r="AA197" i="13"/>
  <c r="AB197" i="13" s="1"/>
  <c r="R197" i="13"/>
  <c r="S197" i="13" s="1"/>
  <c r="I197" i="13"/>
  <c r="J197" i="13" s="1"/>
  <c r="CK196" i="13"/>
  <c r="CA196" i="13"/>
  <c r="BQ196" i="13"/>
  <c r="BH196" i="13"/>
  <c r="BI196" i="13" s="1"/>
  <c r="AW196" i="13"/>
  <c r="AX196" i="13" s="1"/>
  <c r="AL196" i="13"/>
  <c r="AM196" i="13" s="1"/>
  <c r="AA196" i="13"/>
  <c r="AB196" i="13" s="1"/>
  <c r="R196" i="13"/>
  <c r="S196" i="13" s="1"/>
  <c r="I196" i="13"/>
  <c r="J196" i="13" s="1"/>
  <c r="CK195" i="13"/>
  <c r="CA195" i="13"/>
  <c r="BQ195" i="13"/>
  <c r="BH195" i="13"/>
  <c r="BI195" i="13" s="1"/>
  <c r="AW195" i="13"/>
  <c r="AX195" i="13" s="1"/>
  <c r="AL195" i="13"/>
  <c r="AM195" i="13" s="1"/>
  <c r="AA195" i="13"/>
  <c r="AB195" i="13" s="1"/>
  <c r="R195" i="13"/>
  <c r="S195" i="13" s="1"/>
  <c r="I195" i="13"/>
  <c r="J195" i="13" s="1"/>
  <c r="CK194" i="13"/>
  <c r="CA194" i="13"/>
  <c r="BQ194" i="13"/>
  <c r="BH194" i="13"/>
  <c r="BI194" i="13" s="1"/>
  <c r="AW194" i="13"/>
  <c r="AX194" i="13" s="1"/>
  <c r="AL194" i="13"/>
  <c r="AM194" i="13" s="1"/>
  <c r="AA194" i="13"/>
  <c r="AB194" i="13" s="1"/>
  <c r="R194" i="13"/>
  <c r="S194" i="13" s="1"/>
  <c r="I194" i="13"/>
  <c r="J194" i="13" s="1"/>
  <c r="CK193" i="13"/>
  <c r="CA193" i="13"/>
  <c r="BQ193" i="13"/>
  <c r="BH193" i="13"/>
  <c r="BI193" i="13" s="1"/>
  <c r="AW193" i="13"/>
  <c r="AX193" i="13" s="1"/>
  <c r="AL193" i="13"/>
  <c r="AM193" i="13" s="1"/>
  <c r="AA193" i="13"/>
  <c r="AB193" i="13" s="1"/>
  <c r="R193" i="13"/>
  <c r="S193" i="13" s="1"/>
  <c r="I193" i="13"/>
  <c r="J193" i="13" s="1"/>
  <c r="CK192" i="13"/>
  <c r="CA192" i="13"/>
  <c r="BQ192" i="13"/>
  <c r="BH192" i="13"/>
  <c r="BI192" i="13" s="1"/>
  <c r="AW192" i="13"/>
  <c r="AX192" i="13" s="1"/>
  <c r="AL192" i="13"/>
  <c r="AM192" i="13" s="1"/>
  <c r="AA192" i="13"/>
  <c r="AB192" i="13" s="1"/>
  <c r="R192" i="13"/>
  <c r="S192" i="13" s="1"/>
  <c r="I192" i="13"/>
  <c r="J192" i="13" s="1"/>
  <c r="CK191" i="13"/>
  <c r="CA191" i="13"/>
  <c r="BQ191" i="13"/>
  <c r="BH191" i="13"/>
  <c r="BI191" i="13" s="1"/>
  <c r="AW191" i="13"/>
  <c r="AX191" i="13" s="1"/>
  <c r="AL191" i="13"/>
  <c r="AM191" i="13" s="1"/>
  <c r="AA191" i="13"/>
  <c r="AB191" i="13" s="1"/>
  <c r="R191" i="13"/>
  <c r="S191" i="13" s="1"/>
  <c r="I191" i="13"/>
  <c r="J191" i="13" s="1"/>
  <c r="CK190" i="13"/>
  <c r="CA190" i="13"/>
  <c r="BQ190" i="13"/>
  <c r="BH190" i="13"/>
  <c r="BI190" i="13" s="1"/>
  <c r="AW190" i="13"/>
  <c r="AX190" i="13" s="1"/>
  <c r="AL190" i="13"/>
  <c r="AM190" i="13" s="1"/>
  <c r="AA190" i="13"/>
  <c r="AB190" i="13" s="1"/>
  <c r="R190" i="13"/>
  <c r="S190" i="13" s="1"/>
  <c r="I190" i="13"/>
  <c r="J190" i="13" s="1"/>
  <c r="CK189" i="13"/>
  <c r="CA189" i="13"/>
  <c r="BQ189" i="13"/>
  <c r="BH189" i="13"/>
  <c r="BI189" i="13" s="1"/>
  <c r="AW189" i="13"/>
  <c r="AX189" i="13" s="1"/>
  <c r="AL189" i="13"/>
  <c r="AM189" i="13" s="1"/>
  <c r="AA189" i="13"/>
  <c r="AB189" i="13" s="1"/>
  <c r="R189" i="13"/>
  <c r="S189" i="13" s="1"/>
  <c r="I189" i="13"/>
  <c r="J189" i="13" s="1"/>
  <c r="CK188" i="13"/>
  <c r="CA188" i="13"/>
  <c r="BQ188" i="13"/>
  <c r="BH188" i="13"/>
  <c r="BI188" i="13" s="1"/>
  <c r="AW188" i="13"/>
  <c r="AX188" i="13" s="1"/>
  <c r="AL188" i="13"/>
  <c r="AM188" i="13" s="1"/>
  <c r="AA188" i="13"/>
  <c r="AB188" i="13" s="1"/>
  <c r="R188" i="13"/>
  <c r="S188" i="13" s="1"/>
  <c r="I188" i="13"/>
  <c r="J188" i="13" s="1"/>
  <c r="CK187" i="13"/>
  <c r="CA187" i="13"/>
  <c r="BQ187" i="13"/>
  <c r="BH187" i="13"/>
  <c r="BI187" i="13" s="1"/>
  <c r="AW187" i="13"/>
  <c r="AX187" i="13" s="1"/>
  <c r="AL187" i="13"/>
  <c r="AM187" i="13" s="1"/>
  <c r="AA187" i="13"/>
  <c r="AB187" i="13" s="1"/>
  <c r="R187" i="13"/>
  <c r="S187" i="13" s="1"/>
  <c r="I187" i="13"/>
  <c r="J187" i="13" s="1"/>
  <c r="CK186" i="13"/>
  <c r="CA186" i="13"/>
  <c r="BQ186" i="13"/>
  <c r="BH186" i="13"/>
  <c r="BI186" i="13" s="1"/>
  <c r="AW186" i="13"/>
  <c r="AX186" i="13" s="1"/>
  <c r="AL186" i="13"/>
  <c r="AM186" i="13" s="1"/>
  <c r="AA186" i="13"/>
  <c r="AB186" i="13" s="1"/>
  <c r="R186" i="13"/>
  <c r="S186" i="13" s="1"/>
  <c r="I186" i="13"/>
  <c r="J186" i="13" s="1"/>
  <c r="CK185" i="13"/>
  <c r="CA185" i="13"/>
  <c r="BQ185" i="13"/>
  <c r="BH185" i="13"/>
  <c r="BI185" i="13" s="1"/>
  <c r="AW185" i="13"/>
  <c r="AX185" i="13" s="1"/>
  <c r="AL185" i="13"/>
  <c r="AM185" i="13" s="1"/>
  <c r="AA185" i="13"/>
  <c r="AB185" i="13" s="1"/>
  <c r="R185" i="13"/>
  <c r="S185" i="13" s="1"/>
  <c r="I185" i="13"/>
  <c r="J185" i="13" s="1"/>
  <c r="CK184" i="13"/>
  <c r="CA184" i="13"/>
  <c r="BQ184" i="13"/>
  <c r="BH184" i="13"/>
  <c r="BI184" i="13" s="1"/>
  <c r="AW184" i="13"/>
  <c r="AX184" i="13" s="1"/>
  <c r="AL184" i="13"/>
  <c r="AM184" i="13" s="1"/>
  <c r="AA184" i="13"/>
  <c r="AB184" i="13" s="1"/>
  <c r="R184" i="13"/>
  <c r="S184" i="13" s="1"/>
  <c r="I184" i="13"/>
  <c r="J184" i="13" s="1"/>
  <c r="CK183" i="13"/>
  <c r="CA183" i="13"/>
  <c r="BQ183" i="13"/>
  <c r="BH183" i="13"/>
  <c r="BI183" i="13" s="1"/>
  <c r="AW183" i="13"/>
  <c r="AX183" i="13" s="1"/>
  <c r="AL183" i="13"/>
  <c r="AM183" i="13" s="1"/>
  <c r="AA183" i="13"/>
  <c r="AB183" i="13" s="1"/>
  <c r="R183" i="13"/>
  <c r="S183" i="13" s="1"/>
  <c r="I183" i="13"/>
  <c r="J183" i="13" s="1"/>
  <c r="CK182" i="13"/>
  <c r="CA182" i="13"/>
  <c r="BQ182" i="13"/>
  <c r="BH182" i="13"/>
  <c r="BI182" i="13" s="1"/>
  <c r="AW182" i="13"/>
  <c r="AX182" i="13" s="1"/>
  <c r="AL182" i="13"/>
  <c r="AM182" i="13" s="1"/>
  <c r="AA182" i="13"/>
  <c r="AB182" i="13" s="1"/>
  <c r="R182" i="13"/>
  <c r="S182" i="13" s="1"/>
  <c r="I182" i="13"/>
  <c r="J182" i="13" s="1"/>
  <c r="CK181" i="13"/>
  <c r="CA181" i="13"/>
  <c r="BQ181" i="13"/>
  <c r="BH181" i="13"/>
  <c r="BI181" i="13" s="1"/>
  <c r="AW181" i="13"/>
  <c r="AX181" i="13" s="1"/>
  <c r="AL181" i="13"/>
  <c r="AM181" i="13" s="1"/>
  <c r="AA181" i="13"/>
  <c r="AB181" i="13" s="1"/>
  <c r="R181" i="13"/>
  <c r="S181" i="13" s="1"/>
  <c r="I181" i="13"/>
  <c r="J181" i="13" s="1"/>
  <c r="CK180" i="13"/>
  <c r="CA180" i="13"/>
  <c r="BQ180" i="13"/>
  <c r="BH180" i="13"/>
  <c r="BI180" i="13" s="1"/>
  <c r="AW180" i="13"/>
  <c r="AX180" i="13" s="1"/>
  <c r="AL180" i="13"/>
  <c r="AM180" i="13" s="1"/>
  <c r="AA180" i="13"/>
  <c r="AB180" i="13" s="1"/>
  <c r="R180" i="13"/>
  <c r="S180" i="13" s="1"/>
  <c r="I180" i="13"/>
  <c r="J180" i="13" s="1"/>
  <c r="CK179" i="13"/>
  <c r="CA179" i="13"/>
  <c r="BQ179" i="13"/>
  <c r="BH179" i="13"/>
  <c r="BI179" i="13" s="1"/>
  <c r="AW179" i="13"/>
  <c r="AX179" i="13" s="1"/>
  <c r="AL179" i="13"/>
  <c r="AM179" i="13" s="1"/>
  <c r="AA179" i="13"/>
  <c r="AB179" i="13" s="1"/>
  <c r="R179" i="13"/>
  <c r="S179" i="13" s="1"/>
  <c r="I179" i="13"/>
  <c r="J179" i="13" s="1"/>
  <c r="CK178" i="13"/>
  <c r="CA178" i="13"/>
  <c r="BQ178" i="13"/>
  <c r="BH178" i="13"/>
  <c r="BI178" i="13" s="1"/>
  <c r="AW178" i="13"/>
  <c r="AX178" i="13" s="1"/>
  <c r="AL178" i="13"/>
  <c r="AM178" i="13" s="1"/>
  <c r="AA178" i="13"/>
  <c r="AB178" i="13" s="1"/>
  <c r="R178" i="13"/>
  <c r="S178" i="13" s="1"/>
  <c r="I178" i="13"/>
  <c r="J178" i="13" s="1"/>
  <c r="CK177" i="13"/>
  <c r="CA177" i="13"/>
  <c r="BQ177" i="13"/>
  <c r="BH177" i="13"/>
  <c r="BI177" i="13" s="1"/>
  <c r="AW177" i="13"/>
  <c r="AX177" i="13" s="1"/>
  <c r="AL177" i="13"/>
  <c r="AM177" i="13" s="1"/>
  <c r="AA177" i="13"/>
  <c r="AB177" i="13" s="1"/>
  <c r="R177" i="13"/>
  <c r="S177" i="13" s="1"/>
  <c r="I177" i="13"/>
  <c r="J177" i="13" s="1"/>
  <c r="CK176" i="13"/>
  <c r="CA176" i="13"/>
  <c r="BQ176" i="13"/>
  <c r="BH176" i="13"/>
  <c r="BI176" i="13" s="1"/>
  <c r="AW176" i="13"/>
  <c r="AX176" i="13" s="1"/>
  <c r="AL176" i="13"/>
  <c r="AM176" i="13" s="1"/>
  <c r="AA176" i="13"/>
  <c r="AB176" i="13" s="1"/>
  <c r="R176" i="13"/>
  <c r="S176" i="13" s="1"/>
  <c r="I176" i="13"/>
  <c r="J176" i="13" s="1"/>
  <c r="CK175" i="13"/>
  <c r="CA175" i="13"/>
  <c r="BQ175" i="13"/>
  <c r="BH175" i="13"/>
  <c r="BI175" i="13" s="1"/>
  <c r="AW175" i="13"/>
  <c r="AX175" i="13" s="1"/>
  <c r="AL175" i="13"/>
  <c r="AM175" i="13" s="1"/>
  <c r="AA175" i="13"/>
  <c r="AB175" i="13" s="1"/>
  <c r="R175" i="13"/>
  <c r="S175" i="13" s="1"/>
  <c r="I175" i="13"/>
  <c r="J175" i="13" s="1"/>
  <c r="CK174" i="13"/>
  <c r="CA174" i="13"/>
  <c r="BQ174" i="13"/>
  <c r="BH174" i="13"/>
  <c r="BI174" i="13" s="1"/>
  <c r="AW174" i="13"/>
  <c r="AX174" i="13" s="1"/>
  <c r="AL174" i="13"/>
  <c r="AM174" i="13" s="1"/>
  <c r="AA174" i="13"/>
  <c r="AB174" i="13" s="1"/>
  <c r="R174" i="13"/>
  <c r="S174" i="13" s="1"/>
  <c r="I174" i="13"/>
  <c r="J174" i="13" s="1"/>
  <c r="CK173" i="13"/>
  <c r="CA173" i="13"/>
  <c r="BQ173" i="13"/>
  <c r="BH173" i="13"/>
  <c r="BI173" i="13" s="1"/>
  <c r="AW173" i="13"/>
  <c r="AX173" i="13" s="1"/>
  <c r="AL173" i="13"/>
  <c r="AM173" i="13" s="1"/>
  <c r="AA173" i="13"/>
  <c r="AB173" i="13" s="1"/>
  <c r="R173" i="13"/>
  <c r="S173" i="13" s="1"/>
  <c r="I173" i="13"/>
  <c r="J173" i="13" s="1"/>
  <c r="CK172" i="13"/>
  <c r="CA172" i="13"/>
  <c r="BQ172" i="13"/>
  <c r="BH172" i="13"/>
  <c r="BI172" i="13" s="1"/>
  <c r="AW172" i="13"/>
  <c r="AX172" i="13" s="1"/>
  <c r="AL172" i="13"/>
  <c r="AM172" i="13" s="1"/>
  <c r="AA172" i="13"/>
  <c r="AB172" i="13" s="1"/>
  <c r="R172" i="13"/>
  <c r="S172" i="13" s="1"/>
  <c r="I172" i="13"/>
  <c r="J172" i="13" s="1"/>
  <c r="CK171" i="13"/>
  <c r="CA171" i="13"/>
  <c r="BQ171" i="13"/>
  <c r="BH171" i="13"/>
  <c r="BI171" i="13" s="1"/>
  <c r="AW171" i="13"/>
  <c r="AX171" i="13" s="1"/>
  <c r="AL171" i="13"/>
  <c r="AM171" i="13" s="1"/>
  <c r="AA171" i="13"/>
  <c r="AB171" i="13" s="1"/>
  <c r="R171" i="13"/>
  <c r="S171" i="13" s="1"/>
  <c r="I171" i="13"/>
  <c r="J171" i="13" s="1"/>
  <c r="CK170" i="13"/>
  <c r="CA170" i="13"/>
  <c r="BQ170" i="13"/>
  <c r="BH170" i="13"/>
  <c r="BI170" i="13" s="1"/>
  <c r="AW170" i="13"/>
  <c r="AX170" i="13" s="1"/>
  <c r="AL170" i="13"/>
  <c r="AM170" i="13" s="1"/>
  <c r="AA170" i="13"/>
  <c r="AB170" i="13" s="1"/>
  <c r="R170" i="13"/>
  <c r="S170" i="13" s="1"/>
  <c r="I170" i="13"/>
  <c r="J170" i="13" s="1"/>
  <c r="CK169" i="13"/>
  <c r="CA169" i="13"/>
  <c r="BQ169" i="13"/>
  <c r="BH169" i="13"/>
  <c r="BI169" i="13" s="1"/>
  <c r="AW169" i="13"/>
  <c r="AX169" i="13" s="1"/>
  <c r="AL169" i="13"/>
  <c r="AM169" i="13" s="1"/>
  <c r="AA169" i="13"/>
  <c r="AB169" i="13" s="1"/>
  <c r="R169" i="13"/>
  <c r="S169" i="13" s="1"/>
  <c r="I169" i="13"/>
  <c r="J169" i="13" s="1"/>
  <c r="CK168" i="13"/>
  <c r="CA168" i="13"/>
  <c r="BQ168" i="13"/>
  <c r="BH168" i="13"/>
  <c r="BI168" i="13" s="1"/>
  <c r="AW168" i="13"/>
  <c r="AX168" i="13" s="1"/>
  <c r="AL168" i="13"/>
  <c r="AM168" i="13" s="1"/>
  <c r="AA168" i="13"/>
  <c r="AB168" i="13" s="1"/>
  <c r="R168" i="13"/>
  <c r="S168" i="13" s="1"/>
  <c r="I168" i="13"/>
  <c r="J168" i="13" s="1"/>
  <c r="CK167" i="13"/>
  <c r="CA167" i="13"/>
  <c r="BQ167" i="13"/>
  <c r="BH167" i="13"/>
  <c r="BI167" i="13" s="1"/>
  <c r="AW167" i="13"/>
  <c r="AX167" i="13" s="1"/>
  <c r="AL167" i="13"/>
  <c r="AM167" i="13" s="1"/>
  <c r="AA167" i="13"/>
  <c r="AB167" i="13" s="1"/>
  <c r="R167" i="13"/>
  <c r="S167" i="13" s="1"/>
  <c r="I167" i="13"/>
  <c r="J167" i="13" s="1"/>
  <c r="CK166" i="13"/>
  <c r="CA166" i="13"/>
  <c r="BQ166" i="13"/>
  <c r="BH166" i="13"/>
  <c r="BI166" i="13" s="1"/>
  <c r="AW166" i="13"/>
  <c r="AX166" i="13" s="1"/>
  <c r="AL166" i="13"/>
  <c r="AM166" i="13" s="1"/>
  <c r="AA166" i="13"/>
  <c r="AB166" i="13" s="1"/>
  <c r="R166" i="13"/>
  <c r="S166" i="13" s="1"/>
  <c r="I166" i="13"/>
  <c r="J166" i="13" s="1"/>
  <c r="CK165" i="13"/>
  <c r="CA165" i="13"/>
  <c r="BQ165" i="13"/>
  <c r="BH165" i="13"/>
  <c r="BI165" i="13" s="1"/>
  <c r="AW165" i="13"/>
  <c r="AX165" i="13" s="1"/>
  <c r="AL165" i="13"/>
  <c r="AM165" i="13" s="1"/>
  <c r="AA165" i="13"/>
  <c r="AB165" i="13" s="1"/>
  <c r="R165" i="13"/>
  <c r="S165" i="13" s="1"/>
  <c r="I165" i="13"/>
  <c r="J165" i="13" s="1"/>
  <c r="CK164" i="13"/>
  <c r="CA164" i="13"/>
  <c r="BQ164" i="13"/>
  <c r="BH164" i="13"/>
  <c r="BI164" i="13" s="1"/>
  <c r="AW164" i="13"/>
  <c r="AX164" i="13" s="1"/>
  <c r="AL164" i="13"/>
  <c r="AM164" i="13" s="1"/>
  <c r="AA164" i="13"/>
  <c r="AB164" i="13" s="1"/>
  <c r="R164" i="13"/>
  <c r="S164" i="13" s="1"/>
  <c r="I164" i="13"/>
  <c r="J164" i="13" s="1"/>
  <c r="CK163" i="13"/>
  <c r="CA163" i="13"/>
  <c r="BQ163" i="13"/>
  <c r="BH163" i="13"/>
  <c r="BI163" i="13" s="1"/>
  <c r="AW163" i="13"/>
  <c r="AX163" i="13" s="1"/>
  <c r="AL163" i="13"/>
  <c r="AM163" i="13" s="1"/>
  <c r="AA163" i="13"/>
  <c r="AB163" i="13" s="1"/>
  <c r="R163" i="13"/>
  <c r="S163" i="13" s="1"/>
  <c r="I163" i="13"/>
  <c r="J163" i="13" s="1"/>
  <c r="CK162" i="13"/>
  <c r="CA162" i="13"/>
  <c r="BQ162" i="13"/>
  <c r="BH162" i="13"/>
  <c r="BI162" i="13" s="1"/>
  <c r="AW162" i="13"/>
  <c r="AX162" i="13" s="1"/>
  <c r="AL162" i="13"/>
  <c r="AM162" i="13" s="1"/>
  <c r="AA162" i="13"/>
  <c r="AB162" i="13" s="1"/>
  <c r="R162" i="13"/>
  <c r="S162" i="13" s="1"/>
  <c r="I162" i="13"/>
  <c r="J162" i="13" s="1"/>
  <c r="CK161" i="13"/>
  <c r="CA161" i="13"/>
  <c r="BQ161" i="13"/>
  <c r="BH161" i="13"/>
  <c r="BI161" i="13" s="1"/>
  <c r="AW161" i="13"/>
  <c r="AX161" i="13" s="1"/>
  <c r="AL161" i="13"/>
  <c r="AM161" i="13" s="1"/>
  <c r="AA161" i="13"/>
  <c r="AB161" i="13" s="1"/>
  <c r="R161" i="13"/>
  <c r="S161" i="13" s="1"/>
  <c r="I161" i="13"/>
  <c r="J161" i="13" s="1"/>
  <c r="CK160" i="13"/>
  <c r="CA160" i="13"/>
  <c r="BQ160" i="13"/>
  <c r="BH160" i="13"/>
  <c r="BI160" i="13" s="1"/>
  <c r="AW160" i="13"/>
  <c r="AX160" i="13" s="1"/>
  <c r="AL160" i="13"/>
  <c r="AM160" i="13" s="1"/>
  <c r="AA160" i="13"/>
  <c r="AB160" i="13" s="1"/>
  <c r="R160" i="13"/>
  <c r="S160" i="13" s="1"/>
  <c r="I160" i="13"/>
  <c r="J160" i="13" s="1"/>
  <c r="CK159" i="13"/>
  <c r="CA159" i="13"/>
  <c r="BQ159" i="13"/>
  <c r="BH159" i="13"/>
  <c r="BI159" i="13" s="1"/>
  <c r="AW159" i="13"/>
  <c r="AX159" i="13" s="1"/>
  <c r="AL159" i="13"/>
  <c r="AM159" i="13" s="1"/>
  <c r="AA159" i="13"/>
  <c r="AB159" i="13" s="1"/>
  <c r="R159" i="13"/>
  <c r="S159" i="13" s="1"/>
  <c r="I159" i="13"/>
  <c r="J159" i="13" s="1"/>
  <c r="CK158" i="13"/>
  <c r="CA158" i="13"/>
  <c r="BQ158" i="13"/>
  <c r="BH158" i="13"/>
  <c r="BI158" i="13" s="1"/>
  <c r="AW158" i="13"/>
  <c r="AX158" i="13" s="1"/>
  <c r="AL158" i="13"/>
  <c r="AM158" i="13" s="1"/>
  <c r="AA158" i="13"/>
  <c r="AB158" i="13" s="1"/>
  <c r="R158" i="13"/>
  <c r="S158" i="13" s="1"/>
  <c r="I158" i="13"/>
  <c r="J158" i="13" s="1"/>
  <c r="CK157" i="13"/>
  <c r="CA157" i="13"/>
  <c r="BQ157" i="13"/>
  <c r="BH157" i="13"/>
  <c r="BI157" i="13" s="1"/>
  <c r="AW157" i="13"/>
  <c r="AX157" i="13" s="1"/>
  <c r="AL157" i="13"/>
  <c r="AM157" i="13" s="1"/>
  <c r="AA157" i="13"/>
  <c r="AB157" i="13" s="1"/>
  <c r="R157" i="13"/>
  <c r="S157" i="13" s="1"/>
  <c r="I157" i="13"/>
  <c r="J157" i="13" s="1"/>
  <c r="CK156" i="13"/>
  <c r="CA156" i="13"/>
  <c r="BQ156" i="13"/>
  <c r="BH156" i="13"/>
  <c r="BI156" i="13" s="1"/>
  <c r="AW156" i="13"/>
  <c r="AX156" i="13" s="1"/>
  <c r="AL156" i="13"/>
  <c r="AM156" i="13" s="1"/>
  <c r="AA156" i="13"/>
  <c r="AB156" i="13" s="1"/>
  <c r="R156" i="13"/>
  <c r="S156" i="13" s="1"/>
  <c r="I156" i="13"/>
  <c r="J156" i="13" s="1"/>
  <c r="CK155" i="13"/>
  <c r="CA155" i="13"/>
  <c r="BQ155" i="13"/>
  <c r="BH155" i="13"/>
  <c r="BI155" i="13" s="1"/>
  <c r="AW155" i="13"/>
  <c r="AX155" i="13" s="1"/>
  <c r="AL155" i="13"/>
  <c r="AM155" i="13" s="1"/>
  <c r="AA155" i="13"/>
  <c r="AB155" i="13" s="1"/>
  <c r="R155" i="13"/>
  <c r="S155" i="13" s="1"/>
  <c r="I155" i="13"/>
  <c r="J155" i="13" s="1"/>
  <c r="CK154" i="13"/>
  <c r="CA154" i="13"/>
  <c r="BQ154" i="13"/>
  <c r="BH154" i="13"/>
  <c r="BI154" i="13" s="1"/>
  <c r="AW154" i="13"/>
  <c r="AX154" i="13" s="1"/>
  <c r="AL154" i="13"/>
  <c r="AM154" i="13" s="1"/>
  <c r="AA154" i="13"/>
  <c r="AB154" i="13" s="1"/>
  <c r="R154" i="13"/>
  <c r="S154" i="13" s="1"/>
  <c r="I154" i="13"/>
  <c r="J154" i="13" s="1"/>
  <c r="CK153" i="13"/>
  <c r="CA153" i="13"/>
  <c r="BQ153" i="13"/>
  <c r="BH153" i="13"/>
  <c r="BI153" i="13" s="1"/>
  <c r="AW153" i="13"/>
  <c r="AX153" i="13" s="1"/>
  <c r="AL153" i="13"/>
  <c r="AM153" i="13" s="1"/>
  <c r="AA153" i="13"/>
  <c r="AB153" i="13" s="1"/>
  <c r="R153" i="13"/>
  <c r="S153" i="13" s="1"/>
  <c r="I153" i="13"/>
  <c r="J153" i="13" s="1"/>
  <c r="CK152" i="13"/>
  <c r="CA152" i="13"/>
  <c r="BQ152" i="13"/>
  <c r="BH152" i="13"/>
  <c r="BI152" i="13" s="1"/>
  <c r="AW152" i="13"/>
  <c r="AX152" i="13" s="1"/>
  <c r="AL152" i="13"/>
  <c r="AM152" i="13" s="1"/>
  <c r="AA152" i="13"/>
  <c r="AB152" i="13" s="1"/>
  <c r="R152" i="13"/>
  <c r="S152" i="13" s="1"/>
  <c r="I152" i="13"/>
  <c r="J152" i="13" s="1"/>
  <c r="CK151" i="13"/>
  <c r="CA151" i="13"/>
  <c r="BQ151" i="13"/>
  <c r="BH151" i="13"/>
  <c r="BI151" i="13" s="1"/>
  <c r="AW151" i="13"/>
  <c r="AX151" i="13" s="1"/>
  <c r="AL151" i="13"/>
  <c r="AM151" i="13" s="1"/>
  <c r="AA151" i="13"/>
  <c r="AB151" i="13" s="1"/>
  <c r="R151" i="13"/>
  <c r="S151" i="13" s="1"/>
  <c r="I151" i="13"/>
  <c r="J151" i="13" s="1"/>
  <c r="CK150" i="13"/>
  <c r="CA150" i="13"/>
  <c r="BQ150" i="13"/>
  <c r="BH150" i="13"/>
  <c r="BI150" i="13" s="1"/>
  <c r="AW150" i="13"/>
  <c r="AX150" i="13" s="1"/>
  <c r="AL150" i="13"/>
  <c r="AM150" i="13" s="1"/>
  <c r="AA150" i="13"/>
  <c r="AB150" i="13" s="1"/>
  <c r="R150" i="13"/>
  <c r="S150" i="13" s="1"/>
  <c r="I150" i="13"/>
  <c r="J150" i="13" s="1"/>
  <c r="CK149" i="13"/>
  <c r="CA149" i="13"/>
  <c r="BQ149" i="13"/>
  <c r="BH149" i="13"/>
  <c r="BI149" i="13" s="1"/>
  <c r="AW149" i="13"/>
  <c r="AX149" i="13" s="1"/>
  <c r="AL149" i="13"/>
  <c r="AM149" i="13" s="1"/>
  <c r="AA149" i="13"/>
  <c r="AB149" i="13" s="1"/>
  <c r="R149" i="13"/>
  <c r="S149" i="13" s="1"/>
  <c r="I149" i="13"/>
  <c r="J149" i="13" s="1"/>
  <c r="CK148" i="13"/>
  <c r="CA148" i="13"/>
  <c r="BQ148" i="13"/>
  <c r="BH148" i="13"/>
  <c r="BI148" i="13" s="1"/>
  <c r="AW148" i="13"/>
  <c r="AX148" i="13" s="1"/>
  <c r="AL148" i="13"/>
  <c r="AM148" i="13" s="1"/>
  <c r="AA148" i="13"/>
  <c r="AB148" i="13" s="1"/>
  <c r="R148" i="13"/>
  <c r="S148" i="13" s="1"/>
  <c r="I148" i="13"/>
  <c r="J148" i="13" s="1"/>
  <c r="CK147" i="13"/>
  <c r="CA147" i="13"/>
  <c r="BQ147" i="13"/>
  <c r="BH147" i="13"/>
  <c r="BI147" i="13" s="1"/>
  <c r="AW147" i="13"/>
  <c r="AX147" i="13" s="1"/>
  <c r="AL147" i="13"/>
  <c r="AM147" i="13" s="1"/>
  <c r="AA147" i="13"/>
  <c r="AB147" i="13" s="1"/>
  <c r="R147" i="13"/>
  <c r="S147" i="13" s="1"/>
  <c r="I147" i="13"/>
  <c r="J147" i="13" s="1"/>
  <c r="CK146" i="13"/>
  <c r="CA146" i="13"/>
  <c r="BQ146" i="13"/>
  <c r="BH146" i="13"/>
  <c r="BI146" i="13" s="1"/>
  <c r="AW146" i="13"/>
  <c r="AX146" i="13" s="1"/>
  <c r="AL146" i="13"/>
  <c r="AM146" i="13" s="1"/>
  <c r="AA146" i="13"/>
  <c r="AB146" i="13" s="1"/>
  <c r="R146" i="13"/>
  <c r="S146" i="13" s="1"/>
  <c r="I146" i="13"/>
  <c r="J146" i="13" s="1"/>
  <c r="CK145" i="13"/>
  <c r="CA145" i="13"/>
  <c r="BQ145" i="13"/>
  <c r="BH145" i="13"/>
  <c r="BI145" i="13" s="1"/>
  <c r="AW145" i="13"/>
  <c r="AX145" i="13" s="1"/>
  <c r="AL145" i="13"/>
  <c r="AM145" i="13" s="1"/>
  <c r="AA145" i="13"/>
  <c r="AB145" i="13" s="1"/>
  <c r="R145" i="13"/>
  <c r="S145" i="13" s="1"/>
  <c r="I145" i="13"/>
  <c r="J145" i="13" s="1"/>
  <c r="CK144" i="13"/>
  <c r="CA144" i="13"/>
  <c r="BQ144" i="13"/>
  <c r="BH144" i="13"/>
  <c r="BI144" i="13" s="1"/>
  <c r="AW144" i="13"/>
  <c r="AX144" i="13" s="1"/>
  <c r="AL144" i="13"/>
  <c r="AM144" i="13" s="1"/>
  <c r="AA144" i="13"/>
  <c r="AB144" i="13" s="1"/>
  <c r="R144" i="13"/>
  <c r="S144" i="13" s="1"/>
  <c r="I144" i="13"/>
  <c r="J144" i="13" s="1"/>
  <c r="CK143" i="13"/>
  <c r="CA143" i="13"/>
  <c r="BQ143" i="13"/>
  <c r="BH143" i="13"/>
  <c r="BI143" i="13" s="1"/>
  <c r="AW143" i="13"/>
  <c r="AX143" i="13" s="1"/>
  <c r="AL143" i="13"/>
  <c r="AM143" i="13" s="1"/>
  <c r="AA143" i="13"/>
  <c r="AB143" i="13" s="1"/>
  <c r="R143" i="13"/>
  <c r="S143" i="13" s="1"/>
  <c r="I143" i="13"/>
  <c r="J143" i="13" s="1"/>
  <c r="CK142" i="13"/>
  <c r="CA142" i="13"/>
  <c r="BQ142" i="13"/>
  <c r="BH142" i="13"/>
  <c r="BI142" i="13" s="1"/>
  <c r="AW142" i="13"/>
  <c r="AX142" i="13" s="1"/>
  <c r="AL142" i="13"/>
  <c r="AM142" i="13" s="1"/>
  <c r="AA142" i="13"/>
  <c r="AB142" i="13" s="1"/>
  <c r="R142" i="13"/>
  <c r="S142" i="13" s="1"/>
  <c r="I142" i="13"/>
  <c r="J142" i="13" s="1"/>
  <c r="CK141" i="13"/>
  <c r="CA141" i="13"/>
  <c r="BQ141" i="13"/>
  <c r="BH141" i="13"/>
  <c r="BI141" i="13" s="1"/>
  <c r="AW141" i="13"/>
  <c r="AX141" i="13" s="1"/>
  <c r="AL141" i="13"/>
  <c r="AM141" i="13" s="1"/>
  <c r="AA141" i="13"/>
  <c r="AB141" i="13" s="1"/>
  <c r="R141" i="13"/>
  <c r="S141" i="13" s="1"/>
  <c r="I141" i="13"/>
  <c r="J141" i="13" s="1"/>
  <c r="CK140" i="13"/>
  <c r="CA140" i="13"/>
  <c r="BQ140" i="13"/>
  <c r="BH140" i="13"/>
  <c r="BI140" i="13" s="1"/>
  <c r="AW140" i="13"/>
  <c r="AX140" i="13" s="1"/>
  <c r="AL140" i="13"/>
  <c r="AM140" i="13" s="1"/>
  <c r="AA140" i="13"/>
  <c r="AB140" i="13" s="1"/>
  <c r="R140" i="13"/>
  <c r="S140" i="13" s="1"/>
  <c r="I140" i="13"/>
  <c r="J140" i="13" s="1"/>
  <c r="CK139" i="13"/>
  <c r="CA139" i="13"/>
  <c r="BQ139" i="13"/>
  <c r="BH139" i="13"/>
  <c r="BI139" i="13" s="1"/>
  <c r="AW139" i="13"/>
  <c r="AX139" i="13" s="1"/>
  <c r="AL139" i="13"/>
  <c r="AM139" i="13" s="1"/>
  <c r="AA139" i="13"/>
  <c r="AB139" i="13" s="1"/>
  <c r="R139" i="13"/>
  <c r="S139" i="13" s="1"/>
  <c r="I139" i="13"/>
  <c r="J139" i="13" s="1"/>
  <c r="CK138" i="13"/>
  <c r="CA138" i="13"/>
  <c r="BQ138" i="13"/>
  <c r="BH138" i="13"/>
  <c r="BI138" i="13" s="1"/>
  <c r="AW138" i="13"/>
  <c r="AX138" i="13" s="1"/>
  <c r="AL138" i="13"/>
  <c r="AM138" i="13" s="1"/>
  <c r="AA138" i="13"/>
  <c r="AB138" i="13" s="1"/>
  <c r="R138" i="13"/>
  <c r="S138" i="13" s="1"/>
  <c r="I138" i="13"/>
  <c r="J138" i="13" s="1"/>
  <c r="CK137" i="13"/>
  <c r="CA137" i="13"/>
  <c r="BQ137" i="13"/>
  <c r="BH137" i="13"/>
  <c r="BI137" i="13" s="1"/>
  <c r="AW137" i="13"/>
  <c r="AX137" i="13" s="1"/>
  <c r="AL137" i="13"/>
  <c r="AM137" i="13" s="1"/>
  <c r="AA137" i="13"/>
  <c r="AB137" i="13" s="1"/>
  <c r="R137" i="13"/>
  <c r="S137" i="13" s="1"/>
  <c r="I137" i="13"/>
  <c r="J137" i="13" s="1"/>
  <c r="CK136" i="13"/>
  <c r="CA136" i="13"/>
  <c r="BQ136" i="13"/>
  <c r="BH136" i="13"/>
  <c r="BI136" i="13" s="1"/>
  <c r="AW136" i="13"/>
  <c r="AX136" i="13" s="1"/>
  <c r="AL136" i="13"/>
  <c r="AM136" i="13" s="1"/>
  <c r="AA136" i="13"/>
  <c r="AB136" i="13" s="1"/>
  <c r="R136" i="13"/>
  <c r="S136" i="13" s="1"/>
  <c r="I136" i="13"/>
  <c r="J136" i="13" s="1"/>
  <c r="CK135" i="13"/>
  <c r="CA135" i="13"/>
  <c r="BQ135" i="13"/>
  <c r="BH135" i="13"/>
  <c r="BI135" i="13" s="1"/>
  <c r="AW135" i="13"/>
  <c r="AX135" i="13" s="1"/>
  <c r="AL135" i="13"/>
  <c r="AM135" i="13" s="1"/>
  <c r="AA135" i="13"/>
  <c r="AB135" i="13" s="1"/>
  <c r="R135" i="13"/>
  <c r="S135" i="13" s="1"/>
  <c r="I135" i="13"/>
  <c r="J135" i="13" s="1"/>
  <c r="CK134" i="13"/>
  <c r="CA134" i="13"/>
  <c r="BQ134" i="13"/>
  <c r="BH134" i="13"/>
  <c r="BI134" i="13" s="1"/>
  <c r="AW134" i="13"/>
  <c r="AX134" i="13" s="1"/>
  <c r="AL134" i="13"/>
  <c r="AM134" i="13" s="1"/>
  <c r="AA134" i="13"/>
  <c r="AB134" i="13" s="1"/>
  <c r="R134" i="13"/>
  <c r="S134" i="13" s="1"/>
  <c r="I134" i="13"/>
  <c r="J134" i="13" s="1"/>
  <c r="CK133" i="13"/>
  <c r="CA133" i="13"/>
  <c r="BQ133" i="13"/>
  <c r="BH133" i="13"/>
  <c r="BI133" i="13" s="1"/>
  <c r="AW133" i="13"/>
  <c r="AX133" i="13" s="1"/>
  <c r="AL133" i="13"/>
  <c r="AM133" i="13" s="1"/>
  <c r="AA133" i="13"/>
  <c r="AB133" i="13" s="1"/>
  <c r="R133" i="13"/>
  <c r="S133" i="13" s="1"/>
  <c r="I133" i="13"/>
  <c r="J133" i="13" s="1"/>
  <c r="CK132" i="13"/>
  <c r="CA132" i="13"/>
  <c r="BQ132" i="13"/>
  <c r="BH132" i="13"/>
  <c r="BI132" i="13" s="1"/>
  <c r="AW132" i="13"/>
  <c r="AX132" i="13" s="1"/>
  <c r="AL132" i="13"/>
  <c r="AM132" i="13" s="1"/>
  <c r="AA132" i="13"/>
  <c r="AB132" i="13" s="1"/>
  <c r="R132" i="13"/>
  <c r="S132" i="13" s="1"/>
  <c r="I132" i="13"/>
  <c r="J132" i="13" s="1"/>
  <c r="CK131" i="13"/>
  <c r="CA131" i="13"/>
  <c r="BQ131" i="13"/>
  <c r="BH131" i="13"/>
  <c r="BI131" i="13" s="1"/>
  <c r="AW131" i="13"/>
  <c r="AX131" i="13" s="1"/>
  <c r="AL131" i="13"/>
  <c r="AM131" i="13" s="1"/>
  <c r="AA131" i="13"/>
  <c r="AB131" i="13" s="1"/>
  <c r="R131" i="13"/>
  <c r="S131" i="13" s="1"/>
  <c r="I131" i="13"/>
  <c r="J131" i="13" s="1"/>
  <c r="CK130" i="13"/>
  <c r="CA130" i="13"/>
  <c r="BQ130" i="13"/>
  <c r="BH130" i="13"/>
  <c r="BI130" i="13" s="1"/>
  <c r="AW130" i="13"/>
  <c r="AX130" i="13" s="1"/>
  <c r="AL130" i="13"/>
  <c r="AM130" i="13" s="1"/>
  <c r="AA130" i="13"/>
  <c r="AB130" i="13" s="1"/>
  <c r="R130" i="13"/>
  <c r="S130" i="13" s="1"/>
  <c r="I130" i="13"/>
  <c r="J130" i="13" s="1"/>
  <c r="CK129" i="13"/>
  <c r="CA129" i="13"/>
  <c r="BQ129" i="13"/>
  <c r="BH129" i="13"/>
  <c r="BI129" i="13" s="1"/>
  <c r="AW129" i="13"/>
  <c r="AX129" i="13" s="1"/>
  <c r="AL129" i="13"/>
  <c r="AM129" i="13" s="1"/>
  <c r="AA129" i="13"/>
  <c r="AB129" i="13" s="1"/>
  <c r="R129" i="13"/>
  <c r="S129" i="13" s="1"/>
  <c r="I129" i="13"/>
  <c r="J129" i="13" s="1"/>
  <c r="CK128" i="13"/>
  <c r="CA128" i="13"/>
  <c r="BQ128" i="13"/>
  <c r="BH128" i="13"/>
  <c r="BI128" i="13" s="1"/>
  <c r="AW128" i="13"/>
  <c r="AX128" i="13" s="1"/>
  <c r="AL128" i="13"/>
  <c r="AM128" i="13" s="1"/>
  <c r="AA128" i="13"/>
  <c r="AB128" i="13" s="1"/>
  <c r="R128" i="13"/>
  <c r="S128" i="13" s="1"/>
  <c r="I128" i="13"/>
  <c r="J128" i="13" s="1"/>
  <c r="CK127" i="13"/>
  <c r="CA127" i="13"/>
  <c r="BQ127" i="13"/>
  <c r="BH127" i="13"/>
  <c r="BI127" i="13" s="1"/>
  <c r="AW127" i="13"/>
  <c r="AX127" i="13" s="1"/>
  <c r="AL127" i="13"/>
  <c r="AM127" i="13" s="1"/>
  <c r="AA127" i="13"/>
  <c r="AB127" i="13" s="1"/>
  <c r="R127" i="13"/>
  <c r="S127" i="13" s="1"/>
  <c r="I127" i="13"/>
  <c r="J127" i="13" s="1"/>
  <c r="CK126" i="13"/>
  <c r="CA126" i="13"/>
  <c r="BQ126" i="13"/>
  <c r="BH126" i="13"/>
  <c r="BI126" i="13" s="1"/>
  <c r="AW126" i="13"/>
  <c r="AX126" i="13" s="1"/>
  <c r="AL126" i="13"/>
  <c r="AM126" i="13" s="1"/>
  <c r="AA126" i="13"/>
  <c r="AB126" i="13" s="1"/>
  <c r="R126" i="13"/>
  <c r="S126" i="13" s="1"/>
  <c r="I126" i="13"/>
  <c r="J126" i="13" s="1"/>
  <c r="CK125" i="13"/>
  <c r="CA125" i="13"/>
  <c r="BQ125" i="13"/>
  <c r="BH125" i="13"/>
  <c r="BI125" i="13" s="1"/>
  <c r="AW125" i="13"/>
  <c r="AX125" i="13" s="1"/>
  <c r="AL125" i="13"/>
  <c r="AM125" i="13" s="1"/>
  <c r="AA125" i="13"/>
  <c r="AB125" i="13" s="1"/>
  <c r="R125" i="13"/>
  <c r="S125" i="13" s="1"/>
  <c r="I125" i="13"/>
  <c r="J125" i="13" s="1"/>
  <c r="CK124" i="13"/>
  <c r="CA124" i="13"/>
  <c r="BQ124" i="13"/>
  <c r="BH124" i="13"/>
  <c r="BI124" i="13" s="1"/>
  <c r="AW124" i="13"/>
  <c r="AX124" i="13" s="1"/>
  <c r="AL124" i="13"/>
  <c r="AM124" i="13" s="1"/>
  <c r="AA124" i="13"/>
  <c r="AB124" i="13" s="1"/>
  <c r="R124" i="13"/>
  <c r="S124" i="13" s="1"/>
  <c r="I124" i="13"/>
  <c r="J124" i="13" s="1"/>
  <c r="CK123" i="13"/>
  <c r="CA123" i="13"/>
  <c r="BQ123" i="13"/>
  <c r="BH123" i="13"/>
  <c r="BI123" i="13" s="1"/>
  <c r="AW123" i="13"/>
  <c r="AX123" i="13" s="1"/>
  <c r="AL123" i="13"/>
  <c r="AM123" i="13" s="1"/>
  <c r="AA123" i="13"/>
  <c r="AB123" i="13" s="1"/>
  <c r="R123" i="13"/>
  <c r="S123" i="13" s="1"/>
  <c r="I123" i="13"/>
  <c r="J123" i="13" s="1"/>
  <c r="CK122" i="13"/>
  <c r="CA122" i="13"/>
  <c r="BQ122" i="13"/>
  <c r="BH122" i="13"/>
  <c r="BI122" i="13" s="1"/>
  <c r="AW122" i="13"/>
  <c r="AX122" i="13" s="1"/>
  <c r="AL122" i="13"/>
  <c r="AM122" i="13" s="1"/>
  <c r="AA122" i="13"/>
  <c r="AB122" i="13" s="1"/>
  <c r="R122" i="13"/>
  <c r="S122" i="13" s="1"/>
  <c r="I122" i="13"/>
  <c r="J122" i="13" s="1"/>
  <c r="CK121" i="13"/>
  <c r="CA121" i="13"/>
  <c r="BQ121" i="13"/>
  <c r="BH121" i="13"/>
  <c r="BI121" i="13" s="1"/>
  <c r="AW121" i="13"/>
  <c r="AX121" i="13" s="1"/>
  <c r="AL121" i="13"/>
  <c r="AM121" i="13" s="1"/>
  <c r="AA121" i="13"/>
  <c r="AB121" i="13" s="1"/>
  <c r="R121" i="13"/>
  <c r="S121" i="13" s="1"/>
  <c r="I121" i="13"/>
  <c r="J121" i="13" s="1"/>
  <c r="CK120" i="13"/>
  <c r="CA120" i="13"/>
  <c r="BQ120" i="13"/>
  <c r="BH120" i="13"/>
  <c r="BI120" i="13" s="1"/>
  <c r="AW120" i="13"/>
  <c r="AX120" i="13" s="1"/>
  <c r="AL120" i="13"/>
  <c r="AM120" i="13" s="1"/>
  <c r="AA120" i="13"/>
  <c r="AB120" i="13" s="1"/>
  <c r="R120" i="13"/>
  <c r="S120" i="13" s="1"/>
  <c r="I120" i="13"/>
  <c r="J120" i="13" s="1"/>
  <c r="CK119" i="13"/>
  <c r="CA119" i="13"/>
  <c r="BQ119" i="13"/>
  <c r="BH119" i="13"/>
  <c r="BI119" i="13" s="1"/>
  <c r="AW119" i="13"/>
  <c r="AX119" i="13" s="1"/>
  <c r="AL119" i="13"/>
  <c r="AM119" i="13" s="1"/>
  <c r="AA119" i="13"/>
  <c r="AB119" i="13" s="1"/>
  <c r="R119" i="13"/>
  <c r="S119" i="13" s="1"/>
  <c r="I119" i="13"/>
  <c r="J119" i="13" s="1"/>
  <c r="CK118" i="13"/>
  <c r="CA118" i="13"/>
  <c r="BQ118" i="13"/>
  <c r="BH118" i="13"/>
  <c r="BI118" i="13" s="1"/>
  <c r="AW118" i="13"/>
  <c r="AX118" i="13" s="1"/>
  <c r="AL118" i="13"/>
  <c r="AM118" i="13" s="1"/>
  <c r="AA118" i="13"/>
  <c r="AB118" i="13" s="1"/>
  <c r="R118" i="13"/>
  <c r="S118" i="13" s="1"/>
  <c r="I118" i="13"/>
  <c r="J118" i="13" s="1"/>
  <c r="CK117" i="13"/>
  <c r="CA117" i="13"/>
  <c r="BQ117" i="13"/>
  <c r="BH117" i="13"/>
  <c r="BI117" i="13" s="1"/>
  <c r="AW117" i="13"/>
  <c r="AX117" i="13" s="1"/>
  <c r="AL117" i="13"/>
  <c r="AM117" i="13" s="1"/>
  <c r="AA117" i="13"/>
  <c r="AB117" i="13" s="1"/>
  <c r="R117" i="13"/>
  <c r="S117" i="13" s="1"/>
  <c r="I117" i="13"/>
  <c r="J117" i="13" s="1"/>
  <c r="CK116" i="13"/>
  <c r="CA116" i="13"/>
  <c r="BQ116" i="13"/>
  <c r="BH116" i="13"/>
  <c r="BI116" i="13" s="1"/>
  <c r="AW116" i="13"/>
  <c r="AX116" i="13" s="1"/>
  <c r="AL116" i="13"/>
  <c r="AM116" i="13" s="1"/>
  <c r="AA116" i="13"/>
  <c r="AB116" i="13" s="1"/>
  <c r="R116" i="13"/>
  <c r="S116" i="13" s="1"/>
  <c r="I116" i="13"/>
  <c r="J116" i="13" s="1"/>
  <c r="CK115" i="13"/>
  <c r="CA115" i="13"/>
  <c r="BQ115" i="13"/>
  <c r="BH115" i="13"/>
  <c r="BI115" i="13" s="1"/>
  <c r="AW115" i="13"/>
  <c r="AX115" i="13" s="1"/>
  <c r="AL115" i="13"/>
  <c r="AM115" i="13" s="1"/>
  <c r="AA115" i="13"/>
  <c r="AB115" i="13" s="1"/>
  <c r="R115" i="13"/>
  <c r="S115" i="13" s="1"/>
  <c r="I115" i="13"/>
  <c r="J115" i="13" s="1"/>
  <c r="CK114" i="13"/>
  <c r="CA114" i="13"/>
  <c r="BQ114" i="13"/>
  <c r="BH114" i="13"/>
  <c r="BI114" i="13" s="1"/>
  <c r="AW114" i="13"/>
  <c r="AX114" i="13" s="1"/>
  <c r="AL114" i="13"/>
  <c r="AM114" i="13" s="1"/>
  <c r="AA114" i="13"/>
  <c r="AB114" i="13" s="1"/>
  <c r="R114" i="13"/>
  <c r="S114" i="13" s="1"/>
  <c r="I114" i="13"/>
  <c r="J114" i="13" s="1"/>
  <c r="CK113" i="13"/>
  <c r="CA113" i="13"/>
  <c r="BQ113" i="13"/>
  <c r="BH113" i="13"/>
  <c r="BI113" i="13" s="1"/>
  <c r="AW113" i="13"/>
  <c r="AX113" i="13" s="1"/>
  <c r="AL113" i="13"/>
  <c r="AM113" i="13" s="1"/>
  <c r="AA113" i="13"/>
  <c r="AB113" i="13" s="1"/>
  <c r="R113" i="13"/>
  <c r="S113" i="13" s="1"/>
  <c r="I113" i="13"/>
  <c r="J113" i="13" s="1"/>
  <c r="CK112" i="13"/>
  <c r="CA112" i="13"/>
  <c r="BQ112" i="13"/>
  <c r="BH112" i="13"/>
  <c r="BI112" i="13" s="1"/>
  <c r="AW112" i="13"/>
  <c r="AX112" i="13" s="1"/>
  <c r="AL112" i="13"/>
  <c r="AM112" i="13" s="1"/>
  <c r="AA112" i="13"/>
  <c r="AB112" i="13" s="1"/>
  <c r="R112" i="13"/>
  <c r="S112" i="13" s="1"/>
  <c r="I112" i="13"/>
  <c r="J112" i="13" s="1"/>
  <c r="CK111" i="13"/>
  <c r="CA111" i="13"/>
  <c r="BQ111" i="13"/>
  <c r="BH111" i="13"/>
  <c r="BI111" i="13" s="1"/>
  <c r="AW111" i="13"/>
  <c r="AX111" i="13" s="1"/>
  <c r="AL111" i="13"/>
  <c r="AM111" i="13" s="1"/>
  <c r="AA111" i="13"/>
  <c r="AB111" i="13" s="1"/>
  <c r="R111" i="13"/>
  <c r="S111" i="13" s="1"/>
  <c r="I111" i="13"/>
  <c r="J111" i="13" s="1"/>
  <c r="CK110" i="13"/>
  <c r="CA110" i="13"/>
  <c r="BQ110" i="13"/>
  <c r="BH110" i="13"/>
  <c r="BI110" i="13" s="1"/>
  <c r="AW110" i="13"/>
  <c r="AX110" i="13" s="1"/>
  <c r="AL110" i="13"/>
  <c r="AM110" i="13" s="1"/>
  <c r="AA110" i="13"/>
  <c r="AB110" i="13" s="1"/>
  <c r="R110" i="13"/>
  <c r="S110" i="13" s="1"/>
  <c r="I110" i="13"/>
  <c r="J110" i="13" s="1"/>
  <c r="CK109" i="13"/>
  <c r="CA109" i="13"/>
  <c r="BQ109" i="13"/>
  <c r="BH109" i="13"/>
  <c r="BI109" i="13" s="1"/>
  <c r="AW109" i="13"/>
  <c r="AX109" i="13" s="1"/>
  <c r="AL109" i="13"/>
  <c r="AM109" i="13" s="1"/>
  <c r="AA109" i="13"/>
  <c r="AB109" i="13" s="1"/>
  <c r="R109" i="13"/>
  <c r="S109" i="13" s="1"/>
  <c r="I109" i="13"/>
  <c r="J109" i="13" s="1"/>
  <c r="CK108" i="13"/>
  <c r="CA108" i="13"/>
  <c r="BQ108" i="13"/>
  <c r="BH108" i="13"/>
  <c r="BI108" i="13" s="1"/>
  <c r="AW108" i="13"/>
  <c r="AX108" i="13" s="1"/>
  <c r="AL108" i="13"/>
  <c r="AM108" i="13" s="1"/>
  <c r="AA108" i="13"/>
  <c r="AB108" i="13" s="1"/>
  <c r="R108" i="13"/>
  <c r="S108" i="13" s="1"/>
  <c r="I108" i="13"/>
  <c r="J108" i="13" s="1"/>
  <c r="CK107" i="13"/>
  <c r="CA107" i="13"/>
  <c r="BQ107" i="13"/>
  <c r="BH107" i="13"/>
  <c r="BI107" i="13" s="1"/>
  <c r="AW107" i="13"/>
  <c r="AX107" i="13" s="1"/>
  <c r="AL107" i="13"/>
  <c r="AM107" i="13" s="1"/>
  <c r="AA107" i="13"/>
  <c r="AB107" i="13" s="1"/>
  <c r="R107" i="13"/>
  <c r="S107" i="13" s="1"/>
  <c r="I107" i="13"/>
  <c r="J107" i="13" s="1"/>
  <c r="CK106" i="13"/>
  <c r="CA106" i="13"/>
  <c r="BQ106" i="13"/>
  <c r="BH106" i="13"/>
  <c r="BI106" i="13" s="1"/>
  <c r="AW106" i="13"/>
  <c r="AX106" i="13" s="1"/>
  <c r="AL106" i="13"/>
  <c r="AM106" i="13" s="1"/>
  <c r="AA106" i="13"/>
  <c r="AB106" i="13" s="1"/>
  <c r="R106" i="13"/>
  <c r="S106" i="13" s="1"/>
  <c r="I106" i="13"/>
  <c r="J106" i="13" s="1"/>
  <c r="CK105" i="13"/>
  <c r="CA105" i="13"/>
  <c r="BQ105" i="13"/>
  <c r="BH105" i="13"/>
  <c r="BI105" i="13" s="1"/>
  <c r="AW105" i="13"/>
  <c r="AX105" i="13" s="1"/>
  <c r="AL105" i="13"/>
  <c r="AM105" i="13" s="1"/>
  <c r="AA105" i="13"/>
  <c r="AB105" i="13" s="1"/>
  <c r="R105" i="13"/>
  <c r="S105" i="13" s="1"/>
  <c r="I105" i="13"/>
  <c r="J105" i="13" s="1"/>
  <c r="CK104" i="13"/>
  <c r="CA104" i="13"/>
  <c r="BQ104" i="13"/>
  <c r="BH104" i="13"/>
  <c r="BI104" i="13" s="1"/>
  <c r="AW104" i="13"/>
  <c r="AX104" i="13" s="1"/>
  <c r="AL104" i="13"/>
  <c r="AM104" i="13" s="1"/>
  <c r="AA104" i="13"/>
  <c r="AB104" i="13" s="1"/>
  <c r="R104" i="13"/>
  <c r="S104" i="13" s="1"/>
  <c r="I104" i="13"/>
  <c r="J104" i="13" s="1"/>
  <c r="CK103" i="13"/>
  <c r="CA103" i="13"/>
  <c r="BQ103" i="13"/>
  <c r="BH103" i="13"/>
  <c r="BI103" i="13" s="1"/>
  <c r="AW103" i="13"/>
  <c r="AX103" i="13" s="1"/>
  <c r="AL103" i="13"/>
  <c r="AM103" i="13" s="1"/>
  <c r="AA103" i="13"/>
  <c r="AB103" i="13" s="1"/>
  <c r="R103" i="13"/>
  <c r="S103" i="13" s="1"/>
  <c r="I103" i="13"/>
  <c r="J103" i="13" s="1"/>
  <c r="CK102" i="13"/>
  <c r="CA102" i="13"/>
  <c r="BQ102" i="13"/>
  <c r="BH102" i="13"/>
  <c r="BI102" i="13" s="1"/>
  <c r="AW102" i="13"/>
  <c r="AX102" i="13" s="1"/>
  <c r="AL102" i="13"/>
  <c r="AM102" i="13" s="1"/>
  <c r="AA102" i="13"/>
  <c r="AB102" i="13" s="1"/>
  <c r="R102" i="13"/>
  <c r="S102" i="13" s="1"/>
  <c r="I102" i="13"/>
  <c r="J102" i="13" s="1"/>
  <c r="CK101" i="13"/>
  <c r="CA101" i="13"/>
  <c r="BQ101" i="13"/>
  <c r="BH101" i="13"/>
  <c r="BI101" i="13" s="1"/>
  <c r="AW101" i="13"/>
  <c r="AX101" i="13" s="1"/>
  <c r="AL101" i="13"/>
  <c r="AM101" i="13" s="1"/>
  <c r="AA101" i="13"/>
  <c r="AB101" i="13" s="1"/>
  <c r="R101" i="13"/>
  <c r="S101" i="13" s="1"/>
  <c r="I101" i="13"/>
  <c r="J101" i="13" s="1"/>
  <c r="CK100" i="13"/>
  <c r="CA100" i="13"/>
  <c r="BQ100" i="13"/>
  <c r="BH100" i="13"/>
  <c r="BI100" i="13" s="1"/>
  <c r="AW100" i="13"/>
  <c r="AX100" i="13" s="1"/>
  <c r="AL100" i="13"/>
  <c r="AM100" i="13" s="1"/>
  <c r="AA100" i="13"/>
  <c r="AB100" i="13" s="1"/>
  <c r="R100" i="13"/>
  <c r="S100" i="13" s="1"/>
  <c r="I100" i="13"/>
  <c r="J100" i="13" s="1"/>
  <c r="CK99" i="13"/>
  <c r="CA99" i="13"/>
  <c r="BQ99" i="13"/>
  <c r="BH99" i="13"/>
  <c r="BI99" i="13" s="1"/>
  <c r="AW99" i="13"/>
  <c r="AX99" i="13" s="1"/>
  <c r="AL99" i="13"/>
  <c r="AM99" i="13" s="1"/>
  <c r="AA99" i="13"/>
  <c r="AB99" i="13" s="1"/>
  <c r="R99" i="13"/>
  <c r="S99" i="13" s="1"/>
  <c r="I99" i="13"/>
  <c r="J99" i="13" s="1"/>
  <c r="CK98" i="13"/>
  <c r="CA98" i="13"/>
  <c r="BQ98" i="13"/>
  <c r="BH98" i="13"/>
  <c r="BI98" i="13" s="1"/>
  <c r="AW98" i="13"/>
  <c r="AX98" i="13" s="1"/>
  <c r="AL98" i="13"/>
  <c r="AM98" i="13" s="1"/>
  <c r="AA98" i="13"/>
  <c r="AB98" i="13" s="1"/>
  <c r="R98" i="13"/>
  <c r="S98" i="13" s="1"/>
  <c r="I98" i="13"/>
  <c r="J98" i="13" s="1"/>
  <c r="CK97" i="13"/>
  <c r="CA97" i="13"/>
  <c r="BQ97" i="13"/>
  <c r="BH97" i="13"/>
  <c r="BI97" i="13" s="1"/>
  <c r="AW97" i="13"/>
  <c r="AX97" i="13" s="1"/>
  <c r="AL97" i="13"/>
  <c r="AM97" i="13" s="1"/>
  <c r="AA97" i="13"/>
  <c r="AB97" i="13" s="1"/>
  <c r="R97" i="13"/>
  <c r="S97" i="13" s="1"/>
  <c r="I97" i="13"/>
  <c r="J97" i="13" s="1"/>
  <c r="CK96" i="13"/>
  <c r="CA96" i="13"/>
  <c r="BQ96" i="13"/>
  <c r="BH96" i="13"/>
  <c r="BI96" i="13" s="1"/>
  <c r="AW96" i="13"/>
  <c r="AX96" i="13" s="1"/>
  <c r="AL96" i="13"/>
  <c r="AM96" i="13" s="1"/>
  <c r="AA96" i="13"/>
  <c r="AB96" i="13" s="1"/>
  <c r="R96" i="13"/>
  <c r="S96" i="13" s="1"/>
  <c r="I96" i="13"/>
  <c r="J96" i="13" s="1"/>
  <c r="CK95" i="13"/>
  <c r="CA95" i="13"/>
  <c r="BQ95" i="13"/>
  <c r="BH95" i="13"/>
  <c r="BI95" i="13" s="1"/>
  <c r="AW95" i="13"/>
  <c r="AX95" i="13" s="1"/>
  <c r="AL95" i="13"/>
  <c r="AM95" i="13" s="1"/>
  <c r="AA95" i="13"/>
  <c r="AB95" i="13" s="1"/>
  <c r="R95" i="13"/>
  <c r="S95" i="13" s="1"/>
  <c r="I95" i="13"/>
  <c r="J95" i="13" s="1"/>
  <c r="CK94" i="13"/>
  <c r="CA94" i="13"/>
  <c r="BQ94" i="13"/>
  <c r="BH94" i="13"/>
  <c r="BI94" i="13" s="1"/>
  <c r="AW94" i="13"/>
  <c r="AX94" i="13" s="1"/>
  <c r="AL94" i="13"/>
  <c r="AM94" i="13" s="1"/>
  <c r="AA94" i="13"/>
  <c r="AB94" i="13" s="1"/>
  <c r="R94" i="13"/>
  <c r="S94" i="13" s="1"/>
  <c r="I94" i="13"/>
  <c r="J94" i="13" s="1"/>
  <c r="CK93" i="13"/>
  <c r="CA93" i="13"/>
  <c r="BQ93" i="13"/>
  <c r="BH93" i="13"/>
  <c r="BI93" i="13" s="1"/>
  <c r="AW93" i="13"/>
  <c r="AX93" i="13" s="1"/>
  <c r="AL93" i="13"/>
  <c r="AM93" i="13" s="1"/>
  <c r="AA93" i="13"/>
  <c r="AB93" i="13" s="1"/>
  <c r="R93" i="13"/>
  <c r="S93" i="13" s="1"/>
  <c r="I93" i="13"/>
  <c r="J93" i="13" s="1"/>
  <c r="CK92" i="13"/>
  <c r="CA92" i="13"/>
  <c r="BQ92" i="13"/>
  <c r="BH92" i="13"/>
  <c r="BI92" i="13" s="1"/>
  <c r="AW92" i="13"/>
  <c r="AX92" i="13" s="1"/>
  <c r="AL92" i="13"/>
  <c r="AM92" i="13" s="1"/>
  <c r="AA92" i="13"/>
  <c r="AB92" i="13" s="1"/>
  <c r="R92" i="13"/>
  <c r="S92" i="13" s="1"/>
  <c r="I92" i="13"/>
  <c r="J92" i="13" s="1"/>
  <c r="CK91" i="13"/>
  <c r="CA91" i="13"/>
  <c r="BQ91" i="13"/>
  <c r="BH91" i="13"/>
  <c r="BI91" i="13" s="1"/>
  <c r="AW91" i="13"/>
  <c r="AX91" i="13" s="1"/>
  <c r="AL91" i="13"/>
  <c r="AM91" i="13" s="1"/>
  <c r="AA91" i="13"/>
  <c r="AB91" i="13" s="1"/>
  <c r="R91" i="13"/>
  <c r="S91" i="13" s="1"/>
  <c r="I91" i="13"/>
  <c r="J91" i="13" s="1"/>
  <c r="CK90" i="13"/>
  <c r="CA90" i="13"/>
  <c r="BQ90" i="13"/>
  <c r="BH90" i="13"/>
  <c r="BI90" i="13" s="1"/>
  <c r="AW90" i="13"/>
  <c r="AX90" i="13" s="1"/>
  <c r="AL90" i="13"/>
  <c r="AM90" i="13" s="1"/>
  <c r="AA90" i="13"/>
  <c r="AB90" i="13" s="1"/>
  <c r="R90" i="13"/>
  <c r="S90" i="13" s="1"/>
  <c r="I90" i="13"/>
  <c r="J90" i="13" s="1"/>
  <c r="CK89" i="13"/>
  <c r="CA89" i="13"/>
  <c r="BQ89" i="13"/>
  <c r="BH89" i="13"/>
  <c r="BI89" i="13" s="1"/>
  <c r="AW89" i="13"/>
  <c r="AX89" i="13" s="1"/>
  <c r="AL89" i="13"/>
  <c r="AM89" i="13" s="1"/>
  <c r="AA89" i="13"/>
  <c r="AB89" i="13" s="1"/>
  <c r="R89" i="13"/>
  <c r="S89" i="13" s="1"/>
  <c r="I89" i="13"/>
  <c r="J89" i="13" s="1"/>
  <c r="CK88" i="13"/>
  <c r="CA88" i="13"/>
  <c r="BQ88" i="13"/>
  <c r="BH88" i="13"/>
  <c r="BI88" i="13" s="1"/>
  <c r="AW88" i="13"/>
  <c r="AX88" i="13" s="1"/>
  <c r="AL88" i="13"/>
  <c r="AM88" i="13" s="1"/>
  <c r="AA88" i="13"/>
  <c r="AB88" i="13" s="1"/>
  <c r="R88" i="13"/>
  <c r="S88" i="13" s="1"/>
  <c r="I88" i="13"/>
  <c r="J88" i="13" s="1"/>
  <c r="CK87" i="13"/>
  <c r="CA87" i="13"/>
  <c r="BQ87" i="13"/>
  <c r="BH87" i="13"/>
  <c r="BI87" i="13" s="1"/>
  <c r="AW87" i="13"/>
  <c r="AX87" i="13" s="1"/>
  <c r="AL87" i="13"/>
  <c r="AM87" i="13" s="1"/>
  <c r="AA87" i="13"/>
  <c r="AB87" i="13" s="1"/>
  <c r="R87" i="13"/>
  <c r="S87" i="13" s="1"/>
  <c r="I87" i="13"/>
  <c r="J87" i="13" s="1"/>
  <c r="CK86" i="13"/>
  <c r="CA86" i="13"/>
  <c r="BQ86" i="13"/>
  <c r="BH86" i="13"/>
  <c r="BI86" i="13" s="1"/>
  <c r="AW86" i="13"/>
  <c r="AX86" i="13" s="1"/>
  <c r="AL86" i="13"/>
  <c r="AM86" i="13" s="1"/>
  <c r="AA86" i="13"/>
  <c r="AB86" i="13" s="1"/>
  <c r="R86" i="13"/>
  <c r="S86" i="13" s="1"/>
  <c r="I86" i="13"/>
  <c r="J86" i="13" s="1"/>
  <c r="CK85" i="13"/>
  <c r="CA85" i="13"/>
  <c r="BQ85" i="13"/>
  <c r="BH85" i="13"/>
  <c r="BI85" i="13" s="1"/>
  <c r="AW85" i="13"/>
  <c r="AX85" i="13" s="1"/>
  <c r="AL85" i="13"/>
  <c r="AM85" i="13" s="1"/>
  <c r="AA85" i="13"/>
  <c r="AB85" i="13" s="1"/>
  <c r="R85" i="13"/>
  <c r="S85" i="13" s="1"/>
  <c r="I85" i="13"/>
  <c r="J85" i="13" s="1"/>
  <c r="CK84" i="13"/>
  <c r="CA84" i="13"/>
  <c r="BQ84" i="13"/>
  <c r="BH84" i="13"/>
  <c r="BI84" i="13" s="1"/>
  <c r="AW84" i="13"/>
  <c r="AX84" i="13" s="1"/>
  <c r="AL84" i="13"/>
  <c r="AM84" i="13" s="1"/>
  <c r="AA84" i="13"/>
  <c r="AB84" i="13" s="1"/>
  <c r="R84" i="13"/>
  <c r="S84" i="13" s="1"/>
  <c r="I84" i="13"/>
  <c r="J84" i="13" s="1"/>
  <c r="CK83" i="13"/>
  <c r="CA83" i="13"/>
  <c r="BQ83" i="13"/>
  <c r="BH83" i="13"/>
  <c r="BI83" i="13" s="1"/>
  <c r="AW83" i="13"/>
  <c r="AX83" i="13" s="1"/>
  <c r="AL83" i="13"/>
  <c r="AM83" i="13" s="1"/>
  <c r="AA83" i="13"/>
  <c r="AB83" i="13" s="1"/>
  <c r="R83" i="13"/>
  <c r="S83" i="13" s="1"/>
  <c r="I83" i="13"/>
  <c r="J83" i="13" s="1"/>
  <c r="CK82" i="13"/>
  <c r="CA82" i="13"/>
  <c r="BQ82" i="13"/>
  <c r="BH82" i="13"/>
  <c r="BI82" i="13" s="1"/>
  <c r="AW82" i="13"/>
  <c r="AX82" i="13" s="1"/>
  <c r="AL82" i="13"/>
  <c r="AM82" i="13" s="1"/>
  <c r="AA82" i="13"/>
  <c r="AB82" i="13" s="1"/>
  <c r="R82" i="13"/>
  <c r="S82" i="13" s="1"/>
  <c r="I82" i="13"/>
  <c r="J82" i="13" s="1"/>
  <c r="CK81" i="13"/>
  <c r="CA81" i="13"/>
  <c r="BQ81" i="13"/>
  <c r="BH81" i="13"/>
  <c r="BI81" i="13" s="1"/>
  <c r="AW81" i="13"/>
  <c r="AX81" i="13" s="1"/>
  <c r="AL81" i="13"/>
  <c r="AM81" i="13" s="1"/>
  <c r="AA81" i="13"/>
  <c r="AB81" i="13" s="1"/>
  <c r="R81" i="13"/>
  <c r="S81" i="13" s="1"/>
  <c r="I81" i="13"/>
  <c r="J81" i="13" s="1"/>
  <c r="CK80" i="13"/>
  <c r="CA80" i="13"/>
  <c r="BQ80" i="13"/>
  <c r="BH80" i="13"/>
  <c r="BI80" i="13" s="1"/>
  <c r="AW80" i="13"/>
  <c r="AX80" i="13" s="1"/>
  <c r="AL80" i="13"/>
  <c r="AM80" i="13" s="1"/>
  <c r="AA80" i="13"/>
  <c r="AB80" i="13" s="1"/>
  <c r="R80" i="13"/>
  <c r="S80" i="13" s="1"/>
  <c r="I80" i="13"/>
  <c r="J80" i="13" s="1"/>
  <c r="CK79" i="13"/>
  <c r="CA79" i="13"/>
  <c r="BQ79" i="13"/>
  <c r="BH79" i="13"/>
  <c r="BI79" i="13" s="1"/>
  <c r="AW79" i="13"/>
  <c r="AX79" i="13" s="1"/>
  <c r="AL79" i="13"/>
  <c r="AM79" i="13" s="1"/>
  <c r="AA79" i="13"/>
  <c r="AB79" i="13" s="1"/>
  <c r="R79" i="13"/>
  <c r="S79" i="13" s="1"/>
  <c r="I79" i="13"/>
  <c r="J79" i="13" s="1"/>
  <c r="CK78" i="13"/>
  <c r="CA78" i="13"/>
  <c r="BQ78" i="13"/>
  <c r="BH78" i="13"/>
  <c r="BI78" i="13" s="1"/>
  <c r="AW78" i="13"/>
  <c r="AX78" i="13" s="1"/>
  <c r="AL78" i="13"/>
  <c r="AM78" i="13" s="1"/>
  <c r="AA78" i="13"/>
  <c r="AB78" i="13" s="1"/>
  <c r="R78" i="13"/>
  <c r="S78" i="13" s="1"/>
  <c r="I78" i="13"/>
  <c r="J78" i="13" s="1"/>
  <c r="CK77" i="13"/>
  <c r="CA77" i="13"/>
  <c r="BQ77" i="13"/>
  <c r="BH77" i="13"/>
  <c r="BI77" i="13" s="1"/>
  <c r="AW77" i="13"/>
  <c r="AX77" i="13" s="1"/>
  <c r="AL77" i="13"/>
  <c r="AM77" i="13" s="1"/>
  <c r="AA77" i="13"/>
  <c r="AB77" i="13" s="1"/>
  <c r="R77" i="13"/>
  <c r="S77" i="13" s="1"/>
  <c r="I77" i="13"/>
  <c r="J77" i="13" s="1"/>
  <c r="CK76" i="13"/>
  <c r="CA76" i="13"/>
  <c r="BQ76" i="13"/>
  <c r="BH76" i="13"/>
  <c r="BI76" i="13" s="1"/>
  <c r="AW76" i="13"/>
  <c r="AX76" i="13" s="1"/>
  <c r="AL76" i="13"/>
  <c r="AM76" i="13" s="1"/>
  <c r="AA76" i="13"/>
  <c r="AB76" i="13" s="1"/>
  <c r="R76" i="13"/>
  <c r="S76" i="13" s="1"/>
  <c r="I76" i="13"/>
  <c r="J76" i="13" s="1"/>
  <c r="CK75" i="13"/>
  <c r="CA75" i="13"/>
  <c r="BQ75" i="13"/>
  <c r="BH75" i="13"/>
  <c r="BI75" i="13" s="1"/>
  <c r="AW75" i="13"/>
  <c r="AX75" i="13" s="1"/>
  <c r="AL75" i="13"/>
  <c r="AM75" i="13" s="1"/>
  <c r="AA75" i="13"/>
  <c r="AB75" i="13" s="1"/>
  <c r="R75" i="13"/>
  <c r="S75" i="13" s="1"/>
  <c r="I75" i="13"/>
  <c r="J75" i="13" s="1"/>
  <c r="CK74" i="13"/>
  <c r="CA74" i="13"/>
  <c r="BQ74" i="13"/>
  <c r="BH74" i="13"/>
  <c r="BI74" i="13" s="1"/>
  <c r="AW74" i="13"/>
  <c r="AX74" i="13" s="1"/>
  <c r="AL74" i="13"/>
  <c r="AM74" i="13" s="1"/>
  <c r="AA74" i="13"/>
  <c r="AB74" i="13" s="1"/>
  <c r="R74" i="13"/>
  <c r="S74" i="13" s="1"/>
  <c r="I74" i="13"/>
  <c r="J74" i="13" s="1"/>
  <c r="CK73" i="13"/>
  <c r="CA73" i="13"/>
  <c r="BQ73" i="13"/>
  <c r="BH73" i="13"/>
  <c r="BI73" i="13" s="1"/>
  <c r="AW73" i="13"/>
  <c r="AX73" i="13" s="1"/>
  <c r="AL73" i="13"/>
  <c r="AM73" i="13" s="1"/>
  <c r="AA73" i="13"/>
  <c r="AB73" i="13" s="1"/>
  <c r="R73" i="13"/>
  <c r="S73" i="13" s="1"/>
  <c r="I73" i="13"/>
  <c r="J73" i="13" s="1"/>
  <c r="CK72" i="13"/>
  <c r="CA72" i="13"/>
  <c r="BQ72" i="13"/>
  <c r="BH72" i="13"/>
  <c r="BI72" i="13" s="1"/>
  <c r="AW72" i="13"/>
  <c r="AX72" i="13" s="1"/>
  <c r="AL72" i="13"/>
  <c r="AM72" i="13" s="1"/>
  <c r="AA72" i="13"/>
  <c r="AB72" i="13" s="1"/>
  <c r="R72" i="13"/>
  <c r="S72" i="13" s="1"/>
  <c r="I72" i="13"/>
  <c r="J72" i="13" s="1"/>
  <c r="CK71" i="13"/>
  <c r="CA71" i="13"/>
  <c r="BQ71" i="13"/>
  <c r="BH71" i="13"/>
  <c r="BI71" i="13" s="1"/>
  <c r="AW71" i="13"/>
  <c r="AX71" i="13" s="1"/>
  <c r="AL71" i="13"/>
  <c r="AM71" i="13" s="1"/>
  <c r="AA71" i="13"/>
  <c r="AB71" i="13" s="1"/>
  <c r="R71" i="13"/>
  <c r="S71" i="13" s="1"/>
  <c r="I71" i="13"/>
  <c r="J71" i="13" s="1"/>
  <c r="CK70" i="13"/>
  <c r="CA70" i="13"/>
  <c r="BQ70" i="13"/>
  <c r="BH70" i="13"/>
  <c r="BI70" i="13" s="1"/>
  <c r="AW70" i="13"/>
  <c r="AX70" i="13" s="1"/>
  <c r="AL70" i="13"/>
  <c r="AM70" i="13" s="1"/>
  <c r="AA70" i="13"/>
  <c r="AB70" i="13" s="1"/>
  <c r="R70" i="13"/>
  <c r="S70" i="13" s="1"/>
  <c r="I70" i="13"/>
  <c r="J70" i="13" s="1"/>
  <c r="CK69" i="13"/>
  <c r="CA69" i="13"/>
  <c r="BQ69" i="13"/>
  <c r="BH69" i="13"/>
  <c r="BI69" i="13" s="1"/>
  <c r="AW69" i="13"/>
  <c r="AX69" i="13" s="1"/>
  <c r="AL69" i="13"/>
  <c r="AM69" i="13" s="1"/>
  <c r="AA69" i="13"/>
  <c r="AB69" i="13" s="1"/>
  <c r="R69" i="13"/>
  <c r="S69" i="13" s="1"/>
  <c r="I69" i="13"/>
  <c r="J69" i="13" s="1"/>
  <c r="CK68" i="13"/>
  <c r="CA68" i="13"/>
  <c r="BQ68" i="13"/>
  <c r="BH68" i="13"/>
  <c r="BI68" i="13" s="1"/>
  <c r="AW68" i="13"/>
  <c r="AX68" i="13" s="1"/>
  <c r="AL68" i="13"/>
  <c r="AM68" i="13" s="1"/>
  <c r="AA68" i="13"/>
  <c r="AB68" i="13" s="1"/>
  <c r="R68" i="13"/>
  <c r="S68" i="13" s="1"/>
  <c r="I68" i="13"/>
  <c r="J68" i="13" s="1"/>
  <c r="CK67" i="13"/>
  <c r="CA67" i="13"/>
  <c r="BQ67" i="13"/>
  <c r="BH67" i="13"/>
  <c r="BI67" i="13" s="1"/>
  <c r="AW67" i="13"/>
  <c r="AX67" i="13" s="1"/>
  <c r="AL67" i="13"/>
  <c r="AM67" i="13" s="1"/>
  <c r="AA67" i="13"/>
  <c r="AB67" i="13" s="1"/>
  <c r="R67" i="13"/>
  <c r="S67" i="13" s="1"/>
  <c r="I67" i="13"/>
  <c r="J67" i="13" s="1"/>
  <c r="CK66" i="13"/>
  <c r="CA66" i="13"/>
  <c r="BQ66" i="13"/>
  <c r="BH66" i="13"/>
  <c r="BI66" i="13" s="1"/>
  <c r="AW66" i="13"/>
  <c r="AX66" i="13" s="1"/>
  <c r="AL66" i="13"/>
  <c r="AM66" i="13" s="1"/>
  <c r="AA66" i="13"/>
  <c r="AB66" i="13" s="1"/>
  <c r="R66" i="13"/>
  <c r="S66" i="13" s="1"/>
  <c r="I66" i="13"/>
  <c r="J66" i="13" s="1"/>
  <c r="CK65" i="13"/>
  <c r="CA65" i="13"/>
  <c r="BQ65" i="13"/>
  <c r="BH65" i="13"/>
  <c r="BI65" i="13" s="1"/>
  <c r="AW65" i="13"/>
  <c r="AX65" i="13" s="1"/>
  <c r="AL65" i="13"/>
  <c r="AM65" i="13" s="1"/>
  <c r="AA65" i="13"/>
  <c r="AB65" i="13" s="1"/>
  <c r="R65" i="13"/>
  <c r="S65" i="13" s="1"/>
  <c r="I65" i="13"/>
  <c r="J65" i="13" s="1"/>
  <c r="CK64" i="13"/>
  <c r="CA64" i="13"/>
  <c r="BQ64" i="13"/>
  <c r="BH64" i="13"/>
  <c r="BI64" i="13" s="1"/>
  <c r="AW64" i="13"/>
  <c r="AX64" i="13" s="1"/>
  <c r="AL64" i="13"/>
  <c r="AM64" i="13" s="1"/>
  <c r="AA64" i="13"/>
  <c r="AB64" i="13" s="1"/>
  <c r="R64" i="13"/>
  <c r="S64" i="13" s="1"/>
  <c r="I64" i="13"/>
  <c r="J64" i="13" s="1"/>
  <c r="CK63" i="13"/>
  <c r="CA63" i="13"/>
  <c r="BQ63" i="13"/>
  <c r="BH63" i="13"/>
  <c r="BI63" i="13" s="1"/>
  <c r="AW63" i="13"/>
  <c r="AX63" i="13" s="1"/>
  <c r="AL63" i="13"/>
  <c r="AM63" i="13" s="1"/>
  <c r="AA63" i="13"/>
  <c r="AB63" i="13" s="1"/>
  <c r="R63" i="13"/>
  <c r="S63" i="13" s="1"/>
  <c r="I63" i="13"/>
  <c r="J63" i="13" s="1"/>
  <c r="CK62" i="13"/>
  <c r="CA62" i="13"/>
  <c r="BQ62" i="13"/>
  <c r="BH62" i="13"/>
  <c r="BI62" i="13" s="1"/>
  <c r="AW62" i="13"/>
  <c r="AX62" i="13" s="1"/>
  <c r="AL62" i="13"/>
  <c r="AM62" i="13" s="1"/>
  <c r="AA62" i="13"/>
  <c r="AB62" i="13" s="1"/>
  <c r="R62" i="13"/>
  <c r="S62" i="13" s="1"/>
  <c r="I62" i="13"/>
  <c r="J62" i="13" s="1"/>
  <c r="CK61" i="13"/>
  <c r="CA61" i="13"/>
  <c r="BQ61" i="13"/>
  <c r="BH61" i="13"/>
  <c r="BI61" i="13" s="1"/>
  <c r="AW61" i="13"/>
  <c r="AX61" i="13" s="1"/>
  <c r="AL61" i="13"/>
  <c r="AM61" i="13" s="1"/>
  <c r="AA61" i="13"/>
  <c r="AB61" i="13" s="1"/>
  <c r="R61" i="13"/>
  <c r="S61" i="13" s="1"/>
  <c r="I61" i="13"/>
  <c r="J61" i="13" s="1"/>
  <c r="CK60" i="13"/>
  <c r="CA60" i="13"/>
  <c r="BQ60" i="13"/>
  <c r="BH60" i="13"/>
  <c r="BI60" i="13" s="1"/>
  <c r="AW60" i="13"/>
  <c r="AX60" i="13" s="1"/>
  <c r="AL60" i="13"/>
  <c r="AM60" i="13" s="1"/>
  <c r="AA60" i="13"/>
  <c r="AB60" i="13" s="1"/>
  <c r="R60" i="13"/>
  <c r="S60" i="13" s="1"/>
  <c r="I60" i="13"/>
  <c r="J60" i="13" s="1"/>
  <c r="CK59" i="13"/>
  <c r="CA59" i="13"/>
  <c r="BQ59" i="13"/>
  <c r="BH59" i="13"/>
  <c r="BI59" i="13" s="1"/>
  <c r="AW59" i="13"/>
  <c r="AX59" i="13" s="1"/>
  <c r="AL59" i="13"/>
  <c r="AM59" i="13" s="1"/>
  <c r="AA59" i="13"/>
  <c r="AB59" i="13" s="1"/>
  <c r="R59" i="13"/>
  <c r="S59" i="13" s="1"/>
  <c r="I59" i="13"/>
  <c r="J59" i="13" s="1"/>
  <c r="CK58" i="13"/>
  <c r="CA58" i="13"/>
  <c r="BQ58" i="13"/>
  <c r="BH58" i="13"/>
  <c r="BI58" i="13" s="1"/>
  <c r="AW58" i="13"/>
  <c r="AX58" i="13" s="1"/>
  <c r="AL58" i="13"/>
  <c r="AM58" i="13" s="1"/>
  <c r="AA58" i="13"/>
  <c r="AB58" i="13" s="1"/>
  <c r="R58" i="13"/>
  <c r="S58" i="13" s="1"/>
  <c r="I58" i="13"/>
  <c r="J58" i="13" s="1"/>
  <c r="CK57" i="13"/>
  <c r="CA57" i="13"/>
  <c r="BQ57" i="13"/>
  <c r="BH57" i="13"/>
  <c r="BI57" i="13" s="1"/>
  <c r="AW57" i="13"/>
  <c r="AX57" i="13" s="1"/>
  <c r="AL57" i="13"/>
  <c r="AM57" i="13" s="1"/>
  <c r="AA57" i="13"/>
  <c r="AB57" i="13" s="1"/>
  <c r="R57" i="13"/>
  <c r="S57" i="13" s="1"/>
  <c r="I57" i="13"/>
  <c r="J57" i="13" s="1"/>
  <c r="CK56" i="13"/>
  <c r="CA56" i="13"/>
  <c r="BQ56" i="13"/>
  <c r="BH56" i="13"/>
  <c r="BI56" i="13" s="1"/>
  <c r="AW56" i="13"/>
  <c r="AX56" i="13" s="1"/>
  <c r="AL56" i="13"/>
  <c r="AM56" i="13" s="1"/>
  <c r="AA56" i="13"/>
  <c r="AB56" i="13" s="1"/>
  <c r="R56" i="13"/>
  <c r="S56" i="13" s="1"/>
  <c r="I56" i="13"/>
  <c r="J56" i="13" s="1"/>
  <c r="CK55" i="13"/>
  <c r="CA55" i="13"/>
  <c r="BQ55" i="13"/>
  <c r="BH55" i="13"/>
  <c r="BI55" i="13" s="1"/>
  <c r="AW55" i="13"/>
  <c r="AX55" i="13" s="1"/>
  <c r="AL55" i="13"/>
  <c r="AM55" i="13" s="1"/>
  <c r="AA55" i="13"/>
  <c r="AB55" i="13" s="1"/>
  <c r="R55" i="13"/>
  <c r="S55" i="13" s="1"/>
  <c r="I55" i="13"/>
  <c r="J55" i="13" s="1"/>
  <c r="CK54" i="13"/>
  <c r="CA54" i="13"/>
  <c r="BQ54" i="13"/>
  <c r="BH54" i="13"/>
  <c r="BI54" i="13" s="1"/>
  <c r="AW54" i="13"/>
  <c r="AX54" i="13" s="1"/>
  <c r="AL54" i="13"/>
  <c r="AM54" i="13" s="1"/>
  <c r="AA54" i="13"/>
  <c r="AB54" i="13" s="1"/>
  <c r="R54" i="13"/>
  <c r="S54" i="13" s="1"/>
  <c r="I54" i="13"/>
  <c r="J54" i="13" s="1"/>
  <c r="DP53" i="13"/>
  <c r="DP54" i="13" s="1"/>
  <c r="DP55" i="13" s="1"/>
  <c r="DP56" i="13" s="1"/>
  <c r="DP57" i="13" s="1"/>
  <c r="DP58" i="13" s="1"/>
  <c r="DP59" i="13" s="1"/>
  <c r="DP60" i="13" s="1"/>
  <c r="DP61" i="13" s="1"/>
  <c r="DP62" i="13" s="1"/>
  <c r="DP63" i="13" s="1"/>
  <c r="DP64" i="13" s="1"/>
  <c r="DP65" i="13" s="1"/>
  <c r="DP66" i="13" s="1"/>
  <c r="DP67" i="13" s="1"/>
  <c r="DP68" i="13" s="1"/>
  <c r="DP69" i="13" s="1"/>
  <c r="DP70" i="13" s="1"/>
  <c r="DP71" i="13" s="1"/>
  <c r="DP72" i="13" s="1"/>
  <c r="DP73" i="13" s="1"/>
  <c r="DP74" i="13" s="1"/>
  <c r="DP75" i="13" s="1"/>
  <c r="DP76" i="13" s="1"/>
  <c r="DP77" i="13" s="1"/>
  <c r="DP78" i="13" s="1"/>
  <c r="DP79" i="13" s="1"/>
  <c r="DP80" i="13" s="1"/>
  <c r="DP81" i="13" s="1"/>
  <c r="DP82" i="13" s="1"/>
  <c r="DP83" i="13" s="1"/>
  <c r="DP84" i="13" s="1"/>
  <c r="DP85" i="13" s="1"/>
  <c r="DP86" i="13" s="1"/>
  <c r="DP87" i="13" s="1"/>
  <c r="DP88" i="13" s="1"/>
  <c r="DP89" i="13" s="1"/>
  <c r="DP90" i="13" s="1"/>
  <c r="DP91" i="13" s="1"/>
  <c r="DP92" i="13" s="1"/>
  <c r="DP93" i="13" s="1"/>
  <c r="DP94" i="13" s="1"/>
  <c r="DP95" i="13" s="1"/>
  <c r="DP96" i="13" s="1"/>
  <c r="DP97" i="13" s="1"/>
  <c r="DP98" i="13" s="1"/>
  <c r="DP99" i="13" s="1"/>
  <c r="DP100" i="13" s="1"/>
  <c r="DP101" i="13" s="1"/>
  <c r="DP102" i="13" s="1"/>
  <c r="DP103" i="13" s="1"/>
  <c r="DP104" i="13" s="1"/>
  <c r="DP105" i="13" s="1"/>
  <c r="DP106" i="13" s="1"/>
  <c r="DP107" i="13" s="1"/>
  <c r="DP108" i="13" s="1"/>
  <c r="DP109" i="13" s="1"/>
  <c r="DP110" i="13" s="1"/>
  <c r="DP111" i="13" s="1"/>
  <c r="DP112" i="13" s="1"/>
  <c r="DP113" i="13" s="1"/>
  <c r="DP114" i="13" s="1"/>
  <c r="DP115" i="13" s="1"/>
  <c r="DP116" i="13" s="1"/>
  <c r="DP117" i="13" s="1"/>
  <c r="DP118" i="13" s="1"/>
  <c r="DP119" i="13" s="1"/>
  <c r="DP120" i="13" s="1"/>
  <c r="DP121" i="13" s="1"/>
  <c r="DP122" i="13" s="1"/>
  <c r="DP123" i="13" s="1"/>
  <c r="DP124" i="13" s="1"/>
  <c r="DP125" i="13" s="1"/>
  <c r="DP126" i="13" s="1"/>
  <c r="DP127" i="13" s="1"/>
  <c r="DP128" i="13" s="1"/>
  <c r="DP129" i="13" s="1"/>
  <c r="DP130" i="13" s="1"/>
  <c r="DP131" i="13" s="1"/>
  <c r="DP132" i="13" s="1"/>
  <c r="DP133" i="13" s="1"/>
  <c r="DP134" i="13" s="1"/>
  <c r="DP135" i="13" s="1"/>
  <c r="DP136" i="13" s="1"/>
  <c r="DP137" i="13" s="1"/>
  <c r="DP138" i="13" s="1"/>
  <c r="DP139" i="13" s="1"/>
  <c r="DP140" i="13" s="1"/>
  <c r="DP141" i="13" s="1"/>
  <c r="DP142" i="13" s="1"/>
  <c r="DP143" i="13" s="1"/>
  <c r="DP144" i="13" s="1"/>
  <c r="DP145" i="13" s="1"/>
  <c r="DP146" i="13" s="1"/>
  <c r="DP147" i="13" s="1"/>
  <c r="DP148" i="13" s="1"/>
  <c r="DP149" i="13" s="1"/>
  <c r="DP150" i="13" s="1"/>
  <c r="DP151" i="13" s="1"/>
  <c r="DP152" i="13" s="1"/>
  <c r="DP153" i="13" s="1"/>
  <c r="DP154" i="13" s="1"/>
  <c r="DP155" i="13" s="1"/>
  <c r="DP156" i="13" s="1"/>
  <c r="DP157" i="13" s="1"/>
  <c r="DP158" i="13" s="1"/>
  <c r="DP159" i="13" s="1"/>
  <c r="DP160" i="13" s="1"/>
  <c r="DP161" i="13" s="1"/>
  <c r="DP162" i="13" s="1"/>
  <c r="DP163" i="13" s="1"/>
  <c r="DP164" i="13" s="1"/>
  <c r="DP165" i="13" s="1"/>
  <c r="DP166" i="13" s="1"/>
  <c r="DP167" i="13" s="1"/>
  <c r="DP168" i="13" s="1"/>
  <c r="DP169" i="13" s="1"/>
  <c r="DP170" i="13" s="1"/>
  <c r="DP171" i="13" s="1"/>
  <c r="DP172" i="13" s="1"/>
  <c r="DP173" i="13" s="1"/>
  <c r="DP174" i="13" s="1"/>
  <c r="DP175" i="13" s="1"/>
  <c r="DP176" i="13" s="1"/>
  <c r="DP177" i="13" s="1"/>
  <c r="DP178" i="13" s="1"/>
  <c r="DP179" i="13" s="1"/>
  <c r="DP180" i="13" s="1"/>
  <c r="DP181" i="13" s="1"/>
  <c r="DP182" i="13" s="1"/>
  <c r="DP183" i="13" s="1"/>
  <c r="DP184" i="13" s="1"/>
  <c r="DP185" i="13" s="1"/>
  <c r="DP186" i="13" s="1"/>
  <c r="DP187" i="13" s="1"/>
  <c r="DP188" i="13" s="1"/>
  <c r="DP189" i="13" s="1"/>
  <c r="DP190" i="13" s="1"/>
  <c r="DP191" i="13" s="1"/>
  <c r="DP192" i="13" s="1"/>
  <c r="DP193" i="13" s="1"/>
  <c r="DP194" i="13" s="1"/>
  <c r="DP195" i="13" s="1"/>
  <c r="DP196" i="13" s="1"/>
  <c r="DP197" i="13" s="1"/>
  <c r="DP198" i="13" s="1"/>
  <c r="DP199" i="13" s="1"/>
  <c r="DP200" i="13" s="1"/>
  <c r="DP201" i="13" s="1"/>
  <c r="DP202" i="13" s="1"/>
  <c r="DP203" i="13" s="1"/>
  <c r="DP204" i="13" s="1"/>
  <c r="DP205" i="13" s="1"/>
  <c r="DP206" i="13" s="1"/>
  <c r="DP207" i="13" s="1"/>
  <c r="DP208" i="13" s="1"/>
  <c r="DP209" i="13" s="1"/>
  <c r="DP210" i="13" s="1"/>
  <c r="DP211" i="13" s="1"/>
  <c r="DP212" i="13" s="1"/>
  <c r="DP213" i="13" s="1"/>
  <c r="DP214" i="13" s="1"/>
  <c r="DP215" i="13" s="1"/>
  <c r="DP216" i="13" s="1"/>
  <c r="DP217" i="13" s="1"/>
  <c r="DP218" i="13" s="1"/>
  <c r="DP219" i="13" s="1"/>
  <c r="DP220" i="13" s="1"/>
  <c r="DP221" i="13" s="1"/>
  <c r="DP222" i="13" s="1"/>
  <c r="DP223" i="13" s="1"/>
  <c r="DP224" i="13" s="1"/>
  <c r="DP225" i="13" s="1"/>
  <c r="DP226" i="13" s="1"/>
  <c r="DP227" i="13" s="1"/>
  <c r="DP228" i="13" s="1"/>
  <c r="DP229" i="13" s="1"/>
  <c r="DP230" i="13" s="1"/>
  <c r="DP231" i="13" s="1"/>
  <c r="DP232" i="13" s="1"/>
  <c r="DP233" i="13" s="1"/>
  <c r="DP234" i="13" s="1"/>
  <c r="DP235" i="13" s="1"/>
  <c r="DP236" i="13" s="1"/>
  <c r="DP237" i="13" s="1"/>
  <c r="DP238" i="13" s="1"/>
  <c r="DP239" i="13" s="1"/>
  <c r="DP240" i="13" s="1"/>
  <c r="DP241" i="13" s="1"/>
  <c r="DP242" i="13" s="1"/>
  <c r="DP243" i="13" s="1"/>
  <c r="DP244" i="13" s="1"/>
  <c r="DP245" i="13" s="1"/>
  <c r="DP246" i="13" s="1"/>
  <c r="DP247" i="13" s="1"/>
  <c r="DP248" i="13" s="1"/>
  <c r="DP249" i="13" s="1"/>
  <c r="DP250" i="13" s="1"/>
  <c r="DP251" i="13" s="1"/>
  <c r="DP252" i="13" s="1"/>
  <c r="DP253" i="13" s="1"/>
  <c r="DP254" i="13" s="1"/>
  <c r="DP255" i="13" s="1"/>
  <c r="DP256" i="13" s="1"/>
  <c r="DP257" i="13" s="1"/>
  <c r="DP258" i="13" s="1"/>
  <c r="DP259" i="13" s="1"/>
  <c r="DP260" i="13" s="1"/>
  <c r="DP261" i="13" s="1"/>
  <c r="DP262" i="13" s="1"/>
  <c r="DP263" i="13" s="1"/>
  <c r="DP264" i="13" s="1"/>
  <c r="DP265" i="13" s="1"/>
  <c r="DP266" i="13" s="1"/>
  <c r="DP267" i="13" s="1"/>
  <c r="DP268" i="13" s="1"/>
  <c r="DP269" i="13" s="1"/>
  <c r="DP270" i="13" s="1"/>
  <c r="DP271" i="13" s="1"/>
  <c r="DP272" i="13" s="1"/>
  <c r="DP273" i="13" s="1"/>
  <c r="DP274" i="13" s="1"/>
  <c r="DP275" i="13" s="1"/>
  <c r="DP276" i="13" s="1"/>
  <c r="DP277" i="13" s="1"/>
  <c r="DP278" i="13" s="1"/>
  <c r="DP279" i="13" s="1"/>
  <c r="DP280" i="13" s="1"/>
  <c r="DP281" i="13" s="1"/>
  <c r="DP282" i="13" s="1"/>
  <c r="DP283" i="13" s="1"/>
  <c r="DP284" i="13" s="1"/>
  <c r="DP285" i="13" s="1"/>
  <c r="DP286" i="13" s="1"/>
  <c r="DP287" i="13" s="1"/>
  <c r="DP288" i="13" s="1"/>
  <c r="DP289" i="13" s="1"/>
  <c r="DP290" i="13" s="1"/>
  <c r="DP291" i="13" s="1"/>
  <c r="DP292" i="13" s="1"/>
  <c r="DP293" i="13" s="1"/>
  <c r="DP294" i="13" s="1"/>
  <c r="DP295" i="13" s="1"/>
  <c r="DP296" i="13" s="1"/>
  <c r="DP297" i="13" s="1"/>
  <c r="DP298" i="13" s="1"/>
  <c r="DP299" i="13" s="1"/>
  <c r="DP300" i="13" s="1"/>
  <c r="DP301" i="13" s="1"/>
  <c r="DP302" i="13" s="1"/>
  <c r="DP303" i="13" s="1"/>
  <c r="DP304" i="13" s="1"/>
  <c r="DP305" i="13" s="1"/>
  <c r="DP306" i="13" s="1"/>
  <c r="DP307" i="13" s="1"/>
  <c r="DP308" i="13" s="1"/>
  <c r="DP309" i="13" s="1"/>
  <c r="DP310" i="13" s="1"/>
  <c r="DP311" i="13" s="1"/>
  <c r="DP312" i="13" s="1"/>
  <c r="DP313" i="13" s="1"/>
  <c r="DP314" i="13" s="1"/>
  <c r="DP315" i="13" s="1"/>
  <c r="DP316" i="13" s="1"/>
  <c r="DP317" i="13" s="1"/>
  <c r="DP318" i="13" s="1"/>
  <c r="DP319" i="13" s="1"/>
  <c r="DP320" i="13" s="1"/>
  <c r="DP321" i="13" s="1"/>
  <c r="DP322" i="13" s="1"/>
  <c r="DP323" i="13" s="1"/>
  <c r="DP324" i="13" s="1"/>
  <c r="DP325" i="13" s="1"/>
  <c r="DP326" i="13" s="1"/>
  <c r="DP327" i="13" s="1"/>
  <c r="DP328" i="13" s="1"/>
  <c r="DP329" i="13" s="1"/>
  <c r="DP330" i="13" s="1"/>
  <c r="DP331" i="13" s="1"/>
  <c r="DP332" i="13" s="1"/>
  <c r="DP333" i="13" s="1"/>
  <c r="DP334" i="13" s="1"/>
  <c r="DP335" i="13" s="1"/>
  <c r="DP336" i="13" s="1"/>
  <c r="DP337" i="13" s="1"/>
  <c r="DP338" i="13" s="1"/>
  <c r="DP339" i="13" s="1"/>
  <c r="DP340" i="13" s="1"/>
  <c r="DP341" i="13" s="1"/>
  <c r="DP342" i="13" s="1"/>
  <c r="DP343" i="13" s="1"/>
  <c r="DP344" i="13" s="1"/>
  <c r="DP345" i="13" s="1"/>
  <c r="DP346" i="13" s="1"/>
  <c r="DP347" i="13" s="1"/>
  <c r="DP348" i="13" s="1"/>
  <c r="DP349" i="13" s="1"/>
  <c r="DP350" i="13" s="1"/>
  <c r="DP351" i="13" s="1"/>
  <c r="DP352" i="13" s="1"/>
  <c r="DP353" i="13" s="1"/>
  <c r="DP354" i="13" s="1"/>
  <c r="DP355" i="13" s="1"/>
  <c r="DP356" i="13" s="1"/>
  <c r="DP357" i="13" s="1"/>
  <c r="DP358" i="13" s="1"/>
  <c r="DP359" i="13" s="1"/>
  <c r="DP360" i="13" s="1"/>
  <c r="DP361" i="13" s="1"/>
  <c r="DP362" i="13" s="1"/>
  <c r="DP363" i="13" s="1"/>
  <c r="DP364" i="13" s="1"/>
  <c r="DP365" i="13" s="1"/>
  <c r="DP366" i="13" s="1"/>
  <c r="DP367" i="13" s="1"/>
  <c r="DP368" i="13" s="1"/>
  <c r="DP369" i="13" s="1"/>
  <c r="DP370" i="13" s="1"/>
  <c r="DP371" i="13" s="1"/>
  <c r="DP372" i="13" s="1"/>
  <c r="DP373" i="13" s="1"/>
  <c r="DP374" i="13" s="1"/>
  <c r="DP375" i="13" s="1"/>
  <c r="DP376" i="13" s="1"/>
  <c r="DP377" i="13" s="1"/>
  <c r="DP378" i="13" s="1"/>
  <c r="DP379" i="13" s="1"/>
  <c r="DP380" i="13" s="1"/>
  <c r="DP381" i="13" s="1"/>
  <c r="DP382" i="13" s="1"/>
  <c r="DP383" i="13" s="1"/>
  <c r="DP384" i="13" s="1"/>
  <c r="DP385" i="13" s="1"/>
  <c r="DP386" i="13" s="1"/>
  <c r="DP387" i="13" s="1"/>
  <c r="DP388" i="13" s="1"/>
  <c r="DP389" i="13" s="1"/>
  <c r="DP390" i="13" s="1"/>
  <c r="DP391" i="13" s="1"/>
  <c r="DP392" i="13" s="1"/>
  <c r="DP393" i="13" s="1"/>
  <c r="DP394" i="13" s="1"/>
  <c r="DP395" i="13" s="1"/>
  <c r="DP396" i="13" s="1"/>
  <c r="DP397" i="13" s="1"/>
  <c r="DP398" i="13" s="1"/>
  <c r="DP399" i="13" s="1"/>
  <c r="DP400" i="13" s="1"/>
  <c r="DP401" i="13" s="1"/>
  <c r="DP402" i="13" s="1"/>
  <c r="DP403" i="13" s="1"/>
  <c r="DP404" i="13" s="1"/>
  <c r="DP405" i="13" s="1"/>
  <c r="DP406" i="13" s="1"/>
  <c r="DP407" i="13" s="1"/>
  <c r="DP408" i="13" s="1"/>
  <c r="DP409" i="13" s="1"/>
  <c r="DP410" i="13" s="1"/>
  <c r="DP411" i="13" s="1"/>
  <c r="DP412" i="13" s="1"/>
  <c r="DP413" i="13" s="1"/>
  <c r="DP414" i="13" s="1"/>
  <c r="DP415" i="13" s="1"/>
  <c r="DP416" i="13" s="1"/>
  <c r="DP417" i="13" s="1"/>
  <c r="DP418" i="13" s="1"/>
  <c r="DP419" i="13" s="1"/>
  <c r="DP420" i="13" s="1"/>
  <c r="DP421" i="13" s="1"/>
  <c r="DP422" i="13" s="1"/>
  <c r="DP423" i="13" s="1"/>
  <c r="DP424" i="13" s="1"/>
  <c r="DP425" i="13" s="1"/>
  <c r="DP426" i="13" s="1"/>
  <c r="DP427" i="13" s="1"/>
  <c r="DP428" i="13" s="1"/>
  <c r="DP429" i="13" s="1"/>
  <c r="DP430" i="13" s="1"/>
  <c r="DP431" i="13" s="1"/>
  <c r="DP432" i="13" s="1"/>
  <c r="DP433" i="13" s="1"/>
  <c r="DP434" i="13" s="1"/>
  <c r="DP435" i="13" s="1"/>
  <c r="DP436" i="13" s="1"/>
  <c r="DP437" i="13" s="1"/>
  <c r="DP438" i="13" s="1"/>
  <c r="DP439" i="13" s="1"/>
  <c r="DP440" i="13" s="1"/>
  <c r="DP441" i="13" s="1"/>
  <c r="DP442" i="13" s="1"/>
  <c r="DP443" i="13" s="1"/>
  <c r="DP444" i="13" s="1"/>
  <c r="DP445" i="13" s="1"/>
  <c r="DP446" i="13" s="1"/>
  <c r="DP447" i="13" s="1"/>
  <c r="DP448" i="13" s="1"/>
  <c r="DP449" i="13" s="1"/>
  <c r="DP450" i="13" s="1"/>
  <c r="DP451" i="13" s="1"/>
  <c r="DP452" i="13" s="1"/>
  <c r="DP453" i="13" s="1"/>
  <c r="DP454" i="13" s="1"/>
  <c r="DP455" i="13" s="1"/>
  <c r="DP456" i="13" s="1"/>
  <c r="DP457" i="13" s="1"/>
  <c r="DP458" i="13" s="1"/>
  <c r="DP459" i="13" s="1"/>
  <c r="DP460" i="13" s="1"/>
  <c r="DP461" i="13" s="1"/>
  <c r="DP462" i="13" s="1"/>
  <c r="DP463" i="13" s="1"/>
  <c r="DP464" i="13" s="1"/>
  <c r="DP465" i="13" s="1"/>
  <c r="DP466" i="13" s="1"/>
  <c r="DP467" i="13" s="1"/>
  <c r="DP468" i="13" s="1"/>
  <c r="DP469" i="13" s="1"/>
  <c r="DP470" i="13" s="1"/>
  <c r="DP471" i="13" s="1"/>
  <c r="DP472" i="13" s="1"/>
  <c r="DP473" i="13" s="1"/>
  <c r="DP474" i="13" s="1"/>
  <c r="DP475" i="13" s="1"/>
  <c r="DP476" i="13" s="1"/>
  <c r="DP477" i="13" s="1"/>
  <c r="DP478" i="13" s="1"/>
  <c r="DP479" i="13" s="1"/>
  <c r="DP480" i="13" s="1"/>
  <c r="DP481" i="13" s="1"/>
  <c r="DP482" i="13" s="1"/>
  <c r="DP483" i="13" s="1"/>
  <c r="DP484" i="13" s="1"/>
  <c r="DP485" i="13" s="1"/>
  <c r="DP486" i="13" s="1"/>
  <c r="DP487" i="13" s="1"/>
  <c r="DP488" i="13" s="1"/>
  <c r="DP489" i="13" s="1"/>
  <c r="DP490" i="13" s="1"/>
  <c r="DP491" i="13" s="1"/>
  <c r="DP492" i="13" s="1"/>
  <c r="DP493" i="13" s="1"/>
  <c r="DP494" i="13" s="1"/>
  <c r="DP495" i="13" s="1"/>
  <c r="DP496" i="13" s="1"/>
  <c r="DP497" i="13" s="1"/>
  <c r="DP498" i="13" s="1"/>
  <c r="DP499" i="13" s="1"/>
  <c r="DP500" i="13" s="1"/>
  <c r="DP501" i="13" s="1"/>
  <c r="DP502" i="13" s="1"/>
  <c r="DP503" i="13" s="1"/>
  <c r="DP504" i="13" s="1"/>
  <c r="DP505" i="13" s="1"/>
  <c r="DP506" i="13" s="1"/>
  <c r="DP507" i="13" s="1"/>
  <c r="DP508" i="13" s="1"/>
  <c r="DP509" i="13" s="1"/>
  <c r="DP510" i="13" s="1"/>
  <c r="DP511" i="13" s="1"/>
  <c r="DP512" i="13" s="1"/>
  <c r="DP513" i="13" s="1"/>
  <c r="DP514" i="13" s="1"/>
  <c r="DP515" i="13" s="1"/>
  <c r="DP516" i="13" s="1"/>
  <c r="DP517" i="13" s="1"/>
  <c r="DP518" i="13" s="1"/>
  <c r="DP519" i="13" s="1"/>
  <c r="DP520" i="13" s="1"/>
  <c r="DP521" i="13" s="1"/>
  <c r="DP522" i="13" s="1"/>
  <c r="DP523" i="13" s="1"/>
  <c r="DP524" i="13" s="1"/>
  <c r="DP525" i="13" s="1"/>
  <c r="DP526" i="13" s="1"/>
  <c r="DP527" i="13" s="1"/>
  <c r="DP528" i="13" s="1"/>
  <c r="DP529" i="13" s="1"/>
  <c r="DP530" i="13" s="1"/>
  <c r="DP531" i="13" s="1"/>
  <c r="DP532" i="13" s="1"/>
  <c r="CK53" i="13"/>
  <c r="CC53" i="13"/>
  <c r="CM53" i="13" s="1"/>
  <c r="CA53" i="13"/>
  <c r="BS53" i="13"/>
  <c r="BQ53" i="13"/>
  <c r="BH53" i="13"/>
  <c r="BI53" i="13" s="1"/>
  <c r="AW53" i="13"/>
  <c r="AX53" i="13" s="1"/>
  <c r="AL53" i="13"/>
  <c r="AM53" i="13" s="1"/>
  <c r="AA53" i="13"/>
  <c r="AB53" i="13" s="1"/>
  <c r="R53" i="13"/>
  <c r="S53" i="13" s="1"/>
  <c r="I53" i="13"/>
  <c r="J53" i="13" s="1"/>
  <c r="A53" i="13"/>
  <c r="A54" i="13" s="1"/>
  <c r="ES49" i="13"/>
  <c r="ER49" i="13"/>
  <c r="EI49" i="13"/>
  <c r="DZ49" i="13"/>
  <c r="DR49" i="13"/>
  <c r="AN49" i="13"/>
  <c r="AY49" i="13" s="1"/>
  <c r="BJ49" i="13" s="1"/>
  <c r="AC49" i="13"/>
  <c r="T49" i="13"/>
  <c r="K49" i="13"/>
  <c r="C49" i="13"/>
  <c r="CN48" i="13"/>
  <c r="CD48" i="13"/>
  <c r="BS48" i="13"/>
  <c r="DR43" i="13"/>
  <c r="DR44" i="13" s="1"/>
  <c r="DR42" i="13"/>
  <c r="DR41" i="13" s="1"/>
  <c r="DR40" i="13"/>
  <c r="DR53" i="13" s="1"/>
  <c r="B26" i="11" l="1"/>
  <c r="F30" i="7"/>
  <c r="F42" i="7"/>
  <c r="B38" i="11"/>
  <c r="DR48" i="13"/>
  <c r="CC55" i="13"/>
  <c r="CM55" i="13" s="1"/>
  <c r="BS55" i="13"/>
  <c r="A55" i="13"/>
  <c r="DU53" i="13"/>
  <c r="DS53" i="13"/>
  <c r="BS54" i="13"/>
  <c r="CC54" i="13"/>
  <c r="CM54" i="13" s="1"/>
  <c r="F43" i="7" l="1"/>
  <c r="B39" i="11"/>
  <c r="F31" i="7"/>
  <c r="B27" i="11"/>
  <c r="DR46" i="13"/>
  <c r="F4" i="13"/>
  <c r="DR45" i="13"/>
  <c r="DT53" i="13"/>
  <c r="DR54" i="13" s="1"/>
  <c r="DV53" i="13"/>
  <c r="A56" i="13"/>
  <c r="CC56" i="13"/>
  <c r="CM56" i="13" s="1"/>
  <c r="BS56" i="13"/>
  <c r="B28" i="11" l="1"/>
  <c r="F32" i="7"/>
  <c r="F44" i="7"/>
  <c r="B40" i="11"/>
  <c r="DR47" i="13"/>
  <c r="G4" i="13"/>
  <c r="K4" i="13"/>
  <c r="CC57" i="13"/>
  <c r="CM57" i="13" s="1"/>
  <c r="BS57" i="13"/>
  <c r="A57" i="13"/>
  <c r="DS54" i="13"/>
  <c r="DV54" i="13"/>
  <c r="DU54" i="13"/>
  <c r="DV49" i="13" s="1"/>
  <c r="DS49" i="13"/>
  <c r="B41" i="11" l="1"/>
  <c r="F45" i="7"/>
  <c r="F33" i="7"/>
  <c r="B29" i="11"/>
  <c r="M4" i="13"/>
  <c r="N4" i="13"/>
  <c r="I4" i="13"/>
  <c r="J4" i="13"/>
  <c r="DT54" i="13"/>
  <c r="DT49" i="13"/>
  <c r="A58" i="13"/>
  <c r="CC58" i="13"/>
  <c r="CM58" i="13" s="1"/>
  <c r="BS58" i="13"/>
  <c r="B30" i="11" l="1"/>
  <c r="F34" i="7"/>
  <c r="B31" i="11" s="1"/>
  <c r="B42" i="11"/>
  <c r="F46" i="7"/>
  <c r="CC59" i="13"/>
  <c r="CM59" i="13" s="1"/>
  <c r="BS59" i="13"/>
  <c r="A59" i="13"/>
  <c r="DU49" i="13"/>
  <c r="DR55" i="13"/>
  <c r="F47" i="7" l="1"/>
  <c r="B43" i="11"/>
  <c r="A60" i="13"/>
  <c r="CC60" i="13"/>
  <c r="CM60" i="13" s="1"/>
  <c r="BS60" i="13"/>
  <c r="DU55" i="13"/>
  <c r="DS55" i="13"/>
  <c r="DV55" i="13"/>
  <c r="F48" i="7" l="1"/>
  <c r="B44" i="11"/>
  <c r="DT55" i="13"/>
  <c r="DR56" i="13" s="1"/>
  <c r="CC61" i="13"/>
  <c r="CM61" i="13" s="1"/>
  <c r="BS61" i="13"/>
  <c r="A61" i="13"/>
  <c r="B45" i="11" l="1"/>
  <c r="F49" i="7"/>
  <c r="A62" i="13"/>
  <c r="CC62" i="13"/>
  <c r="CM62" i="13" s="1"/>
  <c r="BS62" i="13"/>
  <c r="DS56" i="13"/>
  <c r="DV56" i="13"/>
  <c r="DU56" i="13"/>
  <c r="F50" i="7" l="1"/>
  <c r="B46" i="11"/>
  <c r="CC63" i="13"/>
  <c r="CM63" i="13" s="1"/>
  <c r="BS63" i="13"/>
  <c r="A63" i="13"/>
  <c r="DT56" i="13"/>
  <c r="DR57" i="13" s="1"/>
  <c r="F51" i="7" l="1"/>
  <c r="B47" i="11"/>
  <c r="DU57" i="13"/>
  <c r="DS57" i="13"/>
  <c r="DV57" i="13"/>
  <c r="A64" i="13"/>
  <c r="CC64" i="13"/>
  <c r="CM64" i="13" s="1"/>
  <c r="BS64" i="13"/>
  <c r="F52" i="7" l="1"/>
  <c r="B48" i="11"/>
  <c r="CC65" i="13"/>
  <c r="CM65" i="13" s="1"/>
  <c r="BS65" i="13"/>
  <c r="A65" i="13"/>
  <c r="DT57" i="13"/>
  <c r="DR58" i="13" s="1"/>
  <c r="B49" i="11" l="1"/>
  <c r="F53" i="7"/>
  <c r="DS58" i="13"/>
  <c r="DV58" i="13"/>
  <c r="DU58" i="13"/>
  <c r="A66" i="13"/>
  <c r="CC66" i="13"/>
  <c r="CM66" i="13" s="1"/>
  <c r="BS66" i="13"/>
  <c r="F54" i="7" l="1"/>
  <c r="B50" i="11"/>
  <c r="CC67" i="13"/>
  <c r="CM67" i="13" s="1"/>
  <c r="BS67" i="13"/>
  <c r="A67" i="13"/>
  <c r="DT58" i="13"/>
  <c r="DR59" i="13" s="1"/>
  <c r="F55" i="7" l="1"/>
  <c r="B51" i="11"/>
  <c r="DU59" i="13"/>
  <c r="DS59" i="13"/>
  <c r="DV59" i="13"/>
  <c r="A68" i="13"/>
  <c r="CC68" i="13"/>
  <c r="CM68" i="13" s="1"/>
  <c r="BS68" i="13"/>
  <c r="F56" i="7" l="1"/>
  <c r="B52" i="11"/>
  <c r="DT59" i="13"/>
  <c r="DR60" i="13" s="1"/>
  <c r="DS60" i="13" s="1"/>
  <c r="CC69" i="13"/>
  <c r="CM69" i="13" s="1"/>
  <c r="BS69" i="13"/>
  <c r="A69" i="13"/>
  <c r="B53" i="11" l="1"/>
  <c r="F57" i="7"/>
  <c r="DV60" i="13"/>
  <c r="DU60" i="13"/>
  <c r="DT60" i="13" s="1"/>
  <c r="DR61" i="13" s="1"/>
  <c r="A70" i="13"/>
  <c r="CC70" i="13"/>
  <c r="CM70" i="13" s="1"/>
  <c r="BS70" i="13"/>
  <c r="F58" i="7" l="1"/>
  <c r="B54" i="11"/>
  <c r="CC71" i="13"/>
  <c r="CM71" i="13" s="1"/>
  <c r="BS71" i="13"/>
  <c r="A71" i="13"/>
  <c r="DU61" i="13"/>
  <c r="DS61" i="13"/>
  <c r="DV61" i="13"/>
  <c r="F59" i="7" l="1"/>
  <c r="B55" i="11"/>
  <c r="DT61" i="13"/>
  <c r="DR62" i="13" s="1"/>
  <c r="DV62" i="13" s="1"/>
  <c r="A72" i="13"/>
  <c r="CC72" i="13"/>
  <c r="CM72" i="13" s="1"/>
  <c r="BS72" i="13"/>
  <c r="F60" i="7" l="1"/>
  <c r="B56" i="11"/>
  <c r="DS62" i="13"/>
  <c r="DU62" i="13"/>
  <c r="CC73" i="13"/>
  <c r="CM73" i="13" s="1"/>
  <c r="BS73" i="13"/>
  <c r="A73" i="13"/>
  <c r="B57" i="11" l="1"/>
  <c r="F61" i="7"/>
  <c r="DT62" i="13"/>
  <c r="DR63" i="13" s="1"/>
  <c r="DU63" i="13" s="1"/>
  <c r="DV63" i="13"/>
  <c r="A74" i="13"/>
  <c r="CC74" i="13"/>
  <c r="CM74" i="13" s="1"/>
  <c r="BS74" i="13"/>
  <c r="B58" i="11" l="1"/>
  <c r="F62" i="7"/>
  <c r="DS63" i="13"/>
  <c r="DT63" i="13" s="1"/>
  <c r="DR64" i="13" s="1"/>
  <c r="DU64" i="13" s="1"/>
  <c r="CC75" i="13"/>
  <c r="CM75" i="13" s="1"/>
  <c r="BS75" i="13"/>
  <c r="A75" i="13"/>
  <c r="F63" i="7" l="1"/>
  <c r="B59" i="11"/>
  <c r="DS64" i="13"/>
  <c r="DT64" i="13" s="1"/>
  <c r="DR65" i="13" s="1"/>
  <c r="DV64" i="13"/>
  <c r="A76" i="13"/>
  <c r="CC76" i="13"/>
  <c r="CM76" i="13" s="1"/>
  <c r="BS76" i="13"/>
  <c r="F64" i="7" l="1"/>
  <c r="B60" i="11"/>
  <c r="CC77" i="13"/>
  <c r="CM77" i="13" s="1"/>
  <c r="BS77" i="13"/>
  <c r="A77" i="13"/>
  <c r="DU65" i="13"/>
  <c r="DS65" i="13"/>
  <c r="DV65" i="13"/>
  <c r="B61" i="11" l="1"/>
  <c r="F65" i="7"/>
  <c r="A78" i="13"/>
  <c r="CC78" i="13"/>
  <c r="CM78" i="13" s="1"/>
  <c r="BS78" i="13"/>
  <c r="DT65" i="13"/>
  <c r="DR66" i="13" s="1"/>
  <c r="F66" i="7" l="1"/>
  <c r="B62" i="11"/>
  <c r="CC79" i="13"/>
  <c r="CM79" i="13" s="1"/>
  <c r="BS79" i="13"/>
  <c r="A79" i="13"/>
  <c r="DS66" i="13"/>
  <c r="DV66" i="13"/>
  <c r="DU66" i="13"/>
  <c r="F67" i="7" l="1"/>
  <c r="B63" i="11"/>
  <c r="A80" i="13"/>
  <c r="CC80" i="13"/>
  <c r="CM80" i="13" s="1"/>
  <c r="BS80" i="13"/>
  <c r="DT66" i="13"/>
  <c r="DR67" i="13" s="1"/>
  <c r="F68" i="7" l="1"/>
  <c r="B64" i="11"/>
  <c r="DU67" i="13"/>
  <c r="DS67" i="13"/>
  <c r="DV67" i="13"/>
  <c r="CC81" i="13"/>
  <c r="CM81" i="13" s="1"/>
  <c r="BS81" i="13"/>
  <c r="A81" i="13"/>
  <c r="B65" i="11" l="1"/>
  <c r="F69" i="7"/>
  <c r="A82" i="13"/>
  <c r="CC82" i="13"/>
  <c r="CM82" i="13" s="1"/>
  <c r="BS82" i="13"/>
  <c r="DT67" i="13"/>
  <c r="DR68" i="13" s="1"/>
  <c r="F70" i="7" l="1"/>
  <c r="B66" i="11"/>
  <c r="DS68" i="13"/>
  <c r="DV68" i="13"/>
  <c r="DU68" i="13"/>
  <c r="CC83" i="13"/>
  <c r="CM83" i="13" s="1"/>
  <c r="BS83" i="13"/>
  <c r="A83" i="13"/>
  <c r="F71" i="7" l="1"/>
  <c r="B67" i="11"/>
  <c r="DT68" i="13"/>
  <c r="DR69" i="13" s="1"/>
  <c r="DU69" i="13" s="1"/>
  <c r="A84" i="13"/>
  <c r="CC84" i="13"/>
  <c r="CM84" i="13" s="1"/>
  <c r="BS84" i="13"/>
  <c r="F72" i="7" l="1"/>
  <c r="B68" i="11"/>
  <c r="DS69" i="13"/>
  <c r="DV69" i="13"/>
  <c r="DT69" i="13"/>
  <c r="DR70" i="13" s="1"/>
  <c r="DU70" i="13" s="1"/>
  <c r="CC85" i="13"/>
  <c r="CM85" i="13" s="1"/>
  <c r="BS85" i="13"/>
  <c r="A85" i="13"/>
  <c r="B69" i="11" l="1"/>
  <c r="F73" i="7"/>
  <c r="DV70" i="13"/>
  <c r="DS70" i="13"/>
  <c r="DT70" i="13" s="1"/>
  <c r="DR71" i="13" s="1"/>
  <c r="A86" i="13"/>
  <c r="CC86" i="13"/>
  <c r="CM86" i="13" s="1"/>
  <c r="BS86" i="13"/>
  <c r="F74" i="7" l="1"/>
  <c r="B70" i="11"/>
  <c r="CC87" i="13"/>
  <c r="CM87" i="13" s="1"/>
  <c r="BS87" i="13"/>
  <c r="A87" i="13"/>
  <c r="DU71" i="13"/>
  <c r="DS71" i="13"/>
  <c r="DV71" i="13"/>
  <c r="F75" i="7" l="1"/>
  <c r="B71" i="11"/>
  <c r="DT71" i="13"/>
  <c r="DR72" i="13" s="1"/>
  <c r="DV72" i="13" s="1"/>
  <c r="A88" i="13"/>
  <c r="CC88" i="13"/>
  <c r="CM88" i="13" s="1"/>
  <c r="BS88" i="13"/>
  <c r="F76" i="7" l="1"/>
  <c r="B72" i="11"/>
  <c r="DS72" i="13"/>
  <c r="DU72" i="13"/>
  <c r="DT72" i="13" s="1"/>
  <c r="DR73" i="13" s="1"/>
  <c r="CC89" i="13"/>
  <c r="CM89" i="13" s="1"/>
  <c r="BS89" i="13"/>
  <c r="A89" i="13"/>
  <c r="B73" i="11" l="1"/>
  <c r="F77" i="7"/>
  <c r="DU73" i="13"/>
  <c r="DS73" i="13"/>
  <c r="DV73" i="13"/>
  <c r="A90" i="13"/>
  <c r="CC90" i="13"/>
  <c r="CM90" i="13" s="1"/>
  <c r="BS90" i="13"/>
  <c r="B74" i="11" l="1"/>
  <c r="F78" i="7"/>
  <c r="DT73" i="13"/>
  <c r="DR74" i="13" s="1"/>
  <c r="DV74" i="13" s="1"/>
  <c r="CC91" i="13"/>
  <c r="CM91" i="13" s="1"/>
  <c r="BS91" i="13"/>
  <c r="A91" i="13"/>
  <c r="DS74" i="13"/>
  <c r="F79" i="7" l="1"/>
  <c r="B75" i="11"/>
  <c r="DU74" i="13"/>
  <c r="DT74" i="13" s="1"/>
  <c r="DR75" i="13" s="1"/>
  <c r="A92" i="13"/>
  <c r="CC92" i="13"/>
  <c r="CM92" i="13" s="1"/>
  <c r="BS92" i="13"/>
  <c r="F80" i="7" l="1"/>
  <c r="B76" i="11"/>
  <c r="CC93" i="13"/>
  <c r="CM93" i="13" s="1"/>
  <c r="BS93" i="13"/>
  <c r="A93" i="13"/>
  <c r="DU75" i="13"/>
  <c r="DS75" i="13"/>
  <c r="DV75" i="13"/>
  <c r="B77" i="11" l="1"/>
  <c r="F81" i="7"/>
  <c r="DT75" i="13"/>
  <c r="DR76" i="13" s="1"/>
  <c r="DU76" i="13" s="1"/>
  <c r="A94" i="13"/>
  <c r="CC94" i="13"/>
  <c r="CM94" i="13" s="1"/>
  <c r="BS94" i="13"/>
  <c r="F82" i="7" l="1"/>
  <c r="B78" i="11"/>
  <c r="DV76" i="13"/>
  <c r="DS76" i="13"/>
  <c r="DT76" i="13" s="1"/>
  <c r="DR77" i="13" s="1"/>
  <c r="DU77" i="13" s="1"/>
  <c r="CC95" i="13"/>
  <c r="CM95" i="13" s="1"/>
  <c r="BS95" i="13"/>
  <c r="A95" i="13"/>
  <c r="F83" i="7" l="1"/>
  <c r="B79" i="11"/>
  <c r="DV77" i="13"/>
  <c r="DS77" i="13"/>
  <c r="DT77" i="13" s="1"/>
  <c r="DR78" i="13" s="1"/>
  <c r="A96" i="13"/>
  <c r="CC96" i="13"/>
  <c r="CM96" i="13" s="1"/>
  <c r="BS96" i="13"/>
  <c r="F84" i="7" l="1"/>
  <c r="B80" i="11"/>
  <c r="DU78" i="13"/>
  <c r="DV78" i="13"/>
  <c r="DS78" i="13"/>
  <c r="CC97" i="13"/>
  <c r="CM97" i="13" s="1"/>
  <c r="BS97" i="13"/>
  <c r="A97" i="13"/>
  <c r="B81" i="11" l="1"/>
  <c r="F85" i="7"/>
  <c r="DT78" i="13"/>
  <c r="DR79" i="13" s="1"/>
  <c r="DS79" i="13" s="1"/>
  <c r="A98" i="13"/>
  <c r="CC98" i="13"/>
  <c r="CM98" i="13" s="1"/>
  <c r="BS98" i="13"/>
  <c r="F86" i="7" l="1"/>
  <c r="B82" i="11"/>
  <c r="DU79" i="13"/>
  <c r="DT79" i="13" s="1"/>
  <c r="DR80" i="13" s="1"/>
  <c r="DS80" i="13" s="1"/>
  <c r="DV79" i="13"/>
  <c r="CC99" i="13"/>
  <c r="CM99" i="13" s="1"/>
  <c r="BS99" i="13"/>
  <c r="A99" i="13"/>
  <c r="F87" i="7" l="1"/>
  <c r="B83" i="11"/>
  <c r="DV80" i="13"/>
  <c r="DU80" i="13"/>
  <c r="DT80" i="13"/>
  <c r="DR81" i="13" s="1"/>
  <c r="DV81" i="13" s="1"/>
  <c r="A100" i="13"/>
  <c r="CC100" i="13"/>
  <c r="CM100" i="13" s="1"/>
  <c r="BS100" i="13"/>
  <c r="F88" i="7" l="1"/>
  <c r="B84" i="11"/>
  <c r="DS81" i="13"/>
  <c r="DU81" i="13"/>
  <c r="CC101" i="13"/>
  <c r="CM101" i="13" s="1"/>
  <c r="BS101" i="13"/>
  <c r="A101" i="13"/>
  <c r="B85" i="11" l="1"/>
  <c r="F89" i="7"/>
  <c r="DT81" i="13"/>
  <c r="DR82" i="13" s="1"/>
  <c r="A102" i="13"/>
  <c r="CC102" i="13"/>
  <c r="CM102" i="13" s="1"/>
  <c r="BS102" i="13"/>
  <c r="F90" i="7" l="1"/>
  <c r="B86" i="11"/>
  <c r="DS82" i="13"/>
  <c r="DU82" i="13"/>
  <c r="DV82" i="13"/>
  <c r="CC103" i="13"/>
  <c r="CM103" i="13" s="1"/>
  <c r="BS103" i="13"/>
  <c r="A103" i="13"/>
  <c r="F91" i="7" l="1"/>
  <c r="B87" i="11"/>
  <c r="DT82" i="13"/>
  <c r="DR83" i="13" s="1"/>
  <c r="BS104" i="13"/>
  <c r="A104" i="13"/>
  <c r="CC104" i="13"/>
  <c r="CM104" i="13" s="1"/>
  <c r="F92" i="7" l="1"/>
  <c r="B88" i="11"/>
  <c r="DU83" i="13"/>
  <c r="DV83" i="13"/>
  <c r="DS83" i="13"/>
  <c r="DT83" i="13" s="1"/>
  <c r="DR84" i="13" s="1"/>
  <c r="A105" i="13"/>
  <c r="BS105" i="13"/>
  <c r="CC105" i="13"/>
  <c r="CM105" i="13" s="1"/>
  <c r="B89" i="11" l="1"/>
  <c r="F93" i="7"/>
  <c r="DS84" i="13"/>
  <c r="DU84" i="13"/>
  <c r="DV84" i="13"/>
  <c r="CC106" i="13"/>
  <c r="CM106" i="13" s="1"/>
  <c r="BS106" i="13"/>
  <c r="A106" i="13"/>
  <c r="F94" i="7" l="1"/>
  <c r="B90" i="11"/>
  <c r="DT84" i="13"/>
  <c r="DR85" i="13" s="1"/>
  <c r="A107" i="13"/>
  <c r="CC107" i="13"/>
  <c r="CM107" i="13" s="1"/>
  <c r="BS107" i="13"/>
  <c r="F95" i="7" l="1"/>
  <c r="B91" i="11"/>
  <c r="DV85" i="13"/>
  <c r="DU85" i="13"/>
  <c r="DS85" i="13"/>
  <c r="CC108" i="13"/>
  <c r="CM108" i="13" s="1"/>
  <c r="BS108" i="13"/>
  <c r="A108" i="13"/>
  <c r="F96" i="7" l="1"/>
  <c r="B92" i="11"/>
  <c r="DT85" i="13"/>
  <c r="DR86" i="13" s="1"/>
  <c r="A109" i="13"/>
  <c r="CC109" i="13"/>
  <c r="CM109" i="13" s="1"/>
  <c r="BS109" i="13"/>
  <c r="B93" i="11" l="1"/>
  <c r="F97" i="7"/>
  <c r="DU86" i="13"/>
  <c r="DS86" i="13"/>
  <c r="DV86" i="13"/>
  <c r="CC110" i="13"/>
  <c r="CM110" i="13" s="1"/>
  <c r="BS110" i="13"/>
  <c r="A110" i="13"/>
  <c r="F98" i="7" l="1"/>
  <c r="B94" i="11"/>
  <c r="DT86" i="13"/>
  <c r="DR87" i="13" s="1"/>
  <c r="DU87" i="13" s="1"/>
  <c r="A111" i="13"/>
  <c r="CC111" i="13"/>
  <c r="CM111" i="13" s="1"/>
  <c r="BS111" i="13"/>
  <c r="F99" i="7" l="1"/>
  <c r="B95" i="11"/>
  <c r="DV87" i="13"/>
  <c r="DS87" i="13"/>
  <c r="DT87" i="13" s="1"/>
  <c r="DR88" i="13" s="1"/>
  <c r="CC112" i="13"/>
  <c r="CM112" i="13" s="1"/>
  <c r="BS112" i="13"/>
  <c r="A112" i="13"/>
  <c r="F100" i="7" l="1"/>
  <c r="B96" i="11"/>
  <c r="DU88" i="13"/>
  <c r="DV88" i="13"/>
  <c r="DS88" i="13"/>
  <c r="A113" i="13"/>
  <c r="CC113" i="13"/>
  <c r="CM113" i="13" s="1"/>
  <c r="BS113" i="13"/>
  <c r="B97" i="11" l="1"/>
  <c r="F101" i="7"/>
  <c r="DT88" i="13"/>
  <c r="DR89" i="13" s="1"/>
  <c r="DU89" i="13" s="1"/>
  <c r="CC114" i="13"/>
  <c r="CM114" i="13" s="1"/>
  <c r="BS114" i="13"/>
  <c r="A114" i="13"/>
  <c r="F102" i="7" l="1"/>
  <c r="B98" i="11"/>
  <c r="DS89" i="13"/>
  <c r="DT89" i="13" s="1"/>
  <c r="DR90" i="13" s="1"/>
  <c r="DV89" i="13"/>
  <c r="A115" i="13"/>
  <c r="CC115" i="13"/>
  <c r="CM115" i="13" s="1"/>
  <c r="BS115" i="13"/>
  <c r="F103" i="7" l="1"/>
  <c r="B99" i="11"/>
  <c r="DV90" i="13"/>
  <c r="DS90" i="13"/>
  <c r="DU90" i="13"/>
  <c r="CC116" i="13"/>
  <c r="CM116" i="13" s="1"/>
  <c r="BS116" i="13"/>
  <c r="A116" i="13"/>
  <c r="F104" i="7" l="1"/>
  <c r="B100" i="11"/>
  <c r="DT90" i="13"/>
  <c r="DR91" i="13" s="1"/>
  <c r="A117" i="13"/>
  <c r="CC117" i="13"/>
  <c r="CM117" i="13" s="1"/>
  <c r="BS117" i="13"/>
  <c r="B101" i="11" l="1"/>
  <c r="F105" i="7"/>
  <c r="DU91" i="13"/>
  <c r="DV91" i="13"/>
  <c r="DS91" i="13"/>
  <c r="CC118" i="13"/>
  <c r="CM118" i="13" s="1"/>
  <c r="BS118" i="13"/>
  <c r="A118" i="13"/>
  <c r="F106" i="7" l="1"/>
  <c r="B102" i="11"/>
  <c r="DT91" i="13"/>
  <c r="DR92" i="13" s="1"/>
  <c r="DS92" i="13"/>
  <c r="DU92" i="13"/>
  <c r="DV92" i="13"/>
  <c r="A119" i="13"/>
  <c r="CC119" i="13"/>
  <c r="CM119" i="13" s="1"/>
  <c r="BS119" i="13"/>
  <c r="F107" i="7" l="1"/>
  <c r="B103" i="11"/>
  <c r="DT92" i="13"/>
  <c r="DR93" i="13" s="1"/>
  <c r="CC120" i="13"/>
  <c r="CM120" i="13" s="1"/>
  <c r="BS120" i="13"/>
  <c r="A120" i="13"/>
  <c r="F108" i="7" l="1"/>
  <c r="B104" i="11"/>
  <c r="DV93" i="13"/>
  <c r="DS93" i="13"/>
  <c r="DU93" i="13"/>
  <c r="A121" i="13"/>
  <c r="CC121" i="13"/>
  <c r="CM121" i="13" s="1"/>
  <c r="BS121" i="13"/>
  <c r="B105" i="11" l="1"/>
  <c r="F109" i="7"/>
  <c r="DT93" i="13"/>
  <c r="DR94" i="13" s="1"/>
  <c r="CC122" i="13"/>
  <c r="CM122" i="13" s="1"/>
  <c r="BS122" i="13"/>
  <c r="A122" i="13"/>
  <c r="F110" i="7" l="1"/>
  <c r="B106" i="11"/>
  <c r="DV94" i="13"/>
  <c r="DS94" i="13"/>
  <c r="DU94" i="13"/>
  <c r="A123" i="13"/>
  <c r="CC123" i="13"/>
  <c r="CM123" i="13" s="1"/>
  <c r="BS123" i="13"/>
  <c r="F111" i="7" l="1"/>
  <c r="B107" i="11"/>
  <c r="DT94" i="13"/>
  <c r="DR95" i="13" s="1"/>
  <c r="CC124" i="13"/>
  <c r="CM124" i="13" s="1"/>
  <c r="BS124" i="13"/>
  <c r="A124" i="13"/>
  <c r="F112" i="7" l="1"/>
  <c r="B108" i="11"/>
  <c r="DV95" i="13"/>
  <c r="DS95" i="13"/>
  <c r="DU95" i="13"/>
  <c r="A125" i="13"/>
  <c r="CC125" i="13"/>
  <c r="CM125" i="13" s="1"/>
  <c r="BS125" i="13"/>
  <c r="B109" i="11" l="1"/>
  <c r="F113" i="7"/>
  <c r="DT95" i="13"/>
  <c r="DR96" i="13" s="1"/>
  <c r="CC126" i="13"/>
  <c r="CM126" i="13" s="1"/>
  <c r="BS126" i="13"/>
  <c r="A126" i="13"/>
  <c r="F114" i="7" l="1"/>
  <c r="B110" i="11"/>
  <c r="DU96" i="13"/>
  <c r="DV96" i="13"/>
  <c r="DS96" i="13"/>
  <c r="A127" i="13"/>
  <c r="CC127" i="13"/>
  <c r="CM127" i="13" s="1"/>
  <c r="BS127" i="13"/>
  <c r="F115" i="7" l="1"/>
  <c r="B111" i="11"/>
  <c r="DT96" i="13"/>
  <c r="DR97" i="13" s="1"/>
  <c r="CC128" i="13"/>
  <c r="CM128" i="13" s="1"/>
  <c r="BS128" i="13"/>
  <c r="A128" i="13"/>
  <c r="F116" i="7" l="1"/>
  <c r="B112" i="11"/>
  <c r="DU97" i="13"/>
  <c r="DS97" i="13"/>
  <c r="DT97" i="13" s="1"/>
  <c r="DR98" i="13" s="1"/>
  <c r="DV97" i="13"/>
  <c r="A129" i="13"/>
  <c r="CC129" i="13"/>
  <c r="CM129" i="13" s="1"/>
  <c r="BS129" i="13"/>
  <c r="B113" i="11" l="1"/>
  <c r="F117" i="7"/>
  <c r="DS98" i="13"/>
  <c r="DV98" i="13"/>
  <c r="DU98" i="13"/>
  <c r="CC130" i="13"/>
  <c r="CM130" i="13" s="1"/>
  <c r="BS130" i="13"/>
  <c r="A130" i="13"/>
  <c r="F118" i="7" l="1"/>
  <c r="B114" i="11"/>
  <c r="DT98" i="13"/>
  <c r="DR99" i="13" s="1"/>
  <c r="A131" i="13"/>
  <c r="CC131" i="13"/>
  <c r="CM131" i="13" s="1"/>
  <c r="BS131" i="13"/>
  <c r="F119" i="7" l="1"/>
  <c r="B115" i="11"/>
  <c r="DV99" i="13"/>
  <c r="DS99" i="13"/>
  <c r="DU99" i="13"/>
  <c r="CC132" i="13"/>
  <c r="CM132" i="13" s="1"/>
  <c r="BS132" i="13"/>
  <c r="A132" i="13"/>
  <c r="F120" i="7" l="1"/>
  <c r="B116" i="11"/>
  <c r="DT99" i="13"/>
  <c r="DR100" i="13" s="1"/>
  <c r="A133" i="13"/>
  <c r="CC133" i="13"/>
  <c r="CM133" i="13" s="1"/>
  <c r="BS133" i="13"/>
  <c r="B117" i="11" l="1"/>
  <c r="F121" i="7"/>
  <c r="DV100" i="13"/>
  <c r="DU100" i="13"/>
  <c r="DS100" i="13"/>
  <c r="CC134" i="13"/>
  <c r="CM134" i="13" s="1"/>
  <c r="BS134" i="13"/>
  <c r="A134" i="13"/>
  <c r="F122" i="7" l="1"/>
  <c r="B118" i="11"/>
  <c r="DT100" i="13"/>
  <c r="DR101" i="13" s="1"/>
  <c r="A135" i="13"/>
  <c r="CC135" i="13"/>
  <c r="CM135" i="13" s="1"/>
  <c r="BS135" i="13"/>
  <c r="F123" i="7" l="1"/>
  <c r="B119" i="11"/>
  <c r="DS101" i="13"/>
  <c r="DV101" i="13"/>
  <c r="DU101" i="13"/>
  <c r="CC136" i="13"/>
  <c r="CM136" i="13" s="1"/>
  <c r="BS136" i="13"/>
  <c r="A136" i="13"/>
  <c r="F124" i="7" l="1"/>
  <c r="B120" i="11"/>
  <c r="DT101" i="13"/>
  <c r="DR102" i="13" s="1"/>
  <c r="A137" i="13"/>
  <c r="CC137" i="13"/>
  <c r="CM137" i="13" s="1"/>
  <c r="BS137" i="13"/>
  <c r="B121" i="11" l="1"/>
  <c r="F125" i="7"/>
  <c r="DS102" i="13"/>
  <c r="DU102" i="13"/>
  <c r="DV102" i="13"/>
  <c r="CC138" i="13"/>
  <c r="CM138" i="13" s="1"/>
  <c r="BS138" i="13"/>
  <c r="A138" i="13"/>
  <c r="F126" i="7" l="1"/>
  <c r="B122" i="11"/>
  <c r="DT102" i="13"/>
  <c r="DR103" i="13" s="1"/>
  <c r="DS103" i="13"/>
  <c r="DU103" i="13"/>
  <c r="DV103" i="13"/>
  <c r="A139" i="13"/>
  <c r="CC139" i="13"/>
  <c r="CM139" i="13" s="1"/>
  <c r="BS139" i="13"/>
  <c r="F127" i="7" l="1"/>
  <c r="B123" i="11"/>
  <c r="DT103" i="13"/>
  <c r="DR104" i="13" s="1"/>
  <c r="CC140" i="13"/>
  <c r="CM140" i="13" s="1"/>
  <c r="BS140" i="13"/>
  <c r="A140" i="13"/>
  <c r="F128" i="7" l="1"/>
  <c r="B124" i="11"/>
  <c r="DS104" i="13"/>
  <c r="DV104" i="13"/>
  <c r="DU104" i="13"/>
  <c r="DT104" i="13" s="1"/>
  <c r="DR105" i="13" s="1"/>
  <c r="A141" i="13"/>
  <c r="CC141" i="13"/>
  <c r="CM141" i="13" s="1"/>
  <c r="BS141" i="13"/>
  <c r="B125" i="11" l="1"/>
  <c r="F129" i="7"/>
  <c r="DS105" i="13"/>
  <c r="DV105" i="13"/>
  <c r="DU105" i="13"/>
  <c r="CC142" i="13"/>
  <c r="CM142" i="13" s="1"/>
  <c r="BS142" i="13"/>
  <c r="A142" i="13"/>
  <c r="F130" i="7" l="1"/>
  <c r="B126" i="11"/>
  <c r="DT105" i="13"/>
  <c r="DR106" i="13" s="1"/>
  <c r="A143" i="13"/>
  <c r="CC143" i="13"/>
  <c r="CM143" i="13" s="1"/>
  <c r="BS143" i="13"/>
  <c r="F131" i="7" l="1"/>
  <c r="B127" i="11"/>
  <c r="DS106" i="13"/>
  <c r="DV106" i="13"/>
  <c r="DU106" i="13"/>
  <c r="CC144" i="13"/>
  <c r="CM144" i="13" s="1"/>
  <c r="BS144" i="13"/>
  <c r="A144" i="13"/>
  <c r="F132" i="7" l="1"/>
  <c r="B128" i="11"/>
  <c r="DT106" i="13"/>
  <c r="DR107" i="13" s="1"/>
  <c r="A145" i="13"/>
  <c r="CC145" i="13"/>
  <c r="CM145" i="13" s="1"/>
  <c r="BS145" i="13"/>
  <c r="B129" i="11" l="1"/>
  <c r="F133" i="7"/>
  <c r="DS107" i="13"/>
  <c r="DV107" i="13"/>
  <c r="DU107" i="13"/>
  <c r="CC146" i="13"/>
  <c r="CM146" i="13" s="1"/>
  <c r="BS146" i="13"/>
  <c r="A146" i="13"/>
  <c r="F134" i="7" l="1"/>
  <c r="B130" i="11"/>
  <c r="DT107" i="13"/>
  <c r="DR108" i="13" s="1"/>
  <c r="DS108" i="13" s="1"/>
  <c r="A147" i="13"/>
  <c r="CC147" i="13"/>
  <c r="CM147" i="13" s="1"/>
  <c r="BS147" i="13"/>
  <c r="F135" i="7" l="1"/>
  <c r="B131" i="11"/>
  <c r="DV108" i="13"/>
  <c r="DU108" i="13"/>
  <c r="DT108" i="13"/>
  <c r="DR109" i="13" s="1"/>
  <c r="CC148" i="13"/>
  <c r="CM148" i="13" s="1"/>
  <c r="BS148" i="13"/>
  <c r="A148" i="13"/>
  <c r="F136" i="7" l="1"/>
  <c r="B132" i="11"/>
  <c r="DS109" i="13"/>
  <c r="DU109" i="13"/>
  <c r="DV109" i="13"/>
  <c r="A149" i="13"/>
  <c r="CC149" i="13"/>
  <c r="CM149" i="13" s="1"/>
  <c r="BS149" i="13"/>
  <c r="B133" i="11" l="1"/>
  <c r="F137" i="7"/>
  <c r="DT109" i="13"/>
  <c r="DR110" i="13" s="1"/>
  <c r="CC150" i="13"/>
  <c r="CM150" i="13" s="1"/>
  <c r="BS150" i="13"/>
  <c r="A150" i="13"/>
  <c r="F138" i="7" l="1"/>
  <c r="B134" i="11"/>
  <c r="DU110" i="13"/>
  <c r="DV110" i="13"/>
  <c r="DS110" i="13"/>
  <c r="DT110" i="13" s="1"/>
  <c r="DR111" i="13" s="1"/>
  <c r="A151" i="13"/>
  <c r="CC151" i="13"/>
  <c r="CM151" i="13" s="1"/>
  <c r="BS151" i="13"/>
  <c r="F139" i="7" l="1"/>
  <c r="B135" i="11"/>
  <c r="DS111" i="13"/>
  <c r="DU111" i="13"/>
  <c r="DV111" i="13"/>
  <c r="CC152" i="13"/>
  <c r="CM152" i="13" s="1"/>
  <c r="BS152" i="13"/>
  <c r="A152" i="13"/>
  <c r="F140" i="7" l="1"/>
  <c r="B136" i="11"/>
  <c r="DT111" i="13"/>
  <c r="DR112" i="13" s="1"/>
  <c r="DV112" i="13" s="1"/>
  <c r="DS112" i="13"/>
  <c r="A153" i="13"/>
  <c r="CC153" i="13"/>
  <c r="CM153" i="13" s="1"/>
  <c r="BS153" i="13"/>
  <c r="B137" i="11" l="1"/>
  <c r="F141" i="7"/>
  <c r="DU112" i="13"/>
  <c r="DT112" i="13"/>
  <c r="DR113" i="13" s="1"/>
  <c r="CC154" i="13"/>
  <c r="CM154" i="13" s="1"/>
  <c r="BS154" i="13"/>
  <c r="A154" i="13"/>
  <c r="F142" i="7" l="1"/>
  <c r="B138" i="11"/>
  <c r="DS113" i="13"/>
  <c r="DU113" i="13"/>
  <c r="DV113" i="13"/>
  <c r="A155" i="13"/>
  <c r="CC155" i="13"/>
  <c r="CM155" i="13" s="1"/>
  <c r="BS155" i="13"/>
  <c r="F143" i="7" l="1"/>
  <c r="B139" i="11"/>
  <c r="DT113" i="13"/>
  <c r="DR114" i="13" s="1"/>
  <c r="CC156" i="13"/>
  <c r="CM156" i="13" s="1"/>
  <c r="BS156" i="13"/>
  <c r="A156" i="13"/>
  <c r="F144" i="7" l="1"/>
  <c r="B140" i="11"/>
  <c r="DU114" i="13"/>
  <c r="DV114" i="13"/>
  <c r="DS114" i="13"/>
  <c r="A157" i="13"/>
  <c r="CC157" i="13"/>
  <c r="CM157" i="13" s="1"/>
  <c r="BS157" i="13"/>
  <c r="F145" i="7" l="1"/>
  <c r="B141" i="11"/>
  <c r="DT114" i="13"/>
  <c r="DR115" i="13" s="1"/>
  <c r="DS115" i="13" s="1"/>
  <c r="DV115" i="13"/>
  <c r="DU115" i="13"/>
  <c r="CC158" i="13"/>
  <c r="CM158" i="13" s="1"/>
  <c r="BS158" i="13"/>
  <c r="A158" i="13"/>
  <c r="F146" i="7" l="1"/>
  <c r="B142" i="11"/>
  <c r="DT115" i="13"/>
  <c r="DR116" i="13" s="1"/>
  <c r="DU116" i="13" s="1"/>
  <c r="DV116" i="13"/>
  <c r="A159" i="13"/>
  <c r="CC159" i="13"/>
  <c r="CM159" i="13" s="1"/>
  <c r="BS159" i="13"/>
  <c r="F147" i="7" l="1"/>
  <c r="B143" i="11"/>
  <c r="DS116" i="13"/>
  <c r="DT116" i="13"/>
  <c r="DR117" i="13" s="1"/>
  <c r="CC160" i="13"/>
  <c r="CM160" i="13" s="1"/>
  <c r="BS160" i="13"/>
  <c r="A160" i="13"/>
  <c r="B144" i="11" l="1"/>
  <c r="F148" i="7"/>
  <c r="DV117" i="13"/>
  <c r="DS117" i="13"/>
  <c r="DU117" i="13"/>
  <c r="A161" i="13"/>
  <c r="CC161" i="13"/>
  <c r="CM161" i="13" s="1"/>
  <c r="BS161" i="13"/>
  <c r="F149" i="7" l="1"/>
  <c r="B145" i="11"/>
  <c r="DT117" i="13"/>
  <c r="DR118" i="13" s="1"/>
  <c r="DU118" i="13" s="1"/>
  <c r="DV118" i="13"/>
  <c r="DS118" i="13"/>
  <c r="CC162" i="13"/>
  <c r="CM162" i="13" s="1"/>
  <c r="BS162" i="13"/>
  <c r="A162" i="13"/>
  <c r="F150" i="7" l="1"/>
  <c r="B146" i="11"/>
  <c r="DT118" i="13"/>
  <c r="DR119" i="13" s="1"/>
  <c r="DU119" i="13" s="1"/>
  <c r="DS119" i="13"/>
  <c r="DV119" i="13"/>
  <c r="A163" i="13"/>
  <c r="CC163" i="13"/>
  <c r="CM163" i="13" s="1"/>
  <c r="BS163" i="13"/>
  <c r="F151" i="7" l="1"/>
  <c r="B147" i="11"/>
  <c r="DT119" i="13"/>
  <c r="DR120" i="13" s="1"/>
  <c r="DU120" i="13"/>
  <c r="DV120" i="13"/>
  <c r="DS120" i="13"/>
  <c r="DT120" i="13" s="1"/>
  <c r="DR121" i="13" s="1"/>
  <c r="CC164" i="13"/>
  <c r="CM164" i="13" s="1"/>
  <c r="BS164" i="13"/>
  <c r="A164" i="13"/>
  <c r="B148" i="11" l="1"/>
  <c r="F152" i="7"/>
  <c r="DV121" i="13"/>
  <c r="DU121" i="13"/>
  <c r="DS121" i="13"/>
  <c r="A165" i="13"/>
  <c r="CC165" i="13"/>
  <c r="CM165" i="13" s="1"/>
  <c r="BS165" i="13"/>
  <c r="F153" i="7" l="1"/>
  <c r="B149" i="11"/>
  <c r="DT121" i="13"/>
  <c r="DR122" i="13" s="1"/>
  <c r="DV122" i="13" s="1"/>
  <c r="CC166" i="13"/>
  <c r="CM166" i="13" s="1"/>
  <c r="BS166" i="13"/>
  <c r="A166" i="13"/>
  <c r="F154" i="7" l="1"/>
  <c r="B150" i="11"/>
  <c r="DU122" i="13"/>
  <c r="DS122" i="13"/>
  <c r="A167" i="13"/>
  <c r="CC167" i="13"/>
  <c r="CM167" i="13" s="1"/>
  <c r="BS167" i="13"/>
  <c r="F155" i="7" l="1"/>
  <c r="B151" i="11"/>
  <c r="DT122" i="13"/>
  <c r="DR123" i="13" s="1"/>
  <c r="DU123" i="13"/>
  <c r="CC168" i="13"/>
  <c r="CM168" i="13" s="1"/>
  <c r="BS168" i="13"/>
  <c r="A168" i="13"/>
  <c r="B152" i="11" l="1"/>
  <c r="F156" i="7"/>
  <c r="DS123" i="13"/>
  <c r="DT123" i="13" s="1"/>
  <c r="DR124" i="13" s="1"/>
  <c r="DV123" i="13"/>
  <c r="DS124" i="13"/>
  <c r="DV124" i="13"/>
  <c r="DU124" i="13"/>
  <c r="A169" i="13"/>
  <c r="CC169" i="13"/>
  <c r="CM169" i="13" s="1"/>
  <c r="BS169" i="13"/>
  <c r="F157" i="7" l="1"/>
  <c r="B153" i="11"/>
  <c r="DT124" i="13"/>
  <c r="DR125" i="13" s="1"/>
  <c r="DV125" i="13" s="1"/>
  <c r="DU125" i="13"/>
  <c r="CC170" i="13"/>
  <c r="CM170" i="13" s="1"/>
  <c r="BS170" i="13"/>
  <c r="A170" i="13"/>
  <c r="F158" i="7" l="1"/>
  <c r="B154" i="11"/>
  <c r="DS125" i="13"/>
  <c r="DT125" i="13" s="1"/>
  <c r="DR126" i="13" s="1"/>
  <c r="DU126" i="13" s="1"/>
  <c r="A171" i="13"/>
  <c r="CC171" i="13"/>
  <c r="CM171" i="13" s="1"/>
  <c r="BS171" i="13"/>
  <c r="F159" i="7" l="1"/>
  <c r="B155" i="11"/>
  <c r="DS126" i="13"/>
  <c r="DV126" i="13"/>
  <c r="DT126" i="13"/>
  <c r="DR127" i="13" s="1"/>
  <c r="CC172" i="13"/>
  <c r="CM172" i="13" s="1"/>
  <c r="BS172" i="13"/>
  <c r="A172" i="13"/>
  <c r="F160" i="7" l="1"/>
  <c r="B156" i="11"/>
  <c r="DV127" i="13"/>
  <c r="DU127" i="13"/>
  <c r="DS127" i="13"/>
  <c r="A173" i="13"/>
  <c r="CC173" i="13"/>
  <c r="CM173" i="13" s="1"/>
  <c r="BS173" i="13"/>
  <c r="F161" i="7" l="1"/>
  <c r="B157" i="11"/>
  <c r="DT127" i="13"/>
  <c r="DR128" i="13" s="1"/>
  <c r="DU128" i="13" s="1"/>
  <c r="CC174" i="13"/>
  <c r="CM174" i="13" s="1"/>
  <c r="BS174" i="13"/>
  <c r="A174" i="13"/>
  <c r="F162" i="7" l="1"/>
  <c r="B158" i="11"/>
  <c r="DS128" i="13"/>
  <c r="DT128" i="13" s="1"/>
  <c r="DR129" i="13" s="1"/>
  <c r="DS129" i="13" s="1"/>
  <c r="DV128" i="13"/>
  <c r="DU129" i="13"/>
  <c r="A175" i="13"/>
  <c r="CC175" i="13"/>
  <c r="CM175" i="13" s="1"/>
  <c r="BS175" i="13"/>
  <c r="F163" i="7" l="1"/>
  <c r="B159" i="11"/>
  <c r="DV129" i="13"/>
  <c r="DT129" i="13"/>
  <c r="DR130" i="13" s="1"/>
  <c r="DU130" i="13" s="1"/>
  <c r="DV130" i="13"/>
  <c r="CC176" i="13"/>
  <c r="CM176" i="13" s="1"/>
  <c r="BS176" i="13"/>
  <c r="A176" i="13"/>
  <c r="B160" i="11" l="1"/>
  <c r="F164" i="7"/>
  <c r="DS130" i="13"/>
  <c r="DT130" i="13" s="1"/>
  <c r="DR131" i="13" s="1"/>
  <c r="DV131" i="13" s="1"/>
  <c r="DS131" i="13"/>
  <c r="A177" i="13"/>
  <c r="CC177" i="13"/>
  <c r="CM177" i="13" s="1"/>
  <c r="BS177" i="13"/>
  <c r="F165" i="7" l="1"/>
  <c r="B161" i="11"/>
  <c r="DU131" i="13"/>
  <c r="DT131" i="13"/>
  <c r="DR132" i="13" s="1"/>
  <c r="CC178" i="13"/>
  <c r="CM178" i="13" s="1"/>
  <c r="BS178" i="13"/>
  <c r="A178" i="13"/>
  <c r="F166" i="7" l="1"/>
  <c r="B162" i="11"/>
  <c r="DS132" i="13"/>
  <c r="DU132" i="13"/>
  <c r="DV132" i="13"/>
  <c r="A179" i="13"/>
  <c r="CC179" i="13"/>
  <c r="CM179" i="13" s="1"/>
  <c r="BS179" i="13"/>
  <c r="F167" i="7" l="1"/>
  <c r="B163" i="11"/>
  <c r="DT132" i="13"/>
  <c r="DR133" i="13" s="1"/>
  <c r="CC180" i="13"/>
  <c r="CM180" i="13" s="1"/>
  <c r="BS180" i="13"/>
  <c r="A180" i="13"/>
  <c r="B164" i="11" l="1"/>
  <c r="F168" i="7"/>
  <c r="DS133" i="13"/>
  <c r="DV133" i="13"/>
  <c r="DU133" i="13"/>
  <c r="A181" i="13"/>
  <c r="CC181" i="13"/>
  <c r="CM181" i="13" s="1"/>
  <c r="BS181" i="13"/>
  <c r="F169" i="7" l="1"/>
  <c r="B165" i="11"/>
  <c r="DT133" i="13"/>
  <c r="DR134" i="13" s="1"/>
  <c r="DV134" i="13"/>
  <c r="DU134" i="13"/>
  <c r="DS134" i="13"/>
  <c r="CC182" i="13"/>
  <c r="CM182" i="13" s="1"/>
  <c r="BS182" i="13"/>
  <c r="A182" i="13"/>
  <c r="F170" i="7" l="1"/>
  <c r="B166" i="11"/>
  <c r="DT134" i="13"/>
  <c r="DR135" i="13" s="1"/>
  <c r="DV135" i="13"/>
  <c r="DU135" i="13"/>
  <c r="DS135" i="13"/>
  <c r="A183" i="13"/>
  <c r="CC183" i="13"/>
  <c r="CM183" i="13" s="1"/>
  <c r="BS183" i="13"/>
  <c r="F171" i="7" l="1"/>
  <c r="B167" i="11"/>
  <c r="DT135" i="13"/>
  <c r="DR136" i="13" s="1"/>
  <c r="CC184" i="13"/>
  <c r="CM184" i="13" s="1"/>
  <c r="BS184" i="13"/>
  <c r="A184" i="13"/>
  <c r="F172" i="7" l="1"/>
  <c r="B168" i="11"/>
  <c r="DU136" i="13"/>
  <c r="DS136" i="13"/>
  <c r="DV136" i="13"/>
  <c r="A185" i="13"/>
  <c r="CC185" i="13"/>
  <c r="CM185" i="13" s="1"/>
  <c r="BS185" i="13"/>
  <c r="F173" i="7" l="1"/>
  <c r="B169" i="11"/>
  <c r="DT136" i="13"/>
  <c r="DR137" i="13" s="1"/>
  <c r="DS137" i="13"/>
  <c r="DV137" i="13"/>
  <c r="DU137" i="13"/>
  <c r="CC186" i="13"/>
  <c r="CM186" i="13" s="1"/>
  <c r="BS186" i="13"/>
  <c r="A186" i="13"/>
  <c r="F174" i="7" l="1"/>
  <c r="B170" i="11"/>
  <c r="DT137" i="13"/>
  <c r="DR138" i="13" s="1"/>
  <c r="DS138" i="13" s="1"/>
  <c r="A187" i="13"/>
  <c r="CC187" i="13"/>
  <c r="CM187" i="13" s="1"/>
  <c r="BS187" i="13"/>
  <c r="F175" i="7" l="1"/>
  <c r="B171" i="11"/>
  <c r="DU138" i="13"/>
  <c r="DT138" i="13" s="1"/>
  <c r="DR139" i="13" s="1"/>
  <c r="DV138" i="13"/>
  <c r="CC188" i="13"/>
  <c r="CM188" i="13" s="1"/>
  <c r="BS188" i="13"/>
  <c r="A188" i="13"/>
  <c r="F176" i="7" l="1"/>
  <c r="B172" i="11"/>
  <c r="DU139" i="13"/>
  <c r="DV139" i="13"/>
  <c r="DS139" i="13"/>
  <c r="DT139" i="13" s="1"/>
  <c r="DR140" i="13" s="1"/>
  <c r="A189" i="13"/>
  <c r="CC189" i="13"/>
  <c r="CM189" i="13" s="1"/>
  <c r="BS189" i="13"/>
  <c r="F177" i="7" l="1"/>
  <c r="B173" i="11"/>
  <c r="DU140" i="13"/>
  <c r="DS140" i="13"/>
  <c r="DT140" i="13" s="1"/>
  <c r="DR141" i="13" s="1"/>
  <c r="DV141" i="13" s="1"/>
  <c r="DV140" i="13"/>
  <c r="DU141" i="13"/>
  <c r="CC190" i="13"/>
  <c r="CM190" i="13" s="1"/>
  <c r="BS190" i="13"/>
  <c r="A190" i="13"/>
  <c r="F178" i="7" l="1"/>
  <c r="B174" i="11"/>
  <c r="DS141" i="13"/>
  <c r="DT141" i="13"/>
  <c r="DR142" i="13" s="1"/>
  <c r="DU142" i="13" s="1"/>
  <c r="DV142" i="13"/>
  <c r="A191" i="13"/>
  <c r="CC191" i="13"/>
  <c r="CM191" i="13" s="1"/>
  <c r="BS191" i="13"/>
  <c r="F179" i="7" l="1"/>
  <c r="B175" i="11"/>
  <c r="DS142" i="13"/>
  <c r="DT142" i="13" s="1"/>
  <c r="DR143" i="13" s="1"/>
  <c r="CC192" i="13"/>
  <c r="CM192" i="13" s="1"/>
  <c r="BS192" i="13"/>
  <c r="A192" i="13"/>
  <c r="F180" i="7" l="1"/>
  <c r="B176" i="11"/>
  <c r="DU143" i="13"/>
  <c r="DV143" i="13"/>
  <c r="DS143" i="13"/>
  <c r="DT143" i="13" s="1"/>
  <c r="DR144" i="13" s="1"/>
  <c r="A193" i="13"/>
  <c r="CC193" i="13"/>
  <c r="CM193" i="13" s="1"/>
  <c r="BS193" i="13"/>
  <c r="F181" i="7" l="1"/>
  <c r="B177" i="11"/>
  <c r="DV144" i="13"/>
  <c r="DS144" i="13"/>
  <c r="DU144" i="13"/>
  <c r="DT144" i="13"/>
  <c r="DR145" i="13" s="1"/>
  <c r="CC194" i="13"/>
  <c r="CM194" i="13" s="1"/>
  <c r="BS194" i="13"/>
  <c r="A194" i="13"/>
  <c r="F182" i="7" l="1"/>
  <c r="B178" i="11"/>
  <c r="DV145" i="13"/>
  <c r="DS145" i="13"/>
  <c r="DU145" i="13"/>
  <c r="DT145" i="13" s="1"/>
  <c r="DR146" i="13" s="1"/>
  <c r="A195" i="13"/>
  <c r="CC195" i="13"/>
  <c r="CM195" i="13" s="1"/>
  <c r="BS195" i="13"/>
  <c r="F183" i="7" l="1"/>
  <c r="B179" i="11"/>
  <c r="DU146" i="13"/>
  <c r="DS146" i="13"/>
  <c r="DV146" i="13"/>
  <c r="CC196" i="13"/>
  <c r="CM196" i="13" s="1"/>
  <c r="BS196" i="13"/>
  <c r="A196" i="13"/>
  <c r="F184" i="7" l="1"/>
  <c r="B180" i="11"/>
  <c r="DT146" i="13"/>
  <c r="DR147" i="13" s="1"/>
  <c r="DU147" i="13"/>
  <c r="DV147" i="13"/>
  <c r="DS147" i="13"/>
  <c r="DT147" i="13" s="1"/>
  <c r="DR148" i="13" s="1"/>
  <c r="A197" i="13"/>
  <c r="CC197" i="13"/>
  <c r="CM197" i="13" s="1"/>
  <c r="BS197" i="13"/>
  <c r="F185" i="7" l="1"/>
  <c r="B181" i="11"/>
  <c r="DU148" i="13"/>
  <c r="DS148" i="13"/>
  <c r="DV148" i="13"/>
  <c r="CC198" i="13"/>
  <c r="CM198" i="13" s="1"/>
  <c r="BS198" i="13"/>
  <c r="A198" i="13"/>
  <c r="F186" i="7" l="1"/>
  <c r="B182" i="11"/>
  <c r="DT148" i="13"/>
  <c r="DR149" i="13" s="1"/>
  <c r="DS149" i="13" s="1"/>
  <c r="DU149" i="13"/>
  <c r="A199" i="13"/>
  <c r="CC199" i="13"/>
  <c r="CM199" i="13" s="1"/>
  <c r="BS199" i="13"/>
  <c r="F187" i="7" l="1"/>
  <c r="B183" i="11"/>
  <c r="DV149" i="13"/>
  <c r="DT149" i="13"/>
  <c r="DR150" i="13" s="1"/>
  <c r="DS150" i="13" s="1"/>
  <c r="CC200" i="13"/>
  <c r="CM200" i="13" s="1"/>
  <c r="BS200" i="13"/>
  <c r="A200" i="13"/>
  <c r="F188" i="7" l="1"/>
  <c r="B184" i="11"/>
  <c r="DU150" i="13"/>
  <c r="DT150" i="13" s="1"/>
  <c r="DR151" i="13" s="1"/>
  <c r="DU151" i="13" s="1"/>
  <c r="DV150" i="13"/>
  <c r="A201" i="13"/>
  <c r="CC201" i="13"/>
  <c r="CM201" i="13" s="1"/>
  <c r="BS201" i="13"/>
  <c r="F189" i="7" l="1"/>
  <c r="B185" i="11"/>
  <c r="DV151" i="13"/>
  <c r="DS151" i="13"/>
  <c r="CC202" i="13"/>
  <c r="CM202" i="13" s="1"/>
  <c r="BS202" i="13"/>
  <c r="A202" i="13"/>
  <c r="DT151" i="13"/>
  <c r="DR152" i="13" s="1"/>
  <c r="F190" i="7" l="1"/>
  <c r="B186" i="11"/>
  <c r="DU152" i="13"/>
  <c r="DS152" i="13"/>
  <c r="DV152" i="13"/>
  <c r="A203" i="13"/>
  <c r="CC203" i="13"/>
  <c r="CM203" i="13" s="1"/>
  <c r="BS203" i="13"/>
  <c r="F191" i="7" l="1"/>
  <c r="B187" i="11"/>
  <c r="CC204" i="13"/>
  <c r="CM204" i="13" s="1"/>
  <c r="BS204" i="13"/>
  <c r="A204" i="13"/>
  <c r="DT152" i="13"/>
  <c r="DR153" i="13" s="1"/>
  <c r="F192" i="7" l="1"/>
  <c r="B188" i="11"/>
  <c r="A205" i="13"/>
  <c r="CC205" i="13"/>
  <c r="CM205" i="13" s="1"/>
  <c r="BS205" i="13"/>
  <c r="DS153" i="13"/>
  <c r="DV153" i="13"/>
  <c r="DU153" i="13"/>
  <c r="F193" i="7" l="1"/>
  <c r="B189" i="11"/>
  <c r="DT153" i="13"/>
  <c r="DR154" i="13" s="1"/>
  <c r="DV154" i="13" s="1"/>
  <c r="CC206" i="13"/>
  <c r="CM206" i="13" s="1"/>
  <c r="BS206" i="13"/>
  <c r="A206" i="13"/>
  <c r="F194" i="7" l="1"/>
  <c r="B190" i="11"/>
  <c r="DU154" i="13"/>
  <c r="DS154" i="13"/>
  <c r="A207" i="13"/>
  <c r="CC207" i="13"/>
  <c r="CM207" i="13" s="1"/>
  <c r="BS207" i="13"/>
  <c r="F195" i="7" l="1"/>
  <c r="B191" i="11"/>
  <c r="DT154" i="13"/>
  <c r="DR155" i="13" s="1"/>
  <c r="DS155" i="13" s="1"/>
  <c r="CC208" i="13"/>
  <c r="CM208" i="13" s="1"/>
  <c r="BS208" i="13"/>
  <c r="A208" i="13"/>
  <c r="B192" i="11" l="1"/>
  <c r="F196" i="7"/>
  <c r="DU155" i="13"/>
  <c r="DT155" i="13" s="1"/>
  <c r="DR156" i="13" s="1"/>
  <c r="DU156" i="13" s="1"/>
  <c r="DV155" i="13"/>
  <c r="DS156" i="13"/>
  <c r="A209" i="13"/>
  <c r="CC209" i="13"/>
  <c r="CM209" i="13" s="1"/>
  <c r="BS209" i="13"/>
  <c r="F197" i="7" l="1"/>
  <c r="B193" i="11"/>
  <c r="DV156" i="13"/>
  <c r="DT156" i="13"/>
  <c r="DR157" i="13" s="1"/>
  <c r="DS157" i="13" s="1"/>
  <c r="CC210" i="13"/>
  <c r="CM210" i="13" s="1"/>
  <c r="BS210" i="13"/>
  <c r="A210" i="13"/>
  <c r="F198" i="7" l="1"/>
  <c r="B194" i="11"/>
  <c r="DU157" i="13"/>
  <c r="DT157" i="13" s="1"/>
  <c r="DR158" i="13" s="1"/>
  <c r="DV157" i="13"/>
  <c r="A211" i="13"/>
  <c r="CC211" i="13"/>
  <c r="CM211" i="13" s="1"/>
  <c r="BS211" i="13"/>
  <c r="F199" i="7" l="1"/>
  <c r="B195" i="11"/>
  <c r="DU158" i="13"/>
  <c r="DS158" i="13"/>
  <c r="DV158" i="13"/>
  <c r="CC212" i="13"/>
  <c r="CM212" i="13" s="1"/>
  <c r="BS212" i="13"/>
  <c r="A212" i="13"/>
  <c r="F200" i="7" l="1"/>
  <c r="B196" i="11"/>
  <c r="A213" i="13"/>
  <c r="CC213" i="13"/>
  <c r="CM213" i="13" s="1"/>
  <c r="BS213" i="13"/>
  <c r="DT158" i="13"/>
  <c r="DR159" i="13" s="1"/>
  <c r="F201" i="7" l="1"/>
  <c r="B197" i="11"/>
  <c r="CC214" i="13"/>
  <c r="CM214" i="13" s="1"/>
  <c r="BS214" i="13"/>
  <c r="A214" i="13"/>
  <c r="DS159" i="13"/>
  <c r="DV159" i="13"/>
  <c r="DU159" i="13"/>
  <c r="F202" i="7" l="1"/>
  <c r="B198" i="11"/>
  <c r="DT159" i="13"/>
  <c r="DR160" i="13" s="1"/>
  <c r="A215" i="13"/>
  <c r="CC215" i="13"/>
  <c r="CM215" i="13" s="1"/>
  <c r="BS215" i="13"/>
  <c r="F203" i="7" l="1"/>
  <c r="B199" i="11"/>
  <c r="DU160" i="13"/>
  <c r="DS160" i="13"/>
  <c r="DV160" i="13"/>
  <c r="CC216" i="13"/>
  <c r="CM216" i="13" s="1"/>
  <c r="BS216" i="13"/>
  <c r="A216" i="13"/>
  <c r="F204" i="7" l="1"/>
  <c r="B200" i="11"/>
  <c r="A217" i="13"/>
  <c r="CC217" i="13"/>
  <c r="CM217" i="13" s="1"/>
  <c r="BS217" i="13"/>
  <c r="DT160" i="13"/>
  <c r="DR161" i="13" s="1"/>
  <c r="F205" i="7" l="1"/>
  <c r="B201" i="11"/>
  <c r="CC218" i="13"/>
  <c r="CM218" i="13" s="1"/>
  <c r="BS218" i="13"/>
  <c r="A218" i="13"/>
  <c r="DS161" i="13"/>
  <c r="DV161" i="13"/>
  <c r="DU161" i="13"/>
  <c r="F206" i="7" l="1"/>
  <c r="B202" i="11"/>
  <c r="DT161" i="13"/>
  <c r="DR162" i="13" s="1"/>
  <c r="DV162" i="13" s="1"/>
  <c r="A219" i="13"/>
  <c r="CC219" i="13"/>
  <c r="CM219" i="13" s="1"/>
  <c r="BS219" i="13"/>
  <c r="F207" i="7" l="1"/>
  <c r="B203" i="11"/>
  <c r="DS162" i="13"/>
  <c r="DU162" i="13"/>
  <c r="CC220" i="13"/>
  <c r="CM220" i="13" s="1"/>
  <c r="BS220" i="13"/>
  <c r="A220" i="13"/>
  <c r="F208" i="7" l="1"/>
  <c r="B204" i="11"/>
  <c r="DT162" i="13"/>
  <c r="DR163" i="13" s="1"/>
  <c r="DU163" i="13" s="1"/>
  <c r="A221" i="13"/>
  <c r="CC221" i="13"/>
  <c r="CM221" i="13" s="1"/>
  <c r="BS221" i="13"/>
  <c r="F209" i="7" l="1"/>
  <c r="B205" i="11"/>
  <c r="DV163" i="13"/>
  <c r="DS163" i="13"/>
  <c r="DT163" i="13" s="1"/>
  <c r="DR164" i="13" s="1"/>
  <c r="DS164" i="13" s="1"/>
  <c r="CC222" i="13"/>
  <c r="CM222" i="13" s="1"/>
  <c r="BS222" i="13"/>
  <c r="A222" i="13"/>
  <c r="F210" i="7" l="1"/>
  <c r="B206" i="11"/>
  <c r="DV164" i="13"/>
  <c r="DU164" i="13"/>
  <c r="DT164" i="13" s="1"/>
  <c r="DR165" i="13" s="1"/>
  <c r="A223" i="13"/>
  <c r="CC223" i="13"/>
  <c r="CM223" i="13" s="1"/>
  <c r="BS223" i="13"/>
  <c r="F211" i="7" l="1"/>
  <c r="B207" i="11"/>
  <c r="DS165" i="13"/>
  <c r="DV165" i="13"/>
  <c r="DU165" i="13"/>
  <c r="CC224" i="13"/>
  <c r="CM224" i="13" s="1"/>
  <c r="BS224" i="13"/>
  <c r="A224" i="13"/>
  <c r="F212" i="7" l="1"/>
  <c r="B208" i="11"/>
  <c r="DT165" i="13"/>
  <c r="DR166" i="13" s="1"/>
  <c r="DV166" i="13" s="1"/>
  <c r="A225" i="13"/>
  <c r="CC225" i="13"/>
  <c r="CM225" i="13" s="1"/>
  <c r="BS225" i="13"/>
  <c r="F213" i="7" l="1"/>
  <c r="B209" i="11"/>
  <c r="DU166" i="13"/>
  <c r="DS166" i="13"/>
  <c r="DT166" i="13"/>
  <c r="DR167" i="13" s="1"/>
  <c r="DS167" i="13" s="1"/>
  <c r="CC226" i="13"/>
  <c r="CM226" i="13" s="1"/>
  <c r="BS226" i="13"/>
  <c r="A226" i="13"/>
  <c r="F214" i="7" l="1"/>
  <c r="B210" i="11"/>
  <c r="DV167" i="13"/>
  <c r="DU167" i="13"/>
  <c r="DT167" i="13" s="1"/>
  <c r="DR168" i="13" s="1"/>
  <c r="DU168" i="13" s="1"/>
  <c r="A227" i="13"/>
  <c r="CC227" i="13"/>
  <c r="CM227" i="13" s="1"/>
  <c r="BS227" i="13"/>
  <c r="F215" i="7" l="1"/>
  <c r="B211" i="11"/>
  <c r="DV168" i="13"/>
  <c r="DS168" i="13"/>
  <c r="DT168" i="13" s="1"/>
  <c r="DR169" i="13" s="1"/>
  <c r="CC228" i="13"/>
  <c r="CM228" i="13" s="1"/>
  <c r="BS228" i="13"/>
  <c r="A228" i="13"/>
  <c r="F216" i="7" l="1"/>
  <c r="B212" i="11"/>
  <c r="DS169" i="13"/>
  <c r="DV169" i="13"/>
  <c r="DU169" i="13"/>
  <c r="A229" i="13"/>
  <c r="CC229" i="13"/>
  <c r="CM229" i="13" s="1"/>
  <c r="BS229" i="13"/>
  <c r="F217" i="7" l="1"/>
  <c r="B213" i="11"/>
  <c r="CC230" i="13"/>
  <c r="CM230" i="13" s="1"/>
  <c r="BS230" i="13"/>
  <c r="A230" i="13"/>
  <c r="DT169" i="13"/>
  <c r="DR170" i="13" s="1"/>
  <c r="F218" i="7" l="1"/>
  <c r="B214" i="11"/>
  <c r="DU170" i="13"/>
  <c r="DS170" i="13"/>
  <c r="DV170" i="13"/>
  <c r="A231" i="13"/>
  <c r="CC231" i="13"/>
  <c r="CM231" i="13" s="1"/>
  <c r="BS231" i="13"/>
  <c r="F219" i="7" l="1"/>
  <c r="B215" i="11"/>
  <c r="CC232" i="13"/>
  <c r="CM232" i="13" s="1"/>
  <c r="BS232" i="13"/>
  <c r="A232" i="13"/>
  <c r="DT170" i="13"/>
  <c r="DR171" i="13" s="1"/>
  <c r="F220" i="7" l="1"/>
  <c r="B216" i="11"/>
  <c r="DS171" i="13"/>
  <c r="DV171" i="13"/>
  <c r="DU171" i="13"/>
  <c r="A233" i="13"/>
  <c r="CC233" i="13"/>
  <c r="CM233" i="13" s="1"/>
  <c r="BS233" i="13"/>
  <c r="F221" i="7" l="1"/>
  <c r="B217" i="11"/>
  <c r="DT171" i="13"/>
  <c r="DR172" i="13" s="1"/>
  <c r="DS172" i="13" s="1"/>
  <c r="CC234" i="13"/>
  <c r="CM234" i="13" s="1"/>
  <c r="BS234" i="13"/>
  <c r="A234" i="13"/>
  <c r="F222" i="7" l="1"/>
  <c r="B218" i="11"/>
  <c r="DU172" i="13"/>
  <c r="DT172" i="13" s="1"/>
  <c r="DR173" i="13" s="1"/>
  <c r="DV172" i="13"/>
  <c r="A235" i="13"/>
  <c r="CC235" i="13"/>
  <c r="CM235" i="13" s="1"/>
  <c r="BS235" i="13"/>
  <c r="F223" i="7" l="1"/>
  <c r="B219" i="11"/>
  <c r="CC236" i="13"/>
  <c r="CM236" i="13" s="1"/>
  <c r="BS236" i="13"/>
  <c r="A236" i="13"/>
  <c r="DS173" i="13"/>
  <c r="DV173" i="13"/>
  <c r="DU173" i="13"/>
  <c r="F224" i="7" l="1"/>
  <c r="B220" i="11"/>
  <c r="DT173" i="13"/>
  <c r="DR174" i="13" s="1"/>
  <c r="A237" i="13"/>
  <c r="CC237" i="13"/>
  <c r="CM237" i="13" s="1"/>
  <c r="BS237" i="13"/>
  <c r="F225" i="7" l="1"/>
  <c r="B221" i="11"/>
  <c r="CC238" i="13"/>
  <c r="CM238" i="13" s="1"/>
  <c r="BS238" i="13"/>
  <c r="A238" i="13"/>
  <c r="DU174" i="13"/>
  <c r="DS174" i="13"/>
  <c r="DV174" i="13"/>
  <c r="F226" i="7" l="1"/>
  <c r="B222" i="11"/>
  <c r="A239" i="13"/>
  <c r="CC239" i="13"/>
  <c r="CM239" i="13" s="1"/>
  <c r="BS239" i="13"/>
  <c r="DT174" i="13"/>
  <c r="DR175" i="13" s="1"/>
  <c r="F227" i="7" l="1"/>
  <c r="B223" i="11"/>
  <c r="CC240" i="13"/>
  <c r="CM240" i="13" s="1"/>
  <c r="BS240" i="13"/>
  <c r="A240" i="13"/>
  <c r="DS175" i="13"/>
  <c r="DV175" i="13"/>
  <c r="DU175" i="13"/>
  <c r="B224" i="11" l="1"/>
  <c r="F228" i="7"/>
  <c r="A241" i="13"/>
  <c r="CC241" i="13"/>
  <c r="CM241" i="13" s="1"/>
  <c r="BS241" i="13"/>
  <c r="DT175" i="13"/>
  <c r="DR176" i="13" s="1"/>
  <c r="F229" i="7" l="1"/>
  <c r="B225" i="11"/>
  <c r="DU176" i="13"/>
  <c r="DS176" i="13"/>
  <c r="DV176" i="13"/>
  <c r="CC242" i="13"/>
  <c r="CM242" i="13" s="1"/>
  <c r="BS242" i="13"/>
  <c r="A242" i="13"/>
  <c r="F230" i="7" l="1"/>
  <c r="B226" i="11"/>
  <c r="DT176" i="13"/>
  <c r="DR177" i="13" s="1"/>
  <c r="A243" i="13"/>
  <c r="CC243" i="13"/>
  <c r="CM243" i="13" s="1"/>
  <c r="BS243" i="13"/>
  <c r="F231" i="7" l="1"/>
  <c r="B227" i="11"/>
  <c r="CC244" i="13"/>
  <c r="CM244" i="13" s="1"/>
  <c r="BS244" i="13"/>
  <c r="A244" i="13"/>
  <c r="DS177" i="13"/>
  <c r="DV177" i="13"/>
  <c r="DU177" i="13"/>
  <c r="B228" i="11" l="1"/>
  <c r="F232" i="7"/>
  <c r="DT177" i="13"/>
  <c r="DR178" i="13" s="1"/>
  <c r="DS178" i="13" s="1"/>
  <c r="BS245" i="13"/>
  <c r="A245" i="13"/>
  <c r="CC245" i="13"/>
  <c r="CM245" i="13" s="1"/>
  <c r="F233" i="7" l="1"/>
  <c r="B229" i="11"/>
  <c r="DV178" i="13"/>
  <c r="DU178" i="13"/>
  <c r="DT178" i="13" s="1"/>
  <c r="DR179" i="13" s="1"/>
  <c r="CC246" i="13"/>
  <c r="CM246" i="13" s="1"/>
  <c r="A246" i="13"/>
  <c r="BS246" i="13"/>
  <c r="F234" i="7" l="1"/>
  <c r="B230" i="11"/>
  <c r="DV179" i="13"/>
  <c r="DS179" i="13"/>
  <c r="DU179" i="13"/>
  <c r="CC247" i="13"/>
  <c r="CM247" i="13" s="1"/>
  <c r="BS247" i="13"/>
  <c r="A247" i="13"/>
  <c r="F235" i="7" l="1"/>
  <c r="B231" i="11"/>
  <c r="DT179" i="13"/>
  <c r="DR180" i="13" s="1"/>
  <c r="DU180" i="13" s="1"/>
  <c r="A248" i="13"/>
  <c r="BS248" i="13"/>
  <c r="CC248" i="13"/>
  <c r="CM248" i="13" s="1"/>
  <c r="DS180" i="13"/>
  <c r="DV180" i="13"/>
  <c r="F236" i="7" l="1"/>
  <c r="B232" i="11"/>
  <c r="DT180" i="13"/>
  <c r="DR181" i="13" s="1"/>
  <c r="DV181" i="13" s="1"/>
  <c r="CC249" i="13"/>
  <c r="CM249" i="13" s="1"/>
  <c r="BS249" i="13"/>
  <c r="A249" i="13"/>
  <c r="F237" i="7" l="1"/>
  <c r="B233" i="11"/>
  <c r="DS181" i="13"/>
  <c r="DU181" i="13"/>
  <c r="A250" i="13"/>
  <c r="CC250" i="13"/>
  <c r="CM250" i="13" s="1"/>
  <c r="BS250" i="13"/>
  <c r="F238" i="7" l="1"/>
  <c r="B234" i="11"/>
  <c r="DT181" i="13"/>
  <c r="DR182" i="13" s="1"/>
  <c r="DU182" i="13" s="1"/>
  <c r="CC251" i="13"/>
  <c r="CM251" i="13" s="1"/>
  <c r="BS251" i="13"/>
  <c r="A251" i="13"/>
  <c r="F239" i="7" l="1"/>
  <c r="B235" i="11"/>
  <c r="DV182" i="13"/>
  <c r="DS182" i="13"/>
  <c r="DT182" i="13" s="1"/>
  <c r="DR183" i="13" s="1"/>
  <c r="DS183" i="13" s="1"/>
  <c r="A252" i="13"/>
  <c r="BS252" i="13"/>
  <c r="CC252" i="13"/>
  <c r="CM252" i="13" s="1"/>
  <c r="F240" i="7" l="1"/>
  <c r="B236" i="11"/>
  <c r="DU183" i="13"/>
  <c r="DT183" i="13" s="1"/>
  <c r="DR184" i="13" s="1"/>
  <c r="DV183" i="13"/>
  <c r="CC253" i="13"/>
  <c r="CM253" i="13" s="1"/>
  <c r="BS253" i="13"/>
  <c r="A253" i="13"/>
  <c r="F241" i="7" l="1"/>
  <c r="B237" i="11"/>
  <c r="DU184" i="13"/>
  <c r="DS184" i="13"/>
  <c r="DV184" i="13"/>
  <c r="A254" i="13"/>
  <c r="CC254" i="13"/>
  <c r="CM254" i="13" s="1"/>
  <c r="BS254" i="13"/>
  <c r="F242" i="7" l="1"/>
  <c r="B238" i="11"/>
  <c r="DT184" i="13"/>
  <c r="DR185" i="13" s="1"/>
  <c r="DV185" i="13" s="1"/>
  <c r="CC255" i="13"/>
  <c r="CM255" i="13" s="1"/>
  <c r="BS255" i="13"/>
  <c r="A255" i="13"/>
  <c r="F243" i="7" l="1"/>
  <c r="B239" i="11"/>
  <c r="DS185" i="13"/>
  <c r="DU185" i="13"/>
  <c r="A256" i="13"/>
  <c r="BS256" i="13"/>
  <c r="CC256" i="13"/>
  <c r="CM256" i="13" s="1"/>
  <c r="F244" i="7" l="1"/>
  <c r="B240" i="11"/>
  <c r="DT185" i="13"/>
  <c r="DR186" i="13" s="1"/>
  <c r="DU186" i="13" s="1"/>
  <c r="CC257" i="13"/>
  <c r="CM257" i="13" s="1"/>
  <c r="BS257" i="13"/>
  <c r="A257" i="13"/>
  <c r="F245" i="7" l="1"/>
  <c r="B241" i="11"/>
  <c r="DV186" i="13"/>
  <c r="DS186" i="13"/>
  <c r="DT186" i="13" s="1"/>
  <c r="DR187" i="13" s="1"/>
  <c r="A258" i="13"/>
  <c r="CC258" i="13"/>
  <c r="CM258" i="13" s="1"/>
  <c r="BS258" i="13"/>
  <c r="F246" i="7" l="1"/>
  <c r="B242" i="11"/>
  <c r="CC259" i="13"/>
  <c r="CM259" i="13" s="1"/>
  <c r="BS259" i="13"/>
  <c r="A259" i="13"/>
  <c r="DS187" i="13"/>
  <c r="DV187" i="13"/>
  <c r="DU187" i="13"/>
  <c r="F247" i="7" l="1"/>
  <c r="B243" i="11"/>
  <c r="DT187" i="13"/>
  <c r="DR188" i="13" s="1"/>
  <c r="A260" i="13"/>
  <c r="BS260" i="13"/>
  <c r="CC260" i="13"/>
  <c r="CM260" i="13" s="1"/>
  <c r="F248" i="7" l="1"/>
  <c r="B244" i="11"/>
  <c r="CC261" i="13"/>
  <c r="CM261" i="13" s="1"/>
  <c r="BS261" i="13"/>
  <c r="A261" i="13"/>
  <c r="DU188" i="13"/>
  <c r="DS188" i="13"/>
  <c r="DV188" i="13"/>
  <c r="F249" i="7" l="1"/>
  <c r="B245" i="11"/>
  <c r="DT188" i="13"/>
  <c r="DR189" i="13" s="1"/>
  <c r="DU189" i="13" s="1"/>
  <c r="CC262" i="13"/>
  <c r="CM262" i="13" s="1"/>
  <c r="BS262" i="13"/>
  <c r="A262" i="13"/>
  <c r="F250" i="7" l="1"/>
  <c r="B246" i="11"/>
  <c r="DS189" i="13"/>
  <c r="DT189" i="13" s="1"/>
  <c r="DR190" i="13" s="1"/>
  <c r="DV189" i="13"/>
  <c r="A263" i="13"/>
  <c r="CC263" i="13"/>
  <c r="CM263" i="13" s="1"/>
  <c r="BS263" i="13"/>
  <c r="F251" i="7" l="1"/>
  <c r="B247" i="11"/>
  <c r="CC264" i="13"/>
  <c r="CM264" i="13" s="1"/>
  <c r="BS264" i="13"/>
  <c r="A264" i="13"/>
  <c r="DU190" i="13"/>
  <c r="DS190" i="13"/>
  <c r="DV190" i="13"/>
  <c r="F252" i="7" l="1"/>
  <c r="B248" i="11"/>
  <c r="DT190" i="13"/>
  <c r="DR191" i="13" s="1"/>
  <c r="DV191" i="13" s="1"/>
  <c r="A265" i="13"/>
  <c r="CC265" i="13"/>
  <c r="CM265" i="13" s="1"/>
  <c r="BS265" i="13"/>
  <c r="F253" i="7" l="1"/>
  <c r="B249" i="11"/>
  <c r="DU191" i="13"/>
  <c r="DS191" i="13"/>
  <c r="CC266" i="13"/>
  <c r="CM266" i="13" s="1"/>
  <c r="BS266" i="13"/>
  <c r="A266" i="13"/>
  <c r="F254" i="7" l="1"/>
  <c r="B250" i="11"/>
  <c r="DT191" i="13"/>
  <c r="DR192" i="13" s="1"/>
  <c r="A267" i="13"/>
  <c r="CC267" i="13"/>
  <c r="CM267" i="13" s="1"/>
  <c r="BS267" i="13"/>
  <c r="DU192" i="13"/>
  <c r="DS192" i="13"/>
  <c r="DV192" i="13"/>
  <c r="F255" i="7" l="1"/>
  <c r="B251" i="11"/>
  <c r="CC268" i="13"/>
  <c r="CM268" i="13" s="1"/>
  <c r="BS268" i="13"/>
  <c r="A268" i="13"/>
  <c r="DT192" i="13"/>
  <c r="DR193" i="13" s="1"/>
  <c r="F256" i="7" l="1"/>
  <c r="B252" i="11"/>
  <c r="DS193" i="13"/>
  <c r="DV193" i="13"/>
  <c r="DU193" i="13"/>
  <c r="A269" i="13"/>
  <c r="CC269" i="13"/>
  <c r="CM269" i="13" s="1"/>
  <c r="BS269" i="13"/>
  <c r="F257" i="7" l="1"/>
  <c r="B253" i="11"/>
  <c r="CC270" i="13"/>
  <c r="CM270" i="13" s="1"/>
  <c r="BS270" i="13"/>
  <c r="A270" i="13"/>
  <c r="DT193" i="13"/>
  <c r="DR194" i="13" s="1"/>
  <c r="F258" i="7" l="1"/>
  <c r="B254" i="11"/>
  <c r="DU194" i="13"/>
  <c r="DS194" i="13"/>
  <c r="DV194" i="13"/>
  <c r="A271" i="13"/>
  <c r="CC271" i="13"/>
  <c r="CM271" i="13" s="1"/>
  <c r="BS271" i="13"/>
  <c r="F259" i="7" l="1"/>
  <c r="B255" i="11"/>
  <c r="DT194" i="13"/>
  <c r="DR195" i="13" s="1"/>
  <c r="DV195" i="13" s="1"/>
  <c r="CC272" i="13"/>
  <c r="CM272" i="13" s="1"/>
  <c r="BS272" i="13"/>
  <c r="A272" i="13"/>
  <c r="B256" i="11" l="1"/>
  <c r="F260" i="7"/>
  <c r="DS195" i="13"/>
  <c r="DU195" i="13"/>
  <c r="A273" i="13"/>
  <c r="CC273" i="13"/>
  <c r="CM273" i="13" s="1"/>
  <c r="BS273" i="13"/>
  <c r="F261" i="7" l="1"/>
  <c r="B257" i="11"/>
  <c r="DT195" i="13"/>
  <c r="DR196" i="13" s="1"/>
  <c r="DS196" i="13" s="1"/>
  <c r="DV196" i="13"/>
  <c r="CC274" i="13"/>
  <c r="CM274" i="13" s="1"/>
  <c r="BS274" i="13"/>
  <c r="A274" i="13"/>
  <c r="F262" i="7" l="1"/>
  <c r="B258" i="11"/>
  <c r="DU196" i="13"/>
  <c r="DT196" i="13" s="1"/>
  <c r="DR197" i="13" s="1"/>
  <c r="DU197" i="13" s="1"/>
  <c r="A275" i="13"/>
  <c r="CC275" i="13"/>
  <c r="CM275" i="13" s="1"/>
  <c r="BS275" i="13"/>
  <c r="F263" i="7" l="1"/>
  <c r="B259" i="11"/>
  <c r="DV197" i="13"/>
  <c r="DS197" i="13"/>
  <c r="DT197" i="13" s="1"/>
  <c r="DR198" i="13" s="1"/>
  <c r="CC276" i="13"/>
  <c r="CM276" i="13" s="1"/>
  <c r="BS276" i="13"/>
  <c r="A276" i="13"/>
  <c r="F264" i="7" l="1"/>
  <c r="B260" i="11"/>
  <c r="A277" i="13"/>
  <c r="CC277" i="13"/>
  <c r="CM277" i="13" s="1"/>
  <c r="BS277" i="13"/>
  <c r="DU198" i="13"/>
  <c r="DS198" i="13"/>
  <c r="DV198" i="13"/>
  <c r="F265" i="7" l="1"/>
  <c r="B261" i="11"/>
  <c r="DT198" i="13"/>
  <c r="DR199" i="13" s="1"/>
  <c r="DV199" i="13" s="1"/>
  <c r="CC278" i="13"/>
  <c r="CM278" i="13" s="1"/>
  <c r="BS278" i="13"/>
  <c r="A278" i="13"/>
  <c r="F266" i="7" l="1"/>
  <c r="B262" i="11"/>
  <c r="DS199" i="13"/>
  <c r="DU199" i="13"/>
  <c r="A279" i="13"/>
  <c r="CC279" i="13"/>
  <c r="CM279" i="13" s="1"/>
  <c r="BS279" i="13"/>
  <c r="F267" i="7" l="1"/>
  <c r="B263" i="11"/>
  <c r="DT199" i="13"/>
  <c r="DR200" i="13" s="1"/>
  <c r="DU200" i="13" s="1"/>
  <c r="DS200" i="13"/>
  <c r="DT200" i="13" s="1"/>
  <c r="DR201" i="13" s="1"/>
  <c r="CC280" i="13"/>
  <c r="CM280" i="13" s="1"/>
  <c r="BS280" i="13"/>
  <c r="A280" i="13"/>
  <c r="F268" i="7" l="1"/>
  <c r="B264" i="11"/>
  <c r="DV200" i="13"/>
  <c r="DV201" i="13"/>
  <c r="DU201" i="13"/>
  <c r="DS201" i="13"/>
  <c r="A281" i="13"/>
  <c r="CC281" i="13"/>
  <c r="CM281" i="13" s="1"/>
  <c r="BS281" i="13"/>
  <c r="F269" i="7" l="1"/>
  <c r="B265" i="11"/>
  <c r="DT201" i="13"/>
  <c r="DR202" i="13" s="1"/>
  <c r="DS202" i="13" s="1"/>
  <c r="CC282" i="13"/>
  <c r="CM282" i="13" s="1"/>
  <c r="BS282" i="13"/>
  <c r="A282" i="13"/>
  <c r="F270" i="7" l="1"/>
  <c r="B266" i="11"/>
  <c r="DU202" i="13"/>
  <c r="DT202" i="13" s="1"/>
  <c r="DR203" i="13" s="1"/>
  <c r="DV202" i="13"/>
  <c r="A283" i="13"/>
  <c r="CC283" i="13"/>
  <c r="CM283" i="13" s="1"/>
  <c r="BS283" i="13"/>
  <c r="F271" i="7" l="1"/>
  <c r="B267" i="11"/>
  <c r="DS203" i="13"/>
  <c r="DU203" i="13"/>
  <c r="DV203" i="13"/>
  <c r="CC284" i="13"/>
  <c r="CM284" i="13" s="1"/>
  <c r="BS284" i="13"/>
  <c r="A284" i="13"/>
  <c r="F272" i="7" l="1"/>
  <c r="B268" i="11"/>
  <c r="DT203" i="13"/>
  <c r="DR204" i="13" s="1"/>
  <c r="A285" i="13"/>
  <c r="CC285" i="13"/>
  <c r="CM285" i="13" s="1"/>
  <c r="BS285" i="13"/>
  <c r="F273" i="7" l="1"/>
  <c r="B269" i="11"/>
  <c r="DU204" i="13"/>
  <c r="DS204" i="13"/>
  <c r="DV204" i="13"/>
  <c r="CC286" i="13"/>
  <c r="CM286" i="13" s="1"/>
  <c r="BS286" i="13"/>
  <c r="A286" i="13"/>
  <c r="F274" i="7" l="1"/>
  <c r="B270" i="11"/>
  <c r="DT204" i="13"/>
  <c r="DR205" i="13" s="1"/>
  <c r="A287" i="13"/>
  <c r="CC287" i="13"/>
  <c r="CM287" i="13" s="1"/>
  <c r="BS287" i="13"/>
  <c r="F275" i="7" l="1"/>
  <c r="B271" i="11"/>
  <c r="DS205" i="13"/>
  <c r="DV205" i="13"/>
  <c r="DU205" i="13"/>
  <c r="CC288" i="13"/>
  <c r="CM288" i="13" s="1"/>
  <c r="BS288" i="13"/>
  <c r="A288" i="13"/>
  <c r="F276" i="7" l="1"/>
  <c r="B272" i="11"/>
  <c r="DT205" i="13"/>
  <c r="DR206" i="13" s="1"/>
  <c r="A289" i="13"/>
  <c r="CC289" i="13"/>
  <c r="CM289" i="13" s="1"/>
  <c r="BS289" i="13"/>
  <c r="F277" i="7" l="1"/>
  <c r="B273" i="11"/>
  <c r="DU206" i="13"/>
  <c r="DV206" i="13"/>
  <c r="DS206" i="13"/>
  <c r="CC290" i="13"/>
  <c r="CM290" i="13" s="1"/>
  <c r="BS290" i="13"/>
  <c r="A290" i="13"/>
  <c r="F278" i="7" l="1"/>
  <c r="B274" i="11"/>
  <c r="DT206" i="13"/>
  <c r="DR207" i="13" s="1"/>
  <c r="DS207" i="13" s="1"/>
  <c r="A291" i="13"/>
  <c r="CC291" i="13"/>
  <c r="CM291" i="13" s="1"/>
  <c r="BS291" i="13"/>
  <c r="F279" i="7" l="1"/>
  <c r="B275" i="11"/>
  <c r="DV207" i="13"/>
  <c r="DU207" i="13"/>
  <c r="DT207" i="13" s="1"/>
  <c r="DR208" i="13" s="1"/>
  <c r="CC292" i="13"/>
  <c r="CM292" i="13" s="1"/>
  <c r="BS292" i="13"/>
  <c r="A292" i="13"/>
  <c r="F280" i="7" l="1"/>
  <c r="B276" i="11"/>
  <c r="DU208" i="13"/>
  <c r="DV208" i="13"/>
  <c r="DS208" i="13"/>
  <c r="A293" i="13"/>
  <c r="CC293" i="13"/>
  <c r="CM293" i="13" s="1"/>
  <c r="BS293" i="13"/>
  <c r="F281" i="7" l="1"/>
  <c r="B277" i="11"/>
  <c r="DT208" i="13"/>
  <c r="DR209" i="13" s="1"/>
  <c r="DS209" i="13" s="1"/>
  <c r="CC294" i="13"/>
  <c r="CM294" i="13" s="1"/>
  <c r="BS294" i="13"/>
  <c r="A294" i="13"/>
  <c r="F282" i="7" l="1"/>
  <c r="B278" i="11"/>
  <c r="DU209" i="13"/>
  <c r="DT209" i="13" s="1"/>
  <c r="DR210" i="13" s="1"/>
  <c r="DV209" i="13"/>
  <c r="A295" i="13"/>
  <c r="CC295" i="13"/>
  <c r="CM295" i="13" s="1"/>
  <c r="BS295" i="13"/>
  <c r="F283" i="7" l="1"/>
  <c r="B279" i="11"/>
  <c r="DU210" i="13"/>
  <c r="DV210" i="13"/>
  <c r="DS210" i="13"/>
  <c r="DT210" i="13" s="1"/>
  <c r="DR211" i="13" s="1"/>
  <c r="DS211" i="13" s="1"/>
  <c r="CC296" i="13"/>
  <c r="CM296" i="13" s="1"/>
  <c r="BS296" i="13"/>
  <c r="A296" i="13"/>
  <c r="F284" i="7" l="1"/>
  <c r="B280" i="11"/>
  <c r="DV211" i="13"/>
  <c r="DU211" i="13"/>
  <c r="DT211" i="13" s="1"/>
  <c r="DR212" i="13" s="1"/>
  <c r="A297" i="13"/>
  <c r="CC297" i="13"/>
  <c r="CM297" i="13" s="1"/>
  <c r="BS297" i="13"/>
  <c r="F285" i="7" l="1"/>
  <c r="B281" i="11"/>
  <c r="DS212" i="13"/>
  <c r="DV212" i="13"/>
  <c r="DU212" i="13"/>
  <c r="CC298" i="13"/>
  <c r="CM298" i="13" s="1"/>
  <c r="BS298" i="13"/>
  <c r="A298" i="13"/>
  <c r="F286" i="7" l="1"/>
  <c r="B282" i="11"/>
  <c r="DT212" i="13"/>
  <c r="DR213" i="13" s="1"/>
  <c r="A299" i="13"/>
  <c r="CC299" i="13"/>
  <c r="CM299" i="13" s="1"/>
  <c r="BS299" i="13"/>
  <c r="F287" i="7" l="1"/>
  <c r="B283" i="11"/>
  <c r="DS213" i="13"/>
  <c r="DV213" i="13"/>
  <c r="DU213" i="13"/>
  <c r="CC300" i="13"/>
  <c r="CM300" i="13" s="1"/>
  <c r="BS300" i="13"/>
  <c r="A300" i="13"/>
  <c r="F288" i="7" l="1"/>
  <c r="B284" i="11"/>
  <c r="DT213" i="13"/>
  <c r="DR214" i="13" s="1"/>
  <c r="A301" i="13"/>
  <c r="CC301" i="13"/>
  <c r="CM301" i="13" s="1"/>
  <c r="BS301" i="13"/>
  <c r="F289" i="7" l="1"/>
  <c r="B285" i="11"/>
  <c r="DV214" i="13"/>
  <c r="DU214" i="13"/>
  <c r="DS214" i="13"/>
  <c r="CC302" i="13"/>
  <c r="CM302" i="13" s="1"/>
  <c r="BS302" i="13"/>
  <c r="A302" i="13"/>
  <c r="F290" i="7" l="1"/>
  <c r="B286" i="11"/>
  <c r="DT214" i="13"/>
  <c r="DR215" i="13" s="1"/>
  <c r="A303" i="13"/>
  <c r="CC303" i="13"/>
  <c r="CM303" i="13" s="1"/>
  <c r="BS303" i="13"/>
  <c r="F291" i="7" l="1"/>
  <c r="B287" i="11"/>
  <c r="DS215" i="13"/>
  <c r="DU215" i="13"/>
  <c r="DV215" i="13"/>
  <c r="CC304" i="13"/>
  <c r="CM304" i="13" s="1"/>
  <c r="BS304" i="13"/>
  <c r="A304" i="13"/>
  <c r="B288" i="11" l="1"/>
  <c r="F292" i="7"/>
  <c r="DT215" i="13"/>
  <c r="DR216" i="13" s="1"/>
  <c r="DV216" i="13" s="1"/>
  <c r="DS216" i="13"/>
  <c r="A305" i="13"/>
  <c r="CC305" i="13"/>
  <c r="CM305" i="13" s="1"/>
  <c r="BS305" i="13"/>
  <c r="F293" i="7" l="1"/>
  <c r="B289" i="11"/>
  <c r="DU216" i="13"/>
  <c r="DT216" i="13" s="1"/>
  <c r="DR217" i="13" s="1"/>
  <c r="DU217" i="13" s="1"/>
  <c r="CC306" i="13"/>
  <c r="CM306" i="13" s="1"/>
  <c r="BS306" i="13"/>
  <c r="A306" i="13"/>
  <c r="F294" i="7" l="1"/>
  <c r="B290" i="11"/>
  <c r="DV217" i="13"/>
  <c r="DS217" i="13"/>
  <c r="DT217" i="13" s="1"/>
  <c r="DR218" i="13" s="1"/>
  <c r="DV218" i="13"/>
  <c r="A307" i="13"/>
  <c r="CC307" i="13"/>
  <c r="CM307" i="13" s="1"/>
  <c r="BS307" i="13"/>
  <c r="F295" i="7" l="1"/>
  <c r="B291" i="11"/>
  <c r="DS218" i="13"/>
  <c r="DU218" i="13"/>
  <c r="CC308" i="13"/>
  <c r="CM308" i="13" s="1"/>
  <c r="BS308" i="13"/>
  <c r="A308" i="13"/>
  <c r="B292" i="11" l="1"/>
  <c r="F296" i="7"/>
  <c r="DT218" i="13"/>
  <c r="DR219" i="13" s="1"/>
  <c r="A309" i="13"/>
  <c r="CC309" i="13"/>
  <c r="CM309" i="13" s="1"/>
  <c r="BS309" i="13"/>
  <c r="F297" i="7" l="1"/>
  <c r="B293" i="11"/>
  <c r="DV219" i="13"/>
  <c r="DS219" i="13"/>
  <c r="DU219" i="13"/>
  <c r="CC310" i="13"/>
  <c r="CM310" i="13" s="1"/>
  <c r="BS310" i="13"/>
  <c r="A310" i="13"/>
  <c r="F298" i="7" l="1"/>
  <c r="B294" i="11"/>
  <c r="DT219" i="13"/>
  <c r="DR220" i="13" s="1"/>
  <c r="A311" i="13"/>
  <c r="CC311" i="13"/>
  <c r="CM311" i="13" s="1"/>
  <c r="BS311" i="13"/>
  <c r="F299" i="7" l="1"/>
  <c r="B295" i="11"/>
  <c r="DV220" i="13"/>
  <c r="DS220" i="13"/>
  <c r="DU220" i="13"/>
  <c r="CC312" i="13"/>
  <c r="CM312" i="13" s="1"/>
  <c r="BS312" i="13"/>
  <c r="A312" i="13"/>
  <c r="F300" i="7" l="1"/>
  <c r="B296" i="11"/>
  <c r="DT220" i="13"/>
  <c r="DR221" i="13" s="1"/>
  <c r="A313" i="13"/>
  <c r="CC313" i="13"/>
  <c r="CM313" i="13" s="1"/>
  <c r="BS313" i="13"/>
  <c r="F301" i="7" l="1"/>
  <c r="B297" i="11"/>
  <c r="DV221" i="13"/>
  <c r="DS221" i="13"/>
  <c r="DU221" i="13"/>
  <c r="CC314" i="13"/>
  <c r="CM314" i="13" s="1"/>
  <c r="BS314" i="13"/>
  <c r="A314" i="13"/>
  <c r="F302" i="7" l="1"/>
  <c r="B298" i="11"/>
  <c r="DT221" i="13"/>
  <c r="DR222" i="13" s="1"/>
  <c r="DS222" i="13" s="1"/>
  <c r="DU222" i="13"/>
  <c r="DV222" i="13"/>
  <c r="A315" i="13"/>
  <c r="CC315" i="13"/>
  <c r="CM315" i="13" s="1"/>
  <c r="BS315" i="13"/>
  <c r="F303" i="7" l="1"/>
  <c r="B299" i="11"/>
  <c r="DT222" i="13"/>
  <c r="DR223" i="13" s="1"/>
  <c r="CC316" i="13"/>
  <c r="CM316" i="13" s="1"/>
  <c r="BS316" i="13"/>
  <c r="A316" i="13"/>
  <c r="F304" i="7" l="1"/>
  <c r="B300" i="11"/>
  <c r="DS223" i="13"/>
  <c r="DU223" i="13"/>
  <c r="DT223" i="13" s="1"/>
  <c r="DR224" i="13" s="1"/>
  <c r="DV223" i="13"/>
  <c r="A317" i="13"/>
  <c r="CC317" i="13"/>
  <c r="CM317" i="13" s="1"/>
  <c r="BS317" i="13"/>
  <c r="F305" i="7" l="1"/>
  <c r="B301" i="11"/>
  <c r="DU224" i="13"/>
  <c r="DS224" i="13"/>
  <c r="DT224" i="13" s="1"/>
  <c r="DR225" i="13" s="1"/>
  <c r="DV224" i="13"/>
  <c r="CC318" i="13"/>
  <c r="CM318" i="13" s="1"/>
  <c r="BS318" i="13"/>
  <c r="A318" i="13"/>
  <c r="F306" i="7" l="1"/>
  <c r="B302" i="11"/>
  <c r="DS225" i="13"/>
  <c r="DV225" i="13"/>
  <c r="DU225" i="13"/>
  <c r="A319" i="13"/>
  <c r="CC319" i="13"/>
  <c r="CM319" i="13" s="1"/>
  <c r="BS319" i="13"/>
  <c r="F307" i="7" l="1"/>
  <c r="B303" i="11"/>
  <c r="DT225" i="13"/>
  <c r="DR226" i="13" s="1"/>
  <c r="CC320" i="13"/>
  <c r="CM320" i="13" s="1"/>
  <c r="BS320" i="13"/>
  <c r="A320" i="13"/>
  <c r="F308" i="7" l="1"/>
  <c r="B304" i="11"/>
  <c r="DU226" i="13"/>
  <c r="DS226" i="13"/>
  <c r="DV226" i="13"/>
  <c r="A321" i="13"/>
  <c r="CC321" i="13"/>
  <c r="CM321" i="13" s="1"/>
  <c r="BS321" i="13"/>
  <c r="F309" i="7" l="1"/>
  <c r="B305" i="11"/>
  <c r="DT226" i="13"/>
  <c r="DR227" i="13" s="1"/>
  <c r="CC322" i="13"/>
  <c r="CM322" i="13" s="1"/>
  <c r="BS322" i="13"/>
  <c r="A322" i="13"/>
  <c r="F310" i="7" l="1"/>
  <c r="B306" i="11"/>
  <c r="DS227" i="13"/>
  <c r="DV227" i="13"/>
  <c r="DU227" i="13"/>
  <c r="A323" i="13"/>
  <c r="CC323" i="13"/>
  <c r="CM323" i="13" s="1"/>
  <c r="BS323" i="13"/>
  <c r="F311" i="7" l="1"/>
  <c r="B307" i="11"/>
  <c r="DT227" i="13"/>
  <c r="DR228" i="13" s="1"/>
  <c r="CC324" i="13"/>
  <c r="CM324" i="13" s="1"/>
  <c r="BS324" i="13"/>
  <c r="A324" i="13"/>
  <c r="F312" i="7" l="1"/>
  <c r="B308" i="11"/>
  <c r="DS228" i="13"/>
  <c r="DV228" i="13"/>
  <c r="DU228" i="13"/>
  <c r="A325" i="13"/>
  <c r="CC325" i="13"/>
  <c r="CM325" i="13" s="1"/>
  <c r="BS325" i="13"/>
  <c r="F313" i="7" l="1"/>
  <c r="B309" i="11"/>
  <c r="DT228" i="13"/>
  <c r="DR229" i="13" s="1"/>
  <c r="CC326" i="13"/>
  <c r="CM326" i="13" s="1"/>
  <c r="BS326" i="13"/>
  <c r="A326" i="13"/>
  <c r="F314" i="7" l="1"/>
  <c r="B310" i="11"/>
  <c r="DS229" i="13"/>
  <c r="DV229" i="13"/>
  <c r="DU229" i="13"/>
  <c r="A327" i="13"/>
  <c r="CC327" i="13"/>
  <c r="CM327" i="13" s="1"/>
  <c r="BS327" i="13"/>
  <c r="F315" i="7" l="1"/>
  <c r="B311" i="11"/>
  <c r="DT229" i="13"/>
  <c r="DR230" i="13" s="1"/>
  <c r="CC328" i="13"/>
  <c r="CM328" i="13" s="1"/>
  <c r="BS328" i="13"/>
  <c r="A328" i="13"/>
  <c r="F316" i="7" l="1"/>
  <c r="B312" i="11"/>
  <c r="DU230" i="13"/>
  <c r="DV230" i="13"/>
  <c r="DS230" i="13"/>
  <c r="DT230" i="13" s="1"/>
  <c r="DR231" i="13" s="1"/>
  <c r="A329" i="13"/>
  <c r="CC329" i="13"/>
  <c r="CM329" i="13" s="1"/>
  <c r="BS329" i="13"/>
  <c r="F317" i="7" l="1"/>
  <c r="B313" i="11"/>
  <c r="DS231" i="13"/>
  <c r="DV231" i="13"/>
  <c r="DU231" i="13"/>
  <c r="CC330" i="13"/>
  <c r="CM330" i="13" s="1"/>
  <c r="BS330" i="13"/>
  <c r="A330" i="13"/>
  <c r="F318" i="7" l="1"/>
  <c r="B314" i="11"/>
  <c r="DT231" i="13"/>
  <c r="DR232" i="13" s="1"/>
  <c r="A331" i="13"/>
  <c r="CC331" i="13"/>
  <c r="CM331" i="13" s="1"/>
  <c r="BS331" i="13"/>
  <c r="F319" i="7" l="1"/>
  <c r="B315" i="11"/>
  <c r="DV232" i="13"/>
  <c r="DS232" i="13"/>
  <c r="DU232" i="13"/>
  <c r="CC332" i="13"/>
  <c r="CM332" i="13" s="1"/>
  <c r="BS332" i="13"/>
  <c r="A332" i="13"/>
  <c r="F320" i="7" l="1"/>
  <c r="B316" i="11"/>
  <c r="DT232" i="13"/>
  <c r="DR233" i="13" s="1"/>
  <c r="A333" i="13"/>
  <c r="CC333" i="13"/>
  <c r="CM333" i="13" s="1"/>
  <c r="BS333" i="13"/>
  <c r="F321" i="7" l="1"/>
  <c r="B317" i="11"/>
  <c r="DV233" i="13"/>
  <c r="DS233" i="13"/>
  <c r="DU233" i="13"/>
  <c r="CC334" i="13"/>
  <c r="CM334" i="13" s="1"/>
  <c r="BS334" i="13"/>
  <c r="A334" i="13"/>
  <c r="F322" i="7" l="1"/>
  <c r="B318" i="11"/>
  <c r="DT233" i="13"/>
  <c r="DR234" i="13" s="1"/>
  <c r="A335" i="13"/>
  <c r="CC335" i="13"/>
  <c r="CM335" i="13" s="1"/>
  <c r="BS335" i="13"/>
  <c r="F323" i="7" l="1"/>
  <c r="B319" i="11"/>
  <c r="DS234" i="13"/>
  <c r="DV234" i="13"/>
  <c r="DU234" i="13"/>
  <c r="DT234" i="13" s="1"/>
  <c r="DR235" i="13" s="1"/>
  <c r="CC336" i="13"/>
  <c r="CM336" i="13" s="1"/>
  <c r="BS336" i="13"/>
  <c r="A336" i="13"/>
  <c r="B320" i="11" l="1"/>
  <c r="F324" i="7"/>
  <c r="DS235" i="13"/>
  <c r="DU235" i="13"/>
  <c r="DT235" i="13" s="1"/>
  <c r="DR236" i="13" s="1"/>
  <c r="DV235" i="13"/>
  <c r="A337" i="13"/>
  <c r="CC337" i="13"/>
  <c r="CM337" i="13" s="1"/>
  <c r="BS337" i="13"/>
  <c r="F325" i="7" l="1"/>
  <c r="B321" i="11"/>
  <c r="DU236" i="13"/>
  <c r="DV236" i="13"/>
  <c r="DS236" i="13"/>
  <c r="DT236" i="13" s="1"/>
  <c r="DR237" i="13" s="1"/>
  <c r="CC338" i="13"/>
  <c r="CM338" i="13" s="1"/>
  <c r="BS338" i="13"/>
  <c r="A338" i="13"/>
  <c r="F326" i="7" l="1"/>
  <c r="B322" i="11"/>
  <c r="DV237" i="13"/>
  <c r="DU237" i="13"/>
  <c r="DS237" i="13"/>
  <c r="DT237" i="13" s="1"/>
  <c r="DR238" i="13" s="1"/>
  <c r="DU238" i="13" s="1"/>
  <c r="A339" i="13"/>
  <c r="CC339" i="13"/>
  <c r="CM339" i="13" s="1"/>
  <c r="BS339" i="13"/>
  <c r="F327" i="7" l="1"/>
  <c r="B323" i="11"/>
  <c r="DV238" i="13"/>
  <c r="DS238" i="13"/>
  <c r="DT238" i="13" s="1"/>
  <c r="DR239" i="13" s="1"/>
  <c r="CC340" i="13"/>
  <c r="CM340" i="13" s="1"/>
  <c r="BS340" i="13"/>
  <c r="A340" i="13"/>
  <c r="DS239" i="13"/>
  <c r="DV239" i="13"/>
  <c r="DU239" i="13"/>
  <c r="F328" i="7" l="1"/>
  <c r="B324" i="11"/>
  <c r="DT239" i="13"/>
  <c r="DR240" i="13" s="1"/>
  <c r="A341" i="13"/>
  <c r="CC341" i="13"/>
  <c r="CM341" i="13" s="1"/>
  <c r="BS341" i="13"/>
  <c r="F329" i="7" l="1"/>
  <c r="B325" i="11"/>
  <c r="CC342" i="13"/>
  <c r="CM342" i="13" s="1"/>
  <c r="BS342" i="13"/>
  <c r="A342" i="13"/>
  <c r="DU240" i="13"/>
  <c r="DS240" i="13"/>
  <c r="DV240" i="13"/>
  <c r="F330" i="7" l="1"/>
  <c r="B326" i="11"/>
  <c r="DT240" i="13"/>
  <c r="DR241" i="13" s="1"/>
  <c r="DS241" i="13" s="1"/>
  <c r="A343" i="13"/>
  <c r="CC343" i="13"/>
  <c r="CM343" i="13" s="1"/>
  <c r="BS343" i="13"/>
  <c r="F331" i="7" l="1"/>
  <c r="B327" i="11"/>
  <c r="DU241" i="13"/>
  <c r="DV241" i="13"/>
  <c r="CC344" i="13"/>
  <c r="CM344" i="13" s="1"/>
  <c r="BS344" i="13"/>
  <c r="A344" i="13"/>
  <c r="DT241" i="13"/>
  <c r="DR242" i="13" s="1"/>
  <c r="F332" i="7" l="1"/>
  <c r="B328" i="11"/>
  <c r="DU242" i="13"/>
  <c r="DS242" i="13"/>
  <c r="DV242" i="13"/>
  <c r="BS345" i="13"/>
  <c r="A345" i="13"/>
  <c r="CC345" i="13"/>
  <c r="CM345" i="13" s="1"/>
  <c r="F333" i="7" l="1"/>
  <c r="B329" i="11"/>
  <c r="CC346" i="13"/>
  <c r="CM346" i="13" s="1"/>
  <c r="BS346" i="13"/>
  <c r="A346" i="13"/>
  <c r="DT242" i="13"/>
  <c r="DR243" i="13" s="1"/>
  <c r="F334" i="7" l="1"/>
  <c r="B330" i="11"/>
  <c r="DS243" i="13"/>
  <c r="DV243" i="13"/>
  <c r="DU243" i="13"/>
  <c r="A347" i="13"/>
  <c r="CC347" i="13"/>
  <c r="CM347" i="13" s="1"/>
  <c r="BS347" i="13"/>
  <c r="F335" i="7" l="1"/>
  <c r="B331" i="11"/>
  <c r="CC348" i="13"/>
  <c r="CM348" i="13" s="1"/>
  <c r="BS348" i="13"/>
  <c r="A348" i="13"/>
  <c r="DT243" i="13"/>
  <c r="DR244" i="13" s="1"/>
  <c r="F336" i="7" l="1"/>
  <c r="B332" i="11"/>
  <c r="A349" i="13"/>
  <c r="CC349" i="13"/>
  <c r="CM349" i="13" s="1"/>
  <c r="BS349" i="13"/>
  <c r="DU244" i="13"/>
  <c r="DS244" i="13"/>
  <c r="DV244" i="13"/>
  <c r="F337" i="7" l="1"/>
  <c r="B333" i="11"/>
  <c r="DT244" i="13"/>
  <c r="DR245" i="13" s="1"/>
  <c r="DV245" i="13" s="1"/>
  <c r="CC350" i="13"/>
  <c r="CM350" i="13" s="1"/>
  <c r="BS350" i="13"/>
  <c r="A350" i="13"/>
  <c r="F338" i="7" l="1"/>
  <c r="B334" i="11"/>
  <c r="DS245" i="13"/>
  <c r="DU245" i="13"/>
  <c r="A351" i="13"/>
  <c r="CC351" i="13"/>
  <c r="CM351" i="13" s="1"/>
  <c r="BS351" i="13"/>
  <c r="F339" i="7" l="1"/>
  <c r="B335" i="11"/>
  <c r="DT245" i="13"/>
  <c r="DR246" i="13" s="1"/>
  <c r="DU246" i="13"/>
  <c r="DS246" i="13"/>
  <c r="DV246" i="13"/>
  <c r="CC352" i="13"/>
  <c r="CM352" i="13" s="1"/>
  <c r="BS352" i="13"/>
  <c r="A352" i="13"/>
  <c r="F340" i="7" l="1"/>
  <c r="B336" i="11"/>
  <c r="DT246" i="13"/>
  <c r="DR247" i="13" s="1"/>
  <c r="DV247" i="13"/>
  <c r="DS247" i="13"/>
  <c r="DT247" i="13" s="1"/>
  <c r="DR248" i="13" s="1"/>
  <c r="DU247" i="13"/>
  <c r="A353" i="13"/>
  <c r="CC353" i="13"/>
  <c r="CM353" i="13" s="1"/>
  <c r="BS353" i="13"/>
  <c r="F341" i="7" l="1"/>
  <c r="B337" i="11"/>
  <c r="DV248" i="13"/>
  <c r="DS248" i="13"/>
  <c r="DU248" i="13"/>
  <c r="CC354" i="13"/>
  <c r="CM354" i="13" s="1"/>
  <c r="BS354" i="13"/>
  <c r="A354" i="13"/>
  <c r="F342" i="7" l="1"/>
  <c r="B338" i="11"/>
  <c r="DT248" i="13"/>
  <c r="DR249" i="13" s="1"/>
  <c r="DS249" i="13" s="1"/>
  <c r="A355" i="13"/>
  <c r="CC355" i="13"/>
  <c r="CM355" i="13" s="1"/>
  <c r="BS355" i="13"/>
  <c r="F343" i="7" l="1"/>
  <c r="B339" i="11"/>
  <c r="DV249" i="13"/>
  <c r="DU249" i="13"/>
  <c r="DT249" i="13" s="1"/>
  <c r="DR250" i="13" s="1"/>
  <c r="CC356" i="13"/>
  <c r="CM356" i="13" s="1"/>
  <c r="BS356" i="13"/>
  <c r="A356" i="13"/>
  <c r="F344" i="7" l="1"/>
  <c r="B340" i="11"/>
  <c r="A357" i="13"/>
  <c r="CC357" i="13"/>
  <c r="CM357" i="13" s="1"/>
  <c r="BS357" i="13"/>
  <c r="DS250" i="13"/>
  <c r="DV250" i="13"/>
  <c r="DU250" i="13"/>
  <c r="F345" i="7" l="1"/>
  <c r="B341" i="11"/>
  <c r="DT250" i="13"/>
  <c r="DR251" i="13" s="1"/>
  <c r="DS251" i="13" s="1"/>
  <c r="CC358" i="13"/>
  <c r="CM358" i="13" s="1"/>
  <c r="BS358" i="13"/>
  <c r="A358" i="13"/>
  <c r="F346" i="7" l="1"/>
  <c r="B342" i="11"/>
  <c r="DU251" i="13"/>
  <c r="DV251" i="13"/>
  <c r="A359" i="13"/>
  <c r="CC359" i="13"/>
  <c r="CM359" i="13" s="1"/>
  <c r="BS359" i="13"/>
  <c r="DT251" i="13"/>
  <c r="DR252" i="13" s="1"/>
  <c r="F347" i="7" l="1"/>
  <c r="B343" i="11"/>
  <c r="DS252" i="13"/>
  <c r="DV252" i="13"/>
  <c r="DU252" i="13"/>
  <c r="CC360" i="13"/>
  <c r="CM360" i="13" s="1"/>
  <c r="BS360" i="13"/>
  <c r="A360" i="13"/>
  <c r="F348" i="7" l="1"/>
  <c r="B344" i="11"/>
  <c r="A361" i="13"/>
  <c r="CC361" i="13"/>
  <c r="CM361" i="13" s="1"/>
  <c r="BS361" i="13"/>
  <c r="DT252" i="13"/>
  <c r="DR253" i="13" s="1"/>
  <c r="F349" i="7" l="1"/>
  <c r="B345" i="11"/>
  <c r="CC362" i="13"/>
  <c r="CM362" i="13" s="1"/>
  <c r="BS362" i="13"/>
  <c r="A362" i="13"/>
  <c r="DU253" i="13"/>
  <c r="DS253" i="13"/>
  <c r="DV253" i="13"/>
  <c r="F350" i="7" l="1"/>
  <c r="B346" i="11"/>
  <c r="DT253" i="13"/>
  <c r="DR254" i="13" s="1"/>
  <c r="DS254" i="13" s="1"/>
  <c r="A363" i="13"/>
  <c r="CC363" i="13"/>
  <c r="CM363" i="13" s="1"/>
  <c r="BS363" i="13"/>
  <c r="F351" i="7" l="1"/>
  <c r="B347" i="11"/>
  <c r="DU254" i="13"/>
  <c r="DT254" i="13" s="1"/>
  <c r="DR255" i="13" s="1"/>
  <c r="DV254" i="13"/>
  <c r="CC364" i="13"/>
  <c r="CM364" i="13" s="1"/>
  <c r="BS364" i="13"/>
  <c r="A364" i="13"/>
  <c r="F352" i="7" l="1"/>
  <c r="B348" i="11"/>
  <c r="DV255" i="13"/>
  <c r="DS255" i="13"/>
  <c r="DU255" i="13"/>
  <c r="A365" i="13"/>
  <c r="CC365" i="13"/>
  <c r="CM365" i="13" s="1"/>
  <c r="BS365" i="13"/>
  <c r="F353" i="7" l="1"/>
  <c r="B349" i="11"/>
  <c r="DT255" i="13"/>
  <c r="DR256" i="13" s="1"/>
  <c r="DS256" i="13" s="1"/>
  <c r="CC366" i="13"/>
  <c r="CM366" i="13" s="1"/>
  <c r="BS366" i="13"/>
  <c r="A366" i="13"/>
  <c r="F354" i="7" l="1"/>
  <c r="B350" i="11"/>
  <c r="DV256" i="13"/>
  <c r="DU256" i="13"/>
  <c r="DT256" i="13" s="1"/>
  <c r="DR257" i="13" s="1"/>
  <c r="A367" i="13"/>
  <c r="CC367" i="13"/>
  <c r="CM367" i="13" s="1"/>
  <c r="BS367" i="13"/>
  <c r="F355" i="7" l="1"/>
  <c r="B351" i="11"/>
  <c r="DS257" i="13"/>
  <c r="DV257" i="13"/>
  <c r="DU257" i="13"/>
  <c r="CC368" i="13"/>
  <c r="CM368" i="13" s="1"/>
  <c r="BS368" i="13"/>
  <c r="A368" i="13"/>
  <c r="B352" i="11" l="1"/>
  <c r="F356" i="7"/>
  <c r="DT257" i="13"/>
  <c r="DR258" i="13" s="1"/>
  <c r="DU258" i="13" s="1"/>
  <c r="A369" i="13"/>
  <c r="CC369" i="13"/>
  <c r="CM369" i="13" s="1"/>
  <c r="BS369" i="13"/>
  <c r="F357" i="7" l="1"/>
  <c r="B353" i="11"/>
  <c r="DV258" i="13"/>
  <c r="DS258" i="13"/>
  <c r="DT258" i="13" s="1"/>
  <c r="DR259" i="13" s="1"/>
  <c r="DS259" i="13" s="1"/>
  <c r="CC370" i="13"/>
  <c r="CM370" i="13" s="1"/>
  <c r="BS370" i="13"/>
  <c r="A370" i="13"/>
  <c r="F358" i="7" l="1"/>
  <c r="B354" i="11"/>
  <c r="DU259" i="13"/>
  <c r="DT259" i="13" s="1"/>
  <c r="DR260" i="13" s="1"/>
  <c r="DV259" i="13"/>
  <c r="A371" i="13"/>
  <c r="CC371" i="13"/>
  <c r="CM371" i="13" s="1"/>
  <c r="BS371" i="13"/>
  <c r="F359" i="7" l="1"/>
  <c r="B355" i="11"/>
  <c r="DU260" i="13"/>
  <c r="DS260" i="13"/>
  <c r="DV260" i="13"/>
  <c r="CC372" i="13"/>
  <c r="CM372" i="13" s="1"/>
  <c r="BS372" i="13"/>
  <c r="A372" i="13"/>
  <c r="F360" i="7" l="1"/>
  <c r="B356" i="11"/>
  <c r="DT260" i="13"/>
  <c r="DR261" i="13" s="1"/>
  <c r="A373" i="13"/>
  <c r="CC373" i="13"/>
  <c r="CM373" i="13" s="1"/>
  <c r="BS373" i="13"/>
  <c r="F361" i="7" l="1"/>
  <c r="B357" i="11"/>
  <c r="DV261" i="13"/>
  <c r="DU261" i="13"/>
  <c r="DS261" i="13"/>
  <c r="CC374" i="13"/>
  <c r="CM374" i="13" s="1"/>
  <c r="BS374" i="13"/>
  <c r="A374" i="13"/>
  <c r="F362" i="7" l="1"/>
  <c r="B358" i="11"/>
  <c r="DT261" i="13"/>
  <c r="DR262" i="13" s="1"/>
  <c r="A375" i="13"/>
  <c r="CC375" i="13"/>
  <c r="CM375" i="13" s="1"/>
  <c r="BS375" i="13"/>
  <c r="F363" i="7" l="1"/>
  <c r="B359" i="11"/>
  <c r="DV262" i="13"/>
  <c r="DS262" i="13"/>
  <c r="DU262" i="13"/>
  <c r="CC376" i="13"/>
  <c r="CM376" i="13" s="1"/>
  <c r="BS376" i="13"/>
  <c r="A376" i="13"/>
  <c r="F364" i="7" l="1"/>
  <c r="B360" i="11"/>
  <c r="DT262" i="13"/>
  <c r="DR263" i="13" s="1"/>
  <c r="A377" i="13"/>
  <c r="CC377" i="13"/>
  <c r="CM377" i="13" s="1"/>
  <c r="BS377" i="13"/>
  <c r="F365" i="7" l="1"/>
  <c r="B361" i="11"/>
  <c r="DV263" i="13"/>
  <c r="DU263" i="13"/>
  <c r="DS263" i="13"/>
  <c r="DT263" i="13" s="1"/>
  <c r="DR264" i="13" s="1"/>
  <c r="CC378" i="13"/>
  <c r="CM378" i="13" s="1"/>
  <c r="BS378" i="13"/>
  <c r="A378" i="13"/>
  <c r="F366" i="7" l="1"/>
  <c r="B362" i="11"/>
  <c r="DU264" i="13"/>
  <c r="DV264" i="13"/>
  <c r="DS264" i="13"/>
  <c r="A379" i="13"/>
  <c r="CC379" i="13"/>
  <c r="CM379" i="13" s="1"/>
  <c r="BS379" i="13"/>
  <c r="F367" i="7" l="1"/>
  <c r="B363" i="11"/>
  <c r="DT264" i="13"/>
  <c r="DR265" i="13" s="1"/>
  <c r="CC380" i="13"/>
  <c r="CM380" i="13" s="1"/>
  <c r="BS380" i="13"/>
  <c r="A380" i="13"/>
  <c r="F368" i="7" l="1"/>
  <c r="B364" i="11"/>
  <c r="DS265" i="13"/>
  <c r="DV265" i="13"/>
  <c r="DU265" i="13"/>
  <c r="A381" i="13"/>
  <c r="CC381" i="13"/>
  <c r="CM381" i="13" s="1"/>
  <c r="BS381" i="13"/>
  <c r="F369" i="7" l="1"/>
  <c r="B365" i="11"/>
  <c r="DT265" i="13"/>
  <c r="DR266" i="13" s="1"/>
  <c r="DV266" i="13" s="1"/>
  <c r="DS266" i="13"/>
  <c r="DU266" i="13"/>
  <c r="CC382" i="13"/>
  <c r="CM382" i="13" s="1"/>
  <c r="BS382" i="13"/>
  <c r="A382" i="13"/>
  <c r="F370" i="7" l="1"/>
  <c r="B366" i="11"/>
  <c r="DT266" i="13"/>
  <c r="DR267" i="13" s="1"/>
  <c r="DV267" i="13" s="1"/>
  <c r="DS267" i="13"/>
  <c r="A383" i="13"/>
  <c r="CC383" i="13"/>
  <c r="CM383" i="13" s="1"/>
  <c r="BS383" i="13"/>
  <c r="F371" i="7" l="1"/>
  <c r="B367" i="11"/>
  <c r="DU267" i="13"/>
  <c r="DT267" i="13" s="1"/>
  <c r="DR268" i="13" s="1"/>
  <c r="CC384" i="13"/>
  <c r="CM384" i="13" s="1"/>
  <c r="BS384" i="13"/>
  <c r="A384" i="13"/>
  <c r="F372" i="7" l="1"/>
  <c r="B368" i="11"/>
  <c r="DV268" i="13"/>
  <c r="DU268" i="13"/>
  <c r="DS268" i="13"/>
  <c r="DT268" i="13" s="1"/>
  <c r="DR269" i="13" s="1"/>
  <c r="DV269" i="13" s="1"/>
  <c r="DS269" i="13"/>
  <c r="A385" i="13"/>
  <c r="CC385" i="13"/>
  <c r="CM385" i="13" s="1"/>
  <c r="BS385" i="13"/>
  <c r="F373" i="7" l="1"/>
  <c r="B369" i="11"/>
  <c r="DU269" i="13"/>
  <c r="DT269" i="13"/>
  <c r="DR270" i="13" s="1"/>
  <c r="CC386" i="13"/>
  <c r="CM386" i="13" s="1"/>
  <c r="BS386" i="13"/>
  <c r="A386" i="13"/>
  <c r="F374" i="7" l="1"/>
  <c r="B370" i="11"/>
  <c r="DS270" i="13"/>
  <c r="DU270" i="13"/>
  <c r="DT270" i="13" s="1"/>
  <c r="DR271" i="13" s="1"/>
  <c r="DV270" i="13"/>
  <c r="A387" i="13"/>
  <c r="CC387" i="13"/>
  <c r="CM387" i="13" s="1"/>
  <c r="BS387" i="13"/>
  <c r="F375" i="7" l="1"/>
  <c r="B371" i="11"/>
  <c r="DU271" i="13"/>
  <c r="DS271" i="13"/>
  <c r="DT271" i="13" s="1"/>
  <c r="DR272" i="13" s="1"/>
  <c r="DV272" i="13" s="1"/>
  <c r="DV271" i="13"/>
  <c r="CC388" i="13"/>
  <c r="CM388" i="13" s="1"/>
  <c r="BS388" i="13"/>
  <c r="A388" i="13"/>
  <c r="F376" i="7" l="1"/>
  <c r="B372" i="11"/>
  <c r="DU272" i="13"/>
  <c r="DS272" i="13"/>
  <c r="DT272" i="13" s="1"/>
  <c r="DR273" i="13" s="1"/>
  <c r="A389" i="13"/>
  <c r="CC389" i="13"/>
  <c r="CM389" i="13" s="1"/>
  <c r="BS389" i="13"/>
  <c r="F377" i="7" l="1"/>
  <c r="B373" i="11"/>
  <c r="DU273" i="13"/>
  <c r="DS273" i="13"/>
  <c r="DT273" i="13" s="1"/>
  <c r="DR274" i="13" s="1"/>
  <c r="DV274" i="13" s="1"/>
  <c r="DV273" i="13"/>
  <c r="DS274" i="13"/>
  <c r="DU274" i="13"/>
  <c r="A390" i="13"/>
  <c r="CC390" i="13"/>
  <c r="CM390" i="13" s="1"/>
  <c r="BS390" i="13"/>
  <c r="F378" i="7" l="1"/>
  <c r="B374" i="11"/>
  <c r="DT274" i="13"/>
  <c r="DR275" i="13" s="1"/>
  <c r="DU275" i="13" s="1"/>
  <c r="DS275" i="13"/>
  <c r="CC391" i="13"/>
  <c r="CM391" i="13" s="1"/>
  <c r="BS391" i="13"/>
  <c r="A391" i="13"/>
  <c r="F379" i="7" l="1"/>
  <c r="B375" i="11"/>
  <c r="DV275" i="13"/>
  <c r="DT275" i="13"/>
  <c r="DR276" i="13" s="1"/>
  <c r="CC392" i="13"/>
  <c r="CM392" i="13" s="1"/>
  <c r="BS392" i="13"/>
  <c r="A392" i="13"/>
  <c r="F380" i="7" l="1"/>
  <c r="B376" i="11"/>
  <c r="DS276" i="13"/>
  <c r="DV276" i="13"/>
  <c r="DU276" i="13"/>
  <c r="A393" i="13"/>
  <c r="BS393" i="13"/>
  <c r="CC393" i="13"/>
  <c r="CM393" i="13" s="1"/>
  <c r="F381" i="7" l="1"/>
  <c r="B377" i="11"/>
  <c r="CC394" i="13"/>
  <c r="CM394" i="13" s="1"/>
  <c r="BS394" i="13"/>
  <c r="A394" i="13"/>
  <c r="DT276" i="13"/>
  <c r="DR277" i="13" s="1"/>
  <c r="F382" i="7" l="1"/>
  <c r="B378" i="11"/>
  <c r="DV277" i="13"/>
  <c r="DU277" i="13"/>
  <c r="DS277" i="13"/>
  <c r="A395" i="13"/>
  <c r="BS395" i="13"/>
  <c r="CC395" i="13"/>
  <c r="CM395" i="13" s="1"/>
  <c r="F383" i="7" l="1"/>
  <c r="B379" i="11"/>
  <c r="DT277" i="13"/>
  <c r="DR278" i="13" s="1"/>
  <c r="DS278" i="13" s="1"/>
  <c r="CC396" i="13"/>
  <c r="CM396" i="13" s="1"/>
  <c r="BS396" i="13"/>
  <c r="A396" i="13"/>
  <c r="F384" i="7" l="1"/>
  <c r="B380" i="11"/>
  <c r="DV278" i="13"/>
  <c r="DU278" i="13"/>
  <c r="DT278" i="13" s="1"/>
  <c r="DR279" i="13" s="1"/>
  <c r="A397" i="13"/>
  <c r="BS397" i="13"/>
  <c r="CC397" i="13"/>
  <c r="CM397" i="13" s="1"/>
  <c r="F385" i="7" l="1"/>
  <c r="B381" i="11"/>
  <c r="DV279" i="13"/>
  <c r="DU279" i="13"/>
  <c r="DS279" i="13"/>
  <c r="CC398" i="13"/>
  <c r="CM398" i="13" s="1"/>
  <c r="BS398" i="13"/>
  <c r="A398" i="13"/>
  <c r="F386" i="7" l="1"/>
  <c r="B382" i="11"/>
  <c r="DT279" i="13"/>
  <c r="DR280" i="13" s="1"/>
  <c r="DU280" i="13" s="1"/>
  <c r="DV280" i="13"/>
  <c r="A399" i="13"/>
  <c r="BS399" i="13"/>
  <c r="CC399" i="13"/>
  <c r="CM399" i="13" s="1"/>
  <c r="F387" i="7" l="1"/>
  <c r="B383" i="11"/>
  <c r="DS280" i="13"/>
  <c r="DT280" i="13" s="1"/>
  <c r="DR281" i="13" s="1"/>
  <c r="CC400" i="13"/>
  <c r="CM400" i="13" s="1"/>
  <c r="BS400" i="13"/>
  <c r="A400" i="13"/>
  <c r="B384" i="11" l="1"/>
  <c r="F388" i="7"/>
  <c r="DV281" i="13"/>
  <c r="DU281" i="13"/>
  <c r="DS281" i="13"/>
  <c r="A401" i="13"/>
  <c r="BS401" i="13"/>
  <c r="CC401" i="13"/>
  <c r="CM401" i="13" s="1"/>
  <c r="F389" i="7" l="1"/>
  <c r="B385" i="11"/>
  <c r="CC402" i="13"/>
  <c r="CM402" i="13" s="1"/>
  <c r="BS402" i="13"/>
  <c r="A402" i="13"/>
  <c r="DT281" i="13"/>
  <c r="DR282" i="13" s="1"/>
  <c r="F390" i="7" l="1"/>
  <c r="B386" i="11"/>
  <c r="DS282" i="13"/>
  <c r="DV282" i="13"/>
  <c r="DU282" i="13"/>
  <c r="A403" i="13"/>
  <c r="CC403" i="13"/>
  <c r="CM403" i="13" s="1"/>
  <c r="BS403" i="13"/>
  <c r="F391" i="7" l="1"/>
  <c r="B387" i="11"/>
  <c r="DT282" i="13"/>
  <c r="DR283" i="13" s="1"/>
  <c r="DS283" i="13" s="1"/>
  <c r="CC404" i="13"/>
  <c r="CM404" i="13" s="1"/>
  <c r="BS404" i="13"/>
  <c r="A404" i="13"/>
  <c r="DV283" i="13"/>
  <c r="B388" i="11" l="1"/>
  <c r="F392" i="7"/>
  <c r="DU283" i="13"/>
  <c r="DT283" i="13"/>
  <c r="DR284" i="13" s="1"/>
  <c r="DU284" i="13" s="1"/>
  <c r="A405" i="13"/>
  <c r="CC405" i="13"/>
  <c r="CM405" i="13" s="1"/>
  <c r="BS405" i="13"/>
  <c r="F393" i="7" l="1"/>
  <c r="B389" i="11"/>
  <c r="DV284" i="13"/>
  <c r="DS284" i="13"/>
  <c r="DT284" i="13" s="1"/>
  <c r="DR285" i="13" s="1"/>
  <c r="DU285" i="13" s="1"/>
  <c r="CC406" i="13"/>
  <c r="CM406" i="13" s="1"/>
  <c r="BS406" i="13"/>
  <c r="A406" i="13"/>
  <c r="F394" i="7" l="1"/>
  <c r="B390" i="11"/>
  <c r="DS285" i="13"/>
  <c r="DT285" i="13" s="1"/>
  <c r="DR286" i="13" s="1"/>
  <c r="DS286" i="13" s="1"/>
  <c r="DV285" i="13"/>
  <c r="A407" i="13"/>
  <c r="CC407" i="13"/>
  <c r="CM407" i="13" s="1"/>
  <c r="BS407" i="13"/>
  <c r="F395" i="7" l="1"/>
  <c r="B391" i="11"/>
  <c r="DV286" i="13"/>
  <c r="DU286" i="13"/>
  <c r="DT286" i="13" s="1"/>
  <c r="DR287" i="13" s="1"/>
  <c r="CC408" i="13"/>
  <c r="CM408" i="13" s="1"/>
  <c r="BS408" i="13"/>
  <c r="A408" i="13"/>
  <c r="F396" i="7" l="1"/>
  <c r="B392" i="11"/>
  <c r="A409" i="13"/>
  <c r="CC409" i="13"/>
  <c r="CM409" i="13" s="1"/>
  <c r="BS409" i="13"/>
  <c r="DV287" i="13"/>
  <c r="DU287" i="13"/>
  <c r="DS287" i="13"/>
  <c r="F397" i="7" l="1"/>
  <c r="B393" i="11"/>
  <c r="DT287" i="13"/>
  <c r="DR288" i="13" s="1"/>
  <c r="DU288" i="13" s="1"/>
  <c r="CC410" i="13"/>
  <c r="CM410" i="13" s="1"/>
  <c r="BS410" i="13"/>
  <c r="A410" i="13"/>
  <c r="F398" i="7" l="1"/>
  <c r="B394" i="11"/>
  <c r="DS288" i="13"/>
  <c r="DT288" i="13" s="1"/>
  <c r="DR289" i="13" s="1"/>
  <c r="DV288" i="13"/>
  <c r="A411" i="13"/>
  <c r="CC411" i="13"/>
  <c r="CM411" i="13" s="1"/>
  <c r="BS411" i="13"/>
  <c r="F399" i="7" l="1"/>
  <c r="B395" i="11"/>
  <c r="DV289" i="13"/>
  <c r="DU289" i="13"/>
  <c r="DS289" i="13"/>
  <c r="CC412" i="13"/>
  <c r="CM412" i="13" s="1"/>
  <c r="BS412" i="13"/>
  <c r="A412" i="13"/>
  <c r="F400" i="7" l="1"/>
  <c r="B396" i="11"/>
  <c r="DT289" i="13"/>
  <c r="DR290" i="13" s="1"/>
  <c r="DS290" i="13" s="1"/>
  <c r="A413" i="13"/>
  <c r="CC413" i="13"/>
  <c r="CM413" i="13" s="1"/>
  <c r="BS413" i="13"/>
  <c r="F401" i="7" l="1"/>
  <c r="B397" i="11"/>
  <c r="DU290" i="13"/>
  <c r="DT290" i="13" s="1"/>
  <c r="DR291" i="13" s="1"/>
  <c r="DS291" i="13" s="1"/>
  <c r="DV290" i="13"/>
  <c r="CC414" i="13"/>
  <c r="CM414" i="13" s="1"/>
  <c r="BS414" i="13"/>
  <c r="A414" i="13"/>
  <c r="F402" i="7" l="1"/>
  <c r="B398" i="11"/>
  <c r="DU291" i="13"/>
  <c r="DV291" i="13"/>
  <c r="DT291" i="13"/>
  <c r="DR292" i="13" s="1"/>
  <c r="DV292" i="13" s="1"/>
  <c r="A415" i="13"/>
  <c r="CC415" i="13"/>
  <c r="CM415" i="13" s="1"/>
  <c r="BS415" i="13"/>
  <c r="F403" i="7" l="1"/>
  <c r="B399" i="11"/>
  <c r="DS292" i="13"/>
  <c r="DU292" i="13"/>
  <c r="CC416" i="13"/>
  <c r="CM416" i="13" s="1"/>
  <c r="BS416" i="13"/>
  <c r="A416" i="13"/>
  <c r="F404" i="7" l="1"/>
  <c r="B400" i="11"/>
  <c r="DT292" i="13"/>
  <c r="DR293" i="13" s="1"/>
  <c r="DU293" i="13" s="1"/>
  <c r="A417" i="13"/>
  <c r="CC417" i="13"/>
  <c r="CM417" i="13" s="1"/>
  <c r="BS417" i="13"/>
  <c r="DV293" i="13"/>
  <c r="F405" i="7" l="1"/>
  <c r="B401" i="11"/>
  <c r="DS293" i="13"/>
  <c r="DT293" i="13" s="1"/>
  <c r="DR294" i="13" s="1"/>
  <c r="DS294" i="13" s="1"/>
  <c r="A418" i="13"/>
  <c r="BS418" i="13"/>
  <c r="CC418" i="13"/>
  <c r="CM418" i="13" s="1"/>
  <c r="F406" i="7" l="1"/>
  <c r="B402" i="11"/>
  <c r="DU294" i="13"/>
  <c r="DT294" i="13" s="1"/>
  <c r="DR295" i="13" s="1"/>
  <c r="DS295" i="13" s="1"/>
  <c r="DV294" i="13"/>
  <c r="A419" i="13"/>
  <c r="CC419" i="13"/>
  <c r="CM419" i="13" s="1"/>
  <c r="BS419" i="13"/>
  <c r="F407" i="7" l="1"/>
  <c r="B403" i="11"/>
  <c r="DU295" i="13"/>
  <c r="DT295" i="13" s="1"/>
  <c r="DR296" i="13" s="1"/>
  <c r="DV295" i="13"/>
  <c r="CC420" i="13"/>
  <c r="CM420" i="13" s="1"/>
  <c r="BS420" i="13"/>
  <c r="A420" i="13"/>
  <c r="F408" i="7" l="1"/>
  <c r="B404" i="11"/>
  <c r="DV296" i="13"/>
  <c r="DS296" i="13"/>
  <c r="DU296" i="13"/>
  <c r="A421" i="13"/>
  <c r="CC421" i="13"/>
  <c r="CM421" i="13" s="1"/>
  <c r="BS421" i="13"/>
  <c r="F409" i="7" l="1"/>
  <c r="B405" i="11"/>
  <c r="DT296" i="13"/>
  <c r="DR297" i="13" s="1"/>
  <c r="DS297" i="13" s="1"/>
  <c r="CC422" i="13"/>
  <c r="CM422" i="13" s="1"/>
  <c r="BS422" i="13"/>
  <c r="A422" i="13"/>
  <c r="F410" i="7" l="1"/>
  <c r="B406" i="11"/>
  <c r="DU297" i="13"/>
  <c r="DT297" i="13" s="1"/>
  <c r="DR298" i="13" s="1"/>
  <c r="DV297" i="13"/>
  <c r="A423" i="13"/>
  <c r="CC423" i="13"/>
  <c r="CM423" i="13" s="1"/>
  <c r="BS423" i="13"/>
  <c r="F411" i="7" l="1"/>
  <c r="B407" i="11"/>
  <c r="DS298" i="13"/>
  <c r="DU298" i="13"/>
  <c r="DV298" i="13"/>
  <c r="DT298" i="13"/>
  <c r="DR299" i="13" s="1"/>
  <c r="DU299" i="13" s="1"/>
  <c r="CC424" i="13"/>
  <c r="CM424" i="13" s="1"/>
  <c r="BS424" i="13"/>
  <c r="A424" i="13"/>
  <c r="F412" i="7" l="1"/>
  <c r="B408" i="11"/>
  <c r="DS299" i="13"/>
  <c r="DT299" i="13" s="1"/>
  <c r="DR300" i="13" s="1"/>
  <c r="DU300" i="13" s="1"/>
  <c r="DV299" i="13"/>
  <c r="A425" i="13"/>
  <c r="CC425" i="13"/>
  <c r="CM425" i="13" s="1"/>
  <c r="BS425" i="13"/>
  <c r="F413" i="7" l="1"/>
  <c r="B409" i="11"/>
  <c r="DV300" i="13"/>
  <c r="DS300" i="13"/>
  <c r="DT300" i="13" s="1"/>
  <c r="DR301" i="13" s="1"/>
  <c r="CC426" i="13"/>
  <c r="CM426" i="13" s="1"/>
  <c r="BS426" i="13"/>
  <c r="A426" i="13"/>
  <c r="F414" i="7" l="1"/>
  <c r="B410" i="11"/>
  <c r="A427" i="13"/>
  <c r="CC427" i="13"/>
  <c r="CM427" i="13" s="1"/>
  <c r="BS427" i="13"/>
  <c r="DV301" i="13"/>
  <c r="DU301" i="13"/>
  <c r="DS301" i="13"/>
  <c r="F415" i="7" l="1"/>
  <c r="B411" i="11"/>
  <c r="DT301" i="13"/>
  <c r="DR302" i="13" s="1"/>
  <c r="DS302" i="13" s="1"/>
  <c r="CC428" i="13"/>
  <c r="CM428" i="13" s="1"/>
  <c r="BS428" i="13"/>
  <c r="A428" i="13"/>
  <c r="F416" i="7" l="1"/>
  <c r="B412" i="11"/>
  <c r="DV302" i="13"/>
  <c r="DU302" i="13"/>
  <c r="A429" i="13"/>
  <c r="CC429" i="13"/>
  <c r="CM429" i="13" s="1"/>
  <c r="BS429" i="13"/>
  <c r="DT302" i="13"/>
  <c r="DR303" i="13" s="1"/>
  <c r="F417" i="7" l="1"/>
  <c r="B413" i="11"/>
  <c r="DV303" i="13"/>
  <c r="DU303" i="13"/>
  <c r="DS303" i="13"/>
  <c r="CC430" i="13"/>
  <c r="CM430" i="13" s="1"/>
  <c r="BS430" i="13"/>
  <c r="A430" i="13"/>
  <c r="F418" i="7" l="1"/>
  <c r="B414" i="11"/>
  <c r="A431" i="13"/>
  <c r="CC431" i="13"/>
  <c r="CM431" i="13" s="1"/>
  <c r="BS431" i="13"/>
  <c r="DT303" i="13"/>
  <c r="DR304" i="13" s="1"/>
  <c r="F419" i="7" l="1"/>
  <c r="B415" i="11"/>
  <c r="DS304" i="13"/>
  <c r="DV304" i="13"/>
  <c r="DU304" i="13"/>
  <c r="CC432" i="13"/>
  <c r="CM432" i="13" s="1"/>
  <c r="BS432" i="13"/>
  <c r="A432" i="13"/>
  <c r="B416" i="11" l="1"/>
  <c r="F420" i="7"/>
  <c r="DT304" i="13"/>
  <c r="DR305" i="13" s="1"/>
  <c r="DV305" i="13" s="1"/>
  <c r="A433" i="13"/>
  <c r="CC433" i="13"/>
  <c r="CM433" i="13" s="1"/>
  <c r="BS433" i="13"/>
  <c r="F421" i="7" l="1"/>
  <c r="B417" i="11"/>
  <c r="DU305" i="13"/>
  <c r="DS305" i="13"/>
  <c r="CC434" i="13"/>
  <c r="CM434" i="13" s="1"/>
  <c r="BS434" i="13"/>
  <c r="A434" i="13"/>
  <c r="F422" i="7" l="1"/>
  <c r="B418" i="11"/>
  <c r="DT305" i="13"/>
  <c r="DR306" i="13" s="1"/>
  <c r="A435" i="13"/>
  <c r="CC435" i="13"/>
  <c r="CM435" i="13" s="1"/>
  <c r="BS435" i="13"/>
  <c r="F423" i="7" l="1"/>
  <c r="B419" i="11"/>
  <c r="DV306" i="13"/>
  <c r="DU306" i="13"/>
  <c r="DS306" i="13"/>
  <c r="CC436" i="13"/>
  <c r="CM436" i="13" s="1"/>
  <c r="BS436" i="13"/>
  <c r="A436" i="13"/>
  <c r="F424" i="7" l="1"/>
  <c r="B420" i="11"/>
  <c r="DT306" i="13"/>
  <c r="DR307" i="13" s="1"/>
  <c r="DU307" i="13" s="1"/>
  <c r="A437" i="13"/>
  <c r="CC437" i="13"/>
  <c r="CM437" i="13" s="1"/>
  <c r="BS437" i="13"/>
  <c r="F425" i="7" l="1"/>
  <c r="B421" i="11"/>
  <c r="DS307" i="13"/>
  <c r="DT307" i="13" s="1"/>
  <c r="DR308" i="13" s="1"/>
  <c r="DS308" i="13" s="1"/>
  <c r="DV307" i="13"/>
  <c r="CC438" i="13"/>
  <c r="CM438" i="13" s="1"/>
  <c r="BS438" i="13"/>
  <c r="A438" i="13"/>
  <c r="F426" i="7" l="1"/>
  <c r="B422" i="11"/>
  <c r="DU308" i="13"/>
  <c r="DT308" i="13" s="1"/>
  <c r="DR309" i="13" s="1"/>
  <c r="DU309" i="13" s="1"/>
  <c r="DV308" i="13"/>
  <c r="A439" i="13"/>
  <c r="CC439" i="13"/>
  <c r="CM439" i="13" s="1"/>
  <c r="BS439" i="13"/>
  <c r="F427" i="7" l="1"/>
  <c r="B423" i="11"/>
  <c r="DV309" i="13"/>
  <c r="DS309" i="13"/>
  <c r="DT309" i="13" s="1"/>
  <c r="DR310" i="13" s="1"/>
  <c r="BS440" i="13"/>
  <c r="A440" i="13"/>
  <c r="CC440" i="13"/>
  <c r="CM440" i="13" s="1"/>
  <c r="F428" i="7" l="1"/>
  <c r="B424" i="11"/>
  <c r="CC441" i="13"/>
  <c r="CM441" i="13" s="1"/>
  <c r="BS441" i="13"/>
  <c r="A441" i="13"/>
  <c r="DS310" i="13"/>
  <c r="DV310" i="13"/>
  <c r="DU310" i="13"/>
  <c r="F429" i="7" l="1"/>
  <c r="B425" i="11"/>
  <c r="DT310" i="13"/>
  <c r="DR311" i="13" s="1"/>
  <c r="A442" i="13"/>
  <c r="CC442" i="13"/>
  <c r="CM442" i="13" s="1"/>
  <c r="BS442" i="13"/>
  <c r="F430" i="7" l="1"/>
  <c r="B426" i="11"/>
  <c r="CC443" i="13"/>
  <c r="CM443" i="13" s="1"/>
  <c r="BS443" i="13"/>
  <c r="A443" i="13"/>
  <c r="DV311" i="13"/>
  <c r="DU311" i="13"/>
  <c r="DS311" i="13"/>
  <c r="F431" i="7" l="1"/>
  <c r="B427" i="11"/>
  <c r="DT311" i="13"/>
  <c r="DR312" i="13" s="1"/>
  <c r="A444" i="13"/>
  <c r="CC444" i="13"/>
  <c r="CM444" i="13" s="1"/>
  <c r="BS444" i="13"/>
  <c r="F432" i="7" l="1"/>
  <c r="B428" i="11"/>
  <c r="CC445" i="13"/>
  <c r="CM445" i="13" s="1"/>
  <c r="BS445" i="13"/>
  <c r="A445" i="13"/>
  <c r="DS312" i="13"/>
  <c r="DV312" i="13"/>
  <c r="DU312" i="13"/>
  <c r="F433" i="7" l="1"/>
  <c r="B429" i="11"/>
  <c r="DT312" i="13"/>
  <c r="DR313" i="13" s="1"/>
  <c r="DV313" i="13" s="1"/>
  <c r="A446" i="13"/>
  <c r="CC446" i="13"/>
  <c r="CM446" i="13" s="1"/>
  <c r="BS446" i="13"/>
  <c r="F434" i="7" l="1"/>
  <c r="B430" i="11"/>
  <c r="DS313" i="13"/>
  <c r="DU313" i="13"/>
  <c r="CC447" i="13"/>
  <c r="CM447" i="13" s="1"/>
  <c r="BS447" i="13"/>
  <c r="A447" i="13"/>
  <c r="F435" i="7" l="1"/>
  <c r="B431" i="11"/>
  <c r="DT313" i="13"/>
  <c r="DR314" i="13" s="1"/>
  <c r="DS314" i="13" s="1"/>
  <c r="DU314" i="13"/>
  <c r="A448" i="13"/>
  <c r="CC448" i="13"/>
  <c r="CM448" i="13" s="1"/>
  <c r="BS448" i="13"/>
  <c r="F436" i="7" l="1"/>
  <c r="B432" i="11"/>
  <c r="DV314" i="13"/>
  <c r="CC449" i="13"/>
  <c r="CM449" i="13" s="1"/>
  <c r="BS449" i="13"/>
  <c r="A449" i="13"/>
  <c r="DT314" i="13"/>
  <c r="DR315" i="13" s="1"/>
  <c r="F437" i="7" l="1"/>
  <c r="B433" i="11"/>
  <c r="DV315" i="13"/>
  <c r="DU315" i="13"/>
  <c r="DS315" i="13"/>
  <c r="A450" i="13"/>
  <c r="CC450" i="13"/>
  <c r="CM450" i="13" s="1"/>
  <c r="BS450" i="13"/>
  <c r="F438" i="7" l="1"/>
  <c r="B434" i="11"/>
  <c r="DT315" i="13"/>
  <c r="DR316" i="13" s="1"/>
  <c r="DU316" i="13" s="1"/>
  <c r="CC451" i="13"/>
  <c r="CM451" i="13" s="1"/>
  <c r="BS451" i="13"/>
  <c r="A451" i="13"/>
  <c r="F439" i="7" l="1"/>
  <c r="B435" i="11"/>
  <c r="DS316" i="13"/>
  <c r="DT316" i="13" s="1"/>
  <c r="DR317" i="13" s="1"/>
  <c r="DV316" i="13"/>
  <c r="A452" i="13"/>
  <c r="CC452" i="13"/>
  <c r="CM452" i="13" s="1"/>
  <c r="BS452" i="13"/>
  <c r="F440" i="7" l="1"/>
  <c r="B436" i="11"/>
  <c r="DV317" i="13"/>
  <c r="DU317" i="13"/>
  <c r="DS317" i="13"/>
  <c r="CC453" i="13"/>
  <c r="CM453" i="13" s="1"/>
  <c r="BS453" i="13"/>
  <c r="A453" i="13"/>
  <c r="F441" i="7" l="1"/>
  <c r="B437" i="11"/>
  <c r="CC454" i="13"/>
  <c r="CM454" i="13" s="1"/>
  <c r="BS454" i="13"/>
  <c r="A454" i="13"/>
  <c r="DT317" i="13"/>
  <c r="DR318" i="13" s="1"/>
  <c r="F442" i="7" l="1"/>
  <c r="B438" i="11"/>
  <c r="DS318" i="13"/>
  <c r="DV318" i="13"/>
  <c r="DU318" i="13"/>
  <c r="A455" i="13"/>
  <c r="CC455" i="13"/>
  <c r="CM455" i="13" s="1"/>
  <c r="BS455" i="13"/>
  <c r="F443" i="7" l="1"/>
  <c r="B439" i="11"/>
  <c r="DT318" i="13"/>
  <c r="DR319" i="13" s="1"/>
  <c r="DS319" i="13" s="1"/>
  <c r="CC456" i="13"/>
  <c r="CM456" i="13" s="1"/>
  <c r="BS456" i="13"/>
  <c r="A456" i="13"/>
  <c r="F444" i="7" l="1"/>
  <c r="B440" i="11"/>
  <c r="DU319" i="13"/>
  <c r="DT319" i="13" s="1"/>
  <c r="DR320" i="13" s="1"/>
  <c r="DS320" i="13" s="1"/>
  <c r="DV319" i="13"/>
  <c r="A457" i="13"/>
  <c r="CC457" i="13"/>
  <c r="CM457" i="13" s="1"/>
  <c r="BS457" i="13"/>
  <c r="F445" i="7" l="1"/>
  <c r="B441" i="11"/>
  <c r="DV320" i="13"/>
  <c r="DU320" i="13"/>
  <c r="CC458" i="13"/>
  <c r="CM458" i="13" s="1"/>
  <c r="BS458" i="13"/>
  <c r="A458" i="13"/>
  <c r="DT320" i="13"/>
  <c r="DR321" i="13" s="1"/>
  <c r="F446" i="7" l="1"/>
  <c r="B442" i="11"/>
  <c r="DV321" i="13"/>
  <c r="DU321" i="13"/>
  <c r="DS321" i="13"/>
  <c r="A459" i="13"/>
  <c r="CC459" i="13"/>
  <c r="CM459" i="13" s="1"/>
  <c r="BS459" i="13"/>
  <c r="F447" i="7" l="1"/>
  <c r="B443" i="11"/>
  <c r="A460" i="13"/>
  <c r="CC460" i="13"/>
  <c r="CM460" i="13" s="1"/>
  <c r="BS460" i="13"/>
  <c r="DT321" i="13"/>
  <c r="DR322" i="13" s="1"/>
  <c r="F448" i="7" l="1"/>
  <c r="B444" i="11"/>
  <c r="CC461" i="13"/>
  <c r="CM461" i="13" s="1"/>
  <c r="BS461" i="13"/>
  <c r="A461" i="13"/>
  <c r="DS322" i="13"/>
  <c r="DV322" i="13"/>
  <c r="DU322" i="13"/>
  <c r="F449" i="7" l="1"/>
  <c r="B445" i="11"/>
  <c r="DT322" i="13"/>
  <c r="DR323" i="13" s="1"/>
  <c r="A462" i="13"/>
  <c r="CC462" i="13"/>
  <c r="CM462" i="13" s="1"/>
  <c r="BS462" i="13"/>
  <c r="F450" i="7" l="1"/>
  <c r="B446" i="11"/>
  <c r="CC463" i="13"/>
  <c r="CM463" i="13" s="1"/>
  <c r="BS463" i="13"/>
  <c r="A463" i="13"/>
  <c r="DV323" i="13"/>
  <c r="DU323" i="13"/>
  <c r="DS323" i="13"/>
  <c r="F451" i="7" l="1"/>
  <c r="B447" i="11"/>
  <c r="DT323" i="13"/>
  <c r="DR324" i="13" s="1"/>
  <c r="A464" i="13"/>
  <c r="CC464" i="13"/>
  <c r="CM464" i="13" s="1"/>
  <c r="BS464" i="13"/>
  <c r="B448" i="11" l="1"/>
  <c r="F452" i="7"/>
  <c r="CC465" i="13"/>
  <c r="CM465" i="13" s="1"/>
  <c r="BS465" i="13"/>
  <c r="A465" i="13"/>
  <c r="DS324" i="13"/>
  <c r="DV324" i="13"/>
  <c r="DU324" i="13"/>
  <c r="F453" i="7" l="1"/>
  <c r="B449" i="11"/>
  <c r="A466" i="13"/>
  <c r="CC466" i="13"/>
  <c r="CM466" i="13" s="1"/>
  <c r="BS466" i="13"/>
  <c r="DT324" i="13"/>
  <c r="DR325" i="13" s="1"/>
  <c r="F454" i="7" l="1"/>
  <c r="B450" i="11"/>
  <c r="DV325" i="13"/>
  <c r="DU325" i="13"/>
  <c r="DS325" i="13"/>
  <c r="A467" i="13"/>
  <c r="BS467" i="13"/>
  <c r="CC467" i="13"/>
  <c r="CM467" i="13" s="1"/>
  <c r="F455" i="7" l="1"/>
  <c r="B451" i="11"/>
  <c r="DT325" i="13"/>
  <c r="DR326" i="13" s="1"/>
  <c r="DV326" i="13" s="1"/>
  <c r="CC468" i="13"/>
  <c r="CM468" i="13" s="1"/>
  <c r="BS468" i="13"/>
  <c r="A468" i="13"/>
  <c r="B452" i="11" l="1"/>
  <c r="F456" i="7"/>
  <c r="DU326" i="13"/>
  <c r="DS326" i="13"/>
  <c r="A469" i="13"/>
  <c r="CC469" i="13"/>
  <c r="CM469" i="13" s="1"/>
  <c r="BS469" i="13"/>
  <c r="F457" i="7" l="1"/>
  <c r="B453" i="11"/>
  <c r="DT326" i="13"/>
  <c r="DR327" i="13" s="1"/>
  <c r="CC470" i="13"/>
  <c r="CM470" i="13" s="1"/>
  <c r="BS470" i="13"/>
  <c r="A470" i="13"/>
  <c r="DV327" i="13"/>
  <c r="DU327" i="13"/>
  <c r="DS327" i="13"/>
  <c r="F458" i="7" l="1"/>
  <c r="B454" i="11"/>
  <c r="DT327" i="13"/>
  <c r="DR328" i="13" s="1"/>
  <c r="DV328" i="13" s="1"/>
  <c r="A471" i="13"/>
  <c r="BS471" i="13"/>
  <c r="CC471" i="13"/>
  <c r="CM471" i="13" s="1"/>
  <c r="F459" i="7" l="1"/>
  <c r="B455" i="11"/>
  <c r="DS328" i="13"/>
  <c r="DU328" i="13"/>
  <c r="CC472" i="13"/>
  <c r="CM472" i="13" s="1"/>
  <c r="BS472" i="13"/>
  <c r="A472" i="13"/>
  <c r="F460" i="7" l="1"/>
  <c r="B456" i="11"/>
  <c r="DT328" i="13"/>
  <c r="DR329" i="13" s="1"/>
  <c r="DS329" i="13" s="1"/>
  <c r="A473" i="13"/>
  <c r="BS473" i="13"/>
  <c r="CC473" i="13"/>
  <c r="CM473" i="13" s="1"/>
  <c r="F461" i="7" l="1"/>
  <c r="B457" i="11"/>
  <c r="DU329" i="13"/>
  <c r="DT329" i="13" s="1"/>
  <c r="DR330" i="13" s="1"/>
  <c r="DV329" i="13"/>
  <c r="CC474" i="13"/>
  <c r="CM474" i="13" s="1"/>
  <c r="BS474" i="13"/>
  <c r="A474" i="13"/>
  <c r="F462" i="7" l="1"/>
  <c r="B458" i="11"/>
  <c r="DS330" i="13"/>
  <c r="DV330" i="13"/>
  <c r="DU330" i="13"/>
  <c r="A475" i="13"/>
  <c r="BS475" i="13"/>
  <c r="CC475" i="13"/>
  <c r="CM475" i="13" s="1"/>
  <c r="F463" i="7" l="1"/>
  <c r="B459" i="11"/>
  <c r="CC476" i="13"/>
  <c r="CM476" i="13" s="1"/>
  <c r="BS476" i="13"/>
  <c r="A476" i="13"/>
  <c r="DT330" i="13"/>
  <c r="DR331" i="13" s="1"/>
  <c r="F464" i="7" l="1"/>
  <c r="B460" i="11"/>
  <c r="DV331" i="13"/>
  <c r="DU331" i="13"/>
  <c r="DS331" i="13"/>
  <c r="A477" i="13"/>
  <c r="CC477" i="13"/>
  <c r="CM477" i="13" s="1"/>
  <c r="BS477" i="13"/>
  <c r="F465" i="7" l="1"/>
  <c r="B461" i="11"/>
  <c r="DT331" i="13"/>
  <c r="DR332" i="13" s="1"/>
  <c r="CC478" i="13"/>
  <c r="CM478" i="13" s="1"/>
  <c r="BS478" i="13"/>
  <c r="A478" i="13"/>
  <c r="F466" i="7" l="1"/>
  <c r="B462" i="11"/>
  <c r="DS332" i="13"/>
  <c r="DV332" i="13"/>
  <c r="DU332" i="13"/>
  <c r="A479" i="13"/>
  <c r="CC479" i="13"/>
  <c r="CM479" i="13" s="1"/>
  <c r="BS479" i="13"/>
  <c r="F467" i="7" l="1"/>
  <c r="B463" i="11"/>
  <c r="DT332" i="13"/>
  <c r="DR333" i="13" s="1"/>
  <c r="DS333" i="13" s="1"/>
  <c r="CC480" i="13"/>
  <c r="CM480" i="13" s="1"/>
  <c r="BS480" i="13"/>
  <c r="A480" i="13"/>
  <c r="F468" i="7" l="1"/>
  <c r="B464" i="11"/>
  <c r="DV333" i="13"/>
  <c r="DU333" i="13"/>
  <c r="DT333" i="13" s="1"/>
  <c r="DR334" i="13" s="1"/>
  <c r="DV334" i="13" s="1"/>
  <c r="A481" i="13"/>
  <c r="CC481" i="13"/>
  <c r="CM481" i="13" s="1"/>
  <c r="BS481" i="13"/>
  <c r="F469" i="7" l="1"/>
  <c r="B465" i="11"/>
  <c r="DS334" i="13"/>
  <c r="DU334" i="13"/>
  <c r="CC482" i="13"/>
  <c r="CM482" i="13" s="1"/>
  <c r="BS482" i="13"/>
  <c r="A482" i="13"/>
  <c r="F470" i="7" l="1"/>
  <c r="B466" i="11"/>
  <c r="DT334" i="13"/>
  <c r="DR335" i="13" s="1"/>
  <c r="DU335" i="13" s="1"/>
  <c r="DV335" i="13"/>
  <c r="BS483" i="13"/>
  <c r="A483" i="13"/>
  <c r="CC483" i="13"/>
  <c r="CM483" i="13" s="1"/>
  <c r="F471" i="7" l="1"/>
  <c r="B467" i="11"/>
  <c r="DS335" i="13"/>
  <c r="DT335" i="13" s="1"/>
  <c r="DR336" i="13" s="1"/>
  <c r="CC484" i="13"/>
  <c r="CM484" i="13" s="1"/>
  <c r="BS484" i="13"/>
  <c r="A484" i="13"/>
  <c r="F472" i="7" l="1"/>
  <c r="B468" i="11"/>
  <c r="DU336" i="13"/>
  <c r="DS336" i="13"/>
  <c r="DT336" i="13" s="1"/>
  <c r="DR337" i="13" s="1"/>
  <c r="DU337" i="13" s="1"/>
  <c r="DV336" i="13"/>
  <c r="A485" i="13"/>
  <c r="BS485" i="13"/>
  <c r="CC485" i="13"/>
  <c r="CM485" i="13" s="1"/>
  <c r="F473" i="7" l="1"/>
  <c r="B469" i="11"/>
  <c r="DV337" i="13"/>
  <c r="DS337" i="13"/>
  <c r="DT337" i="13" s="1"/>
  <c r="DR338" i="13" s="1"/>
  <c r="CC486" i="13"/>
  <c r="CM486" i="13" s="1"/>
  <c r="BS486" i="13"/>
  <c r="A486" i="13"/>
  <c r="F474" i="7" l="1"/>
  <c r="B470" i="11"/>
  <c r="DS338" i="13"/>
  <c r="DV338" i="13"/>
  <c r="DU338" i="13"/>
  <c r="A487" i="13"/>
  <c r="BS487" i="13"/>
  <c r="CC487" i="13"/>
  <c r="CM487" i="13" s="1"/>
  <c r="F475" i="7" l="1"/>
  <c r="B471" i="11"/>
  <c r="DT338" i="13"/>
  <c r="DR339" i="13" s="1"/>
  <c r="DS339" i="13" s="1"/>
  <c r="CC488" i="13"/>
  <c r="CM488" i="13" s="1"/>
  <c r="BS488" i="13"/>
  <c r="A488" i="13"/>
  <c r="F476" i="7" l="1"/>
  <c r="B472" i="11"/>
  <c r="DV339" i="13"/>
  <c r="DU339" i="13"/>
  <c r="DT339" i="13" s="1"/>
  <c r="DR340" i="13" s="1"/>
  <c r="DS340" i="13" s="1"/>
  <c r="A489" i="13"/>
  <c r="BS489" i="13"/>
  <c r="CC489" i="13"/>
  <c r="CM489" i="13" s="1"/>
  <c r="F477" i="7" l="1"/>
  <c r="B473" i="11"/>
  <c r="DV340" i="13"/>
  <c r="DU340" i="13"/>
  <c r="DT340" i="13" s="1"/>
  <c r="DR341" i="13" s="1"/>
  <c r="CC490" i="13"/>
  <c r="CM490" i="13" s="1"/>
  <c r="BS490" i="13"/>
  <c r="A490" i="13"/>
  <c r="F478" i="7" l="1"/>
  <c r="B474" i="11"/>
  <c r="DV341" i="13"/>
  <c r="DU341" i="13"/>
  <c r="DS341" i="13"/>
  <c r="A491" i="13"/>
  <c r="BS491" i="13"/>
  <c r="CC491" i="13"/>
  <c r="CM491" i="13" s="1"/>
  <c r="F479" i="7" l="1"/>
  <c r="B475" i="11"/>
  <c r="DT341" i="13"/>
  <c r="DR342" i="13" s="1"/>
  <c r="DV342" i="13" s="1"/>
  <c r="CC492" i="13"/>
  <c r="CM492" i="13" s="1"/>
  <c r="BS492" i="13"/>
  <c r="A492" i="13"/>
  <c r="F480" i="7" l="1"/>
  <c r="B476" i="11"/>
  <c r="DS342" i="13"/>
  <c r="DU342" i="13"/>
  <c r="A493" i="13"/>
  <c r="BS493" i="13"/>
  <c r="CC493" i="13"/>
  <c r="CM493" i="13" s="1"/>
  <c r="F481" i="7" l="1"/>
  <c r="B477" i="11"/>
  <c r="DT342" i="13"/>
  <c r="DR343" i="13" s="1"/>
  <c r="CC494" i="13"/>
  <c r="CM494" i="13" s="1"/>
  <c r="BS494" i="13"/>
  <c r="A494" i="13"/>
  <c r="DV343" i="13"/>
  <c r="DU343" i="13"/>
  <c r="DS343" i="13"/>
  <c r="F482" i="7" l="1"/>
  <c r="B478" i="11"/>
  <c r="DT343" i="13"/>
  <c r="DR344" i="13" s="1"/>
  <c r="A495" i="13"/>
  <c r="CC495" i="13"/>
  <c r="CM495" i="13" s="1"/>
  <c r="BS495" i="13"/>
  <c r="F483" i="7" l="1"/>
  <c r="B480" i="11" s="1"/>
  <c r="B479" i="11"/>
  <c r="CC496" i="13"/>
  <c r="CM496" i="13" s="1"/>
  <c r="BS496" i="13"/>
  <c r="A496" i="13"/>
  <c r="DS344" i="13"/>
  <c r="DV344" i="13"/>
  <c r="DU344" i="13"/>
  <c r="DT344" i="13" l="1"/>
  <c r="DR345" i="13" s="1"/>
  <c r="DU345" i="13" s="1"/>
  <c r="A497" i="13"/>
  <c r="CC497" i="13"/>
  <c r="CM497" i="13" s="1"/>
  <c r="BS497" i="13"/>
  <c r="DV345" i="13" l="1"/>
  <c r="DS345" i="13"/>
  <c r="DT345" i="13" s="1"/>
  <c r="DR346" i="13" s="1"/>
  <c r="DS346" i="13" s="1"/>
  <c r="CC498" i="13"/>
  <c r="CM498" i="13" s="1"/>
  <c r="BS498" i="13"/>
  <c r="A498" i="13"/>
  <c r="DU346" i="13" l="1"/>
  <c r="DT346" i="13" s="1"/>
  <c r="DR347" i="13" s="1"/>
  <c r="DV346" i="13"/>
  <c r="A499" i="13"/>
  <c r="CC499" i="13"/>
  <c r="CM499" i="13" s="1"/>
  <c r="BS499" i="13"/>
  <c r="CC500" i="13" l="1"/>
  <c r="CM500" i="13" s="1"/>
  <c r="BS500" i="13"/>
  <c r="A500" i="13"/>
  <c r="DV347" i="13"/>
  <c r="DU347" i="13"/>
  <c r="DS347" i="13"/>
  <c r="DT347" i="13" l="1"/>
  <c r="DR348" i="13" s="1"/>
  <c r="DS348" i="13" s="1"/>
  <c r="A501" i="13"/>
  <c r="CC501" i="13"/>
  <c r="CM501" i="13" s="1"/>
  <c r="BS501" i="13"/>
  <c r="DU348" i="13" l="1"/>
  <c r="DV348" i="13"/>
  <c r="DT348" i="13"/>
  <c r="DR349" i="13" s="1"/>
  <c r="DU349" i="13"/>
  <c r="CC502" i="13"/>
  <c r="CM502" i="13" s="1"/>
  <c r="BS502" i="13"/>
  <c r="A502" i="13"/>
  <c r="DV349" i="13" l="1"/>
  <c r="DS349" i="13"/>
  <c r="DT349" i="13" s="1"/>
  <c r="DR350" i="13" s="1"/>
  <c r="DS350" i="13" s="1"/>
  <c r="CC503" i="13"/>
  <c r="CM503" i="13" s="1"/>
  <c r="BS503" i="13"/>
  <c r="A503" i="13"/>
  <c r="DU350" i="13" l="1"/>
  <c r="DT350" i="13" s="1"/>
  <c r="DR351" i="13" s="1"/>
  <c r="DU351" i="13" s="1"/>
  <c r="DV350" i="13"/>
  <c r="A504" i="13"/>
  <c r="CC504" i="13"/>
  <c r="CM504" i="13" s="1"/>
  <c r="BS504" i="13"/>
  <c r="DS351" i="13" l="1"/>
  <c r="DT351" i="13" s="1"/>
  <c r="DR352" i="13" s="1"/>
  <c r="DV351" i="13"/>
  <c r="BS505" i="13"/>
  <c r="CC505" i="13"/>
  <c r="CM505" i="13" s="1"/>
  <c r="A505" i="13"/>
  <c r="DV352" i="13" l="1"/>
  <c r="DU352" i="13"/>
  <c r="DS352" i="13"/>
  <c r="CC506" i="13"/>
  <c r="CM506" i="13" s="1"/>
  <c r="BS506" i="13"/>
  <c r="A506" i="13"/>
  <c r="DT352" i="13" l="1"/>
  <c r="DR353" i="13" s="1"/>
  <c r="DU353" i="13" s="1"/>
  <c r="A507" i="13"/>
  <c r="BS507" i="13"/>
  <c r="CC507" i="13"/>
  <c r="CM507" i="13" s="1"/>
  <c r="DS353" i="13" l="1"/>
  <c r="DT353" i="13" s="1"/>
  <c r="DR354" i="13" s="1"/>
  <c r="DU354" i="13" s="1"/>
  <c r="DV353" i="13"/>
  <c r="CC508" i="13"/>
  <c r="CM508" i="13" s="1"/>
  <c r="BS508" i="13"/>
  <c r="A508" i="13"/>
  <c r="DS354" i="13" l="1"/>
  <c r="DT354" i="13" s="1"/>
  <c r="DR355" i="13" s="1"/>
  <c r="DV354" i="13"/>
  <c r="A509" i="13"/>
  <c r="BS509" i="13"/>
  <c r="CC509" i="13"/>
  <c r="CM509" i="13" s="1"/>
  <c r="DV355" i="13" l="1"/>
  <c r="DU355" i="13"/>
  <c r="DS355" i="13"/>
  <c r="CC510" i="13"/>
  <c r="CM510" i="13" s="1"/>
  <c r="BS510" i="13"/>
  <c r="A510" i="13"/>
  <c r="DT355" i="13" l="1"/>
  <c r="DR356" i="13" s="1"/>
  <c r="DV356" i="13" s="1"/>
  <c r="A511" i="13"/>
  <c r="BS511" i="13"/>
  <c r="CC511" i="13"/>
  <c r="CM511" i="13" s="1"/>
  <c r="DU356" i="13" l="1"/>
  <c r="DS356" i="13"/>
  <c r="DT356" i="13" s="1"/>
  <c r="DR357" i="13" s="1"/>
  <c r="DS357" i="13" s="1"/>
  <c r="CC512" i="13"/>
  <c r="CM512" i="13" s="1"/>
  <c r="BS512" i="13"/>
  <c r="A512" i="13"/>
  <c r="DU357" i="13" l="1"/>
  <c r="DT357" i="13" s="1"/>
  <c r="DR358" i="13" s="1"/>
  <c r="DV357" i="13"/>
  <c r="A513" i="13"/>
  <c r="CC513" i="13"/>
  <c r="CM513" i="13" s="1"/>
  <c r="BS513" i="13"/>
  <c r="DV358" i="13" l="1"/>
  <c r="DU358" i="13"/>
  <c r="DS358" i="13"/>
  <c r="CC514" i="13"/>
  <c r="CM514" i="13" s="1"/>
  <c r="BS514" i="13"/>
  <c r="A514" i="13"/>
  <c r="DT358" i="13" l="1"/>
  <c r="DR359" i="13" s="1"/>
  <c r="DU359" i="13" s="1"/>
  <c r="A515" i="13"/>
  <c r="CC515" i="13"/>
  <c r="CM515" i="13" s="1"/>
  <c r="BS515" i="13"/>
  <c r="DV359" i="13" l="1"/>
  <c r="DS359" i="13"/>
  <c r="DT359" i="13" s="1"/>
  <c r="DR360" i="13" s="1"/>
  <c r="CC516" i="13"/>
  <c r="CM516" i="13" s="1"/>
  <c r="BS516" i="13"/>
  <c r="A516" i="13"/>
  <c r="A517" i="13" l="1"/>
  <c r="CC517" i="13"/>
  <c r="CM517" i="13" s="1"/>
  <c r="BS517" i="13"/>
  <c r="DS360" i="13"/>
  <c r="DV360" i="13"/>
  <c r="DU360" i="13"/>
  <c r="DT360" i="13" l="1"/>
  <c r="DR361" i="13" s="1"/>
  <c r="DV361" i="13" s="1"/>
  <c r="A518" i="13"/>
  <c r="CC518" i="13"/>
  <c r="CM518" i="13" s="1"/>
  <c r="BS518" i="13"/>
  <c r="DS361" i="13" l="1"/>
  <c r="DU361" i="13"/>
  <c r="DT361" i="13" s="1"/>
  <c r="DR362" i="13" s="1"/>
  <c r="DU362" i="13" s="1"/>
  <c r="CC519" i="13"/>
  <c r="CM519" i="13" s="1"/>
  <c r="BS519" i="13"/>
  <c r="A519" i="13"/>
  <c r="DS362" i="13" l="1"/>
  <c r="DT362" i="13" s="1"/>
  <c r="DR363" i="13" s="1"/>
  <c r="DV362" i="13"/>
  <c r="A520" i="13"/>
  <c r="CC520" i="13"/>
  <c r="CM520" i="13" s="1"/>
  <c r="BS520" i="13"/>
  <c r="DV363" i="13" l="1"/>
  <c r="DU363" i="13"/>
  <c r="DS363" i="13"/>
  <c r="CC521" i="13"/>
  <c r="CM521" i="13" s="1"/>
  <c r="BS521" i="13"/>
  <c r="A521" i="13"/>
  <c r="DT363" i="13" l="1"/>
  <c r="DR364" i="13" s="1"/>
  <c r="DS364" i="13" s="1"/>
  <c r="CC522" i="13"/>
  <c r="CM522" i="13" s="1"/>
  <c r="BS522" i="13"/>
  <c r="A522" i="13"/>
  <c r="DV364" i="13" l="1"/>
  <c r="DU364" i="13"/>
  <c r="DT364" i="13" s="1"/>
  <c r="DR365" i="13" s="1"/>
  <c r="A523" i="13"/>
  <c r="BS523" i="13"/>
  <c r="CC523" i="13"/>
  <c r="CM523" i="13" s="1"/>
  <c r="DV365" i="13" l="1"/>
  <c r="DU365" i="13"/>
  <c r="DS365" i="13"/>
  <c r="CC524" i="13"/>
  <c r="CM524" i="13" s="1"/>
  <c r="BS524" i="13"/>
  <c r="A524" i="13"/>
  <c r="A525" i="13" l="1"/>
  <c r="CC525" i="13"/>
  <c r="CM525" i="13" s="1"/>
  <c r="BS525" i="13"/>
  <c r="DT365" i="13"/>
  <c r="DR366" i="13" s="1"/>
  <c r="CC526" i="13" l="1"/>
  <c r="CM526" i="13" s="1"/>
  <c r="BS526" i="13"/>
  <c r="A526" i="13"/>
  <c r="DS366" i="13"/>
  <c r="DV366" i="13"/>
  <c r="DU366" i="13"/>
  <c r="CC527" i="13" l="1"/>
  <c r="CM527" i="13" s="1"/>
  <c r="BS527" i="13"/>
  <c r="A527" i="13"/>
  <c r="DT366" i="13"/>
  <c r="DR367" i="13" s="1"/>
  <c r="DV367" i="13" l="1"/>
  <c r="DU367" i="13"/>
  <c r="DS367" i="13"/>
  <c r="CC528" i="13"/>
  <c r="CM528" i="13" s="1"/>
  <c r="BS528" i="13"/>
  <c r="A528" i="13"/>
  <c r="A529" i="13" l="1"/>
  <c r="CC529" i="13"/>
  <c r="CM529" i="13" s="1"/>
  <c r="BS529" i="13"/>
  <c r="DT367" i="13"/>
  <c r="DR368" i="13" s="1"/>
  <c r="BS530" i="13" l="1"/>
  <c r="A530" i="13"/>
  <c r="CC530" i="13"/>
  <c r="CM530" i="13" s="1"/>
  <c r="DS368" i="13"/>
  <c r="DV368" i="13"/>
  <c r="DU368" i="13"/>
  <c r="CC531" i="13" l="1"/>
  <c r="CM531" i="13" s="1"/>
  <c r="BS531" i="13"/>
  <c r="A531" i="13"/>
  <c r="DT368" i="13"/>
  <c r="DR369" i="13" s="1"/>
  <c r="DV369" i="13" l="1"/>
  <c r="DU369" i="13"/>
  <c r="DS369" i="13"/>
  <c r="A532" i="13"/>
  <c r="CC532" i="13"/>
  <c r="CM532" i="13" s="1"/>
  <c r="BS532" i="13"/>
  <c r="DT369" i="13" l="1"/>
  <c r="DR370" i="13" s="1"/>
  <c r="DV370" i="13" s="1"/>
  <c r="DU370" i="13" l="1"/>
  <c r="DS370" i="13"/>
  <c r="DT370" i="13" s="1"/>
  <c r="DR371" i="13" s="1"/>
  <c r="DS371" i="13" s="1"/>
  <c r="DU371" i="13" l="1"/>
  <c r="DT371" i="13" s="1"/>
  <c r="DR372" i="13" s="1"/>
  <c r="DV371" i="13"/>
  <c r="DS372" i="13" l="1"/>
  <c r="DV372" i="13"/>
  <c r="DU372" i="13"/>
  <c r="DT372" i="13" l="1"/>
  <c r="DR373" i="13" s="1"/>
  <c r="DV373" i="13" l="1"/>
  <c r="DU373" i="13"/>
  <c r="DS373" i="13"/>
  <c r="DT373" i="13" l="1"/>
  <c r="DR374" i="13" s="1"/>
  <c r="DU374" i="13" l="1"/>
  <c r="DS374" i="13"/>
  <c r="DV374" i="13"/>
  <c r="DT374" i="13" l="1"/>
  <c r="DR375" i="13" s="1"/>
  <c r="DS375" i="13" l="1"/>
  <c r="DV375" i="13"/>
  <c r="DU375" i="13"/>
  <c r="DT375" i="13" l="1"/>
  <c r="DR376" i="13" s="1"/>
  <c r="DU376" i="13" l="1"/>
  <c r="DV376" i="13"/>
  <c r="DS376" i="13"/>
  <c r="DT376" i="13" l="1"/>
  <c r="DR377" i="13" s="1"/>
  <c r="DU377" i="13" s="1"/>
  <c r="DS377" i="13" l="1"/>
  <c r="DV377" i="13"/>
  <c r="DT377" i="13"/>
  <c r="DR378" i="13" s="1"/>
  <c r="DS378" i="13" s="1"/>
  <c r="DU378" i="13" l="1"/>
  <c r="DT378" i="13" s="1"/>
  <c r="DR379" i="13" s="1"/>
  <c r="DV378" i="13"/>
  <c r="DU379" i="13" l="1"/>
  <c r="DV379" i="13"/>
  <c r="DS379" i="13"/>
  <c r="DT379" i="13" l="1"/>
  <c r="DR380" i="13" s="1"/>
  <c r="DU380" i="13" s="1"/>
  <c r="DV380" i="13"/>
  <c r="DS380" i="13" l="1"/>
  <c r="DT380" i="13" s="1"/>
  <c r="DR381" i="13" s="1"/>
  <c r="DV381" i="13" s="1"/>
  <c r="DS381" i="13" l="1"/>
  <c r="DU381" i="13"/>
  <c r="DT381" i="13"/>
  <c r="DR382" i="13" s="1"/>
  <c r="DV382" i="13" s="1"/>
  <c r="DU382" i="13" l="1"/>
  <c r="DS382" i="13"/>
  <c r="DT382" i="13" s="1"/>
  <c r="DR383" i="13" s="1"/>
  <c r="DS383" i="13" s="1"/>
  <c r="DV383" i="13"/>
  <c r="DU383" i="13" l="1"/>
  <c r="DT383" i="13" s="1"/>
  <c r="DR384" i="13" s="1"/>
  <c r="DS384" i="13" l="1"/>
  <c r="DV384" i="13"/>
  <c r="DU384" i="13"/>
  <c r="DT384" i="13" l="1"/>
  <c r="DR385" i="13" s="1"/>
  <c r="DS385" i="13" l="1"/>
  <c r="DV385" i="13"/>
  <c r="DU385" i="13"/>
  <c r="DT385" i="13" l="1"/>
  <c r="DR386" i="13" s="1"/>
  <c r="DU386" i="13" s="1"/>
  <c r="DV386" i="13" l="1"/>
  <c r="DS386" i="13"/>
  <c r="DT386" i="13" s="1"/>
  <c r="DR387" i="13" s="1"/>
  <c r="DV387" i="13" l="1"/>
  <c r="DU387" i="13"/>
  <c r="DS387" i="13"/>
  <c r="DT387" i="13" s="1"/>
  <c r="DR388" i="13" s="1"/>
  <c r="DU388" i="13" s="1"/>
  <c r="DV388" i="13" l="1"/>
  <c r="DS388" i="13"/>
  <c r="DT388" i="13" s="1"/>
  <c r="DR389" i="13" s="1"/>
  <c r="DU389" i="13" s="1"/>
  <c r="DS389" i="13" l="1"/>
  <c r="DT389" i="13" s="1"/>
  <c r="DR390" i="13" s="1"/>
  <c r="DV389" i="13"/>
  <c r="DV390" i="13" l="1"/>
  <c r="DS390" i="13"/>
  <c r="DU390" i="13"/>
  <c r="DT390" i="13" l="1"/>
  <c r="DR391" i="13" s="1"/>
  <c r="DU391" i="13" s="1"/>
  <c r="DV391" i="13" l="1"/>
  <c r="DS391" i="13"/>
  <c r="DT391" i="13" s="1"/>
  <c r="DR392" i="13" s="1"/>
  <c r="DV392" i="13" l="1"/>
  <c r="DS392" i="13"/>
  <c r="DU392" i="13"/>
  <c r="DT392" i="13" l="1"/>
  <c r="DR393" i="13" s="1"/>
  <c r="DS393" i="13" s="1"/>
  <c r="DU393" i="13" l="1"/>
  <c r="DT393" i="13" s="1"/>
  <c r="DR394" i="13" s="1"/>
  <c r="DV393" i="13"/>
  <c r="DS394" i="13" l="1"/>
  <c r="DV394" i="13"/>
  <c r="DU394" i="13"/>
  <c r="DT394" i="13"/>
  <c r="DR395" i="13" s="1"/>
  <c r="DS395" i="13" s="1"/>
  <c r="DU395" i="13" l="1"/>
  <c r="DT395" i="13" s="1"/>
  <c r="DR396" i="13" s="1"/>
  <c r="DV395" i="13"/>
  <c r="DV396" i="13" l="1"/>
  <c r="DS396" i="13"/>
  <c r="DU396" i="13"/>
  <c r="DT396" i="13" l="1"/>
  <c r="DR397" i="13" s="1"/>
  <c r="DV397" i="13" l="1"/>
  <c r="DU397" i="13"/>
  <c r="DS397" i="13"/>
  <c r="DT397" i="13" l="1"/>
  <c r="DR398" i="13" s="1"/>
  <c r="DS398" i="13" s="1"/>
  <c r="DU398" i="13" l="1"/>
  <c r="DT398" i="13" s="1"/>
  <c r="DR399" i="13" s="1"/>
  <c r="DV398" i="13"/>
  <c r="DV399" i="13" l="1"/>
  <c r="DU399" i="13"/>
  <c r="DS399" i="13"/>
  <c r="DT399" i="13" l="1"/>
  <c r="DR400" i="13" s="1"/>
  <c r="DV400" i="13" l="1"/>
  <c r="DU400" i="13"/>
  <c r="DS400" i="13"/>
  <c r="DT400" i="13" l="1"/>
  <c r="DR401" i="13" s="1"/>
  <c r="DU401" i="13" s="1"/>
  <c r="DS401" i="13" l="1"/>
  <c r="DT401" i="13" s="1"/>
  <c r="DR402" i="13" s="1"/>
  <c r="DV401" i="13"/>
  <c r="DU402" i="13" l="1"/>
  <c r="DS402" i="13"/>
  <c r="DV402" i="13"/>
  <c r="DT402" i="13" l="1"/>
  <c r="DR403" i="13" s="1"/>
  <c r="DS403" i="13" s="1"/>
  <c r="DU403" i="13" l="1"/>
  <c r="DV403" i="13"/>
  <c r="DT403" i="13"/>
  <c r="DR404" i="13" s="1"/>
  <c r="DV404" i="13" l="1"/>
  <c r="DU404" i="13"/>
  <c r="DS404" i="13"/>
  <c r="DT404" i="13" l="1"/>
  <c r="DR405" i="13" s="1"/>
  <c r="DS405" i="13" s="1"/>
  <c r="DU405" i="13" l="1"/>
  <c r="DT405" i="13" s="1"/>
  <c r="DR406" i="13" s="1"/>
  <c r="DV405" i="13"/>
  <c r="DS406" i="13" l="1"/>
  <c r="DV406" i="13"/>
  <c r="DU406" i="13"/>
  <c r="DT406" i="13" l="1"/>
  <c r="DR407" i="13" s="1"/>
  <c r="DS407" i="13" l="1"/>
  <c r="DV407" i="13"/>
  <c r="DU407" i="13"/>
  <c r="DT407" i="13" l="1"/>
  <c r="DR408" i="13" s="1"/>
  <c r="DU408" i="13" l="1"/>
  <c r="DS408" i="13"/>
  <c r="DV408" i="13"/>
  <c r="DT408" i="13" l="1"/>
  <c r="DR409" i="13" s="1"/>
  <c r="DV409" i="13" s="1"/>
  <c r="DS409" i="13" l="1"/>
  <c r="DU409" i="13"/>
  <c r="DT409" i="13" s="1"/>
  <c r="DR410" i="13" s="1"/>
  <c r="DU410" i="13" s="1"/>
  <c r="DS410" i="13" l="1"/>
  <c r="DT410" i="13" s="1"/>
  <c r="DR411" i="13" s="1"/>
  <c r="DV411" i="13" s="1"/>
  <c r="DV410" i="13"/>
  <c r="DU411" i="13" l="1"/>
  <c r="DS411" i="13"/>
  <c r="DT411" i="13" s="1"/>
  <c r="DR412" i="13" s="1"/>
  <c r="DS412" i="13" l="1"/>
  <c r="DV412" i="13"/>
  <c r="DU412" i="13"/>
  <c r="DT412" i="13" l="1"/>
  <c r="DR413" i="13" s="1"/>
  <c r="DS413" i="13" l="1"/>
  <c r="DV413" i="13"/>
  <c r="DU413" i="13"/>
  <c r="DT413" i="13" l="1"/>
  <c r="DR414" i="13" s="1"/>
  <c r="DU414" i="13" l="1"/>
  <c r="DS414" i="13"/>
  <c r="DV414" i="13"/>
  <c r="DT414" i="13" l="1"/>
  <c r="DR415" i="13" s="1"/>
  <c r="DU415" i="13" s="1"/>
  <c r="DV415" i="13" l="1"/>
  <c r="DS415" i="13"/>
  <c r="DT415" i="13" s="1"/>
  <c r="DR416" i="13" s="1"/>
  <c r="DS416" i="13" s="1"/>
  <c r="DV416" i="13" l="1"/>
  <c r="DU416" i="13"/>
  <c r="DT416" i="13" s="1"/>
  <c r="DR417" i="13" s="1"/>
  <c r="DV417" i="13" l="1"/>
  <c r="DU417" i="13"/>
  <c r="DS417" i="13"/>
  <c r="DT417" i="13" l="1"/>
  <c r="DR418" i="13" s="1"/>
  <c r="DU418" i="13" s="1"/>
  <c r="DS418" i="13" l="1"/>
  <c r="DT418" i="13" s="1"/>
  <c r="DR419" i="13" s="1"/>
  <c r="DV418" i="13"/>
  <c r="DV419" i="13" l="1"/>
  <c r="DU419" i="13"/>
  <c r="DS419" i="13"/>
  <c r="DT419" i="13" l="1"/>
  <c r="DR420" i="13" s="1"/>
  <c r="DU420" i="13" s="1"/>
  <c r="DV420" i="13" l="1"/>
  <c r="DS420" i="13"/>
  <c r="DT420" i="13" s="1"/>
  <c r="DR421" i="13" s="1"/>
  <c r="DV421" i="13" l="1"/>
  <c r="DU421" i="13"/>
  <c r="DS421" i="13"/>
  <c r="DT421" i="13" l="1"/>
  <c r="DR422" i="13" s="1"/>
  <c r="DS422" i="13"/>
  <c r="DV422" i="13"/>
  <c r="DU422" i="13"/>
  <c r="DT422" i="13" l="1"/>
  <c r="DR423" i="13" s="1"/>
  <c r="DU423" i="13" l="1"/>
  <c r="DS423" i="13"/>
  <c r="DV423" i="13"/>
  <c r="DT423" i="13" l="1"/>
  <c r="DR424" i="13" s="1"/>
  <c r="DS424" i="13"/>
  <c r="DV424" i="13"/>
  <c r="DU424" i="13"/>
  <c r="DT424" i="13" l="1"/>
  <c r="DR425" i="13" s="1"/>
  <c r="DV425" i="13" s="1"/>
  <c r="DU425" i="13" l="1"/>
  <c r="DS425" i="13"/>
  <c r="DT425" i="13" l="1"/>
  <c r="DR426" i="13" s="1"/>
  <c r="DV426" i="13" s="1"/>
  <c r="DU426" i="13"/>
  <c r="DS426" i="13" l="1"/>
  <c r="DT426" i="13"/>
  <c r="DR427" i="13" s="1"/>
  <c r="DS427" i="13" s="1"/>
  <c r="DU427" i="13" l="1"/>
  <c r="DV427" i="13"/>
  <c r="DT427" i="13"/>
  <c r="DR428" i="13" s="1"/>
  <c r="DS428" i="13" l="1"/>
  <c r="DV428" i="13"/>
  <c r="DU428" i="13"/>
  <c r="DT428" i="13" l="1"/>
  <c r="DR429" i="13" s="1"/>
  <c r="DU429" i="13" l="1"/>
  <c r="DS429" i="13"/>
  <c r="DV429" i="13"/>
  <c r="DT429" i="13" l="1"/>
  <c r="DR430" i="13" s="1"/>
  <c r="DV430" i="13" s="1"/>
  <c r="DS430" i="13" l="1"/>
  <c r="DU430" i="13"/>
  <c r="DT430" i="13" s="1"/>
  <c r="DR431" i="13" s="1"/>
  <c r="DU431" i="13" s="1"/>
  <c r="DV431" i="13" l="1"/>
  <c r="DS431" i="13"/>
  <c r="DT431" i="13" s="1"/>
  <c r="DR432" i="13" s="1"/>
  <c r="DV432" i="13" l="1"/>
  <c r="DS432" i="13"/>
  <c r="DU432" i="13"/>
  <c r="DT432" i="13" l="1"/>
  <c r="DR433" i="13" s="1"/>
  <c r="DS433" i="13" s="1"/>
  <c r="DU433" i="13"/>
  <c r="DV433" i="13" l="1"/>
  <c r="DT433" i="13"/>
  <c r="DR434" i="13" s="1"/>
  <c r="DS434" i="13" s="1"/>
  <c r="DV434" i="13" l="1"/>
  <c r="DU434" i="13"/>
  <c r="DT434" i="13" s="1"/>
  <c r="DR435" i="13" s="1"/>
  <c r="DV435" i="13" l="1"/>
  <c r="DS435" i="13"/>
  <c r="DU435" i="13"/>
  <c r="DT435" i="13" l="1"/>
  <c r="DR436" i="13" s="1"/>
  <c r="DU436" i="13" l="1"/>
  <c r="DV436" i="13"/>
  <c r="DS436" i="13"/>
  <c r="DT436" i="13" s="1"/>
  <c r="DR437" i="13" s="1"/>
  <c r="DV437" i="13" s="1"/>
  <c r="DS437" i="13"/>
  <c r="DU437" i="13" l="1"/>
  <c r="DT437" i="13" s="1"/>
  <c r="DR438" i="13" s="1"/>
  <c r="DV438" i="13" l="1"/>
  <c r="DU438" i="13"/>
  <c r="DS438" i="13"/>
  <c r="DT438" i="13" l="1"/>
  <c r="DR439" i="13" s="1"/>
  <c r="DU439" i="13" s="1"/>
  <c r="DV439" i="13" l="1"/>
  <c r="DS439" i="13"/>
  <c r="DT439" i="13" s="1"/>
  <c r="DR440" i="13" s="1"/>
  <c r="DV440" i="13" l="1"/>
  <c r="DU440" i="13"/>
  <c r="DS440" i="13"/>
  <c r="DT440" i="13" l="1"/>
  <c r="DR441" i="13" s="1"/>
  <c r="DV441" i="13" s="1"/>
  <c r="DS441" i="13"/>
  <c r="DU441" i="13" l="1"/>
  <c r="DT441" i="13" s="1"/>
  <c r="DR442" i="13" s="1"/>
  <c r="DU442" i="13" l="1"/>
  <c r="DS442" i="13"/>
  <c r="DV442" i="13"/>
  <c r="DT442" i="13" l="1"/>
  <c r="DR443" i="13" s="1"/>
  <c r="DU443" i="13" s="1"/>
  <c r="DV443" i="13" l="1"/>
  <c r="DS443" i="13"/>
  <c r="DT443" i="13" s="1"/>
  <c r="DR444" i="13" s="1"/>
  <c r="DV444" i="13" l="1"/>
  <c r="DU444" i="13"/>
  <c r="DS444" i="13"/>
  <c r="DT444" i="13" l="1"/>
  <c r="DR445" i="13" s="1"/>
  <c r="DU445" i="13" s="1"/>
  <c r="DS445" i="13" l="1"/>
  <c r="DV445" i="13"/>
  <c r="DT445" i="13"/>
  <c r="DR446" i="13" s="1"/>
  <c r="DS446" i="13" s="1"/>
  <c r="DV446" i="13" l="1"/>
  <c r="DU446" i="13"/>
  <c r="DT446" i="13" s="1"/>
  <c r="DR447" i="13" s="1"/>
  <c r="DV447" i="13" s="1"/>
  <c r="DU447" i="13"/>
  <c r="DS447" i="13"/>
  <c r="DT447" i="13" l="1"/>
  <c r="DR448" i="13" s="1"/>
  <c r="DU448" i="13" s="1"/>
  <c r="DS448" i="13" l="1"/>
  <c r="DT448" i="13" s="1"/>
  <c r="DR449" i="13" s="1"/>
  <c r="DV448" i="13"/>
  <c r="DS449" i="13" l="1"/>
  <c r="DV449" i="13"/>
  <c r="DU449" i="13"/>
  <c r="DT449" i="13" l="1"/>
  <c r="DR450" i="13" s="1"/>
  <c r="DV450" i="13" s="1"/>
  <c r="DS450" i="13" l="1"/>
  <c r="DU450" i="13"/>
  <c r="DT450" i="13" l="1"/>
  <c r="DR451" i="13" s="1"/>
  <c r="DS451" i="13" s="1"/>
  <c r="DV451" i="13" l="1"/>
  <c r="DU451" i="13"/>
  <c r="DT451" i="13" s="1"/>
  <c r="DR452" i="13" s="1"/>
  <c r="DS452" i="13" l="1"/>
  <c r="DV452" i="13"/>
  <c r="DU452" i="13"/>
  <c r="DT452" i="13" l="1"/>
  <c r="DR453" i="13" s="1"/>
  <c r="DV453" i="13" l="1"/>
  <c r="DU453" i="13"/>
  <c r="DS453" i="13"/>
  <c r="DT453" i="13" l="1"/>
  <c r="DR454" i="13" s="1"/>
  <c r="DU454" i="13" s="1"/>
  <c r="DV454" i="13" l="1"/>
  <c r="DS454" i="13"/>
  <c r="DT454" i="13" s="1"/>
  <c r="DR455" i="13" s="1"/>
  <c r="DV455" i="13" l="1"/>
  <c r="DU455" i="13"/>
  <c r="DS455" i="13"/>
  <c r="DT455" i="13" l="1"/>
  <c r="DR456" i="13" s="1"/>
  <c r="DV456" i="13" s="1"/>
  <c r="DS456" i="13" l="1"/>
  <c r="DU456" i="13"/>
  <c r="DT456" i="13"/>
  <c r="DR457" i="13" s="1"/>
  <c r="DS457" i="13" l="1"/>
  <c r="DV457" i="13"/>
  <c r="DU457" i="13"/>
  <c r="DT457" i="13" l="1"/>
  <c r="DR458" i="13" s="1"/>
  <c r="DS458" i="13" l="1"/>
  <c r="DV458" i="13"/>
  <c r="DU458" i="13"/>
  <c r="DT458" i="13" l="1"/>
  <c r="DR459" i="13" s="1"/>
  <c r="DV459" i="13" l="1"/>
  <c r="DU459" i="13"/>
  <c r="DS459" i="13"/>
  <c r="DT459" i="13" l="1"/>
  <c r="DR460" i="13" s="1"/>
  <c r="DU460" i="13" s="1"/>
  <c r="DV460" i="13" l="1"/>
  <c r="DS460" i="13"/>
  <c r="DT460" i="13" s="1"/>
  <c r="DR461" i="13" s="1"/>
  <c r="DS461" i="13" s="1"/>
  <c r="DV461" i="13" l="1"/>
  <c r="DU461" i="13"/>
  <c r="DT461" i="13" s="1"/>
  <c r="DR462" i="13" s="1"/>
  <c r="DU462" i="13" s="1"/>
  <c r="DV462" i="13" l="1"/>
  <c r="DS462" i="13"/>
  <c r="DT462" i="13" s="1"/>
  <c r="DR463" i="13" s="1"/>
  <c r="DV463" i="13" l="1"/>
  <c r="DS463" i="13"/>
  <c r="DU463" i="13"/>
  <c r="DT463" i="13" l="1"/>
  <c r="DR464" i="13" s="1"/>
  <c r="DV464" i="13" l="1"/>
  <c r="DU464" i="13"/>
  <c r="DS464" i="13"/>
  <c r="DT464" i="13" l="1"/>
  <c r="DR465" i="13" s="1"/>
  <c r="DU465" i="13" s="1"/>
  <c r="DS465" i="13"/>
  <c r="DV465" i="13" l="1"/>
  <c r="DT465" i="13"/>
  <c r="DR466" i="13" s="1"/>
  <c r="DU466" i="13" l="1"/>
  <c r="DS466" i="13"/>
  <c r="DV466" i="13"/>
  <c r="DT466" i="13" l="1"/>
  <c r="DR467" i="13" s="1"/>
  <c r="DU467" i="13" s="1"/>
  <c r="DV467" i="13" l="1"/>
  <c r="DS467" i="13"/>
  <c r="DT467" i="13" s="1"/>
  <c r="DR468" i="13" s="1"/>
  <c r="DU468" i="13" l="1"/>
  <c r="DS468" i="13"/>
  <c r="DV468" i="13"/>
  <c r="DT468" i="13" l="1"/>
  <c r="DR469" i="13" s="1"/>
  <c r="DS469" i="13" s="1"/>
  <c r="DU469" i="13" l="1"/>
  <c r="DT469" i="13" s="1"/>
  <c r="DR470" i="13" s="1"/>
  <c r="DS470" i="13" s="1"/>
  <c r="DV469" i="13"/>
  <c r="DU470" i="13" l="1"/>
  <c r="DV470" i="13"/>
  <c r="DT470" i="13"/>
  <c r="DR471" i="13" s="1"/>
  <c r="DS471" i="13" l="1"/>
  <c r="DV471" i="13"/>
  <c r="DU471" i="13"/>
  <c r="DT471" i="13" l="1"/>
  <c r="DR472" i="13" s="1"/>
  <c r="DU472" i="13" s="1"/>
  <c r="DV472" i="13" l="1"/>
  <c r="DS472" i="13"/>
  <c r="DT472" i="13" s="1"/>
  <c r="DR473" i="13" s="1"/>
  <c r="DV473" i="13" l="1"/>
  <c r="DU473" i="13"/>
  <c r="DS473" i="13"/>
  <c r="DT473" i="13" l="1"/>
  <c r="DR474" i="13" s="1"/>
  <c r="DV474" i="13" s="1"/>
  <c r="DS474" i="13"/>
  <c r="DU474" i="13" l="1"/>
  <c r="DT474" i="13" s="1"/>
  <c r="DR475" i="13" s="1"/>
  <c r="DS475" i="13" s="1"/>
  <c r="DU475" i="13" l="1"/>
  <c r="DT475" i="13" s="1"/>
  <c r="DR476" i="13" s="1"/>
  <c r="DV475" i="13"/>
  <c r="DU476" i="13" l="1"/>
  <c r="DS476" i="13"/>
  <c r="DV476" i="13"/>
  <c r="DT476" i="13" l="1"/>
  <c r="DR477" i="13" s="1"/>
  <c r="DV477" i="13" s="1"/>
  <c r="DU477" i="13" l="1"/>
  <c r="DS477" i="13"/>
  <c r="DT477" i="13" l="1"/>
  <c r="DR478" i="13" s="1"/>
  <c r="DS478" i="13" s="1"/>
  <c r="DU478" i="13" l="1"/>
  <c r="DT478" i="13" s="1"/>
  <c r="DR479" i="13" s="1"/>
  <c r="DV478" i="13"/>
  <c r="DV479" i="13" l="1"/>
  <c r="DS479" i="13"/>
  <c r="DU479" i="13"/>
  <c r="DT479" i="13" l="1"/>
  <c r="DR480" i="13" s="1"/>
  <c r="DU480" i="13" s="1"/>
  <c r="DS480" i="13" l="1"/>
  <c r="DV480" i="13"/>
  <c r="DT480" i="13"/>
  <c r="DR481" i="13" s="1"/>
  <c r="DS481" i="13" s="1"/>
  <c r="DV481" i="13" l="1"/>
  <c r="DU481" i="13"/>
  <c r="DT481" i="13"/>
  <c r="DR482" i="13" s="1"/>
  <c r="DU482" i="13" l="1"/>
  <c r="DS482" i="13"/>
  <c r="DV482" i="13"/>
  <c r="DT482" i="13" l="1"/>
  <c r="DR483" i="13" s="1"/>
  <c r="DS483" i="13" s="1"/>
  <c r="DU483" i="13" l="1"/>
  <c r="DV483" i="13"/>
  <c r="DT483" i="13"/>
  <c r="DR484" i="13" s="1"/>
  <c r="DU484" i="13" l="1"/>
  <c r="DS484" i="13"/>
  <c r="DV484" i="13"/>
  <c r="DT484" i="13" l="1"/>
  <c r="DR485" i="13" s="1"/>
  <c r="DV485" i="13" s="1"/>
  <c r="DU485" i="13" l="1"/>
  <c r="DS485" i="13"/>
  <c r="DT485" i="13" l="1"/>
  <c r="DR486" i="13" s="1"/>
  <c r="DS486" i="13" s="1"/>
  <c r="DU486" i="13" l="1"/>
  <c r="DT486" i="13" s="1"/>
  <c r="DR487" i="13" s="1"/>
  <c r="DS487" i="13" s="1"/>
  <c r="DV486" i="13"/>
  <c r="DU487" i="13" l="1"/>
  <c r="DT487" i="13" s="1"/>
  <c r="DR488" i="13" s="1"/>
  <c r="DV487" i="13"/>
  <c r="DU488" i="13" l="1"/>
  <c r="DS488" i="13"/>
  <c r="DV488" i="13"/>
  <c r="DT488" i="13" l="1"/>
  <c r="DR489" i="13" s="1"/>
  <c r="DS489" i="13" s="1"/>
  <c r="DU489" i="13" l="1"/>
  <c r="DV489" i="13"/>
  <c r="DT489" i="13"/>
  <c r="DR490" i="13" s="1"/>
  <c r="DU490" i="13" l="1"/>
  <c r="DS490" i="13"/>
  <c r="DV490" i="13"/>
  <c r="DT490" i="13" l="1"/>
  <c r="DR491" i="13" s="1"/>
  <c r="DV491" i="13" s="1"/>
  <c r="DS491" i="13" l="1"/>
  <c r="DU491" i="13"/>
  <c r="DT491" i="13" l="1"/>
  <c r="DR492" i="13" s="1"/>
  <c r="DV492" i="13" s="1"/>
  <c r="DS492" i="13" l="1"/>
  <c r="DU492" i="13"/>
  <c r="DT492" i="13" l="1"/>
  <c r="DR493" i="13" s="1"/>
  <c r="DV493" i="13" s="1"/>
  <c r="DS493" i="13"/>
  <c r="DU493" i="13" l="1"/>
  <c r="DT493" i="13" s="1"/>
  <c r="DR494" i="13" s="1"/>
  <c r="DS494" i="13" l="1"/>
  <c r="DV494" i="13"/>
  <c r="DU494" i="13"/>
  <c r="DT494" i="13" l="1"/>
  <c r="DR495" i="13" s="1"/>
  <c r="DS495" i="13" l="1"/>
  <c r="DV495" i="13"/>
  <c r="DU495" i="13"/>
  <c r="DT495" i="13" l="1"/>
  <c r="DR496" i="13" s="1"/>
  <c r="DS496" i="13" s="1"/>
  <c r="DU496" i="13"/>
  <c r="DT496" i="13" s="1"/>
  <c r="DR497" i="13" s="1"/>
  <c r="DV496" i="13" l="1"/>
  <c r="DV497" i="13" s="1"/>
  <c r="DU497" i="13"/>
  <c r="DS497" i="13"/>
  <c r="DT497" i="13" l="1"/>
  <c r="DR498" i="13" s="1"/>
  <c r="DS498" i="13" l="1"/>
  <c r="DV498" i="13"/>
  <c r="DU498" i="13"/>
  <c r="DT498" i="13" l="1"/>
  <c r="DR499" i="13" s="1"/>
  <c r="DV499" i="13" l="1"/>
  <c r="DU499" i="13"/>
  <c r="DS499" i="13"/>
  <c r="DT499" i="13" l="1"/>
  <c r="DR500" i="13" s="1"/>
  <c r="DU500" i="13" s="1"/>
  <c r="DV500" i="13" l="1"/>
  <c r="DS500" i="13"/>
  <c r="DT500" i="13" s="1"/>
  <c r="DR501" i="13" s="1"/>
  <c r="DU501" i="13" s="1"/>
  <c r="DV501" i="13" l="1"/>
  <c r="DS501" i="13"/>
  <c r="H4" i="13" l="1"/>
  <c r="L4" i="13"/>
  <c r="DT501" i="13"/>
  <c r="DR502" i="13" s="1"/>
  <c r="DS502" i="13" s="1"/>
  <c r="DV502" i="13" l="1"/>
  <c r="DU502" i="13"/>
  <c r="DT502" i="13" s="1"/>
  <c r="DR503" i="13" s="1"/>
  <c r="DS503" i="13" l="1"/>
  <c r="DU503" i="13"/>
  <c r="DV503" i="13"/>
  <c r="DT503" i="13" l="1"/>
  <c r="DR504" i="13" s="1"/>
  <c r="DS504" i="13" s="1"/>
  <c r="DU504" i="13" l="1"/>
  <c r="DV504" i="13"/>
  <c r="DT504" i="13"/>
  <c r="DR505" i="13" s="1"/>
  <c r="DV505" i="13" l="1"/>
  <c r="DS505" i="13"/>
  <c r="DU505" i="13"/>
  <c r="DT505" i="13" l="1"/>
  <c r="DR506" i="13" s="1"/>
  <c r="DS506" i="13" s="1"/>
  <c r="DV506" i="13" l="1"/>
  <c r="DU506" i="13"/>
  <c r="DT506" i="13" s="1"/>
  <c r="DR507" i="13" s="1"/>
  <c r="DS507" i="13" l="1"/>
  <c r="DV507" i="13"/>
  <c r="DU507" i="13"/>
  <c r="DT507" i="13" l="1"/>
  <c r="DR508" i="13" s="1"/>
  <c r="DU508" i="13" s="1"/>
  <c r="DS508" i="13" l="1"/>
  <c r="DT508" i="13" s="1"/>
  <c r="DR509" i="13" s="1"/>
  <c r="DS509" i="13" s="1"/>
  <c r="DV508" i="13"/>
  <c r="DU509" i="13" l="1"/>
  <c r="DT509" i="13" s="1"/>
  <c r="DR510" i="13" s="1"/>
  <c r="DV509" i="13"/>
  <c r="DU510" i="13" l="1"/>
  <c r="DS510" i="13"/>
  <c r="DV510" i="13"/>
  <c r="DT510" i="13" l="1"/>
  <c r="DR511" i="13" s="1"/>
  <c r="DV511" i="13" s="1"/>
  <c r="DS511" i="13" l="1"/>
  <c r="DU511" i="13"/>
  <c r="DT511" i="13" l="1"/>
  <c r="DR512" i="13" s="1"/>
  <c r="DS512" i="13" s="1"/>
  <c r="DU512" i="13" l="1"/>
  <c r="DT512" i="13" s="1"/>
  <c r="DR513" i="13" s="1"/>
  <c r="DV512" i="13"/>
  <c r="DV513" i="13" l="1"/>
  <c r="DU513" i="13"/>
  <c r="DS513" i="13"/>
  <c r="DT513" i="13" l="1"/>
  <c r="DR514" i="13" s="1"/>
  <c r="DU514" i="13" s="1"/>
  <c r="DV514" i="13" l="1"/>
  <c r="DS514" i="13"/>
  <c r="DT514" i="13" s="1"/>
  <c r="DR515" i="13" s="1"/>
  <c r="DV515" i="13" l="1"/>
  <c r="DU515" i="13"/>
  <c r="DS515" i="13"/>
  <c r="DT515" i="13" l="1"/>
  <c r="DR516" i="13" s="1"/>
  <c r="DU516" i="13" s="1"/>
  <c r="DV516" i="13" l="1"/>
  <c r="DS516" i="13"/>
  <c r="DT516" i="13" s="1"/>
  <c r="DR517" i="13" s="1"/>
  <c r="DS517" i="13" l="1"/>
  <c r="DV517" i="13"/>
  <c r="DU517" i="13"/>
  <c r="DT517" i="13" l="1"/>
  <c r="DR518" i="13" s="1"/>
  <c r="DV518" i="13" l="1"/>
  <c r="DU518" i="13"/>
  <c r="DS518" i="13"/>
  <c r="DT518" i="13" l="1"/>
  <c r="DR519" i="13" s="1"/>
  <c r="DU519" i="13" s="1"/>
  <c r="DV519" i="13" l="1"/>
  <c r="DS519" i="13"/>
  <c r="DT519" i="13" s="1"/>
  <c r="DR520" i="13" s="1"/>
  <c r="DV520" i="13" l="1"/>
  <c r="DU520" i="13"/>
  <c r="DS520" i="13"/>
  <c r="DT520" i="13" l="1"/>
  <c r="DR521" i="13" s="1"/>
  <c r="DV521" i="13" s="1"/>
  <c r="DU521" i="13" l="1"/>
  <c r="DS521" i="13"/>
  <c r="DT521" i="13" l="1"/>
  <c r="DR522" i="13" s="1"/>
  <c r="DU522" i="13" s="1"/>
  <c r="DV522" i="13" l="1"/>
  <c r="DS522" i="13"/>
  <c r="DT522" i="13"/>
  <c r="DR523" i="13" s="1"/>
  <c r="DS523" i="13" l="1"/>
  <c r="DV523" i="13"/>
  <c r="DU523" i="13"/>
  <c r="DT523" i="13" l="1"/>
  <c r="DR524" i="13" s="1"/>
  <c r="DU524" i="13" l="1"/>
  <c r="DS524" i="13"/>
  <c r="DV524" i="13"/>
  <c r="DT524" i="13" l="1"/>
  <c r="DR525" i="13" s="1"/>
  <c r="DV525" i="13" s="1"/>
  <c r="DS525" i="13" l="1"/>
  <c r="DU525" i="13"/>
  <c r="DT525" i="13" l="1"/>
  <c r="DR526" i="13" s="1"/>
  <c r="DU526" i="13" s="1"/>
  <c r="DV526" i="13" l="1"/>
  <c r="DS526" i="13"/>
  <c r="DT526" i="13"/>
  <c r="DR527" i="13" s="1"/>
  <c r="DS527" i="13" l="1"/>
  <c r="DV527" i="13"/>
  <c r="DU527" i="13"/>
  <c r="DT527" i="13" l="1"/>
  <c r="DR528" i="13" s="1"/>
  <c r="DU528" i="13" l="1"/>
  <c r="DV528" i="13"/>
  <c r="DS528" i="13"/>
  <c r="DT528" i="13" l="1"/>
  <c r="DR529" i="13" s="1"/>
  <c r="DS529" i="13" s="1"/>
  <c r="DU529" i="13" l="1"/>
  <c r="DT529" i="13" s="1"/>
  <c r="DR530" i="13" s="1"/>
  <c r="DV529" i="13"/>
  <c r="DS530" i="13" l="1"/>
  <c r="DV530" i="13"/>
  <c r="DU530" i="13"/>
  <c r="DT530" i="13" l="1"/>
  <c r="DR531" i="13" s="1"/>
  <c r="DU531" i="13" l="1"/>
  <c r="DV531" i="13"/>
  <c r="DS531" i="13"/>
  <c r="DT531" i="13" l="1"/>
  <c r="DR532" i="13" s="1"/>
  <c r="DS532" i="13" l="1"/>
  <c r="DV532" i="13"/>
  <c r="DU532" i="13"/>
  <c r="DT532" i="13" l="1"/>
  <c r="C20" i="1" l="1"/>
  <c r="D20" i="1"/>
  <c r="E20" i="1"/>
  <c r="F20" i="1"/>
  <c r="I20" i="1"/>
  <c r="J20" i="1"/>
  <c r="K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P20" i="1" s="1"/>
  <c r="AI20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P12" i="1" s="1"/>
  <c r="AI12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P13" i="1" s="1"/>
  <c r="AI13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P14" i="1" s="1"/>
  <c r="AI14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P18" i="1" s="1"/>
  <c r="AI18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P19" i="1" s="1"/>
  <c r="AI19" i="1"/>
  <c r="AG11" i="1"/>
  <c r="AC11" i="1"/>
  <c r="Y11" i="1"/>
  <c r="U11" i="1"/>
  <c r="Q11" i="1"/>
  <c r="AH11" i="1"/>
  <c r="AI11" i="1"/>
  <c r="AD11" i="1"/>
  <c r="AE11" i="1"/>
  <c r="AF11" i="1"/>
  <c r="R11" i="1"/>
  <c r="S11" i="1"/>
  <c r="T11" i="1"/>
  <c r="V11" i="1"/>
  <c r="W11" i="1"/>
  <c r="X11" i="1"/>
  <c r="Z11" i="1"/>
  <c r="AA11" i="1"/>
  <c r="AB11" i="1"/>
  <c r="C12" i="1"/>
  <c r="C13" i="1"/>
  <c r="C14" i="1"/>
  <c r="C15" i="1"/>
  <c r="C16" i="1"/>
  <c r="C17" i="1"/>
  <c r="C18" i="1"/>
  <c r="C19" i="1"/>
  <c r="I17" i="1"/>
  <c r="J17" i="1"/>
  <c r="K17" i="1"/>
  <c r="I18" i="1"/>
  <c r="J18" i="1"/>
  <c r="K18" i="1"/>
  <c r="I19" i="1"/>
  <c r="J19" i="1"/>
  <c r="K19" i="1"/>
  <c r="D17" i="1"/>
  <c r="E17" i="1"/>
  <c r="F17" i="1"/>
  <c r="D18" i="1"/>
  <c r="E18" i="1"/>
  <c r="F18" i="1"/>
  <c r="D19" i="1"/>
  <c r="E19" i="1"/>
  <c r="F19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D11" i="1"/>
  <c r="E11" i="1"/>
  <c r="F11" i="1"/>
  <c r="C11" i="1"/>
  <c r="D6" i="13" l="1"/>
  <c r="BS42" i="13" s="1"/>
  <c r="BS41" i="13" s="1"/>
  <c r="D8" i="13"/>
  <c r="EI42" i="13" s="1"/>
  <c r="D7" i="13"/>
  <c r="AN42" i="13" s="1"/>
  <c r="AN41" i="13" s="1"/>
  <c r="D5" i="13"/>
  <c r="K42" i="13" s="1"/>
  <c r="D3" i="13"/>
  <c r="C6" i="13"/>
  <c r="BS43" i="13" s="1"/>
  <c r="C8" i="13"/>
  <c r="EI43" i="13" s="1"/>
  <c r="C5" i="13"/>
  <c r="T43" i="13" s="1"/>
  <c r="C3" i="13"/>
  <c r="P16" i="1"/>
  <c r="E6" i="13"/>
  <c r="E8" i="13"/>
  <c r="ER40" i="13" s="1"/>
  <c r="ES53" i="13" s="1"/>
  <c r="E7" i="13"/>
  <c r="AN40" i="13" s="1"/>
  <c r="E5" i="13"/>
  <c r="T40" i="13" s="1"/>
  <c r="E3" i="13"/>
  <c r="C40" i="13" s="1"/>
  <c r="C53" i="13" s="1"/>
  <c r="N11" i="1"/>
  <c r="C7" i="13"/>
  <c r="AN43" i="13" s="1"/>
  <c r="O11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20" i="1"/>
  <c r="N20" i="1"/>
  <c r="P15" i="1"/>
  <c r="C43" i="13" s="1"/>
  <c r="C44" i="13" s="1"/>
  <c r="K40" i="13"/>
  <c r="L53" i="13" s="1"/>
  <c r="P17" i="1"/>
  <c r="H20" i="1"/>
  <c r="M20" i="1"/>
  <c r="P11" i="1"/>
  <c r="H17" i="1"/>
  <c r="H13" i="1"/>
  <c r="M16" i="1"/>
  <c r="M12" i="1"/>
  <c r="H11" i="1"/>
  <c r="M13" i="1"/>
  <c r="H16" i="1"/>
  <c r="H12" i="1"/>
  <c r="M17" i="1"/>
  <c r="H15" i="1"/>
  <c r="H18" i="1"/>
  <c r="H14" i="1"/>
  <c r="M11" i="1"/>
  <c r="H19" i="1"/>
  <c r="M19" i="1"/>
  <c r="M15" i="1"/>
  <c r="M18" i="1"/>
  <c r="M14" i="1"/>
  <c r="CD42" i="13" l="1"/>
  <c r="T42" i="13"/>
  <c r="ER42" i="13"/>
  <c r="ER41" i="13" s="1"/>
  <c r="DZ43" i="13"/>
  <c r="EC43" i="13" s="1"/>
  <c r="K43" i="13"/>
  <c r="K44" i="13" s="1"/>
  <c r="K48" i="13" s="1"/>
  <c r="M53" i="13" s="1"/>
  <c r="CD43" i="13"/>
  <c r="CL80" i="13" s="1"/>
  <c r="DZ42" i="13"/>
  <c r="EB529" i="13" s="1"/>
  <c r="ER43" i="13"/>
  <c r="EP112" i="13" s="1"/>
  <c r="EQ112" i="13" s="1"/>
  <c r="DZ40" i="13"/>
  <c r="EA53" i="13" s="1"/>
  <c r="EI40" i="13"/>
  <c r="EJ53" i="13" s="1"/>
  <c r="E9" i="13"/>
  <c r="B4" i="13" s="1"/>
  <c r="AY42" i="13"/>
  <c r="AY41" i="13" s="1"/>
  <c r="BJ41" i="13" s="1"/>
  <c r="AQ42" i="13"/>
  <c r="AJ228" i="13" s="1"/>
  <c r="AK228" i="13" s="1"/>
  <c r="AJ54" i="13"/>
  <c r="AK54" i="13" s="1"/>
  <c r="AJ86" i="13"/>
  <c r="AK86" i="13" s="1"/>
  <c r="AJ68" i="13"/>
  <c r="AK68" i="13" s="1"/>
  <c r="AJ100" i="13"/>
  <c r="AK100" i="13" s="1"/>
  <c r="AJ82" i="13"/>
  <c r="AK82" i="13" s="1"/>
  <c r="AJ96" i="13"/>
  <c r="AK96" i="13" s="1"/>
  <c r="AJ57" i="13"/>
  <c r="AK57" i="13" s="1"/>
  <c r="AJ56" i="13"/>
  <c r="AK56" i="13" s="1"/>
  <c r="AJ55" i="13"/>
  <c r="AK55" i="13" s="1"/>
  <c r="AJ87" i="13"/>
  <c r="AK87" i="13" s="1"/>
  <c r="AJ106" i="13"/>
  <c r="AK106" i="13" s="1"/>
  <c r="AJ69" i="13"/>
  <c r="AK69" i="13" s="1"/>
  <c r="AJ111" i="13"/>
  <c r="AK111" i="13" s="1"/>
  <c r="AJ91" i="13"/>
  <c r="AK91" i="13" s="1"/>
  <c r="AJ112" i="13"/>
  <c r="AK112" i="13" s="1"/>
  <c r="AJ78" i="13"/>
  <c r="AK78" i="13" s="1"/>
  <c r="AJ92" i="13"/>
  <c r="AK92" i="13" s="1"/>
  <c r="AN44" i="13"/>
  <c r="AN48" i="13" s="1"/>
  <c r="AJ79" i="13"/>
  <c r="AK79" i="13" s="1"/>
  <c r="AJ93" i="13"/>
  <c r="AK93" i="13" s="1"/>
  <c r="AJ59" i="13"/>
  <c r="AK59" i="13" s="1"/>
  <c r="AJ104" i="13"/>
  <c r="AK104" i="13" s="1"/>
  <c r="AQ44" i="13"/>
  <c r="AJ337" i="13" s="1"/>
  <c r="AK337" i="13" s="1"/>
  <c r="AJ62" i="13"/>
  <c r="AK62" i="13" s="1"/>
  <c r="AJ94" i="13"/>
  <c r="AK94" i="13" s="1"/>
  <c r="AJ76" i="13"/>
  <c r="AK76" i="13" s="1"/>
  <c r="AJ58" i="13"/>
  <c r="AK58" i="13" s="1"/>
  <c r="AJ90" i="13"/>
  <c r="AK90" i="13" s="1"/>
  <c r="AJ110" i="13"/>
  <c r="AK110" i="13" s="1"/>
  <c r="AJ65" i="13"/>
  <c r="AK65" i="13" s="1"/>
  <c r="AJ88" i="13"/>
  <c r="AK88" i="13" s="1"/>
  <c r="AJ63" i="13"/>
  <c r="AK63" i="13" s="1"/>
  <c r="AJ95" i="13"/>
  <c r="AK95" i="13" s="1"/>
  <c r="AJ105" i="13"/>
  <c r="AK105" i="13" s="1"/>
  <c r="AJ77" i="13"/>
  <c r="AK77" i="13" s="1"/>
  <c r="AJ75" i="13"/>
  <c r="AK75" i="13" s="1"/>
  <c r="AJ103" i="13"/>
  <c r="AK103" i="13" s="1"/>
  <c r="AJ83" i="13"/>
  <c r="AK83" i="13" s="1"/>
  <c r="AQ45" i="13"/>
  <c r="AJ503" i="13" s="1"/>
  <c r="AK503" i="13" s="1"/>
  <c r="AJ60" i="13"/>
  <c r="AK60" i="13" s="1"/>
  <c r="AJ74" i="13"/>
  <c r="AK74" i="13" s="1"/>
  <c r="AJ81" i="13"/>
  <c r="AK81" i="13" s="1"/>
  <c r="AJ107" i="13"/>
  <c r="AK107" i="13" s="1"/>
  <c r="AJ61" i="13"/>
  <c r="AK61" i="13" s="1"/>
  <c r="AJ67" i="13"/>
  <c r="AK67" i="13" s="1"/>
  <c r="AQ43" i="13"/>
  <c r="AJ287" i="13" s="1"/>
  <c r="AK287" i="13" s="1"/>
  <c r="AQ41" i="13"/>
  <c r="AJ135" i="13" s="1"/>
  <c r="AK135" i="13" s="1"/>
  <c r="AJ70" i="13"/>
  <c r="AK70" i="13" s="1"/>
  <c r="AJ102" i="13"/>
  <c r="AK102" i="13" s="1"/>
  <c r="AJ84" i="13"/>
  <c r="AK84" i="13" s="1"/>
  <c r="AJ66" i="13"/>
  <c r="AK66" i="13" s="1"/>
  <c r="AJ98" i="13"/>
  <c r="AK98" i="13" s="1"/>
  <c r="AJ109" i="13"/>
  <c r="AK109" i="13" s="1"/>
  <c r="AJ73" i="13"/>
  <c r="AK73" i="13" s="1"/>
  <c r="AJ108" i="13"/>
  <c r="AK108" i="13" s="1"/>
  <c r="AJ71" i="13"/>
  <c r="AK71" i="13" s="1"/>
  <c r="AJ101" i="13"/>
  <c r="AK101" i="13" s="1"/>
  <c r="AJ53" i="13"/>
  <c r="AK53" i="13" s="1"/>
  <c r="AJ85" i="13"/>
  <c r="AK85" i="13" s="1"/>
  <c r="AJ89" i="13"/>
  <c r="AK89" i="13" s="1"/>
  <c r="AJ99" i="13"/>
  <c r="AK99" i="13" s="1"/>
  <c r="AJ97" i="13"/>
  <c r="AK97" i="13" s="1"/>
  <c r="AY43" i="13"/>
  <c r="AU71" i="13" s="1"/>
  <c r="AV71" i="13" s="1"/>
  <c r="AJ64" i="13"/>
  <c r="AK64" i="13" s="1"/>
  <c r="AJ80" i="13"/>
  <c r="AK80" i="13" s="1"/>
  <c r="AJ72" i="13"/>
  <c r="AK72" i="13" s="1"/>
  <c r="C42" i="13"/>
  <c r="C41" i="13" s="1"/>
  <c r="AC43" i="13"/>
  <c r="AC44" i="13" s="1"/>
  <c r="T44" i="13"/>
  <c r="T48" i="13" s="1"/>
  <c r="V53" i="13" s="1"/>
  <c r="CB86" i="13"/>
  <c r="CL67" i="13"/>
  <c r="CL83" i="13"/>
  <c r="CB85" i="13"/>
  <c r="CB96" i="13"/>
  <c r="CB132" i="13"/>
  <c r="CB455" i="13"/>
  <c r="CB213" i="13"/>
  <c r="CB147" i="13"/>
  <c r="CL418" i="13"/>
  <c r="CL177" i="13"/>
  <c r="CL85" i="13"/>
  <c r="CB297" i="13"/>
  <c r="CB157" i="13"/>
  <c r="CL453" i="13"/>
  <c r="CB124" i="13"/>
  <c r="CL233" i="13"/>
  <c r="CB222" i="13"/>
  <c r="CL223" i="13"/>
  <c r="CB248" i="13"/>
  <c r="CL249" i="13"/>
  <c r="CB296" i="13"/>
  <c r="CL167" i="13"/>
  <c r="CL107" i="13"/>
  <c r="CB105" i="13"/>
  <c r="CB158" i="13"/>
  <c r="CB234" i="13"/>
  <c r="CL243" i="13"/>
  <c r="CL230" i="13"/>
  <c r="CL238" i="13"/>
  <c r="CB514" i="13"/>
  <c r="CB112" i="13"/>
  <c r="CL130" i="13"/>
  <c r="CL214" i="13"/>
  <c r="CB260" i="13"/>
  <c r="CL261" i="13"/>
  <c r="CL272" i="13"/>
  <c r="CB249" i="13"/>
  <c r="CL286" i="13"/>
  <c r="CB311" i="13"/>
  <c r="CL331" i="13"/>
  <c r="CL310" i="13"/>
  <c r="CB333" i="13"/>
  <c r="CL363" i="13"/>
  <c r="CL387" i="13"/>
  <c r="CL374" i="13"/>
  <c r="CB359" i="13"/>
  <c r="CL377" i="13"/>
  <c r="CL394" i="13"/>
  <c r="CL495" i="13"/>
  <c r="CB154" i="13"/>
  <c r="CB218" i="13"/>
  <c r="CL231" i="13"/>
  <c r="CB262" i="13"/>
  <c r="CB279" i="13"/>
  <c r="CL256" i="13"/>
  <c r="CL291" i="13"/>
  <c r="CB320" i="13"/>
  <c r="CL299" i="13"/>
  <c r="CL315" i="13"/>
  <c r="CL352" i="13"/>
  <c r="CB372" i="13"/>
  <c r="CL354" i="13"/>
  <c r="CB351" i="13"/>
  <c r="CB361" i="13"/>
  <c r="CB385" i="13"/>
  <c r="CL360" i="13"/>
  <c r="CB364" i="13"/>
  <c r="CB368" i="13"/>
  <c r="CL384" i="13"/>
  <c r="CB394" i="13"/>
  <c r="CL397" i="13"/>
  <c r="CB404" i="13"/>
  <c r="CL410" i="13"/>
  <c r="CB391" i="13"/>
  <c r="CB406" i="13"/>
  <c r="CL412" i="13"/>
  <c r="CB392" i="13"/>
  <c r="CL398" i="13"/>
  <c r="CB408" i="13"/>
  <c r="CB414" i="13"/>
  <c r="CL409" i="13"/>
  <c r="CL436" i="13"/>
  <c r="CL131" i="13"/>
  <c r="CL112" i="13"/>
  <c r="CL150" i="13"/>
  <c r="CB190" i="13"/>
  <c r="CB224" i="13"/>
  <c r="CB244" i="13"/>
  <c r="CL225" i="13"/>
  <c r="CB256" i="13"/>
  <c r="CL254" i="13"/>
  <c r="CB268" i="13"/>
  <c r="CL267" i="13"/>
  <c r="CB282" i="13"/>
  <c r="CB290" i="13"/>
  <c r="CB261" i="13"/>
  <c r="CL285" i="13"/>
  <c r="CB338" i="13"/>
  <c r="CB310" i="13"/>
  <c r="CB318" i="13"/>
  <c r="CL338" i="13"/>
  <c r="CL309" i="13"/>
  <c r="CL317" i="13"/>
  <c r="CB327" i="13"/>
  <c r="CL326" i="13"/>
  <c r="CB336" i="13"/>
  <c r="CL362" i="13"/>
  <c r="CL370" i="13"/>
  <c r="CB380" i="13"/>
  <c r="CL346" i="13"/>
  <c r="CL388" i="13"/>
  <c r="CL383" i="13"/>
  <c r="CL350" i="13"/>
  <c r="CB358" i="13"/>
  <c r="CB366" i="13"/>
  <c r="CL376" i="13"/>
  <c r="CB386" i="13"/>
  <c r="CB402" i="13"/>
  <c r="CB412" i="13"/>
  <c r="CB393" i="13"/>
  <c r="CB400" i="13"/>
  <c r="CB395" i="13"/>
  <c r="CB411" i="13"/>
  <c r="CB421" i="13"/>
  <c r="CB429" i="13"/>
  <c r="CL419" i="13"/>
  <c r="CB427" i="13"/>
  <c r="CL433" i="13"/>
  <c r="CL443" i="13"/>
  <c r="CB443" i="13"/>
  <c r="CB452" i="13"/>
  <c r="CB464" i="13"/>
  <c r="CB467" i="13"/>
  <c r="CL468" i="13"/>
  <c r="CB461" i="13"/>
  <c r="CL463" i="13"/>
  <c r="CB469" i="13"/>
  <c r="CB468" i="13"/>
  <c r="CB471" i="13"/>
  <c r="CB474" i="13"/>
  <c r="CL477" i="13"/>
  <c r="CL483" i="13"/>
  <c r="CL487" i="13"/>
  <c r="CL491" i="13"/>
  <c r="CB506" i="13"/>
  <c r="CB476" i="13"/>
  <c r="CL479" i="13"/>
  <c r="CB483" i="13"/>
  <c r="CB490" i="13"/>
  <c r="CL493" i="13"/>
  <c r="CB489" i="13"/>
  <c r="CL494" i="13"/>
  <c r="CB502" i="13"/>
  <c r="CL502" i="13"/>
  <c r="CB512" i="13"/>
  <c r="CB521" i="13"/>
  <c r="CB525" i="13"/>
  <c r="CB524" i="13"/>
  <c r="CL530" i="13"/>
  <c r="CL531" i="13"/>
  <c r="CB530" i="13"/>
  <c r="CL270" i="13"/>
  <c r="CB294" i="13"/>
  <c r="CB257" i="13"/>
  <c r="CL288" i="13"/>
  <c r="CB331" i="13"/>
  <c r="CB313" i="13"/>
  <c r="CB321" i="13"/>
  <c r="CB329" i="13"/>
  <c r="CL304" i="13"/>
  <c r="CL312" i="13"/>
  <c r="CB342" i="13"/>
  <c r="CL353" i="13"/>
  <c r="CL365" i="13"/>
  <c r="CB373" i="13"/>
  <c r="CB349" i="13"/>
  <c r="CL381" i="13"/>
  <c r="CL348" i="13"/>
  <c r="CB376" i="13"/>
  <c r="CB353" i="13"/>
  <c r="CB369" i="13"/>
  <c r="CB379" i="13"/>
  <c r="CB398" i="13"/>
  <c r="CB389" i="13"/>
  <c r="CL403" i="13"/>
  <c r="CL413" i="13"/>
  <c r="CL402" i="13"/>
  <c r="CB431" i="13"/>
  <c r="CL421" i="13"/>
  <c r="CL429" i="13"/>
  <c r="CB435" i="13"/>
  <c r="CL435" i="13"/>
  <c r="CB447" i="13"/>
  <c r="CL445" i="13"/>
  <c r="CB462" i="13"/>
  <c r="CL474" i="13"/>
  <c r="CL469" i="13"/>
  <c r="CL471" i="13"/>
  <c r="CB475" i="13"/>
  <c r="CB484" i="13"/>
  <c r="CB492" i="13"/>
  <c r="CB473" i="13"/>
  <c r="CB487" i="13"/>
  <c r="CB482" i="13"/>
  <c r="CL484" i="13"/>
  <c r="CL509" i="13"/>
  <c r="CB493" i="13"/>
  <c r="CL508" i="13"/>
  <c r="CL506" i="13"/>
  <c r="CB507" i="13"/>
  <c r="CB531" i="13"/>
  <c r="CL532" i="13"/>
  <c r="CL108" i="13"/>
  <c r="CB210" i="13"/>
  <c r="CL212" i="13"/>
  <c r="CL239" i="13"/>
  <c r="CL257" i="13"/>
  <c r="CB272" i="13"/>
  <c r="CL293" i="13"/>
  <c r="CL263" i="13"/>
  <c r="CB286" i="13"/>
  <c r="CL251" i="13"/>
  <c r="CL289" i="13"/>
  <c r="CB322" i="13"/>
  <c r="CL344" i="13"/>
  <c r="CB314" i="13"/>
  <c r="CL313" i="13"/>
  <c r="CB332" i="13"/>
  <c r="CB354" i="13"/>
  <c r="CB382" i="13"/>
  <c r="CB362" i="13"/>
  <c r="CL404" i="13"/>
  <c r="CB416" i="13"/>
  <c r="CL416" i="13"/>
  <c r="CL423" i="13"/>
  <c r="CB437" i="13"/>
  <c r="CL437" i="13"/>
  <c r="CB449" i="13"/>
  <c r="CB441" i="13"/>
  <c r="CB460" i="13"/>
  <c r="CB472" i="13"/>
  <c r="CL472" i="13"/>
  <c r="CB491" i="13"/>
  <c r="CL482" i="13"/>
  <c r="CL488" i="13"/>
  <c r="CB510" i="13"/>
  <c r="CL504" i="13"/>
  <c r="CB505" i="13"/>
  <c r="CL507" i="13"/>
  <c r="CB511" i="13"/>
  <c r="CB522" i="13"/>
  <c r="CL529" i="13"/>
  <c r="CB106" i="13"/>
  <c r="CL147" i="13"/>
  <c r="CL138" i="13"/>
  <c r="CB220" i="13"/>
  <c r="CL222" i="13"/>
  <c r="CL245" i="13"/>
  <c r="CL277" i="13"/>
  <c r="CB246" i="13"/>
  <c r="CL281" i="13"/>
  <c r="CL247" i="13"/>
  <c r="CL284" i="13"/>
  <c r="CL337" i="13"/>
  <c r="CB309" i="13"/>
  <c r="CL308" i="13"/>
  <c r="CB326" i="13"/>
  <c r="CL369" i="13"/>
  <c r="CB375" i="13"/>
  <c r="CL411" i="13"/>
  <c r="CB407" i="13"/>
  <c r="CL399" i="13"/>
  <c r="CL390" i="13"/>
  <c r="CB419" i="13"/>
  <c r="CL425" i="13"/>
  <c r="CL427" i="13"/>
  <c r="CB439" i="13"/>
  <c r="CL451" i="13"/>
  <c r="CB451" i="13"/>
  <c r="CL213" i="13"/>
  <c r="CL104" i="13"/>
  <c r="CL162" i="13"/>
  <c r="CB118" i="13"/>
  <c r="CL200" i="13"/>
  <c r="CB228" i="13"/>
  <c r="CL229" i="13"/>
  <c r="CL206" i="13"/>
  <c r="CB263" i="13"/>
  <c r="CB271" i="13"/>
  <c r="CL262" i="13"/>
  <c r="CB285" i="13"/>
  <c r="CB298" i="13"/>
  <c r="CB305" i="13"/>
  <c r="CB341" i="13"/>
  <c r="CL320" i="13"/>
  <c r="CL361" i="13"/>
  <c r="CB405" i="13"/>
  <c r="CB396" i="13"/>
  <c r="CL414" i="13"/>
  <c r="CB445" i="13"/>
  <c r="CL464" i="13"/>
  <c r="CL461" i="13"/>
  <c r="CL475" i="13"/>
  <c r="CB478" i="13"/>
  <c r="CB488" i="13"/>
  <c r="CB503" i="13"/>
  <c r="CB519" i="13"/>
  <c r="CL524" i="13"/>
  <c r="CB527" i="13"/>
  <c r="CL195" i="13"/>
  <c r="CL180" i="13"/>
  <c r="CB128" i="13"/>
  <c r="CL234" i="13"/>
  <c r="CL237" i="13"/>
  <c r="CB264" i="13"/>
  <c r="CL271" i="13"/>
  <c r="CB245" i="13"/>
  <c r="CL279" i="13"/>
  <c r="CL298" i="13"/>
  <c r="CL332" i="13"/>
  <c r="CB306" i="13"/>
  <c r="CL322" i="13"/>
  <c r="CL330" i="13"/>
  <c r="CL305" i="13"/>
  <c r="CL321" i="13"/>
  <c r="CB343" i="13"/>
  <c r="CL342" i="13"/>
  <c r="CL366" i="13"/>
  <c r="CL386" i="13"/>
  <c r="CL372" i="13"/>
  <c r="CL349" i="13"/>
  <c r="CB377" i="13"/>
  <c r="CB370" i="13"/>
  <c r="CL392" i="13"/>
  <c r="CL389" i="13"/>
  <c r="CL406" i="13"/>
  <c r="CB425" i="13"/>
  <c r="CB423" i="13"/>
  <c r="CL431" i="13"/>
  <c r="CL449" i="13"/>
  <c r="CL447" i="13"/>
  <c r="CL462" i="13"/>
  <c r="CB470" i="13"/>
  <c r="CB465" i="13"/>
  <c r="CL466" i="13"/>
  <c r="CB481" i="13"/>
  <c r="CB477" i="13"/>
  <c r="CL486" i="13"/>
  <c r="CB480" i="13"/>
  <c r="CL485" i="13"/>
  <c r="CL512" i="13"/>
  <c r="CL503" i="13"/>
  <c r="CL510" i="13"/>
  <c r="CL525" i="13"/>
  <c r="CB523" i="13"/>
  <c r="CB528" i="13"/>
  <c r="CL527" i="13"/>
  <c r="CL455" i="13"/>
  <c r="CL244" i="13"/>
  <c r="CB273" i="13"/>
  <c r="CB267" i="13"/>
  <c r="CL266" i="13"/>
  <c r="CB289" i="13"/>
  <c r="CL260" i="13"/>
  <c r="CB292" i="13"/>
  <c r="CB301" i="13"/>
  <c r="CB317" i="13"/>
  <c r="CB325" i="13"/>
  <c r="CL300" i="13"/>
  <c r="CL316" i="13"/>
  <c r="CL335" i="13"/>
  <c r="CL359" i="13"/>
  <c r="CL379" i="13"/>
  <c r="CL355" i="13"/>
  <c r="CL382" i="13"/>
  <c r="CL357" i="13"/>
  <c r="CB365" i="13"/>
  <c r="CL385" i="13"/>
  <c r="CL401" i="13"/>
  <c r="CL391" i="13"/>
  <c r="CB409" i="13"/>
  <c r="CB410" i="13"/>
  <c r="CL439" i="13"/>
  <c r="CB433" i="13"/>
  <c r="CL452" i="13"/>
  <c r="CL441" i="13"/>
  <c r="CL460" i="13"/>
  <c r="CB466" i="13"/>
  <c r="CL465" i="13"/>
  <c r="CB504" i="13"/>
  <c r="CL478" i="13"/>
  <c r="CB485" i="13"/>
  <c r="CB509" i="13"/>
  <c r="CL519" i="13"/>
  <c r="CL523" i="13"/>
  <c r="CL467" i="13"/>
  <c r="CL505" i="13"/>
  <c r="CB494" i="13"/>
  <c r="CL522" i="13"/>
  <c r="CB463" i="13"/>
  <c r="CL481" i="13"/>
  <c r="CL480" i="13"/>
  <c r="CB526" i="13"/>
  <c r="CL473" i="13"/>
  <c r="CL490" i="13"/>
  <c r="CB486" i="13"/>
  <c r="CL521" i="13"/>
  <c r="CL526" i="13"/>
  <c r="CB532" i="13"/>
  <c r="CL476" i="13"/>
  <c r="CL489" i="13"/>
  <c r="CB508" i="13"/>
  <c r="CL528" i="13"/>
  <c r="CL470" i="13"/>
  <c r="CB479" i="13"/>
  <c r="CL492" i="13"/>
  <c r="CL511" i="13"/>
  <c r="CB529" i="13"/>
  <c r="BR66" i="13"/>
  <c r="BR94" i="13"/>
  <c r="BR54" i="13"/>
  <c r="BR58" i="13"/>
  <c r="BR97" i="13"/>
  <c r="BR70" i="13"/>
  <c r="BR74" i="13"/>
  <c r="BR78" i="13"/>
  <c r="BR82" i="13"/>
  <c r="BR86" i="13"/>
  <c r="BR90" i="13"/>
  <c r="BR96" i="13"/>
  <c r="BR63" i="13"/>
  <c r="BR67" i="13"/>
  <c r="BR101" i="13"/>
  <c r="BR55" i="13"/>
  <c r="BR59" i="13"/>
  <c r="BR98" i="13"/>
  <c r="BR61" i="13"/>
  <c r="BR71" i="13"/>
  <c r="BR75" i="13"/>
  <c r="BR79" i="13"/>
  <c r="BR83" i="13"/>
  <c r="BR68" i="13"/>
  <c r="BR103" i="13"/>
  <c r="BR56" i="13"/>
  <c r="BR73" i="13"/>
  <c r="BR81" i="13"/>
  <c r="BR88" i="13"/>
  <c r="BR95" i="13"/>
  <c r="BR105" i="13"/>
  <c r="BR109" i="13"/>
  <c r="BR180" i="13"/>
  <c r="BR199" i="13"/>
  <c r="BR93" i="13"/>
  <c r="BR57" i="13"/>
  <c r="BR99" i="13"/>
  <c r="BR53" i="13"/>
  <c r="BR62" i="13"/>
  <c r="BR76" i="13"/>
  <c r="BR84" i="13"/>
  <c r="BR89" i="13"/>
  <c r="BR106" i="13"/>
  <c r="BR110" i="13"/>
  <c r="BR126" i="13"/>
  <c r="BR142" i="13"/>
  <c r="BR156" i="13"/>
  <c r="BR182" i="13"/>
  <c r="BR64" i="13"/>
  <c r="BR60" i="13"/>
  <c r="BR69" i="13"/>
  <c r="BR77" i="13"/>
  <c r="BR85" i="13"/>
  <c r="BR91" i="13"/>
  <c r="BR80" i="13"/>
  <c r="BR162" i="13"/>
  <c r="BR198" i="13"/>
  <c r="BR516" i="13"/>
  <c r="BR515" i="13"/>
  <c r="BR496" i="13"/>
  <c r="BR495" i="13"/>
  <c r="BR453" i="13"/>
  <c r="BR444" i="13"/>
  <c r="BR438" i="13"/>
  <c r="BR430" i="13"/>
  <c r="BR422" i="13"/>
  <c r="BR442" i="13"/>
  <c r="BR65" i="13"/>
  <c r="BR87" i="13"/>
  <c r="BR107" i="13"/>
  <c r="BR144" i="13"/>
  <c r="BR514" i="13"/>
  <c r="BR513" i="13"/>
  <c r="BR499" i="13"/>
  <c r="BR458" i="13"/>
  <c r="BR456" i="13"/>
  <c r="BR450" i="13"/>
  <c r="BR436" i="13"/>
  <c r="BR428" i="13"/>
  <c r="BR420" i="13"/>
  <c r="BR417" i="13"/>
  <c r="BR92" i="13"/>
  <c r="BR108" i="13"/>
  <c r="BR120" i="13"/>
  <c r="BR146" i="13"/>
  <c r="BR517" i="13"/>
  <c r="BR500" i="13"/>
  <c r="BR497" i="13"/>
  <c r="BR459" i="13"/>
  <c r="BR457" i="13"/>
  <c r="BR440" i="13"/>
  <c r="BR434" i="13"/>
  <c r="BR426" i="13"/>
  <c r="BR418" i="13"/>
  <c r="BR501" i="13"/>
  <c r="BR432" i="13"/>
  <c r="BR280" i="13"/>
  <c r="BR221" i="13"/>
  <c r="BR213" i="13"/>
  <c r="BR205" i="13"/>
  <c r="BR193" i="13"/>
  <c r="BR185" i="13"/>
  <c r="BR177" i="13"/>
  <c r="BR169" i="13"/>
  <c r="BR161" i="13"/>
  <c r="BR153" i="13"/>
  <c r="BR145" i="13"/>
  <c r="BR137" i="13"/>
  <c r="BR129" i="13"/>
  <c r="BR121" i="13"/>
  <c r="BR152" i="13"/>
  <c r="BR196" i="13"/>
  <c r="BR72" i="13"/>
  <c r="BR520" i="13"/>
  <c r="BR454" i="13"/>
  <c r="BR424" i="13"/>
  <c r="BR278" i="13"/>
  <c r="BR219" i="13"/>
  <c r="BR211" i="13"/>
  <c r="BR203" i="13"/>
  <c r="BR191" i="13"/>
  <c r="BR183" i="13"/>
  <c r="BR175" i="13"/>
  <c r="BR167" i="13"/>
  <c r="BR159" i="13"/>
  <c r="BR151" i="13"/>
  <c r="BR143" i="13"/>
  <c r="BR135" i="13"/>
  <c r="BR127" i="13"/>
  <c r="BR119" i="13"/>
  <c r="BR112" i="13"/>
  <c r="BR124" i="13"/>
  <c r="BR134" i="13"/>
  <c r="BR154" i="13"/>
  <c r="BR111" i="13"/>
  <c r="BR518" i="13"/>
  <c r="BR455" i="13"/>
  <c r="BR446" i="13"/>
  <c r="BR276" i="13"/>
  <c r="BR217" i="13"/>
  <c r="BR209" i="13"/>
  <c r="BR197" i="13"/>
  <c r="BR189" i="13"/>
  <c r="BR181" i="13"/>
  <c r="BR173" i="13"/>
  <c r="BR165" i="13"/>
  <c r="BR157" i="13"/>
  <c r="BR149" i="13"/>
  <c r="BR141" i="13"/>
  <c r="BR133" i="13"/>
  <c r="BR125" i="13"/>
  <c r="BR117" i="13"/>
  <c r="BR113" i="13"/>
  <c r="BR136" i="13"/>
  <c r="BR188" i="13"/>
  <c r="BR448" i="13"/>
  <c r="BR207" i="13"/>
  <c r="BR171" i="13"/>
  <c r="BR139" i="13"/>
  <c r="BR150" i="13"/>
  <c r="BR122" i="13"/>
  <c r="BR140" i="13"/>
  <c r="BR148" i="13"/>
  <c r="BR166" i="13"/>
  <c r="BR296" i="13"/>
  <c r="BR195" i="13"/>
  <c r="BR163" i="13"/>
  <c r="BR131" i="13"/>
  <c r="BR160" i="13"/>
  <c r="BR114" i="13"/>
  <c r="BR158" i="13"/>
  <c r="BR168" i="13"/>
  <c r="BR100" i="13"/>
  <c r="BR132" i="13"/>
  <c r="BR174" i="13"/>
  <c r="BR186" i="13"/>
  <c r="BR212" i="13"/>
  <c r="BR220" i="13"/>
  <c r="BR225" i="13"/>
  <c r="BR237" i="13"/>
  <c r="BR233" i="13"/>
  <c r="BR201" i="13"/>
  <c r="BR229" i="13"/>
  <c r="BR235" i="13"/>
  <c r="BR262" i="13"/>
  <c r="BR266" i="13"/>
  <c r="BR270" i="13"/>
  <c r="BR253" i="13"/>
  <c r="BR274" i="13"/>
  <c r="BR187" i="13"/>
  <c r="BR155" i="13"/>
  <c r="BR123" i="13"/>
  <c r="BR130" i="13"/>
  <c r="BR104" i="13"/>
  <c r="BR118" i="13"/>
  <c r="BR178" i="13"/>
  <c r="BR190" i="13"/>
  <c r="BR115" i="13"/>
  <c r="BR176" i="13"/>
  <c r="BR206" i="13"/>
  <c r="BR214" i="13"/>
  <c r="BR222" i="13"/>
  <c r="BR226" i="13"/>
  <c r="BR230" i="13"/>
  <c r="BR244" i="13"/>
  <c r="BR202" i="13"/>
  <c r="BR240" i="13"/>
  <c r="BR242" i="13"/>
  <c r="BR263" i="13"/>
  <c r="BR267" i="13"/>
  <c r="BR271" i="13"/>
  <c r="BR498" i="13"/>
  <c r="BR194" i="13"/>
  <c r="BR172" i="13"/>
  <c r="BR192" i="13"/>
  <c r="BR210" i="13"/>
  <c r="BR224" i="13"/>
  <c r="BR228" i="13"/>
  <c r="BR269" i="13"/>
  <c r="BR249" i="13"/>
  <c r="BR285" i="13"/>
  <c r="BR289" i="13"/>
  <c r="BR294" i="13"/>
  <c r="BR246" i="13"/>
  <c r="BR259" i="13"/>
  <c r="BR273" i="13"/>
  <c r="BR295" i="13"/>
  <c r="BR299" i="13"/>
  <c r="BR303" i="13"/>
  <c r="BR307" i="13"/>
  <c r="BR311" i="13"/>
  <c r="BR315" i="13"/>
  <c r="BR319" i="13"/>
  <c r="BR329" i="13"/>
  <c r="BR327" i="13"/>
  <c r="BR343" i="13"/>
  <c r="BR344" i="13"/>
  <c r="BR349" i="13"/>
  <c r="BR375" i="13"/>
  <c r="BR351" i="13"/>
  <c r="BR357" i="13"/>
  <c r="BR377" i="13"/>
  <c r="BR364" i="13"/>
  <c r="BR368" i="13"/>
  <c r="BR378" i="13"/>
  <c r="BR355" i="13"/>
  <c r="BR381" i="13"/>
  <c r="BR400" i="13"/>
  <c r="BR407" i="13"/>
  <c r="BR391" i="13"/>
  <c r="BR409" i="13"/>
  <c r="BR416" i="13"/>
  <c r="BR398" i="13"/>
  <c r="BR401" i="13"/>
  <c r="BR411" i="13"/>
  <c r="BR390" i="13"/>
  <c r="BR412" i="13"/>
  <c r="BR215" i="13"/>
  <c r="BR116" i="13"/>
  <c r="BR200" i="13"/>
  <c r="BR216" i="13"/>
  <c r="BR227" i="13"/>
  <c r="BR238" i="13"/>
  <c r="BR241" i="13"/>
  <c r="BR243" i="13"/>
  <c r="BR264" i="13"/>
  <c r="BR272" i="13"/>
  <c r="BR297" i="13"/>
  <c r="BR256" i="13"/>
  <c r="BR282" i="13"/>
  <c r="BR286" i="13"/>
  <c r="BR290" i="13"/>
  <c r="BR292" i="13"/>
  <c r="BR247" i="13"/>
  <c r="BR250" i="13"/>
  <c r="BR275" i="13"/>
  <c r="BR298" i="13"/>
  <c r="BR300" i="13"/>
  <c r="BR304" i="13"/>
  <c r="BR308" i="13"/>
  <c r="BR312" i="13"/>
  <c r="BR316" i="13"/>
  <c r="BR320" i="13"/>
  <c r="BR324" i="13"/>
  <c r="BR340" i="13"/>
  <c r="BR334" i="13"/>
  <c r="BR322" i="13"/>
  <c r="BR330" i="13"/>
  <c r="BR338" i="13"/>
  <c r="BR382" i="13"/>
  <c r="BR360" i="13"/>
  <c r="BR384" i="13"/>
  <c r="BR365" i="13"/>
  <c r="BR369" i="13"/>
  <c r="BR379" i="13"/>
  <c r="BR372" i="13"/>
  <c r="BR388" i="13"/>
  <c r="BR389" i="13"/>
  <c r="BR402" i="13"/>
  <c r="BR403" i="13"/>
  <c r="BR413" i="13"/>
  <c r="BR147" i="13"/>
  <c r="BR138" i="13"/>
  <c r="BR223" i="13"/>
  <c r="BR281" i="13"/>
  <c r="BR261" i="13"/>
  <c r="BR279" i="13"/>
  <c r="BR288" i="13"/>
  <c r="BR255" i="13"/>
  <c r="BR293" i="13"/>
  <c r="BR302" i="13"/>
  <c r="BR310" i="13"/>
  <c r="BR318" i="13"/>
  <c r="BR328" i="13"/>
  <c r="BR326" i="13"/>
  <c r="BR337" i="13"/>
  <c r="BR348" i="13"/>
  <c r="BR356" i="13"/>
  <c r="BR376" i="13"/>
  <c r="BR353" i="13"/>
  <c r="BR363" i="13"/>
  <c r="BR371" i="13"/>
  <c r="BR396" i="13"/>
  <c r="BR408" i="13"/>
  <c r="BR394" i="13"/>
  <c r="BR410" i="13"/>
  <c r="BR435" i="13"/>
  <c r="BR419" i="13"/>
  <c r="BR431" i="13"/>
  <c r="BR445" i="13"/>
  <c r="BR452" i="13"/>
  <c r="BR443" i="13"/>
  <c r="BR462" i="13"/>
  <c r="BR474" i="13"/>
  <c r="BR471" i="13"/>
  <c r="BR512" i="13"/>
  <c r="BR482" i="13"/>
  <c r="BR484" i="13"/>
  <c r="BR487" i="13"/>
  <c r="BR503" i="13"/>
  <c r="BR506" i="13"/>
  <c r="BR509" i="13"/>
  <c r="BR521" i="13"/>
  <c r="BR524" i="13"/>
  <c r="BR528" i="13"/>
  <c r="BR529" i="13"/>
  <c r="BR204" i="13"/>
  <c r="BR291" i="13"/>
  <c r="BR277" i="13"/>
  <c r="BR305" i="13"/>
  <c r="BR321" i="13"/>
  <c r="BR341" i="13"/>
  <c r="BR332" i="13"/>
  <c r="BR331" i="13"/>
  <c r="BR361" i="13"/>
  <c r="BR366" i="13"/>
  <c r="BR386" i="13"/>
  <c r="BR392" i="13"/>
  <c r="BR415" i="13"/>
  <c r="BR404" i="13"/>
  <c r="BR423" i="13"/>
  <c r="BR421" i="13"/>
  <c r="BR441" i="13"/>
  <c r="BR460" i="13"/>
  <c r="BR465" i="13"/>
  <c r="BR469" i="13"/>
  <c r="BR475" i="13"/>
  <c r="BR481" i="13"/>
  <c r="BR488" i="13"/>
  <c r="BR504" i="13"/>
  <c r="BR510" i="13"/>
  <c r="BR522" i="13"/>
  <c r="BR523" i="13"/>
  <c r="BR532" i="13"/>
  <c r="BR102" i="13"/>
  <c r="BR170" i="13"/>
  <c r="BR306" i="13"/>
  <c r="BR342" i="13"/>
  <c r="BR333" i="13"/>
  <c r="BR374" i="13"/>
  <c r="BR350" i="13"/>
  <c r="BR367" i="13"/>
  <c r="BR387" i="13"/>
  <c r="BR380" i="13"/>
  <c r="BR399" i="13"/>
  <c r="BR397" i="13"/>
  <c r="BR433" i="13"/>
  <c r="BR467" i="13"/>
  <c r="BR463" i="13"/>
  <c r="BR470" i="13"/>
  <c r="BR479" i="13"/>
  <c r="BR489" i="13"/>
  <c r="BR478" i="13"/>
  <c r="BR526" i="13"/>
  <c r="BR179" i="13"/>
  <c r="BR128" i="13"/>
  <c r="BR218" i="13"/>
  <c r="BR252" i="13"/>
  <c r="BR301" i="13"/>
  <c r="BR317" i="13"/>
  <c r="BR335" i="13"/>
  <c r="BR323" i="13"/>
  <c r="BR345" i="13"/>
  <c r="BR346" i="13"/>
  <c r="BR352" i="13"/>
  <c r="BR370" i="13"/>
  <c r="BR347" i="13"/>
  <c r="BR373" i="13"/>
  <c r="BR395" i="13"/>
  <c r="BR439" i="13"/>
  <c r="BR451" i="13"/>
  <c r="BR464" i="13"/>
  <c r="BR164" i="13"/>
  <c r="BR232" i="13"/>
  <c r="BR234" i="13"/>
  <c r="BR265" i="13"/>
  <c r="BR245" i="13"/>
  <c r="BR257" i="13"/>
  <c r="BR283" i="13"/>
  <c r="BR251" i="13"/>
  <c r="BR313" i="13"/>
  <c r="BR339" i="13"/>
  <c r="BR383" i="13"/>
  <c r="BR358" i="13"/>
  <c r="BR437" i="13"/>
  <c r="BR447" i="13"/>
  <c r="BR472" i="13"/>
  <c r="BR477" i="13"/>
  <c r="BR480" i="13"/>
  <c r="BR491" i="13"/>
  <c r="BR502" i="13"/>
  <c r="BR525" i="13"/>
  <c r="BR527" i="13"/>
  <c r="BR208" i="13"/>
  <c r="BR231" i="13"/>
  <c r="BR268" i="13"/>
  <c r="BR248" i="13"/>
  <c r="BR284" i="13"/>
  <c r="BR258" i="13"/>
  <c r="BR314" i="13"/>
  <c r="BR359" i="13"/>
  <c r="BR354" i="13"/>
  <c r="BR406" i="13"/>
  <c r="BR414" i="13"/>
  <c r="BR405" i="13"/>
  <c r="BR425" i="13"/>
  <c r="BR449" i="13"/>
  <c r="BR466" i="13"/>
  <c r="BR476" i="13"/>
  <c r="BR485" i="13"/>
  <c r="BR493" i="13"/>
  <c r="BR492" i="13"/>
  <c r="BR508" i="13"/>
  <c r="BR519" i="13"/>
  <c r="BR530" i="13"/>
  <c r="BR184" i="13"/>
  <c r="BR236" i="13"/>
  <c r="BR239" i="13"/>
  <c r="BR260" i="13"/>
  <c r="BR287" i="13"/>
  <c r="BR254" i="13"/>
  <c r="BR309" i="13"/>
  <c r="BR325" i="13"/>
  <c r="BR336" i="13"/>
  <c r="BR385" i="13"/>
  <c r="BR362" i="13"/>
  <c r="BR393" i="13"/>
  <c r="BR427" i="13"/>
  <c r="BR429" i="13"/>
  <c r="BR486" i="13"/>
  <c r="BR483" i="13"/>
  <c r="BR531" i="13"/>
  <c r="BR507" i="13"/>
  <c r="BR494" i="13"/>
  <c r="BR468" i="13"/>
  <c r="BR473" i="13"/>
  <c r="BR490" i="13"/>
  <c r="BR511" i="13"/>
  <c r="BR505" i="13"/>
  <c r="BR461" i="13"/>
  <c r="K41" i="13"/>
  <c r="AC42" i="13"/>
  <c r="T41" i="13"/>
  <c r="AC41" i="13" s="1"/>
  <c r="ET526" i="13"/>
  <c r="ET517" i="13"/>
  <c r="ET508" i="13"/>
  <c r="ET500" i="13"/>
  <c r="ET509" i="13"/>
  <c r="ET488" i="13"/>
  <c r="ET466" i="13"/>
  <c r="ET475" i="13"/>
  <c r="ET454" i="13"/>
  <c r="ET463" i="13"/>
  <c r="ET452" i="13"/>
  <c r="ET531" i="13"/>
  <c r="ET514" i="13"/>
  <c r="ET510" i="13"/>
  <c r="ET493" i="13"/>
  <c r="ET486" i="13"/>
  <c r="ET477" i="13"/>
  <c r="ET467" i="13"/>
  <c r="ET451" i="13"/>
  <c r="ET441" i="13"/>
  <c r="ET430" i="13"/>
  <c r="ET422" i="13"/>
  <c r="ET417" i="13"/>
  <c r="ET415" i="13"/>
  <c r="ET521" i="13"/>
  <c r="ET512" i="13"/>
  <c r="ET501" i="13"/>
  <c r="ET505" i="13"/>
  <c r="ET482" i="13"/>
  <c r="ET473" i="13"/>
  <c r="ET459" i="13"/>
  <c r="ET449" i="13"/>
  <c r="ET436" i="13"/>
  <c r="ET428" i="13"/>
  <c r="ET423" i="13"/>
  <c r="ET418" i="13"/>
  <c r="ET523" i="13"/>
  <c r="ET520" i="13"/>
  <c r="ET494" i="13"/>
  <c r="ET497" i="13"/>
  <c r="ET472" i="13"/>
  <c r="ET480" i="13"/>
  <c r="ET469" i="13"/>
  <c r="ET457" i="13"/>
  <c r="ET440" i="13"/>
  <c r="ET434" i="13"/>
  <c r="ET429" i="13"/>
  <c r="ET421" i="13"/>
  <c r="ET490" i="13"/>
  <c r="ET483" i="13"/>
  <c r="ET414" i="13"/>
  <c r="ET528" i="13"/>
  <c r="ET458" i="13"/>
  <c r="ET446" i="13"/>
  <c r="ET507" i="13"/>
  <c r="ET470" i="13"/>
  <c r="ET427" i="13"/>
  <c r="ET453" i="13"/>
  <c r="ET495" i="13"/>
  <c r="ET419" i="13"/>
  <c r="F53" i="13"/>
  <c r="B7" i="13"/>
  <c r="DZ41" i="13"/>
  <c r="EB520" i="13"/>
  <c r="EB519" i="13"/>
  <c r="EB499" i="13"/>
  <c r="EB510" i="13"/>
  <c r="EB483" i="13"/>
  <c r="EB488" i="13"/>
  <c r="EB490" i="13"/>
  <c r="EB472" i="13"/>
  <c r="EB458" i="13"/>
  <c r="EB462" i="13"/>
  <c r="EB445" i="13"/>
  <c r="EB435" i="13"/>
  <c r="EB434" i="13"/>
  <c r="EB426" i="13"/>
  <c r="EB531" i="13"/>
  <c r="EB525" i="13"/>
  <c r="EB522" i="13"/>
  <c r="EB514" i="13"/>
  <c r="EB496" i="13"/>
  <c r="EB487" i="13"/>
  <c r="EB467" i="13"/>
  <c r="EB476" i="13"/>
  <c r="EB464" i="13"/>
  <c r="EB446" i="13"/>
  <c r="EB425" i="13"/>
  <c r="EB438" i="13"/>
  <c r="EB532" i="13"/>
  <c r="EB523" i="13"/>
  <c r="EB501" i="13"/>
  <c r="EB506" i="13"/>
  <c r="EB484" i="13"/>
  <c r="EB475" i="13"/>
  <c r="EB453" i="13"/>
  <c r="EB468" i="13"/>
  <c r="EB447" i="13"/>
  <c r="EB433" i="13"/>
  <c r="EB424" i="13"/>
  <c r="EB413" i="13"/>
  <c r="EB515" i="13"/>
  <c r="EB511" i="13"/>
  <c r="EB502" i="13"/>
  <c r="EB504" i="13"/>
  <c r="EB486" i="13"/>
  <c r="EB466" i="13"/>
  <c r="EB452" i="13"/>
  <c r="EB442" i="13"/>
  <c r="EB421" i="13"/>
  <c r="EB432" i="13"/>
  <c r="EB524" i="13"/>
  <c r="EB500" i="13"/>
  <c r="EB429" i="13"/>
  <c r="EB414" i="13"/>
  <c r="EB481" i="13"/>
  <c r="EB450" i="13"/>
  <c r="EB508" i="13"/>
  <c r="EB459" i="13"/>
  <c r="EB495" i="13"/>
  <c r="EB420" i="13"/>
  <c r="EB527" i="13"/>
  <c r="EB441" i="13"/>
  <c r="CD41" i="13"/>
  <c r="CN41" i="13" s="1"/>
  <c r="CN42" i="13"/>
  <c r="B5" i="13"/>
  <c r="AO53" i="13"/>
  <c r="AY40" i="13"/>
  <c r="EI41" i="13"/>
  <c r="EK532" i="13"/>
  <c r="EK529" i="13"/>
  <c r="EK525" i="13"/>
  <c r="EK521" i="13"/>
  <c r="EK514" i="13"/>
  <c r="EK506" i="13"/>
  <c r="EK511" i="13"/>
  <c r="EK503" i="13"/>
  <c r="EK495" i="13"/>
  <c r="EK494" i="13"/>
  <c r="EK486" i="13"/>
  <c r="EK478" i="13"/>
  <c r="EK487" i="13"/>
  <c r="EK479" i="13"/>
  <c r="EK470" i="13"/>
  <c r="EK462" i="13"/>
  <c r="EK475" i="13"/>
  <c r="EK467" i="13"/>
  <c r="EK457" i="13"/>
  <c r="EK451" i="13"/>
  <c r="EK450" i="13"/>
  <c r="EK442" i="13"/>
  <c r="EK438" i="13"/>
  <c r="EK430" i="13"/>
  <c r="EK422" i="13"/>
  <c r="EK441" i="13"/>
  <c r="EK435" i="13"/>
  <c r="EK427" i="13"/>
  <c r="EK419" i="13"/>
  <c r="EK415" i="13"/>
  <c r="EK528" i="13"/>
  <c r="EK527" i="13"/>
  <c r="EK523" i="13"/>
  <c r="EK519" i="13"/>
  <c r="EK512" i="13"/>
  <c r="EK504" i="13"/>
  <c r="EK509" i="13"/>
  <c r="EK501" i="13"/>
  <c r="EK493" i="13"/>
  <c r="EK492" i="13"/>
  <c r="EK484" i="13"/>
  <c r="EK498" i="13"/>
  <c r="EK485" i="13"/>
  <c r="EK476" i="13"/>
  <c r="EK468" i="13"/>
  <c r="EK460" i="13"/>
  <c r="EK473" i="13"/>
  <c r="EK465" i="13"/>
  <c r="EK459" i="13"/>
  <c r="EK456" i="13"/>
  <c r="EK448" i="13"/>
  <c r="EK440" i="13"/>
  <c r="EK436" i="13"/>
  <c r="EK428" i="13"/>
  <c r="EK420" i="13"/>
  <c r="EK447" i="13"/>
  <c r="EK433" i="13"/>
  <c r="EK425" i="13"/>
  <c r="EK445" i="13"/>
  <c r="EK413" i="13"/>
  <c r="EK530" i="13"/>
  <c r="EK524" i="13"/>
  <c r="EK520" i="13"/>
  <c r="EK515" i="13"/>
  <c r="EK510" i="13"/>
  <c r="EK502" i="13"/>
  <c r="EK507" i="13"/>
  <c r="EK499" i="13"/>
  <c r="EK516" i="13"/>
  <c r="EK490" i="13"/>
  <c r="EK482" i="13"/>
  <c r="EK491" i="13"/>
  <c r="EK483" i="13"/>
  <c r="EK474" i="13"/>
  <c r="EK466" i="13"/>
  <c r="EK496" i="13"/>
  <c r="EK471" i="13"/>
  <c r="EK463" i="13"/>
  <c r="EK458" i="13"/>
  <c r="EK455" i="13"/>
  <c r="EK446" i="13"/>
  <c r="EK454" i="13"/>
  <c r="EK434" i="13"/>
  <c r="EK426" i="13"/>
  <c r="EK418" i="13"/>
  <c r="EK439" i="13"/>
  <c r="EK431" i="13"/>
  <c r="EK423" i="13"/>
  <c r="EK416" i="13"/>
  <c r="EK417" i="13"/>
  <c r="EK518" i="13"/>
  <c r="EK505" i="13"/>
  <c r="EK480" i="13"/>
  <c r="EK464" i="13"/>
  <c r="EK453" i="13"/>
  <c r="EK432" i="13"/>
  <c r="EK429" i="13"/>
  <c r="EK531" i="13"/>
  <c r="EK513" i="13"/>
  <c r="EK497" i="13"/>
  <c r="EK489" i="13"/>
  <c r="EK477" i="13"/>
  <c r="EK452" i="13"/>
  <c r="EK424" i="13"/>
  <c r="EK421" i="13"/>
  <c r="EK522" i="13"/>
  <c r="EK488" i="13"/>
  <c r="EK461" i="13"/>
  <c r="EK437" i="13"/>
  <c r="EK517" i="13"/>
  <c r="EK469" i="13"/>
  <c r="EK508" i="13"/>
  <c r="EK481" i="13"/>
  <c r="EK444" i="13"/>
  <c r="EK414" i="13"/>
  <c r="EK472" i="13"/>
  <c r="EK443" i="13"/>
  <c r="EK526" i="13"/>
  <c r="EK500" i="13"/>
  <c r="EK449" i="13"/>
  <c r="B3" i="13"/>
  <c r="U53" i="13"/>
  <c r="AC40" i="13"/>
  <c r="AD53" i="13" s="1"/>
  <c r="CD40" i="13"/>
  <c r="BS40" i="13"/>
  <c r="BU53" i="13" s="1"/>
  <c r="EG102" i="13"/>
  <c r="EH102" i="13" s="1"/>
  <c r="EL44" i="13"/>
  <c r="EG59" i="13"/>
  <c r="EH59" i="13" s="1"/>
  <c r="EG67" i="13"/>
  <c r="EH67" i="13" s="1"/>
  <c r="EG75" i="13"/>
  <c r="EH75" i="13" s="1"/>
  <c r="EG83" i="13"/>
  <c r="EH83" i="13" s="1"/>
  <c r="EG91" i="13"/>
  <c r="EH91" i="13" s="1"/>
  <c r="EG99" i="13"/>
  <c r="EH99" i="13" s="1"/>
  <c r="EG61" i="13"/>
  <c r="EH61" i="13" s="1"/>
  <c r="EG69" i="13"/>
  <c r="EH69" i="13" s="1"/>
  <c r="EG77" i="13"/>
  <c r="EH77" i="13" s="1"/>
  <c r="EG85" i="13"/>
  <c r="EH85" i="13" s="1"/>
  <c r="EG93" i="13"/>
  <c r="EH93" i="13" s="1"/>
  <c r="EG101" i="13"/>
  <c r="EH101" i="13" s="1"/>
  <c r="EL42" i="13"/>
  <c r="EL43" i="13"/>
  <c r="EL41" i="13"/>
  <c r="EG53" i="13"/>
  <c r="EH53" i="13" s="1"/>
  <c r="EM53" i="13" s="1"/>
  <c r="EG57" i="13"/>
  <c r="EH57" i="13" s="1"/>
  <c r="EG73" i="13"/>
  <c r="EH73" i="13" s="1"/>
  <c r="EG89" i="13"/>
  <c r="EH89" i="13" s="1"/>
  <c r="EG63" i="13"/>
  <c r="EH63" i="13" s="1"/>
  <c r="EG79" i="13"/>
  <c r="EH79" i="13" s="1"/>
  <c r="EG95" i="13"/>
  <c r="EH95" i="13" s="1"/>
  <c r="EG65" i="13"/>
  <c r="EH65" i="13" s="1"/>
  <c r="EG81" i="13"/>
  <c r="EH81" i="13" s="1"/>
  <c r="EG97" i="13"/>
  <c r="EH97" i="13" s="1"/>
  <c r="EG87" i="13"/>
  <c r="EH87" i="13" s="1"/>
  <c r="EL45" i="13"/>
  <c r="EG103" i="13"/>
  <c r="EH103" i="13" s="1"/>
  <c r="EG55" i="13"/>
  <c r="EH55" i="13" s="1"/>
  <c r="EG58" i="13"/>
  <c r="EH58" i="13" s="1"/>
  <c r="EG66" i="13"/>
  <c r="EH66" i="13" s="1"/>
  <c r="EG74" i="13"/>
  <c r="EH74" i="13" s="1"/>
  <c r="EG82" i="13"/>
  <c r="EH82" i="13" s="1"/>
  <c r="EG90" i="13"/>
  <c r="EH90" i="13" s="1"/>
  <c r="EG98" i="13"/>
  <c r="EH98" i="13" s="1"/>
  <c r="EG111" i="13"/>
  <c r="EH111" i="13" s="1"/>
  <c r="EG112" i="13"/>
  <c r="EH112" i="13" s="1"/>
  <c r="EG71" i="13"/>
  <c r="EH71" i="13" s="1"/>
  <c r="EG60" i="13"/>
  <c r="EH60" i="13" s="1"/>
  <c r="EG68" i="13"/>
  <c r="EH68" i="13" s="1"/>
  <c r="EG76" i="13"/>
  <c r="EH76" i="13" s="1"/>
  <c r="EG84" i="13"/>
  <c r="EH84" i="13" s="1"/>
  <c r="EG92" i="13"/>
  <c r="EH92" i="13" s="1"/>
  <c r="EG100" i="13"/>
  <c r="EH100" i="13" s="1"/>
  <c r="EG109" i="13"/>
  <c r="EH109" i="13" s="1"/>
  <c r="EG110" i="13"/>
  <c r="EH110" i="13" s="1"/>
  <c r="EI44" i="13"/>
  <c r="EI48" i="13" s="1"/>
  <c r="EK53" i="13" s="1"/>
  <c r="EG104" i="13"/>
  <c r="EH104" i="13" s="1"/>
  <c r="EG54" i="13"/>
  <c r="EH54" i="13" s="1"/>
  <c r="EG62" i="13"/>
  <c r="EH62" i="13" s="1"/>
  <c r="EG70" i="13"/>
  <c r="EH70" i="13" s="1"/>
  <c r="EG78" i="13"/>
  <c r="EH78" i="13" s="1"/>
  <c r="EG86" i="13"/>
  <c r="EH86" i="13" s="1"/>
  <c r="EG94" i="13"/>
  <c r="EH94" i="13" s="1"/>
  <c r="EG107" i="13"/>
  <c r="EH107" i="13" s="1"/>
  <c r="EG108" i="13"/>
  <c r="EH108" i="13" s="1"/>
  <c r="EG56" i="13"/>
  <c r="EH56" i="13" s="1"/>
  <c r="EG88" i="13"/>
  <c r="EH88" i="13" s="1"/>
  <c r="EG64" i="13"/>
  <c r="EH64" i="13" s="1"/>
  <c r="EG96" i="13"/>
  <c r="EH96" i="13" s="1"/>
  <c r="EG80" i="13"/>
  <c r="EH80" i="13" s="1"/>
  <c r="EG106" i="13"/>
  <c r="EH106" i="13" s="1"/>
  <c r="EG105" i="13"/>
  <c r="EH105" i="13" s="1"/>
  <c r="EG72" i="13"/>
  <c r="EH72" i="13" s="1"/>
  <c r="C1" i="1"/>
  <c r="B8" i="13" l="1"/>
  <c r="EB463" i="13"/>
  <c r="EB430" i="13"/>
  <c r="EB507" i="13"/>
  <c r="EB489" i="13"/>
  <c r="EB454" i="13"/>
  <c r="EB417" i="13"/>
  <c r="EB431" i="13"/>
  <c r="EB456" i="13"/>
  <c r="EB473" i="13"/>
  <c r="EB503" i="13"/>
  <c r="EB521" i="13"/>
  <c r="EB436" i="13"/>
  <c r="EB444" i="13"/>
  <c r="EB470" i="13"/>
  <c r="EB485" i="13"/>
  <c r="EB512" i="13"/>
  <c r="EB415" i="13"/>
  <c r="EB437" i="13"/>
  <c r="EB461" i="13"/>
  <c r="EB477" i="13"/>
  <c r="EB493" i="13"/>
  <c r="EB528" i="13"/>
  <c r="EB416" i="13"/>
  <c r="EB419" i="13"/>
  <c r="EB440" i="13"/>
  <c r="EB465" i="13"/>
  <c r="EB471" i="13"/>
  <c r="EB491" i="13"/>
  <c r="EB509" i="13"/>
  <c r="EB526" i="13"/>
  <c r="ET432" i="13"/>
  <c r="ET439" i="13"/>
  <c r="ET519" i="13"/>
  <c r="ET489" i="13"/>
  <c r="ET424" i="13"/>
  <c r="ET513" i="13"/>
  <c r="ET437" i="13"/>
  <c r="ET448" i="13"/>
  <c r="ET460" i="13"/>
  <c r="ET481" i="13"/>
  <c r="ET504" i="13"/>
  <c r="ET532" i="13"/>
  <c r="ET431" i="13"/>
  <c r="ET442" i="13"/>
  <c r="ET471" i="13"/>
  <c r="ET476" i="13"/>
  <c r="ET496" i="13"/>
  <c r="ET524" i="13"/>
  <c r="ET425" i="13"/>
  <c r="ET438" i="13"/>
  <c r="ET461" i="13"/>
  <c r="ET468" i="13"/>
  <c r="ET503" i="13"/>
  <c r="ET525" i="13"/>
  <c r="ET447" i="13"/>
  <c r="ET462" i="13"/>
  <c r="ET474" i="13"/>
  <c r="ET499" i="13"/>
  <c r="ET522" i="13"/>
  <c r="ET529" i="13"/>
  <c r="B6" i="13"/>
  <c r="S5" i="13" s="1"/>
  <c r="EB480" i="13"/>
  <c r="EB451" i="13"/>
  <c r="EB439" i="13"/>
  <c r="EB513" i="13"/>
  <c r="EB469" i="13"/>
  <c r="EB422" i="13"/>
  <c r="EB443" i="13"/>
  <c r="EB474" i="13"/>
  <c r="EB482" i="13"/>
  <c r="EB497" i="13"/>
  <c r="EB530" i="13"/>
  <c r="EB423" i="13"/>
  <c r="EB460" i="13"/>
  <c r="EB479" i="13"/>
  <c r="EB494" i="13"/>
  <c r="EB517" i="13"/>
  <c r="EB428" i="13"/>
  <c r="EB449" i="13"/>
  <c r="EB455" i="13"/>
  <c r="EB492" i="13"/>
  <c r="EB505" i="13"/>
  <c r="EB518" i="13"/>
  <c r="EB418" i="13"/>
  <c r="EB427" i="13"/>
  <c r="EB448" i="13"/>
  <c r="EB457" i="13"/>
  <c r="EB478" i="13"/>
  <c r="EB498" i="13"/>
  <c r="EB516" i="13"/>
  <c r="ET478" i="13"/>
  <c r="ET516" i="13"/>
  <c r="ET465" i="13"/>
  <c r="ET435" i="13"/>
  <c r="ET502" i="13"/>
  <c r="ET443" i="13"/>
  <c r="ET416" i="13"/>
  <c r="ET426" i="13"/>
  <c r="ET445" i="13"/>
  <c r="ET491" i="13"/>
  <c r="ET492" i="13"/>
  <c r="ET515" i="13"/>
  <c r="ET413" i="13"/>
  <c r="ET420" i="13"/>
  <c r="ET450" i="13"/>
  <c r="ET464" i="13"/>
  <c r="ET484" i="13"/>
  <c r="ET506" i="13"/>
  <c r="ET530" i="13"/>
  <c r="ET433" i="13"/>
  <c r="ET444" i="13"/>
  <c r="ET456" i="13"/>
  <c r="ET485" i="13"/>
  <c r="ET498" i="13"/>
  <c r="ET527" i="13"/>
  <c r="ET455" i="13"/>
  <c r="ET487" i="13"/>
  <c r="ET479" i="13"/>
  <c r="ET511" i="13"/>
  <c r="ET518" i="13"/>
  <c r="DX76" i="13"/>
  <c r="DY76" i="13" s="1"/>
  <c r="DX91" i="13"/>
  <c r="DY91" i="13" s="1"/>
  <c r="DX79" i="13"/>
  <c r="DY79" i="13" s="1"/>
  <c r="DX93" i="13"/>
  <c r="DY93" i="13" s="1"/>
  <c r="AJ350" i="13"/>
  <c r="AK350" i="13" s="1"/>
  <c r="DX106" i="13"/>
  <c r="DY106" i="13" s="1"/>
  <c r="EP109" i="13"/>
  <c r="EQ109" i="13" s="1"/>
  <c r="BJ42" i="13"/>
  <c r="DX102" i="13"/>
  <c r="DY102" i="13" s="1"/>
  <c r="DX104" i="13"/>
  <c r="DY104" i="13" s="1"/>
  <c r="DX59" i="13"/>
  <c r="DY59" i="13" s="1"/>
  <c r="DX86" i="13"/>
  <c r="DY86" i="13" s="1"/>
  <c r="DX74" i="13"/>
  <c r="DY74" i="13" s="1"/>
  <c r="DX54" i="13"/>
  <c r="DY54" i="13" s="1"/>
  <c r="DX81" i="13"/>
  <c r="DY81" i="13" s="1"/>
  <c r="EC42" i="13"/>
  <c r="DX225" i="13" s="1"/>
  <c r="DY225" i="13" s="1"/>
  <c r="AJ384" i="13"/>
  <c r="AK384" i="13" s="1"/>
  <c r="DX88" i="13"/>
  <c r="DY88" i="13" s="1"/>
  <c r="DX101" i="13"/>
  <c r="DY101" i="13" s="1"/>
  <c r="DX112" i="13"/>
  <c r="DY112" i="13" s="1"/>
  <c r="DZ44" i="13"/>
  <c r="DZ48" i="13" s="1"/>
  <c r="F8" i="13" s="1"/>
  <c r="DX100" i="13"/>
  <c r="DY100" i="13" s="1"/>
  <c r="DX72" i="13"/>
  <c r="DY72" i="13" s="1"/>
  <c r="DX94" i="13"/>
  <c r="DY94" i="13" s="1"/>
  <c r="DX98" i="13"/>
  <c r="DY98" i="13" s="1"/>
  <c r="DX66" i="13"/>
  <c r="DY66" i="13" s="1"/>
  <c r="DX69" i="13"/>
  <c r="DY69" i="13" s="1"/>
  <c r="DX68" i="13"/>
  <c r="DY68" i="13" s="1"/>
  <c r="DX78" i="13"/>
  <c r="DY78" i="13" s="1"/>
  <c r="EC45" i="13"/>
  <c r="DX103" i="13"/>
  <c r="DY103" i="13" s="1"/>
  <c r="DX71" i="13"/>
  <c r="DY71" i="13" s="1"/>
  <c r="DX105" i="13"/>
  <c r="DY105" i="13" s="1"/>
  <c r="DX73" i="13"/>
  <c r="DY73" i="13" s="1"/>
  <c r="DX108" i="13"/>
  <c r="DY108" i="13" s="1"/>
  <c r="DX83" i="13"/>
  <c r="DY83" i="13" s="1"/>
  <c r="DX110" i="13"/>
  <c r="DY110" i="13" s="1"/>
  <c r="EC41" i="13"/>
  <c r="AJ458" i="13"/>
  <c r="AK458" i="13" s="1"/>
  <c r="DX80" i="13"/>
  <c r="DY80" i="13" s="1"/>
  <c r="DX96" i="13"/>
  <c r="DY96" i="13" s="1"/>
  <c r="DX64" i="13"/>
  <c r="DY64" i="13" s="1"/>
  <c r="DX90" i="13"/>
  <c r="DY90" i="13" s="1"/>
  <c r="DX58" i="13"/>
  <c r="DY58" i="13" s="1"/>
  <c r="DX92" i="13"/>
  <c r="DY92" i="13" s="1"/>
  <c r="DX60" i="13"/>
  <c r="DY60" i="13" s="1"/>
  <c r="DX70" i="13"/>
  <c r="DY70" i="13" s="1"/>
  <c r="DX85" i="13"/>
  <c r="DY85" i="13" s="1"/>
  <c r="DX95" i="13"/>
  <c r="DY95" i="13" s="1"/>
  <c r="DX63" i="13"/>
  <c r="DY63" i="13" s="1"/>
  <c r="DX97" i="13"/>
  <c r="DY97" i="13" s="1"/>
  <c r="DX65" i="13"/>
  <c r="DY65" i="13" s="1"/>
  <c r="DX107" i="13"/>
  <c r="DY107" i="13" s="1"/>
  <c r="DX75" i="13"/>
  <c r="DY75" i="13" s="1"/>
  <c r="DX109" i="13"/>
  <c r="DY109" i="13" s="1"/>
  <c r="AJ137" i="13"/>
  <c r="AK137" i="13" s="1"/>
  <c r="AU91" i="13"/>
  <c r="AV91" i="13" s="1"/>
  <c r="DX61" i="13"/>
  <c r="DY61" i="13" s="1"/>
  <c r="DX56" i="13"/>
  <c r="DY56" i="13" s="1"/>
  <c r="DX111" i="13"/>
  <c r="DY111" i="13" s="1"/>
  <c r="DX82" i="13"/>
  <c r="DY82" i="13" s="1"/>
  <c r="EC44" i="13"/>
  <c r="DX84" i="13"/>
  <c r="DY84" i="13" s="1"/>
  <c r="DX77" i="13"/>
  <c r="DY77" i="13" s="1"/>
  <c r="DX62" i="13"/>
  <c r="DY62" i="13" s="1"/>
  <c r="DX53" i="13"/>
  <c r="DY53" i="13" s="1"/>
  <c r="ED53" i="13" s="1"/>
  <c r="DX87" i="13"/>
  <c r="DY87" i="13" s="1"/>
  <c r="DX55" i="13"/>
  <c r="DY55" i="13" s="1"/>
  <c r="DX89" i="13"/>
  <c r="DY89" i="13" s="1"/>
  <c r="DX57" i="13"/>
  <c r="DY57" i="13" s="1"/>
  <c r="DX99" i="13"/>
  <c r="DY99" i="13" s="1"/>
  <c r="DX67" i="13"/>
  <c r="DY67" i="13" s="1"/>
  <c r="AJ335" i="13"/>
  <c r="AK335" i="13" s="1"/>
  <c r="AJ126" i="13"/>
  <c r="AK126" i="13" s="1"/>
  <c r="CL301" i="13"/>
  <c r="CB302" i="13"/>
  <c r="CL248" i="13"/>
  <c r="CB250" i="13"/>
  <c r="CL204" i="13"/>
  <c r="CL241" i="13"/>
  <c r="CB138" i="13"/>
  <c r="CB390" i="13"/>
  <c r="CL395" i="13"/>
  <c r="CB401" i="13"/>
  <c r="CL400" i="13"/>
  <c r="CB378" i="13"/>
  <c r="CB352" i="13"/>
  <c r="CL380" i="13"/>
  <c r="CB335" i="13"/>
  <c r="CB304" i="13"/>
  <c r="CL295" i="13"/>
  <c r="CL160" i="13"/>
  <c r="CB403" i="13"/>
  <c r="CL345" i="13"/>
  <c r="CL328" i="13"/>
  <c r="CB339" i="13"/>
  <c r="CB281" i="13"/>
  <c r="CB212" i="13"/>
  <c r="CB247" i="13"/>
  <c r="CB223" i="13"/>
  <c r="CL144" i="13"/>
  <c r="CL496" i="13"/>
  <c r="CL242" i="13"/>
  <c r="CB196" i="13"/>
  <c r="CL458" i="13"/>
  <c r="CL520" i="13"/>
  <c r="CB111" i="13"/>
  <c r="AJ203" i="13"/>
  <c r="AK203" i="13" s="1"/>
  <c r="AJ186" i="13"/>
  <c r="AK186" i="13" s="1"/>
  <c r="O53" i="13"/>
  <c r="N53" i="13" s="1"/>
  <c r="L54" i="13" s="1"/>
  <c r="CB74" i="13"/>
  <c r="CB90" i="13"/>
  <c r="CL70" i="13"/>
  <c r="CL86" i="13"/>
  <c r="CL53" i="13"/>
  <c r="CL103" i="13"/>
  <c r="CB75" i="13"/>
  <c r="CB91" i="13"/>
  <c r="CL71" i="13"/>
  <c r="CL87" i="13"/>
  <c r="CB54" i="13"/>
  <c r="CL57" i="13"/>
  <c r="CB92" i="13"/>
  <c r="CL88" i="13"/>
  <c r="CL59" i="13"/>
  <c r="CL148" i="13"/>
  <c r="CB61" i="13"/>
  <c r="CB65" i="13"/>
  <c r="CB60" i="13"/>
  <c r="CB116" i="13"/>
  <c r="CB72" i="13"/>
  <c r="CB68" i="13"/>
  <c r="CB55" i="13"/>
  <c r="CB98" i="13"/>
  <c r="CL101" i="13"/>
  <c r="CL178" i="13"/>
  <c r="CL168" i="13"/>
  <c r="CB56" i="13"/>
  <c r="CB81" i="13"/>
  <c r="CB120" i="13"/>
  <c r="CL174" i="13"/>
  <c r="CL513" i="13"/>
  <c r="CB495" i="13"/>
  <c r="CL448" i="13"/>
  <c r="CB432" i="13"/>
  <c r="CB448" i="13"/>
  <c r="CB274" i="13"/>
  <c r="CB209" i="13"/>
  <c r="CB191" i="13"/>
  <c r="CB175" i="13"/>
  <c r="CB159" i="13"/>
  <c r="CB143" i="13"/>
  <c r="CB127" i="13"/>
  <c r="CB108" i="13"/>
  <c r="CL186" i="13"/>
  <c r="CB517" i="13"/>
  <c r="CL497" i="13"/>
  <c r="CB446" i="13"/>
  <c r="CL430" i="13"/>
  <c r="CL440" i="13"/>
  <c r="CL297" i="13"/>
  <c r="CL207" i="13"/>
  <c r="CL189" i="13"/>
  <c r="CL173" i="13"/>
  <c r="CL157" i="13"/>
  <c r="CL141" i="13"/>
  <c r="CL125" i="13"/>
  <c r="CL99" i="13"/>
  <c r="CB146" i="13"/>
  <c r="CB518" i="13"/>
  <c r="CB498" i="13"/>
  <c r="CB457" i="13"/>
  <c r="CB450" i="13"/>
  <c r="CB426" i="13"/>
  <c r="CL296" i="13"/>
  <c r="CB219" i="13"/>
  <c r="CB203" i="13"/>
  <c r="CB185" i="13"/>
  <c r="CB169" i="13"/>
  <c r="CB153" i="13"/>
  <c r="CB137" i="13"/>
  <c r="CB121" i="13"/>
  <c r="CL192" i="13"/>
  <c r="CL432" i="13"/>
  <c r="CL191" i="13"/>
  <c r="CL127" i="13"/>
  <c r="CB130" i="13"/>
  <c r="CL116" i="13"/>
  <c r="CL428" i="13"/>
  <c r="CL187" i="13"/>
  <c r="CL123" i="13"/>
  <c r="CB134" i="13"/>
  <c r="CL198" i="13"/>
  <c r="CB140" i="13"/>
  <c r="CL202" i="13"/>
  <c r="CB78" i="13"/>
  <c r="CL98" i="13"/>
  <c r="CL74" i="13"/>
  <c r="CL90" i="13"/>
  <c r="CB57" i="13"/>
  <c r="CL56" i="13"/>
  <c r="CB79" i="13"/>
  <c r="CB95" i="13"/>
  <c r="CL75" i="13"/>
  <c r="CL91" i="13"/>
  <c r="CB58" i="13"/>
  <c r="CB53" i="13"/>
  <c r="CD47" i="13" s="1"/>
  <c r="CB64" i="13"/>
  <c r="CL96" i="13"/>
  <c r="CB115" i="13"/>
  <c r="CB164" i="13"/>
  <c r="CB69" i="13"/>
  <c r="CL73" i="13"/>
  <c r="CL94" i="13"/>
  <c r="CL166" i="13"/>
  <c r="CB80" i="13"/>
  <c r="CL76" i="13"/>
  <c r="CL65" i="13"/>
  <c r="CB89" i="13"/>
  <c r="CB104" i="13"/>
  <c r="CL97" i="13"/>
  <c r="CB184" i="13"/>
  <c r="CL58" i="13"/>
  <c r="CL158" i="13"/>
  <c r="CL132" i="13"/>
  <c r="CL184" i="13"/>
  <c r="CB500" i="13"/>
  <c r="CL459" i="13"/>
  <c r="CB444" i="13"/>
  <c r="CB428" i="13"/>
  <c r="CL415" i="13"/>
  <c r="CB221" i="13"/>
  <c r="CB205" i="13"/>
  <c r="CB187" i="13"/>
  <c r="CB171" i="13"/>
  <c r="CB155" i="13"/>
  <c r="CB139" i="13"/>
  <c r="CB123" i="13"/>
  <c r="CB144" i="13"/>
  <c r="CB198" i="13"/>
  <c r="CL498" i="13"/>
  <c r="CB459" i="13"/>
  <c r="CL442" i="13"/>
  <c r="CL426" i="13"/>
  <c r="CB415" i="13"/>
  <c r="CL219" i="13"/>
  <c r="CL203" i="13"/>
  <c r="CL185" i="13"/>
  <c r="CL169" i="13"/>
  <c r="CL153" i="13"/>
  <c r="CL137" i="13"/>
  <c r="CL121" i="13"/>
  <c r="CL194" i="13"/>
  <c r="CB156" i="13"/>
  <c r="CL514" i="13"/>
  <c r="CL501" i="13"/>
  <c r="CB456" i="13"/>
  <c r="CB438" i="13"/>
  <c r="CB422" i="13"/>
  <c r="CB280" i="13"/>
  <c r="CB215" i="13"/>
  <c r="CB197" i="13"/>
  <c r="CB181" i="13"/>
  <c r="CB165" i="13"/>
  <c r="CB149" i="13"/>
  <c r="CB133" i="13"/>
  <c r="CB117" i="13"/>
  <c r="CB513" i="13"/>
  <c r="CL450" i="13"/>
  <c r="CL175" i="13"/>
  <c r="CL105" i="13"/>
  <c r="CL156" i="13"/>
  <c r="CL500" i="13"/>
  <c r="CB417" i="13"/>
  <c r="CL171" i="13"/>
  <c r="CL106" i="13"/>
  <c r="CL142" i="13"/>
  <c r="CL102" i="13"/>
  <c r="CL154" i="13"/>
  <c r="CB229" i="13"/>
  <c r="CB62" i="13"/>
  <c r="CB82" i="13"/>
  <c r="CL62" i="13"/>
  <c r="CL78" i="13"/>
  <c r="CB94" i="13"/>
  <c r="CL63" i="13"/>
  <c r="CL60" i="13"/>
  <c r="CB83" i="13"/>
  <c r="CB63" i="13"/>
  <c r="CL79" i="13"/>
  <c r="CL95" i="13"/>
  <c r="CL64" i="13"/>
  <c r="CB76" i="13"/>
  <c r="CL72" i="13"/>
  <c r="CB59" i="13"/>
  <c r="CL122" i="13"/>
  <c r="CB172" i="13"/>
  <c r="CB77" i="13"/>
  <c r="CL81" i="13"/>
  <c r="CL54" i="13"/>
  <c r="CB174" i="13"/>
  <c r="CB88" i="13"/>
  <c r="CL84" i="13"/>
  <c r="CB99" i="13"/>
  <c r="CL61" i="13"/>
  <c r="CL114" i="13"/>
  <c r="CL69" i="13"/>
  <c r="CB73" i="13"/>
  <c r="CB170" i="13"/>
  <c r="CB107" i="13"/>
  <c r="CB142" i="13"/>
  <c r="CL516" i="13"/>
  <c r="CB496" i="13"/>
  <c r="CB453" i="13"/>
  <c r="CB442" i="13"/>
  <c r="CB424" i="13"/>
  <c r="CL294" i="13"/>
  <c r="CB217" i="13"/>
  <c r="CB199" i="13"/>
  <c r="CB183" i="13"/>
  <c r="CB167" i="13"/>
  <c r="CB151" i="13"/>
  <c r="CB135" i="13"/>
  <c r="CB119" i="13"/>
  <c r="CL164" i="13"/>
  <c r="CB516" i="13"/>
  <c r="CL517" i="13"/>
  <c r="CL457" i="13"/>
  <c r="CL438" i="13"/>
  <c r="CL422" i="13"/>
  <c r="CL280" i="13"/>
  <c r="CL215" i="13"/>
  <c r="CL197" i="13"/>
  <c r="CL181" i="13"/>
  <c r="CL165" i="13"/>
  <c r="CL149" i="13"/>
  <c r="CL133" i="13"/>
  <c r="CL117" i="13"/>
  <c r="CB109" i="13"/>
  <c r="CL170" i="13"/>
  <c r="CL515" i="13"/>
  <c r="CB497" i="13"/>
  <c r="CB454" i="13"/>
  <c r="CB434" i="13"/>
  <c r="CB418" i="13"/>
  <c r="CB276" i="13"/>
  <c r="CB211" i="13"/>
  <c r="CB193" i="13"/>
  <c r="CB177" i="13"/>
  <c r="CB161" i="13"/>
  <c r="CB145" i="13"/>
  <c r="CB129" i="13"/>
  <c r="CL66" i="13"/>
  <c r="CB501" i="13"/>
  <c r="CL274" i="13"/>
  <c r="CL159" i="13"/>
  <c r="CL109" i="13"/>
  <c r="CL182" i="13"/>
  <c r="CB458" i="13"/>
  <c r="CL221" i="13"/>
  <c r="CL155" i="13"/>
  <c r="CL110" i="13"/>
  <c r="CB150" i="13"/>
  <c r="CB114" i="13"/>
  <c r="CB166" i="13"/>
  <c r="CL356" i="13"/>
  <c r="CL375" i="13"/>
  <c r="CB347" i="13"/>
  <c r="CB348" i="13"/>
  <c r="CL368" i="13"/>
  <c r="CB344" i="13"/>
  <c r="CL329" i="13"/>
  <c r="CL311" i="13"/>
  <c r="CB340" i="13"/>
  <c r="CB316" i="13"/>
  <c r="CB300" i="13"/>
  <c r="CL287" i="13"/>
  <c r="CB253" i="13"/>
  <c r="CL269" i="13"/>
  <c r="CL275" i="13"/>
  <c r="CB259" i="13"/>
  <c r="CL220" i="13"/>
  <c r="CL201" i="13"/>
  <c r="CL136" i="13"/>
  <c r="CL120" i="13"/>
  <c r="CL408" i="13"/>
  <c r="CL405" i="13"/>
  <c r="CL396" i="13"/>
  <c r="CB371" i="13"/>
  <c r="CL351" i="13"/>
  <c r="CB360" i="13"/>
  <c r="CB383" i="13"/>
  <c r="CB381" i="13"/>
  <c r="CB355" i="13"/>
  <c r="CL327" i="13"/>
  <c r="CL324" i="13"/>
  <c r="CL306" i="13"/>
  <c r="CL323" i="13"/>
  <c r="CB307" i="13"/>
  <c r="CL333" i="13"/>
  <c r="CL282" i="13"/>
  <c r="CB291" i="13"/>
  <c r="CL268" i="13"/>
  <c r="CL273" i="13"/>
  <c r="CL258" i="13"/>
  <c r="CB240" i="13"/>
  <c r="CB200" i="13"/>
  <c r="CB242" i="13"/>
  <c r="CL113" i="13"/>
  <c r="CL115" i="13"/>
  <c r="CB182" i="13"/>
  <c r="CB295" i="13"/>
  <c r="CB232" i="13"/>
  <c r="CL224" i="13"/>
  <c r="CB237" i="13"/>
  <c r="CB216" i="13"/>
  <c r="CL196" i="13"/>
  <c r="CB148" i="13"/>
  <c r="CB100" i="13"/>
  <c r="CB136" i="13"/>
  <c r="CL119" i="13"/>
  <c r="CL183" i="13"/>
  <c r="CL424" i="13"/>
  <c r="CL518" i="13"/>
  <c r="CL246" i="13"/>
  <c r="CB241" i="13"/>
  <c r="CL216" i="13"/>
  <c r="CB236" i="13"/>
  <c r="CB214" i="13"/>
  <c r="CB194" i="13"/>
  <c r="CL139" i="13"/>
  <c r="CB113" i="13"/>
  <c r="CB110" i="13"/>
  <c r="CB173" i="13"/>
  <c r="CL417" i="13"/>
  <c r="CB515" i="13"/>
  <c r="CL129" i="13"/>
  <c r="CL193" i="13"/>
  <c r="CL434" i="13"/>
  <c r="CL176" i="13"/>
  <c r="CB163" i="13"/>
  <c r="CB278" i="13"/>
  <c r="CB499" i="13"/>
  <c r="CB186" i="13"/>
  <c r="CB93" i="13"/>
  <c r="CB192" i="13"/>
  <c r="CL190" i="13"/>
  <c r="CB84" i="13"/>
  <c r="CB67" i="13"/>
  <c r="CB101" i="13"/>
  <c r="CB70" i="13"/>
  <c r="CB388" i="13"/>
  <c r="CL364" i="13"/>
  <c r="CL334" i="13"/>
  <c r="CL325" i="13"/>
  <c r="CL307" i="13"/>
  <c r="CB328" i="13"/>
  <c r="CB312" i="13"/>
  <c r="CL336" i="13"/>
  <c r="CL283" i="13"/>
  <c r="CB288" i="13"/>
  <c r="CL265" i="13"/>
  <c r="CB270" i="13"/>
  <c r="CB251" i="13"/>
  <c r="CB204" i="13"/>
  <c r="CB235" i="13"/>
  <c r="CL100" i="13"/>
  <c r="CL163" i="13"/>
  <c r="CB399" i="13"/>
  <c r="CB397" i="13"/>
  <c r="CL393" i="13"/>
  <c r="CB367" i="13"/>
  <c r="CB345" i="13"/>
  <c r="CB356" i="13"/>
  <c r="CL373" i="13"/>
  <c r="CL371" i="13"/>
  <c r="CL343" i="13"/>
  <c r="CL340" i="13"/>
  <c r="CL318" i="13"/>
  <c r="CL302" i="13"/>
  <c r="CB319" i="13"/>
  <c r="CB303" i="13"/>
  <c r="CB323" i="13"/>
  <c r="CL255" i="13"/>
  <c r="CB287" i="13"/>
  <c r="CL264" i="13"/>
  <c r="CB269" i="13"/>
  <c r="CB255" i="13"/>
  <c r="CB238" i="13"/>
  <c r="CL235" i="13"/>
  <c r="CL232" i="13"/>
  <c r="CB102" i="13"/>
  <c r="CL179" i="13"/>
  <c r="CL253" i="13"/>
  <c r="CB277" i="13"/>
  <c r="CB202" i="13"/>
  <c r="CL218" i="13"/>
  <c r="CB231" i="13"/>
  <c r="CB208" i="13"/>
  <c r="CL188" i="13"/>
  <c r="CL134" i="13"/>
  <c r="CB160" i="13"/>
  <c r="CL126" i="13"/>
  <c r="CL135" i="13"/>
  <c r="CL199" i="13"/>
  <c r="CL444" i="13"/>
  <c r="CL172" i="13"/>
  <c r="CB293" i="13"/>
  <c r="CB239" i="13"/>
  <c r="CL208" i="13"/>
  <c r="CB230" i="13"/>
  <c r="CB206" i="13"/>
  <c r="CB122" i="13"/>
  <c r="CL205" i="13"/>
  <c r="CL143" i="13"/>
  <c r="CB125" i="13"/>
  <c r="CB189" i="13"/>
  <c r="CB430" i="13"/>
  <c r="CB180" i="13"/>
  <c r="CL145" i="13"/>
  <c r="CL211" i="13"/>
  <c r="CL454" i="13"/>
  <c r="CB176" i="13"/>
  <c r="CB179" i="13"/>
  <c r="CB420" i="13"/>
  <c r="CB520" i="13"/>
  <c r="CL77" i="13"/>
  <c r="CL55" i="13"/>
  <c r="CB97" i="13"/>
  <c r="CL140" i="13"/>
  <c r="CL68" i="13"/>
  <c r="CB87" i="13"/>
  <c r="CL82" i="13"/>
  <c r="CB346" i="13"/>
  <c r="CB357" i="13"/>
  <c r="CB374" i="13"/>
  <c r="CL378" i="13"/>
  <c r="CL358" i="13"/>
  <c r="CL341" i="13"/>
  <c r="CL319" i="13"/>
  <c r="CL303" i="13"/>
  <c r="CB324" i="13"/>
  <c r="CB308" i="13"/>
  <c r="CB330" i="13"/>
  <c r="CL259" i="13"/>
  <c r="CB284" i="13"/>
  <c r="CB258" i="13"/>
  <c r="CB266" i="13"/>
  <c r="CB233" i="13"/>
  <c r="CL228" i="13"/>
  <c r="CB178" i="13"/>
  <c r="CN43" i="13"/>
  <c r="CL278" i="13"/>
  <c r="CL407" i="13"/>
  <c r="CB413" i="13"/>
  <c r="CB387" i="13"/>
  <c r="CB363" i="13"/>
  <c r="CB384" i="13"/>
  <c r="CB350" i="13"/>
  <c r="CL347" i="13"/>
  <c r="CL367" i="13"/>
  <c r="CB337" i="13"/>
  <c r="CB334" i="13"/>
  <c r="CL314" i="13"/>
  <c r="CL339" i="13"/>
  <c r="CB315" i="13"/>
  <c r="CB299" i="13"/>
  <c r="CL290" i="13"/>
  <c r="CL252" i="13"/>
  <c r="CB283" i="13"/>
  <c r="CB254" i="13"/>
  <c r="CB265" i="13"/>
  <c r="CL292" i="13"/>
  <c r="CL226" i="13"/>
  <c r="CB225" i="13"/>
  <c r="CL152" i="13"/>
  <c r="CL146" i="13"/>
  <c r="CL420" i="13"/>
  <c r="CL250" i="13"/>
  <c r="CB252" i="13"/>
  <c r="CL236" i="13"/>
  <c r="CL210" i="13"/>
  <c r="CB227" i="13"/>
  <c r="CL240" i="13"/>
  <c r="CB168" i="13"/>
  <c r="CL124" i="13"/>
  <c r="CB152" i="13"/>
  <c r="CL111" i="13"/>
  <c r="CL151" i="13"/>
  <c r="CL217" i="13"/>
  <c r="CL456" i="13"/>
  <c r="CL128" i="13"/>
  <c r="CB275" i="13"/>
  <c r="CL227" i="13"/>
  <c r="CB201" i="13"/>
  <c r="CB226" i="13"/>
  <c r="CB243" i="13"/>
  <c r="CB188" i="13"/>
  <c r="CL446" i="13"/>
  <c r="CL209" i="13"/>
  <c r="CB141" i="13"/>
  <c r="CB207" i="13"/>
  <c r="CB440" i="13"/>
  <c r="CB126" i="13"/>
  <c r="CL161" i="13"/>
  <c r="CL276" i="13"/>
  <c r="CL499" i="13"/>
  <c r="CB131" i="13"/>
  <c r="CB195" i="13"/>
  <c r="CB436" i="13"/>
  <c r="CB162" i="13"/>
  <c r="CL118" i="13"/>
  <c r="CL92" i="13"/>
  <c r="CL89" i="13"/>
  <c r="CL93" i="13"/>
  <c r="CB103" i="13"/>
  <c r="CB71" i="13"/>
  <c r="CB66" i="13"/>
  <c r="AJ345" i="13"/>
  <c r="AK345" i="13" s="1"/>
  <c r="AJ432" i="13"/>
  <c r="AK432" i="13" s="1"/>
  <c r="EP56" i="13"/>
  <c r="EQ56" i="13" s="1"/>
  <c r="AJ271" i="13"/>
  <c r="AK271" i="13" s="1"/>
  <c r="EP53" i="13"/>
  <c r="EQ53" i="13" s="1"/>
  <c r="EV53" i="13" s="1"/>
  <c r="AJ241" i="13"/>
  <c r="AK241" i="13" s="1"/>
  <c r="EP65" i="13"/>
  <c r="EQ65" i="13" s="1"/>
  <c r="AJ267" i="13"/>
  <c r="AK267" i="13" s="1"/>
  <c r="AR53" i="13"/>
  <c r="EP87" i="13"/>
  <c r="EQ87" i="13" s="1"/>
  <c r="EP66" i="13"/>
  <c r="EQ66" i="13" s="1"/>
  <c r="EP86" i="13"/>
  <c r="EQ86" i="13" s="1"/>
  <c r="EU43" i="13"/>
  <c r="EP275" i="13" s="1"/>
  <c r="EQ275" i="13" s="1"/>
  <c r="AJ247" i="13"/>
  <c r="AK247" i="13" s="1"/>
  <c r="AJ278" i="13"/>
  <c r="AK278" i="13" s="1"/>
  <c r="AJ282" i="13"/>
  <c r="AK282" i="13" s="1"/>
  <c r="AJ280" i="13"/>
  <c r="AK280" i="13" s="1"/>
  <c r="EU44" i="13"/>
  <c r="EP55" i="13"/>
  <c r="EQ55" i="13" s="1"/>
  <c r="EP74" i="13"/>
  <c r="EQ74" i="13" s="1"/>
  <c r="EP54" i="13"/>
  <c r="EQ54" i="13" s="1"/>
  <c r="AJ286" i="13"/>
  <c r="AK286" i="13" s="1"/>
  <c r="AJ268" i="13"/>
  <c r="AK268" i="13" s="1"/>
  <c r="AJ266" i="13"/>
  <c r="AK266" i="13" s="1"/>
  <c r="AJ242" i="13"/>
  <c r="AK242" i="13" s="1"/>
  <c r="EP77" i="13"/>
  <c r="EQ77" i="13" s="1"/>
  <c r="EP97" i="13"/>
  <c r="EQ97" i="13" s="1"/>
  <c r="EP76" i="13"/>
  <c r="EQ76" i="13" s="1"/>
  <c r="EP88" i="13"/>
  <c r="EQ88" i="13" s="1"/>
  <c r="AJ279" i="13"/>
  <c r="AK279" i="13" s="1"/>
  <c r="AJ238" i="13"/>
  <c r="AK238" i="13" s="1"/>
  <c r="AJ245" i="13"/>
  <c r="AK245" i="13" s="1"/>
  <c r="AJ259" i="13"/>
  <c r="AK259" i="13" s="1"/>
  <c r="EP103" i="13"/>
  <c r="EQ103" i="13" s="1"/>
  <c r="EP91" i="13"/>
  <c r="EQ91" i="13" s="1"/>
  <c r="EP107" i="13"/>
  <c r="EQ107" i="13" s="1"/>
  <c r="EP82" i="13"/>
  <c r="EQ82" i="13" s="1"/>
  <c r="EP79" i="13"/>
  <c r="EQ79" i="13" s="1"/>
  <c r="EP90" i="13"/>
  <c r="EQ90" i="13" s="1"/>
  <c r="EP89" i="13"/>
  <c r="EQ89" i="13" s="1"/>
  <c r="EP57" i="13"/>
  <c r="EQ57" i="13" s="1"/>
  <c r="EP75" i="13"/>
  <c r="EQ75" i="13" s="1"/>
  <c r="EP100" i="13"/>
  <c r="EQ100" i="13" s="1"/>
  <c r="EP68" i="13"/>
  <c r="EQ68" i="13" s="1"/>
  <c r="EP108" i="13"/>
  <c r="EQ108" i="13" s="1"/>
  <c r="EP78" i="13"/>
  <c r="EQ78" i="13" s="1"/>
  <c r="EP111" i="13"/>
  <c r="EQ111" i="13" s="1"/>
  <c r="EP80" i="13"/>
  <c r="EQ80" i="13" s="1"/>
  <c r="EP105" i="13"/>
  <c r="EQ105" i="13" s="1"/>
  <c r="EU42" i="13"/>
  <c r="F5" i="13"/>
  <c r="AJ243" i="13"/>
  <c r="AK243" i="13" s="1"/>
  <c r="AJ235" i="13"/>
  <c r="AK235" i="13" s="1"/>
  <c r="AJ262" i="13"/>
  <c r="AK262" i="13" s="1"/>
  <c r="AJ254" i="13"/>
  <c r="AK254" i="13" s="1"/>
  <c r="AJ246" i="13"/>
  <c r="AK246" i="13" s="1"/>
  <c r="AJ236" i="13"/>
  <c r="AK236" i="13" s="1"/>
  <c r="AJ277" i="13"/>
  <c r="AK277" i="13" s="1"/>
  <c r="AJ240" i="13"/>
  <c r="AK240" i="13" s="1"/>
  <c r="AJ257" i="13"/>
  <c r="AK257" i="13" s="1"/>
  <c r="AJ288" i="13"/>
  <c r="AK288" i="13" s="1"/>
  <c r="AJ250" i="13"/>
  <c r="AK250" i="13" s="1"/>
  <c r="AJ289" i="13"/>
  <c r="AK289" i="13" s="1"/>
  <c r="AJ251" i="13"/>
  <c r="AK251" i="13" s="1"/>
  <c r="AJ258" i="13"/>
  <c r="AK258" i="13" s="1"/>
  <c r="AJ275" i="13"/>
  <c r="AK275" i="13" s="1"/>
  <c r="EP93" i="13"/>
  <c r="EQ93" i="13" s="1"/>
  <c r="EP69" i="13"/>
  <c r="EQ69" i="13" s="1"/>
  <c r="EP99" i="13"/>
  <c r="EQ99" i="13" s="1"/>
  <c r="EP101" i="13"/>
  <c r="EQ101" i="13" s="1"/>
  <c r="EP71" i="13"/>
  <c r="EQ71" i="13" s="1"/>
  <c r="EP58" i="13"/>
  <c r="EQ58" i="13" s="1"/>
  <c r="EP81" i="13"/>
  <c r="EQ81" i="13" s="1"/>
  <c r="EU45" i="13"/>
  <c r="EP67" i="13"/>
  <c r="EQ67" i="13" s="1"/>
  <c r="EP92" i="13"/>
  <c r="EQ92" i="13" s="1"/>
  <c r="EP60" i="13"/>
  <c r="EQ60" i="13" s="1"/>
  <c r="EP102" i="13"/>
  <c r="EQ102" i="13" s="1"/>
  <c r="EP70" i="13"/>
  <c r="EQ70" i="13" s="1"/>
  <c r="EP110" i="13"/>
  <c r="EQ110" i="13" s="1"/>
  <c r="EP72" i="13"/>
  <c r="EQ72" i="13" s="1"/>
  <c r="EP104" i="13"/>
  <c r="EQ104" i="13" s="1"/>
  <c r="EU41" i="13"/>
  <c r="EP144" i="13" s="1"/>
  <c r="EQ144" i="13" s="1"/>
  <c r="AJ269" i="13"/>
  <c r="AK269" i="13" s="1"/>
  <c r="AJ261" i="13"/>
  <c r="AK261" i="13" s="1"/>
  <c r="AJ284" i="13"/>
  <c r="AK284" i="13" s="1"/>
  <c r="AJ276" i="13"/>
  <c r="AK276" i="13" s="1"/>
  <c r="AJ285" i="13"/>
  <c r="AK285" i="13" s="1"/>
  <c r="AJ255" i="13"/>
  <c r="AK255" i="13" s="1"/>
  <c r="AJ292" i="13"/>
  <c r="AK292" i="13" s="1"/>
  <c r="AJ281" i="13"/>
  <c r="AK281" i="13" s="1"/>
  <c r="AJ237" i="13"/>
  <c r="AK237" i="13" s="1"/>
  <c r="AJ265" i="13"/>
  <c r="AK265" i="13" s="1"/>
  <c r="AJ272" i="13"/>
  <c r="AK272" i="13" s="1"/>
  <c r="AJ234" i="13"/>
  <c r="AK234" i="13" s="1"/>
  <c r="AJ273" i="13"/>
  <c r="AK273" i="13" s="1"/>
  <c r="AJ274" i="13"/>
  <c r="AK274" i="13" s="1"/>
  <c r="AJ291" i="13"/>
  <c r="AK291" i="13" s="1"/>
  <c r="EP61" i="13"/>
  <c r="EQ61" i="13" s="1"/>
  <c r="EP85" i="13"/>
  <c r="EQ85" i="13" s="1"/>
  <c r="EP83" i="13"/>
  <c r="EQ83" i="13" s="1"/>
  <c r="EP95" i="13"/>
  <c r="EQ95" i="13" s="1"/>
  <c r="EP63" i="13"/>
  <c r="EQ63" i="13" s="1"/>
  <c r="EP106" i="13"/>
  <c r="EQ106" i="13" s="1"/>
  <c r="EP73" i="13"/>
  <c r="EQ73" i="13" s="1"/>
  <c r="EP98" i="13"/>
  <c r="EQ98" i="13" s="1"/>
  <c r="EP59" i="13"/>
  <c r="EQ59" i="13" s="1"/>
  <c r="EP84" i="13"/>
  <c r="EQ84" i="13" s="1"/>
  <c r="ER44" i="13"/>
  <c r="ER48" i="13" s="1"/>
  <c r="ET53" i="13" s="1"/>
  <c r="EW53" i="13" s="1"/>
  <c r="EP94" i="13"/>
  <c r="EQ94" i="13" s="1"/>
  <c r="EP62" i="13"/>
  <c r="EQ62" i="13" s="1"/>
  <c r="EP96" i="13"/>
  <c r="EQ96" i="13" s="1"/>
  <c r="EP64" i="13"/>
  <c r="EQ64" i="13" s="1"/>
  <c r="AJ252" i="13"/>
  <c r="AK252" i="13" s="1"/>
  <c r="AJ244" i="13"/>
  <c r="AK244" i="13" s="1"/>
  <c r="AJ233" i="13"/>
  <c r="AK233" i="13" s="1"/>
  <c r="AJ263" i="13"/>
  <c r="AK263" i="13" s="1"/>
  <c r="AJ253" i="13"/>
  <c r="AK253" i="13" s="1"/>
  <c r="AJ270" i="13"/>
  <c r="AK270" i="13" s="1"/>
  <c r="AJ260" i="13"/>
  <c r="AK260" i="13" s="1"/>
  <c r="AJ264" i="13"/>
  <c r="AK264" i="13" s="1"/>
  <c r="AJ248" i="13"/>
  <c r="AK248" i="13" s="1"/>
  <c r="AJ283" i="13"/>
  <c r="AK283" i="13" s="1"/>
  <c r="AJ249" i="13"/>
  <c r="AK249" i="13" s="1"/>
  <c r="AJ256" i="13"/>
  <c r="AK256" i="13" s="1"/>
  <c r="AJ239" i="13"/>
  <c r="AK239" i="13" s="1"/>
  <c r="AJ290" i="13"/>
  <c r="AK290" i="13" s="1"/>
  <c r="AJ299" i="13"/>
  <c r="AK299" i="13" s="1"/>
  <c r="AJ312" i="13"/>
  <c r="AK312" i="13" s="1"/>
  <c r="AJ129" i="13"/>
  <c r="AK129" i="13" s="1"/>
  <c r="AJ149" i="13"/>
  <c r="AK149" i="13" s="1"/>
  <c r="AJ472" i="13"/>
  <c r="AK472" i="13" s="1"/>
  <c r="AJ516" i="13"/>
  <c r="AK516" i="13" s="1"/>
  <c r="AJ431" i="13"/>
  <c r="AK431" i="13" s="1"/>
  <c r="AU76" i="13"/>
  <c r="AV76" i="13" s="1"/>
  <c r="AJ351" i="13"/>
  <c r="AK351" i="13" s="1"/>
  <c r="AJ308" i="13"/>
  <c r="AK308" i="13" s="1"/>
  <c r="AJ159" i="13"/>
  <c r="AK159" i="13" s="1"/>
  <c r="AJ113" i="13"/>
  <c r="AK113" i="13" s="1"/>
  <c r="AJ499" i="13"/>
  <c r="AK499" i="13" s="1"/>
  <c r="AJ357" i="13"/>
  <c r="AK357" i="13" s="1"/>
  <c r="AJ480" i="13"/>
  <c r="AK480" i="13" s="1"/>
  <c r="AU78" i="13"/>
  <c r="AV78" i="13" s="1"/>
  <c r="AJ325" i="13"/>
  <c r="AK325" i="13" s="1"/>
  <c r="AJ314" i="13"/>
  <c r="AK314" i="13" s="1"/>
  <c r="AJ304" i="13"/>
  <c r="AK304" i="13" s="1"/>
  <c r="AJ170" i="13"/>
  <c r="AK170" i="13" s="1"/>
  <c r="AJ125" i="13"/>
  <c r="AK125" i="13" s="1"/>
  <c r="AJ422" i="13"/>
  <c r="AK422" i="13" s="1"/>
  <c r="AJ489" i="13"/>
  <c r="AK489" i="13" s="1"/>
  <c r="BJ43" i="13"/>
  <c r="BM41" i="13" s="1"/>
  <c r="AJ193" i="13"/>
  <c r="AK193" i="13" s="1"/>
  <c r="AJ212" i="13"/>
  <c r="AK212" i="13" s="1"/>
  <c r="AJ176" i="13"/>
  <c r="AK176" i="13" s="1"/>
  <c r="AJ230" i="13"/>
  <c r="AK230" i="13" s="1"/>
  <c r="AJ231" i="13"/>
  <c r="AK231" i="13" s="1"/>
  <c r="AJ201" i="13"/>
  <c r="AK201" i="13" s="1"/>
  <c r="AJ223" i="13"/>
  <c r="AK223" i="13" s="1"/>
  <c r="AJ184" i="13"/>
  <c r="AK184" i="13" s="1"/>
  <c r="AJ179" i="13"/>
  <c r="AK179" i="13" s="1"/>
  <c r="AJ181" i="13"/>
  <c r="AK181" i="13" s="1"/>
  <c r="AJ211" i="13"/>
  <c r="AK211" i="13" s="1"/>
  <c r="AJ222" i="13"/>
  <c r="AK222" i="13" s="1"/>
  <c r="AJ232" i="13"/>
  <c r="AK232" i="13" s="1"/>
  <c r="AJ199" i="13"/>
  <c r="AK199" i="13" s="1"/>
  <c r="AJ225" i="13"/>
  <c r="AK225" i="13" s="1"/>
  <c r="AJ188" i="13"/>
  <c r="AK188" i="13" s="1"/>
  <c r="AJ207" i="13"/>
  <c r="AK207" i="13" s="1"/>
  <c r="AJ210" i="13"/>
  <c r="AK210" i="13" s="1"/>
  <c r="AJ195" i="13"/>
  <c r="AK195" i="13" s="1"/>
  <c r="AJ196" i="13"/>
  <c r="AK196" i="13" s="1"/>
  <c r="AJ202" i="13"/>
  <c r="AK202" i="13" s="1"/>
  <c r="AJ189" i="13"/>
  <c r="AK189" i="13" s="1"/>
  <c r="AJ183" i="13"/>
  <c r="AK183" i="13" s="1"/>
  <c r="AJ200" i="13"/>
  <c r="AK200" i="13" s="1"/>
  <c r="AJ209" i="13"/>
  <c r="AK209" i="13" s="1"/>
  <c r="Q3" i="13"/>
  <c r="AJ206" i="13"/>
  <c r="AK206" i="13" s="1"/>
  <c r="AJ198" i="13"/>
  <c r="AK198" i="13" s="1"/>
  <c r="AJ205" i="13"/>
  <c r="AK205" i="13" s="1"/>
  <c r="AJ182" i="13"/>
  <c r="AK182" i="13" s="1"/>
  <c r="AJ226" i="13"/>
  <c r="AK226" i="13" s="1"/>
  <c r="AJ221" i="13"/>
  <c r="AK221" i="13" s="1"/>
  <c r="AJ197" i="13"/>
  <c r="AK197" i="13" s="1"/>
  <c r="AJ227" i="13"/>
  <c r="AK227" i="13" s="1"/>
  <c r="AJ229" i="13"/>
  <c r="AK229" i="13" s="1"/>
  <c r="AJ220" i="13"/>
  <c r="AK220" i="13" s="1"/>
  <c r="AJ218" i="13"/>
  <c r="AK218" i="13" s="1"/>
  <c r="AJ213" i="13"/>
  <c r="AK213" i="13" s="1"/>
  <c r="AJ190" i="13"/>
  <c r="AK190" i="13" s="1"/>
  <c r="AJ180" i="13"/>
  <c r="AK180" i="13" s="1"/>
  <c r="AJ178" i="13"/>
  <c r="AK178" i="13" s="1"/>
  <c r="AJ224" i="13"/>
  <c r="AK224" i="13" s="1"/>
  <c r="AJ185" i="13"/>
  <c r="AK185" i="13" s="1"/>
  <c r="AJ174" i="13"/>
  <c r="AK174" i="13" s="1"/>
  <c r="AJ208" i="13"/>
  <c r="AK208" i="13" s="1"/>
  <c r="AJ194" i="13"/>
  <c r="AK194" i="13" s="1"/>
  <c r="AJ204" i="13"/>
  <c r="AK204" i="13" s="1"/>
  <c r="AJ214" i="13"/>
  <c r="AK214" i="13" s="1"/>
  <c r="AJ191" i="13"/>
  <c r="AK191" i="13" s="1"/>
  <c r="AJ187" i="13"/>
  <c r="AK187" i="13" s="1"/>
  <c r="AJ219" i="13"/>
  <c r="AK219" i="13" s="1"/>
  <c r="AJ217" i="13"/>
  <c r="AK217" i="13" s="1"/>
  <c r="AJ177" i="13"/>
  <c r="AK177" i="13" s="1"/>
  <c r="AJ216" i="13"/>
  <c r="AK216" i="13" s="1"/>
  <c r="AJ175" i="13"/>
  <c r="AK175" i="13" s="1"/>
  <c r="AJ173" i="13"/>
  <c r="AK173" i="13" s="1"/>
  <c r="AJ192" i="13"/>
  <c r="AK192" i="13" s="1"/>
  <c r="AJ215" i="13"/>
  <c r="AK215" i="13" s="1"/>
  <c r="S6" i="13"/>
  <c r="Q5" i="13"/>
  <c r="S3" i="13"/>
  <c r="F7" i="13"/>
  <c r="AP53" i="13"/>
  <c r="AJ310" i="13"/>
  <c r="AK310" i="13" s="1"/>
  <c r="AJ320" i="13"/>
  <c r="AK320" i="13" s="1"/>
  <c r="AJ347" i="13"/>
  <c r="AK347" i="13" s="1"/>
  <c r="AJ342" i="13"/>
  <c r="AK342" i="13" s="1"/>
  <c r="AJ306" i="13"/>
  <c r="AK306" i="13" s="1"/>
  <c r="AJ334" i="13"/>
  <c r="AK334" i="13" s="1"/>
  <c r="AJ341" i="13"/>
  <c r="AK341" i="13" s="1"/>
  <c r="AJ329" i="13"/>
  <c r="AK329" i="13" s="1"/>
  <c r="AJ333" i="13"/>
  <c r="AK333" i="13" s="1"/>
  <c r="AJ338" i="13"/>
  <c r="AK338" i="13" s="1"/>
  <c r="AJ114" i="13"/>
  <c r="AK114" i="13" s="1"/>
  <c r="AJ141" i="13"/>
  <c r="AK141" i="13" s="1"/>
  <c r="AJ131" i="13"/>
  <c r="AK131" i="13" s="1"/>
  <c r="AJ160" i="13"/>
  <c r="AK160" i="13" s="1"/>
  <c r="AJ148" i="13"/>
  <c r="AK148" i="13" s="1"/>
  <c r="AJ147" i="13"/>
  <c r="AK147" i="13" s="1"/>
  <c r="AJ167" i="13"/>
  <c r="AK167" i="13" s="1"/>
  <c r="AJ474" i="13"/>
  <c r="AK474" i="13" s="1"/>
  <c r="AJ493" i="13"/>
  <c r="AK493" i="13" s="1"/>
  <c r="AJ518" i="13"/>
  <c r="AK518" i="13" s="1"/>
  <c r="AJ424" i="13"/>
  <c r="AK424" i="13" s="1"/>
  <c r="AJ353" i="13"/>
  <c r="AK353" i="13" s="1"/>
  <c r="AJ500" i="13"/>
  <c r="AK500" i="13" s="1"/>
  <c r="AJ471" i="13"/>
  <c r="AK471" i="13" s="1"/>
  <c r="AJ426" i="13"/>
  <c r="AK426" i="13" s="1"/>
  <c r="AJ364" i="13"/>
  <c r="AK364" i="13" s="1"/>
  <c r="AJ501" i="13"/>
  <c r="AK501" i="13" s="1"/>
  <c r="AJ463" i="13"/>
  <c r="AK463" i="13" s="1"/>
  <c r="AJ523" i="13"/>
  <c r="AK523" i="13" s="1"/>
  <c r="AU57" i="13"/>
  <c r="AV57" i="13" s="1"/>
  <c r="AU98" i="13"/>
  <c r="AV98" i="13" s="1"/>
  <c r="AU108" i="13"/>
  <c r="AV108" i="13" s="1"/>
  <c r="AU110" i="13"/>
  <c r="AV110" i="13" s="1"/>
  <c r="AJ343" i="13"/>
  <c r="AK343" i="13" s="1"/>
  <c r="AJ307" i="13"/>
  <c r="AK307" i="13" s="1"/>
  <c r="AJ317" i="13"/>
  <c r="AK317" i="13" s="1"/>
  <c r="AJ311" i="13"/>
  <c r="AK311" i="13" s="1"/>
  <c r="AJ339" i="13"/>
  <c r="AK339" i="13" s="1"/>
  <c r="AJ303" i="13"/>
  <c r="AK303" i="13" s="1"/>
  <c r="AJ331" i="13"/>
  <c r="AK331" i="13" s="1"/>
  <c r="AJ293" i="13"/>
  <c r="AK293" i="13" s="1"/>
  <c r="AJ346" i="13"/>
  <c r="AK346" i="13" s="1"/>
  <c r="AJ348" i="13"/>
  <c r="AK348" i="13" s="1"/>
  <c r="AJ133" i="13"/>
  <c r="AK133" i="13" s="1"/>
  <c r="AJ144" i="13"/>
  <c r="AK144" i="13" s="1"/>
  <c r="AJ166" i="13"/>
  <c r="AK166" i="13" s="1"/>
  <c r="AJ128" i="13"/>
  <c r="AK128" i="13" s="1"/>
  <c r="AJ116" i="13"/>
  <c r="AK116" i="13" s="1"/>
  <c r="AJ115" i="13"/>
  <c r="AK115" i="13" s="1"/>
  <c r="AJ525" i="13"/>
  <c r="AK525" i="13" s="1"/>
  <c r="AJ366" i="13"/>
  <c r="AK366" i="13" s="1"/>
  <c r="AJ395" i="13"/>
  <c r="AK395" i="13" s="1"/>
  <c r="AJ355" i="13"/>
  <c r="AK355" i="13" s="1"/>
  <c r="AJ492" i="13"/>
  <c r="AK492" i="13" s="1"/>
  <c r="AJ412" i="13"/>
  <c r="AK412" i="13" s="1"/>
  <c r="AJ415" i="13"/>
  <c r="AK415" i="13" s="1"/>
  <c r="AJ517" i="13"/>
  <c r="AK517" i="13" s="1"/>
  <c r="AJ391" i="13"/>
  <c r="AK391" i="13" s="1"/>
  <c r="AJ370" i="13"/>
  <c r="AK370" i="13" s="1"/>
  <c r="AU56" i="13"/>
  <c r="AV56" i="13" s="1"/>
  <c r="AU64" i="13"/>
  <c r="AV64" i="13" s="1"/>
  <c r="AU69" i="13"/>
  <c r="AV69" i="13" s="1"/>
  <c r="AU102" i="13"/>
  <c r="AV102" i="13" s="1"/>
  <c r="AU70" i="13"/>
  <c r="AV70" i="13" s="1"/>
  <c r="AU95" i="13"/>
  <c r="AV95" i="13" s="1"/>
  <c r="AU63" i="13"/>
  <c r="AV63" i="13" s="1"/>
  <c r="AU100" i="13"/>
  <c r="AV100" i="13" s="1"/>
  <c r="AU68" i="13"/>
  <c r="AV68" i="13" s="1"/>
  <c r="AU93" i="13"/>
  <c r="AV93" i="13" s="1"/>
  <c r="AU61" i="13"/>
  <c r="AV61" i="13" s="1"/>
  <c r="AU82" i="13"/>
  <c r="AV82" i="13" s="1"/>
  <c r="AU75" i="13"/>
  <c r="AV75" i="13" s="1"/>
  <c r="AU112" i="13"/>
  <c r="AV112" i="13" s="1"/>
  <c r="AY44" i="13"/>
  <c r="AY48" i="13" s="1"/>
  <c r="BA53" i="13" s="1"/>
  <c r="AU111" i="13"/>
  <c r="AV111" i="13" s="1"/>
  <c r="AU90" i="13"/>
  <c r="AV90" i="13" s="1"/>
  <c r="AU83" i="13"/>
  <c r="AV83" i="13" s="1"/>
  <c r="AU81" i="13"/>
  <c r="AV81" i="13" s="1"/>
  <c r="AU94" i="13"/>
  <c r="AV94" i="13" s="1"/>
  <c r="AU62" i="13"/>
  <c r="AV62" i="13" s="1"/>
  <c r="AU87" i="13"/>
  <c r="AV87" i="13" s="1"/>
  <c r="AU55" i="13"/>
  <c r="AV55" i="13" s="1"/>
  <c r="AU92" i="13"/>
  <c r="AV92" i="13" s="1"/>
  <c r="AU60" i="13"/>
  <c r="AV60" i="13" s="1"/>
  <c r="AU85" i="13"/>
  <c r="AV85" i="13" s="1"/>
  <c r="AU53" i="13"/>
  <c r="AV53" i="13" s="1"/>
  <c r="AU66" i="13"/>
  <c r="AV66" i="13" s="1"/>
  <c r="AU59" i="13"/>
  <c r="AV59" i="13" s="1"/>
  <c r="AU96" i="13"/>
  <c r="AV96" i="13" s="1"/>
  <c r="AU89" i="13"/>
  <c r="AV89" i="13" s="1"/>
  <c r="AU72" i="13"/>
  <c r="AV72" i="13" s="1"/>
  <c r="AU74" i="13"/>
  <c r="AV74" i="13" s="1"/>
  <c r="AU67" i="13"/>
  <c r="AV67" i="13" s="1"/>
  <c r="AU109" i="13"/>
  <c r="AV109" i="13" s="1"/>
  <c r="AU86" i="13"/>
  <c r="AV86" i="13" s="1"/>
  <c r="AU54" i="13"/>
  <c r="AV54" i="13" s="1"/>
  <c r="AU79" i="13"/>
  <c r="AV79" i="13" s="1"/>
  <c r="AU107" i="13"/>
  <c r="AV107" i="13" s="1"/>
  <c r="AU84" i="13"/>
  <c r="AV84" i="13" s="1"/>
  <c r="BB41" i="13"/>
  <c r="AU167" i="13" s="1"/>
  <c r="AV167" i="13" s="1"/>
  <c r="AU77" i="13"/>
  <c r="AV77" i="13" s="1"/>
  <c r="AU105" i="13"/>
  <c r="AV105" i="13" s="1"/>
  <c r="AU106" i="13"/>
  <c r="AV106" i="13" s="1"/>
  <c r="AU88" i="13"/>
  <c r="AV88" i="13" s="1"/>
  <c r="AU80" i="13"/>
  <c r="AV80" i="13" s="1"/>
  <c r="AU73" i="13"/>
  <c r="AV73" i="13" s="1"/>
  <c r="AU65" i="13"/>
  <c r="AV65" i="13" s="1"/>
  <c r="AU58" i="13"/>
  <c r="AV58" i="13" s="1"/>
  <c r="AU104" i="13"/>
  <c r="AV104" i="13" s="1"/>
  <c r="AJ165" i="13"/>
  <c r="AK165" i="13" s="1"/>
  <c r="AJ140" i="13"/>
  <c r="AK140" i="13" s="1"/>
  <c r="AJ118" i="13"/>
  <c r="AK118" i="13" s="1"/>
  <c r="AJ120" i="13"/>
  <c r="AK120" i="13" s="1"/>
  <c r="AJ138" i="13"/>
  <c r="AK138" i="13" s="1"/>
  <c r="AJ121" i="13"/>
  <c r="AK121" i="13" s="1"/>
  <c r="AJ123" i="13"/>
  <c r="AK123" i="13" s="1"/>
  <c r="AJ157" i="13"/>
  <c r="AK157" i="13" s="1"/>
  <c r="AJ156" i="13"/>
  <c r="AK156" i="13" s="1"/>
  <c r="AJ136" i="13"/>
  <c r="AK136" i="13" s="1"/>
  <c r="AJ169" i="13"/>
  <c r="AK169" i="13" s="1"/>
  <c r="AJ119" i="13"/>
  <c r="AK119" i="13" s="1"/>
  <c r="AJ163" i="13"/>
  <c r="AK163" i="13" s="1"/>
  <c r="AJ127" i="13"/>
  <c r="AK127" i="13" s="1"/>
  <c r="AJ171" i="13"/>
  <c r="AK171" i="13" s="1"/>
  <c r="AJ168" i="13"/>
  <c r="AK168" i="13" s="1"/>
  <c r="AJ146" i="13"/>
  <c r="AK146" i="13" s="1"/>
  <c r="AJ172" i="13"/>
  <c r="AK172" i="13" s="1"/>
  <c r="AJ150" i="13"/>
  <c r="AK150" i="13" s="1"/>
  <c r="AJ152" i="13"/>
  <c r="AK152" i="13" s="1"/>
  <c r="AJ143" i="13"/>
  <c r="AK143" i="13" s="1"/>
  <c r="AJ153" i="13"/>
  <c r="AK153" i="13" s="1"/>
  <c r="AJ155" i="13"/>
  <c r="AK155" i="13" s="1"/>
  <c r="AJ154" i="13"/>
  <c r="AK154" i="13" s="1"/>
  <c r="AJ161" i="13"/>
  <c r="AK161" i="13" s="1"/>
  <c r="AJ162" i="13"/>
  <c r="AK162" i="13" s="1"/>
  <c r="AJ139" i="13"/>
  <c r="AK139" i="13" s="1"/>
  <c r="AJ124" i="13"/>
  <c r="AK124" i="13" s="1"/>
  <c r="AJ130" i="13"/>
  <c r="AK130" i="13" s="1"/>
  <c r="AJ132" i="13"/>
  <c r="AK132" i="13" s="1"/>
  <c r="AJ510" i="13"/>
  <c r="AK510" i="13" s="1"/>
  <c r="AJ483" i="13"/>
  <c r="AK483" i="13" s="1"/>
  <c r="AJ446" i="13"/>
  <c r="AK446" i="13" s="1"/>
  <c r="AJ486" i="13"/>
  <c r="AK486" i="13" s="1"/>
  <c r="AJ444" i="13"/>
  <c r="AK444" i="13" s="1"/>
  <c r="AJ416" i="13"/>
  <c r="AK416" i="13" s="1"/>
  <c r="AJ381" i="13"/>
  <c r="AK381" i="13" s="1"/>
  <c r="AJ354" i="13"/>
  <c r="AK354" i="13" s="1"/>
  <c r="AJ496" i="13"/>
  <c r="AK496" i="13" s="1"/>
  <c r="AJ454" i="13"/>
  <c r="AK454" i="13" s="1"/>
  <c r="AJ410" i="13"/>
  <c r="AK410" i="13" s="1"/>
  <c r="AJ375" i="13"/>
  <c r="AK375" i="13" s="1"/>
  <c r="AJ532" i="13"/>
  <c r="AK532" i="13" s="1"/>
  <c r="AJ465" i="13"/>
  <c r="AK465" i="13" s="1"/>
  <c r="AJ399" i="13"/>
  <c r="AK399" i="13" s="1"/>
  <c r="AJ498" i="13"/>
  <c r="AK498" i="13" s="1"/>
  <c r="AJ423" i="13"/>
  <c r="AK423" i="13" s="1"/>
  <c r="AJ362" i="13"/>
  <c r="AK362" i="13" s="1"/>
  <c r="AJ452" i="13"/>
  <c r="AK452" i="13" s="1"/>
  <c r="AJ383" i="13"/>
  <c r="AK383" i="13" s="1"/>
  <c r="AJ405" i="13"/>
  <c r="AK405" i="13" s="1"/>
  <c r="AJ439" i="13"/>
  <c r="AK439" i="13" s="1"/>
  <c r="AJ382" i="13"/>
  <c r="AK382" i="13" s="1"/>
  <c r="AJ447" i="13"/>
  <c r="AK447" i="13" s="1"/>
  <c r="AJ490" i="13"/>
  <c r="AK490" i="13" s="1"/>
  <c r="AJ379" i="13"/>
  <c r="AK379" i="13" s="1"/>
  <c r="AJ442" i="13"/>
  <c r="AK442" i="13" s="1"/>
  <c r="AJ506" i="13"/>
  <c r="AK506" i="13" s="1"/>
  <c r="AJ385" i="13"/>
  <c r="AK385" i="13" s="1"/>
  <c r="AJ448" i="13"/>
  <c r="AK448" i="13" s="1"/>
  <c r="AJ512" i="13"/>
  <c r="AK512" i="13" s="1"/>
  <c r="AJ387" i="13"/>
  <c r="AK387" i="13" s="1"/>
  <c r="AJ450" i="13"/>
  <c r="AK450" i="13" s="1"/>
  <c r="AJ513" i="13"/>
  <c r="AK513" i="13" s="1"/>
  <c r="AJ464" i="13"/>
  <c r="AK464" i="13" s="1"/>
  <c r="AJ429" i="13"/>
  <c r="AK429" i="13" s="1"/>
  <c r="AJ369" i="13"/>
  <c r="AK369" i="13" s="1"/>
  <c r="AJ514" i="13"/>
  <c r="AK514" i="13" s="1"/>
  <c r="AJ461" i="13"/>
  <c r="AK461" i="13" s="1"/>
  <c r="AJ393" i="13"/>
  <c r="AK393" i="13" s="1"/>
  <c r="AJ521" i="13"/>
  <c r="AK521" i="13" s="1"/>
  <c r="AJ466" i="13"/>
  <c r="AK466" i="13" s="1"/>
  <c r="AJ435" i="13"/>
  <c r="AK435" i="13" s="1"/>
  <c r="AJ371" i="13"/>
  <c r="AK371" i="13" s="1"/>
  <c r="AJ519" i="13"/>
  <c r="AK519" i="13" s="1"/>
  <c r="AJ531" i="13"/>
  <c r="AK531" i="13" s="1"/>
  <c r="AJ511" i="13"/>
  <c r="AK511" i="13" s="1"/>
  <c r="AJ470" i="13"/>
  <c r="AK470" i="13" s="1"/>
  <c r="AJ524" i="13"/>
  <c r="AK524" i="13" s="1"/>
  <c r="AJ481" i="13"/>
  <c r="AK481" i="13" s="1"/>
  <c r="AJ434" i="13"/>
  <c r="AK434" i="13" s="1"/>
  <c r="AJ400" i="13"/>
  <c r="AK400" i="13" s="1"/>
  <c r="AJ365" i="13"/>
  <c r="AK365" i="13" s="1"/>
  <c r="AJ520" i="13"/>
  <c r="AK520" i="13" s="1"/>
  <c r="AJ478" i="13"/>
  <c r="AK478" i="13" s="1"/>
  <c r="AJ428" i="13"/>
  <c r="AK428" i="13" s="1"/>
  <c r="AJ394" i="13"/>
  <c r="AK394" i="13" s="1"/>
  <c r="AJ359" i="13"/>
  <c r="AK359" i="13" s="1"/>
  <c r="AJ526" i="13"/>
  <c r="AK526" i="13" s="1"/>
  <c r="AJ436" i="13"/>
  <c r="AK436" i="13" s="1"/>
  <c r="AJ367" i="13"/>
  <c r="AK367" i="13" s="1"/>
  <c r="AJ476" i="13"/>
  <c r="AK476" i="13" s="1"/>
  <c r="AJ392" i="13"/>
  <c r="AK392" i="13" s="1"/>
  <c r="AJ515" i="13"/>
  <c r="AK515" i="13" s="1"/>
  <c r="AJ420" i="13"/>
  <c r="AK420" i="13" s="1"/>
  <c r="AJ388" i="13"/>
  <c r="AK388" i="13" s="1"/>
  <c r="AJ451" i="13"/>
  <c r="AK451" i="13" s="1"/>
  <c r="AJ378" i="13"/>
  <c r="AK378" i="13" s="1"/>
  <c r="AJ377" i="13"/>
  <c r="AK377" i="13" s="1"/>
  <c r="AJ440" i="13"/>
  <c r="AK440" i="13" s="1"/>
  <c r="AJ504" i="13"/>
  <c r="AK504" i="13" s="1"/>
  <c r="AJ411" i="13"/>
  <c r="AK411" i="13" s="1"/>
  <c r="AJ469" i="13"/>
  <c r="AK469" i="13" s="1"/>
  <c r="AJ529" i="13"/>
  <c r="AK529" i="13" s="1"/>
  <c r="AJ417" i="13"/>
  <c r="AK417" i="13" s="1"/>
  <c r="AJ475" i="13"/>
  <c r="AK475" i="13" s="1"/>
  <c r="AJ530" i="13"/>
  <c r="AK530" i="13" s="1"/>
  <c r="AJ390" i="13"/>
  <c r="AK390" i="13" s="1"/>
  <c r="AJ477" i="13"/>
  <c r="AK477" i="13" s="1"/>
  <c r="AJ361" i="13"/>
  <c r="AK361" i="13" s="1"/>
  <c r="AJ505" i="13"/>
  <c r="AK505" i="13" s="1"/>
  <c r="AJ456" i="13"/>
  <c r="AK456" i="13" s="1"/>
  <c r="AJ404" i="13"/>
  <c r="AK404" i="13" s="1"/>
  <c r="AJ376" i="13"/>
  <c r="AK376" i="13" s="1"/>
  <c r="AJ484" i="13"/>
  <c r="AK484" i="13" s="1"/>
  <c r="AJ427" i="13"/>
  <c r="AK427" i="13" s="1"/>
  <c r="AJ363" i="13"/>
  <c r="AK363" i="13" s="1"/>
  <c r="AJ507" i="13"/>
  <c r="AK507" i="13" s="1"/>
  <c r="AJ459" i="13"/>
  <c r="AK459" i="13" s="1"/>
  <c r="AJ406" i="13"/>
  <c r="AK406" i="13" s="1"/>
  <c r="AJ528" i="13"/>
  <c r="AK528" i="13" s="1"/>
  <c r="AJ495" i="13"/>
  <c r="AK495" i="13" s="1"/>
  <c r="AJ473" i="13"/>
  <c r="AK473" i="13" s="1"/>
  <c r="AJ508" i="13"/>
  <c r="AK508" i="13" s="1"/>
  <c r="AJ462" i="13"/>
  <c r="AK462" i="13" s="1"/>
  <c r="AJ418" i="13"/>
  <c r="AK418" i="13" s="1"/>
  <c r="AJ413" i="13"/>
  <c r="AK413" i="13" s="1"/>
  <c r="AJ386" i="13"/>
  <c r="AK386" i="13" s="1"/>
  <c r="AJ502" i="13"/>
  <c r="AK502" i="13" s="1"/>
  <c r="AJ460" i="13"/>
  <c r="AK460" i="13" s="1"/>
  <c r="AJ441" i="13"/>
  <c r="AK441" i="13" s="1"/>
  <c r="AJ407" i="13"/>
  <c r="AK407" i="13" s="1"/>
  <c r="AJ380" i="13"/>
  <c r="AK380" i="13" s="1"/>
  <c r="AJ509" i="13"/>
  <c r="AK509" i="13" s="1"/>
  <c r="AJ433" i="13"/>
  <c r="AK433" i="13" s="1"/>
  <c r="AJ372" i="13"/>
  <c r="AK372" i="13" s="1"/>
  <c r="AJ453" i="13"/>
  <c r="AK453" i="13" s="1"/>
  <c r="AJ389" i="13"/>
  <c r="AK389" i="13" s="1"/>
  <c r="AJ488" i="13"/>
  <c r="AK488" i="13" s="1"/>
  <c r="AJ445" i="13"/>
  <c r="AK445" i="13" s="1"/>
  <c r="AJ356" i="13"/>
  <c r="AK356" i="13" s="1"/>
  <c r="AJ373" i="13"/>
  <c r="AK373" i="13" s="1"/>
  <c r="AJ491" i="13"/>
  <c r="AK491" i="13" s="1"/>
  <c r="AJ409" i="13"/>
  <c r="AK409" i="13" s="1"/>
  <c r="AJ467" i="13"/>
  <c r="AK467" i="13" s="1"/>
  <c r="AJ527" i="13"/>
  <c r="AK527" i="13" s="1"/>
  <c r="AJ414" i="13"/>
  <c r="AK414" i="13" s="1"/>
  <c r="AJ479" i="13"/>
  <c r="AK479" i="13" s="1"/>
  <c r="AJ358" i="13"/>
  <c r="AK358" i="13" s="1"/>
  <c r="AJ419" i="13"/>
  <c r="AK419" i="13" s="1"/>
  <c r="AJ485" i="13"/>
  <c r="AK485" i="13" s="1"/>
  <c r="AJ360" i="13"/>
  <c r="AK360" i="13" s="1"/>
  <c r="AJ421" i="13"/>
  <c r="AK421" i="13" s="1"/>
  <c r="AJ487" i="13"/>
  <c r="AK487" i="13" s="1"/>
  <c r="AJ396" i="13"/>
  <c r="AK396" i="13" s="1"/>
  <c r="AJ368" i="13"/>
  <c r="AK368" i="13" s="1"/>
  <c r="AJ494" i="13"/>
  <c r="AK494" i="13" s="1"/>
  <c r="AJ438" i="13"/>
  <c r="AK438" i="13" s="1"/>
  <c r="AJ403" i="13"/>
  <c r="AK403" i="13" s="1"/>
  <c r="AJ522" i="13"/>
  <c r="AK522" i="13" s="1"/>
  <c r="AJ455" i="13"/>
  <c r="AK455" i="13" s="1"/>
  <c r="AJ398" i="13"/>
  <c r="AK398" i="13" s="1"/>
  <c r="AJ374" i="13"/>
  <c r="AK374" i="13" s="1"/>
  <c r="AJ482" i="13"/>
  <c r="AK482" i="13" s="1"/>
  <c r="AJ443" i="13"/>
  <c r="AK443" i="13" s="1"/>
  <c r="AJ352" i="13"/>
  <c r="AK352" i="13" s="1"/>
  <c r="AJ330" i="13"/>
  <c r="AK330" i="13" s="1"/>
  <c r="AJ300" i="13"/>
  <c r="AK300" i="13" s="1"/>
  <c r="AJ318" i="13"/>
  <c r="AK318" i="13" s="1"/>
  <c r="AJ336" i="13"/>
  <c r="AK336" i="13" s="1"/>
  <c r="AJ305" i="13"/>
  <c r="AK305" i="13" s="1"/>
  <c r="AJ340" i="13"/>
  <c r="AK340" i="13" s="1"/>
  <c r="AJ326" i="13"/>
  <c r="AK326" i="13" s="1"/>
  <c r="AJ344" i="13"/>
  <c r="AK344" i="13" s="1"/>
  <c r="AJ313" i="13"/>
  <c r="AK313" i="13" s="1"/>
  <c r="AJ296" i="13"/>
  <c r="AK296" i="13" s="1"/>
  <c r="AJ332" i="13"/>
  <c r="AK332" i="13" s="1"/>
  <c r="AJ301" i="13"/>
  <c r="AK301" i="13" s="1"/>
  <c r="AJ319" i="13"/>
  <c r="AK319" i="13" s="1"/>
  <c r="AJ321" i="13"/>
  <c r="AK321" i="13" s="1"/>
  <c r="AJ323" i="13"/>
  <c r="AK323" i="13" s="1"/>
  <c r="AJ309" i="13"/>
  <c r="AK309" i="13" s="1"/>
  <c r="AJ327" i="13"/>
  <c r="AK327" i="13" s="1"/>
  <c r="AJ328" i="13"/>
  <c r="AK328" i="13" s="1"/>
  <c r="AJ298" i="13"/>
  <c r="AK298" i="13" s="1"/>
  <c r="AJ302" i="13"/>
  <c r="AK302" i="13" s="1"/>
  <c r="AJ295" i="13"/>
  <c r="AK295" i="13" s="1"/>
  <c r="AJ324" i="13"/>
  <c r="AK324" i="13" s="1"/>
  <c r="AJ294" i="13"/>
  <c r="AK294" i="13" s="1"/>
  <c r="AJ316" i="13"/>
  <c r="AK316" i="13" s="1"/>
  <c r="AJ349" i="13"/>
  <c r="AK349" i="13" s="1"/>
  <c r="AJ297" i="13"/>
  <c r="AK297" i="13" s="1"/>
  <c r="AJ315" i="13"/>
  <c r="AK315" i="13" s="1"/>
  <c r="AJ322" i="13"/>
  <c r="AK322" i="13" s="1"/>
  <c r="AJ142" i="13"/>
  <c r="AK142" i="13" s="1"/>
  <c r="AJ134" i="13"/>
  <c r="AK134" i="13" s="1"/>
  <c r="AJ164" i="13"/>
  <c r="AK164" i="13" s="1"/>
  <c r="AJ151" i="13"/>
  <c r="AK151" i="13" s="1"/>
  <c r="AJ158" i="13"/>
  <c r="AK158" i="13" s="1"/>
  <c r="AJ122" i="13"/>
  <c r="AK122" i="13" s="1"/>
  <c r="AJ145" i="13"/>
  <c r="AK145" i="13" s="1"/>
  <c r="AJ117" i="13"/>
  <c r="AK117" i="13" s="1"/>
  <c r="AJ401" i="13"/>
  <c r="AK401" i="13" s="1"/>
  <c r="AJ437" i="13"/>
  <c r="AK437" i="13" s="1"/>
  <c r="AJ430" i="13"/>
  <c r="AK430" i="13" s="1"/>
  <c r="AJ497" i="13"/>
  <c r="AK497" i="13" s="1"/>
  <c r="AJ449" i="13"/>
  <c r="AK449" i="13" s="1"/>
  <c r="AJ408" i="13"/>
  <c r="AK408" i="13" s="1"/>
  <c r="AJ468" i="13"/>
  <c r="AK468" i="13" s="1"/>
  <c r="AJ402" i="13"/>
  <c r="AK402" i="13" s="1"/>
  <c r="AJ425" i="13"/>
  <c r="AK425" i="13" s="1"/>
  <c r="AJ397" i="13"/>
  <c r="AK397" i="13" s="1"/>
  <c r="AJ457" i="13"/>
  <c r="AK457" i="13" s="1"/>
  <c r="AU99" i="13"/>
  <c r="AV99" i="13" s="1"/>
  <c r="AU97" i="13"/>
  <c r="AV97" i="13" s="1"/>
  <c r="AU101" i="13"/>
  <c r="AV101" i="13" s="1"/>
  <c r="AU103" i="13"/>
  <c r="AV103" i="13" s="1"/>
  <c r="CV53" i="13"/>
  <c r="X53" i="13"/>
  <c r="W53" i="13" s="1"/>
  <c r="U54" i="13" s="1"/>
  <c r="V54" i="13" s="1"/>
  <c r="C48" i="13"/>
  <c r="EG287" i="13"/>
  <c r="EH287" i="13" s="1"/>
  <c r="EG273" i="13"/>
  <c r="EH273" i="13" s="1"/>
  <c r="EG272" i="13"/>
  <c r="EH272" i="13" s="1"/>
  <c r="EG253" i="13"/>
  <c r="EH253" i="13" s="1"/>
  <c r="EG238" i="13"/>
  <c r="EH238" i="13" s="1"/>
  <c r="EG283" i="13"/>
  <c r="EH283" i="13" s="1"/>
  <c r="EG266" i="13"/>
  <c r="EH266" i="13" s="1"/>
  <c r="EG233" i="13"/>
  <c r="EH233" i="13" s="1"/>
  <c r="EG267" i="13"/>
  <c r="EH267" i="13" s="1"/>
  <c r="EG256" i="13"/>
  <c r="EH256" i="13" s="1"/>
  <c r="EG251" i="13"/>
  <c r="EH251" i="13" s="1"/>
  <c r="EG288" i="13"/>
  <c r="EH288" i="13" s="1"/>
  <c r="EG250" i="13"/>
  <c r="EH250" i="13" s="1"/>
  <c r="EG289" i="13"/>
  <c r="EH289" i="13" s="1"/>
  <c r="EG282" i="13"/>
  <c r="EH282" i="13" s="1"/>
  <c r="EG243" i="13"/>
  <c r="EH243" i="13" s="1"/>
  <c r="EG258" i="13"/>
  <c r="EH258" i="13" s="1"/>
  <c r="EG291" i="13"/>
  <c r="EH291" i="13" s="1"/>
  <c r="EG248" i="13"/>
  <c r="EH248" i="13" s="1"/>
  <c r="EG281" i="13"/>
  <c r="EH281" i="13" s="1"/>
  <c r="EG255" i="13"/>
  <c r="EH255" i="13" s="1"/>
  <c r="EG252" i="13"/>
  <c r="EH252" i="13" s="1"/>
  <c r="EG284" i="13"/>
  <c r="EH284" i="13" s="1"/>
  <c r="EG285" i="13"/>
  <c r="EH285" i="13" s="1"/>
  <c r="EG239" i="13"/>
  <c r="EH239" i="13" s="1"/>
  <c r="EG262" i="13"/>
  <c r="EH262" i="13" s="1"/>
  <c r="EG263" i="13"/>
  <c r="EH263" i="13" s="1"/>
  <c r="EG235" i="13"/>
  <c r="EH235" i="13" s="1"/>
  <c r="EG290" i="13"/>
  <c r="EH290" i="13" s="1"/>
  <c r="EG247" i="13"/>
  <c r="EH247" i="13" s="1"/>
  <c r="EG240" i="13"/>
  <c r="EH240" i="13" s="1"/>
  <c r="EG274" i="13"/>
  <c r="EH274" i="13" s="1"/>
  <c r="EG264" i="13"/>
  <c r="EH264" i="13" s="1"/>
  <c r="EG237" i="13"/>
  <c r="EH237" i="13" s="1"/>
  <c r="EG260" i="13"/>
  <c r="EH260" i="13" s="1"/>
  <c r="EG292" i="13"/>
  <c r="EH292" i="13" s="1"/>
  <c r="EG236" i="13"/>
  <c r="EH236" i="13" s="1"/>
  <c r="EG249" i="13"/>
  <c r="EH249" i="13" s="1"/>
  <c r="EG270" i="13"/>
  <c r="EH270" i="13" s="1"/>
  <c r="EG271" i="13"/>
  <c r="EH271" i="13" s="1"/>
  <c r="EG280" i="13"/>
  <c r="EH280" i="13" s="1"/>
  <c r="EG265" i="13"/>
  <c r="EH265" i="13" s="1"/>
  <c r="EG245" i="13"/>
  <c r="EH245" i="13" s="1"/>
  <c r="EG269" i="13"/>
  <c r="EH269" i="13" s="1"/>
  <c r="EG244" i="13"/>
  <c r="EH244" i="13" s="1"/>
  <c r="EG278" i="13"/>
  <c r="EH278" i="13" s="1"/>
  <c r="EG261" i="13"/>
  <c r="EH261" i="13" s="1"/>
  <c r="EG277" i="13"/>
  <c r="EH277" i="13" s="1"/>
  <c r="EG259" i="13"/>
  <c r="EH259" i="13" s="1"/>
  <c r="EG286" i="13"/>
  <c r="EH286" i="13" s="1"/>
  <c r="EG257" i="13"/>
  <c r="EH257" i="13" s="1"/>
  <c r="EG234" i="13"/>
  <c r="EH234" i="13" s="1"/>
  <c r="EG268" i="13"/>
  <c r="EH268" i="13" s="1"/>
  <c r="EG246" i="13"/>
  <c r="EH246" i="13" s="1"/>
  <c r="EG279" i="13"/>
  <c r="EH279" i="13" s="1"/>
  <c r="EG275" i="13"/>
  <c r="EH275" i="13" s="1"/>
  <c r="EG241" i="13"/>
  <c r="EH241" i="13" s="1"/>
  <c r="EG242" i="13"/>
  <c r="EH242" i="13" s="1"/>
  <c r="EG276" i="13"/>
  <c r="EH276" i="13" s="1"/>
  <c r="EG254" i="13"/>
  <c r="EH254" i="13" s="1"/>
  <c r="AG53" i="13"/>
  <c r="EG231" i="13"/>
  <c r="EH231" i="13" s="1"/>
  <c r="EG203" i="13"/>
  <c r="EH203" i="13" s="1"/>
  <c r="EG204" i="13"/>
  <c r="EH204" i="13" s="1"/>
  <c r="EG173" i="13"/>
  <c r="EH173" i="13" s="1"/>
  <c r="EG226" i="13"/>
  <c r="EH226" i="13" s="1"/>
  <c r="EG189" i="13"/>
  <c r="EH189" i="13" s="1"/>
  <c r="EG174" i="13"/>
  <c r="EH174" i="13" s="1"/>
  <c r="EG225" i="13"/>
  <c r="EH225" i="13" s="1"/>
  <c r="EG220" i="13"/>
  <c r="EH220" i="13" s="1"/>
  <c r="EG179" i="13"/>
  <c r="EH179" i="13" s="1"/>
  <c r="EG219" i="13"/>
  <c r="EH219" i="13" s="1"/>
  <c r="EG210" i="13"/>
  <c r="EH210" i="13" s="1"/>
  <c r="EG190" i="13"/>
  <c r="EH190" i="13" s="1"/>
  <c r="EG209" i="13"/>
  <c r="EH209" i="13" s="1"/>
  <c r="EG195" i="13"/>
  <c r="EH195" i="13" s="1"/>
  <c r="EG184" i="13"/>
  <c r="EH184" i="13" s="1"/>
  <c r="EG197" i="13"/>
  <c r="EH197" i="13" s="1"/>
  <c r="EG227" i="13"/>
  <c r="EH227" i="13" s="1"/>
  <c r="EG202" i="13"/>
  <c r="EH202" i="13" s="1"/>
  <c r="EG175" i="13"/>
  <c r="EH175" i="13" s="1"/>
  <c r="EG206" i="13"/>
  <c r="EH206" i="13" s="1"/>
  <c r="EG205" i="13"/>
  <c r="EH205" i="13" s="1"/>
  <c r="EG188" i="13"/>
  <c r="EH188" i="13" s="1"/>
  <c r="EG193" i="13"/>
  <c r="EH193" i="13" s="1"/>
  <c r="EG224" i="13"/>
  <c r="EH224" i="13" s="1"/>
  <c r="EG223" i="13"/>
  <c r="EH223" i="13" s="1"/>
  <c r="EG192" i="13"/>
  <c r="EH192" i="13" s="1"/>
  <c r="EG228" i="13"/>
  <c r="EH228" i="13" s="1"/>
  <c r="EG198" i="13"/>
  <c r="EH198" i="13" s="1"/>
  <c r="EG176" i="13"/>
  <c r="EH176" i="13" s="1"/>
  <c r="EG212" i="13"/>
  <c r="EH212" i="13" s="1"/>
  <c r="EG182" i="13"/>
  <c r="EH182" i="13" s="1"/>
  <c r="EG218" i="13"/>
  <c r="EH218" i="13" s="1"/>
  <c r="EG178" i="13"/>
  <c r="EH178" i="13" s="1"/>
  <c r="EG183" i="13"/>
  <c r="EH183" i="13" s="1"/>
  <c r="EG214" i="13"/>
  <c r="EH214" i="13" s="1"/>
  <c r="EG213" i="13"/>
  <c r="EH213" i="13" s="1"/>
  <c r="EG196" i="13"/>
  <c r="EH196" i="13" s="1"/>
  <c r="EG200" i="13"/>
  <c r="EH200" i="13" s="1"/>
  <c r="EG232" i="13"/>
  <c r="EH232" i="13" s="1"/>
  <c r="EG201" i="13"/>
  <c r="EH201" i="13" s="1"/>
  <c r="EG181" i="13"/>
  <c r="EH181" i="13" s="1"/>
  <c r="EG191" i="13"/>
  <c r="EH191" i="13" s="1"/>
  <c r="EG221" i="13"/>
  <c r="EH221" i="13" s="1"/>
  <c r="EG177" i="13"/>
  <c r="EH177" i="13" s="1"/>
  <c r="EG207" i="13"/>
  <c r="EH207" i="13" s="1"/>
  <c r="EG211" i="13"/>
  <c r="EH211" i="13" s="1"/>
  <c r="EG187" i="13"/>
  <c r="EH187" i="13" s="1"/>
  <c r="EG199" i="13"/>
  <c r="EH199" i="13" s="1"/>
  <c r="EG229" i="13"/>
  <c r="EH229" i="13" s="1"/>
  <c r="EG185" i="13"/>
  <c r="EH185" i="13" s="1"/>
  <c r="EG215" i="13"/>
  <c r="EH215" i="13" s="1"/>
  <c r="EG217" i="13"/>
  <c r="EH217" i="13" s="1"/>
  <c r="EG186" i="13"/>
  <c r="EH186" i="13" s="1"/>
  <c r="EG222" i="13"/>
  <c r="EH222" i="13" s="1"/>
  <c r="EG208" i="13"/>
  <c r="EH208" i="13" s="1"/>
  <c r="EG194" i="13"/>
  <c r="EH194" i="13" s="1"/>
  <c r="EG230" i="13"/>
  <c r="EH230" i="13" s="1"/>
  <c r="EG180" i="13"/>
  <c r="EH180" i="13" s="1"/>
  <c r="EG216" i="13"/>
  <c r="EH216" i="13" s="1"/>
  <c r="EN53" i="13"/>
  <c r="EL53" i="13"/>
  <c r="EJ54" i="13" s="1"/>
  <c r="EG532" i="13"/>
  <c r="EH532" i="13" s="1"/>
  <c r="EG523" i="13"/>
  <c r="EH523" i="13" s="1"/>
  <c r="EG402" i="13"/>
  <c r="EH402" i="13" s="1"/>
  <c r="EG460" i="13"/>
  <c r="EH460" i="13" s="1"/>
  <c r="EG396" i="13"/>
  <c r="EH396" i="13" s="1"/>
  <c r="EG493" i="13"/>
  <c r="EH493" i="13" s="1"/>
  <c r="EG490" i="13"/>
  <c r="EH490" i="13" s="1"/>
  <c r="EG362" i="13"/>
  <c r="EH362" i="13" s="1"/>
  <c r="EG481" i="13"/>
  <c r="EH481" i="13" s="1"/>
  <c r="EG400" i="13"/>
  <c r="EH400" i="13" s="1"/>
  <c r="EG395" i="13"/>
  <c r="EH395" i="13" s="1"/>
  <c r="EG435" i="13"/>
  <c r="EH435" i="13" s="1"/>
  <c r="EG480" i="13"/>
  <c r="EH480" i="13" s="1"/>
  <c r="EG495" i="13"/>
  <c r="EH495" i="13" s="1"/>
  <c r="EG370" i="13"/>
  <c r="EH370" i="13" s="1"/>
  <c r="EG389" i="13"/>
  <c r="EH389" i="13" s="1"/>
  <c r="EG432" i="13"/>
  <c r="EH432" i="13" s="1"/>
  <c r="EG470" i="13"/>
  <c r="EH470" i="13" s="1"/>
  <c r="EG483" i="13"/>
  <c r="EH483" i="13" s="1"/>
  <c r="EG518" i="13"/>
  <c r="EH518" i="13" s="1"/>
  <c r="EG388" i="13"/>
  <c r="EH388" i="13" s="1"/>
  <c r="EG412" i="13"/>
  <c r="EH412" i="13" s="1"/>
  <c r="EG427" i="13"/>
  <c r="EH427" i="13" s="1"/>
  <c r="EG455" i="13"/>
  <c r="EH455" i="13" s="1"/>
  <c r="EG508" i="13"/>
  <c r="EH508" i="13" s="1"/>
  <c r="EG531" i="13"/>
  <c r="EH531" i="13" s="1"/>
  <c r="EG366" i="13"/>
  <c r="EH366" i="13" s="1"/>
  <c r="EG353" i="13"/>
  <c r="EH353" i="13" s="1"/>
  <c r="EG385" i="13"/>
  <c r="EH385" i="13" s="1"/>
  <c r="EG397" i="13"/>
  <c r="EH397" i="13" s="1"/>
  <c r="EG428" i="13"/>
  <c r="EH428" i="13" s="1"/>
  <c r="EG437" i="13"/>
  <c r="EH437" i="13" s="1"/>
  <c r="EG465" i="13"/>
  <c r="EH465" i="13" s="1"/>
  <c r="EG503" i="13"/>
  <c r="EH503" i="13" s="1"/>
  <c r="EG488" i="13"/>
  <c r="EH488" i="13" s="1"/>
  <c r="EG497" i="13"/>
  <c r="EH497" i="13" s="1"/>
  <c r="EG521" i="13"/>
  <c r="EH521" i="13" s="1"/>
  <c r="EG376" i="13"/>
  <c r="EH376" i="13" s="1"/>
  <c r="EG363" i="13"/>
  <c r="EH363" i="13" s="1"/>
  <c r="EG398" i="13"/>
  <c r="EH398" i="13" s="1"/>
  <c r="EG407" i="13"/>
  <c r="EH407" i="13" s="1"/>
  <c r="EG438" i="13"/>
  <c r="EH438" i="13" s="1"/>
  <c r="EG449" i="13"/>
  <c r="EH449" i="13" s="1"/>
  <c r="EG458" i="13"/>
  <c r="EH458" i="13" s="1"/>
  <c r="EG486" i="13"/>
  <c r="EH486" i="13" s="1"/>
  <c r="EG489" i="13"/>
  <c r="EH489" i="13" s="1"/>
  <c r="EG505" i="13"/>
  <c r="EH505" i="13" s="1"/>
  <c r="EG527" i="13"/>
  <c r="EH527" i="13" s="1"/>
  <c r="EG378" i="13"/>
  <c r="EH378" i="13" s="1"/>
  <c r="EG433" i="13"/>
  <c r="EH433" i="13" s="1"/>
  <c r="EG424" i="13"/>
  <c r="EH424" i="13" s="1"/>
  <c r="EG364" i="13"/>
  <c r="EH364" i="13" s="1"/>
  <c r="EG383" i="13"/>
  <c r="EH383" i="13" s="1"/>
  <c r="EG426" i="13"/>
  <c r="EH426" i="13" s="1"/>
  <c r="EG463" i="13"/>
  <c r="EH463" i="13" s="1"/>
  <c r="EG484" i="13"/>
  <c r="EH484" i="13" s="1"/>
  <c r="EG519" i="13"/>
  <c r="EH519" i="13" s="1"/>
  <c r="EG401" i="13"/>
  <c r="EH401" i="13" s="1"/>
  <c r="EG441" i="13"/>
  <c r="EH441" i="13" s="1"/>
  <c r="EG393" i="13"/>
  <c r="EH393" i="13" s="1"/>
  <c r="EG365" i="13"/>
  <c r="EH365" i="13" s="1"/>
  <c r="EG507" i="13"/>
  <c r="EH507" i="13" s="1"/>
  <c r="EG381" i="13"/>
  <c r="EH381" i="13" s="1"/>
  <c r="EG517" i="13"/>
  <c r="EH517" i="13" s="1"/>
  <c r="EG367" i="13"/>
  <c r="EH367" i="13" s="1"/>
  <c r="EG411" i="13"/>
  <c r="EH411" i="13" s="1"/>
  <c r="EG440" i="13"/>
  <c r="EH440" i="13" s="1"/>
  <c r="EG467" i="13"/>
  <c r="EH467" i="13" s="1"/>
  <c r="EG509" i="13"/>
  <c r="EH509" i="13" s="1"/>
  <c r="EG386" i="13"/>
  <c r="EH386" i="13" s="1"/>
  <c r="EG410" i="13"/>
  <c r="EH410" i="13" s="1"/>
  <c r="EG425" i="13"/>
  <c r="EH425" i="13" s="1"/>
  <c r="EG453" i="13"/>
  <c r="EH453" i="13" s="1"/>
  <c r="EG500" i="13"/>
  <c r="EH500" i="13" s="1"/>
  <c r="EG529" i="13"/>
  <c r="EH529" i="13" s="1"/>
  <c r="EG359" i="13"/>
  <c r="EH359" i="13" s="1"/>
  <c r="EG403" i="13"/>
  <c r="EH403" i="13" s="1"/>
  <c r="EG445" i="13"/>
  <c r="EH445" i="13" s="1"/>
  <c r="EG478" i="13"/>
  <c r="EH478" i="13" s="1"/>
  <c r="EG506" i="13"/>
  <c r="EH506" i="13" s="1"/>
  <c r="EG374" i="13"/>
  <c r="EH374" i="13" s="1"/>
  <c r="EG361" i="13"/>
  <c r="EH361" i="13" s="1"/>
  <c r="EG394" i="13"/>
  <c r="EH394" i="13" s="1"/>
  <c r="EG405" i="13"/>
  <c r="EH405" i="13" s="1"/>
  <c r="EG436" i="13"/>
  <c r="EH436" i="13" s="1"/>
  <c r="EG447" i="13"/>
  <c r="EH447" i="13" s="1"/>
  <c r="EG456" i="13"/>
  <c r="EH456" i="13" s="1"/>
  <c r="EG482" i="13"/>
  <c r="EH482" i="13" s="1"/>
  <c r="EG487" i="13"/>
  <c r="EH487" i="13" s="1"/>
  <c r="EG510" i="13"/>
  <c r="EH510" i="13" s="1"/>
  <c r="EG522" i="13"/>
  <c r="EH522" i="13" s="1"/>
  <c r="EG384" i="13"/>
  <c r="EH384" i="13" s="1"/>
  <c r="EG371" i="13"/>
  <c r="EH371" i="13" s="1"/>
  <c r="EG408" i="13"/>
  <c r="EH408" i="13" s="1"/>
  <c r="EG415" i="13"/>
  <c r="EH415" i="13" s="1"/>
  <c r="EG423" i="13"/>
  <c r="EH423" i="13" s="1"/>
  <c r="EG444" i="13"/>
  <c r="EH444" i="13" s="1"/>
  <c r="EG468" i="13"/>
  <c r="EH468" i="13" s="1"/>
  <c r="EG471" i="13"/>
  <c r="EH471" i="13" s="1"/>
  <c r="EG498" i="13"/>
  <c r="EH498" i="13" s="1"/>
  <c r="EG512" i="13"/>
  <c r="EH512" i="13" s="1"/>
  <c r="EG528" i="13"/>
  <c r="EH528" i="13" s="1"/>
  <c r="EG409" i="13"/>
  <c r="EH409" i="13" s="1"/>
  <c r="EG357" i="13"/>
  <c r="EH357" i="13" s="1"/>
  <c r="EG380" i="13"/>
  <c r="EH380" i="13" s="1"/>
  <c r="EG494" i="13"/>
  <c r="EH494" i="13" s="1"/>
  <c r="EG443" i="13"/>
  <c r="EH443" i="13" s="1"/>
  <c r="EG501" i="13"/>
  <c r="EH501" i="13" s="1"/>
  <c r="EG356" i="13"/>
  <c r="EH356" i="13" s="1"/>
  <c r="EG418" i="13"/>
  <c r="EH418" i="13" s="1"/>
  <c r="EG475" i="13"/>
  <c r="EH475" i="13" s="1"/>
  <c r="EG369" i="13"/>
  <c r="EH369" i="13" s="1"/>
  <c r="EG413" i="13"/>
  <c r="EH413" i="13" s="1"/>
  <c r="EG442" i="13"/>
  <c r="EH442" i="13" s="1"/>
  <c r="EG469" i="13"/>
  <c r="EH469" i="13" s="1"/>
  <c r="EG511" i="13"/>
  <c r="EH511" i="13" s="1"/>
  <c r="EG392" i="13"/>
  <c r="EH392" i="13" s="1"/>
  <c r="EG416" i="13"/>
  <c r="EH416" i="13" s="1"/>
  <c r="EG431" i="13"/>
  <c r="EH431" i="13" s="1"/>
  <c r="EG459" i="13"/>
  <c r="EH459" i="13" s="1"/>
  <c r="EG504" i="13"/>
  <c r="EH504" i="13" s="1"/>
  <c r="EG404" i="13"/>
  <c r="EH404" i="13" s="1"/>
  <c r="EG525" i="13"/>
  <c r="EH525" i="13" s="1"/>
  <c r="EG354" i="13"/>
  <c r="EH354" i="13" s="1"/>
  <c r="EG446" i="13"/>
  <c r="EH446" i="13" s="1"/>
  <c r="EG514" i="13"/>
  <c r="EH514" i="13" s="1"/>
  <c r="EG372" i="13"/>
  <c r="EH372" i="13" s="1"/>
  <c r="EG434" i="13"/>
  <c r="EH434" i="13" s="1"/>
  <c r="EG485" i="13"/>
  <c r="EH485" i="13" s="1"/>
  <c r="EG358" i="13"/>
  <c r="EH358" i="13" s="1"/>
  <c r="EG377" i="13"/>
  <c r="EH377" i="13" s="1"/>
  <c r="EG420" i="13"/>
  <c r="EH420" i="13" s="1"/>
  <c r="EG450" i="13"/>
  <c r="EH450" i="13" s="1"/>
  <c r="EG477" i="13"/>
  <c r="EH477" i="13" s="1"/>
  <c r="EG513" i="13"/>
  <c r="EH513" i="13" s="1"/>
  <c r="EG355" i="13"/>
  <c r="EH355" i="13" s="1"/>
  <c r="EG399" i="13"/>
  <c r="EH399" i="13" s="1"/>
  <c r="EG439" i="13"/>
  <c r="EH439" i="13" s="1"/>
  <c r="EG472" i="13"/>
  <c r="EH472" i="13" s="1"/>
  <c r="EG499" i="13"/>
  <c r="EH499" i="13" s="1"/>
  <c r="EG474" i="13"/>
  <c r="EH474" i="13" s="1"/>
  <c r="EG461" i="13"/>
  <c r="EH461" i="13" s="1"/>
  <c r="EG419" i="13"/>
  <c r="EH419" i="13" s="1"/>
  <c r="EG373" i="13"/>
  <c r="EH373" i="13" s="1"/>
  <c r="EG476" i="13"/>
  <c r="EH476" i="13" s="1"/>
  <c r="EG375" i="13"/>
  <c r="EH375" i="13" s="1"/>
  <c r="EG448" i="13"/>
  <c r="EH448" i="13" s="1"/>
  <c r="EG516" i="13"/>
  <c r="EH516" i="13" s="1"/>
  <c r="EG382" i="13"/>
  <c r="EH382" i="13" s="1"/>
  <c r="EG406" i="13"/>
  <c r="EH406" i="13" s="1"/>
  <c r="EG421" i="13"/>
  <c r="EH421" i="13" s="1"/>
  <c r="EG464" i="13"/>
  <c r="EH464" i="13" s="1"/>
  <c r="EG496" i="13"/>
  <c r="EH496" i="13" s="1"/>
  <c r="EG526" i="13"/>
  <c r="EH526" i="13" s="1"/>
  <c r="EG360" i="13"/>
  <c r="EH360" i="13" s="1"/>
  <c r="EG379" i="13"/>
  <c r="EH379" i="13" s="1"/>
  <c r="EG422" i="13"/>
  <c r="EH422" i="13" s="1"/>
  <c r="EG452" i="13"/>
  <c r="EH452" i="13" s="1"/>
  <c r="EG479" i="13"/>
  <c r="EH479" i="13" s="1"/>
  <c r="EG515" i="13"/>
  <c r="EH515" i="13" s="1"/>
  <c r="EG491" i="13"/>
  <c r="EH491" i="13" s="1"/>
  <c r="EG451" i="13"/>
  <c r="EH451" i="13" s="1"/>
  <c r="EG462" i="13"/>
  <c r="EH462" i="13" s="1"/>
  <c r="EG417" i="13"/>
  <c r="EH417" i="13" s="1"/>
  <c r="EG473" i="13"/>
  <c r="EH473" i="13" s="1"/>
  <c r="EG391" i="13"/>
  <c r="EH391" i="13" s="1"/>
  <c r="EG454" i="13"/>
  <c r="EH454" i="13" s="1"/>
  <c r="EG520" i="13"/>
  <c r="EH520" i="13" s="1"/>
  <c r="EG390" i="13"/>
  <c r="EH390" i="13" s="1"/>
  <c r="EG414" i="13"/>
  <c r="EH414" i="13" s="1"/>
  <c r="EG429" i="13"/>
  <c r="EH429" i="13" s="1"/>
  <c r="EG457" i="13"/>
  <c r="EH457" i="13" s="1"/>
  <c r="EG502" i="13"/>
  <c r="EH502" i="13" s="1"/>
  <c r="EG530" i="13"/>
  <c r="EH530" i="13" s="1"/>
  <c r="EG368" i="13"/>
  <c r="EH368" i="13" s="1"/>
  <c r="EG387" i="13"/>
  <c r="EH387" i="13" s="1"/>
  <c r="EG430" i="13"/>
  <c r="EH430" i="13" s="1"/>
  <c r="EG466" i="13"/>
  <c r="EH466" i="13" s="1"/>
  <c r="EG492" i="13"/>
  <c r="EH492" i="13" s="1"/>
  <c r="EG524" i="13"/>
  <c r="EH524" i="13" s="1"/>
  <c r="EG165" i="13"/>
  <c r="EH165" i="13" s="1"/>
  <c r="EG118" i="13"/>
  <c r="EH118" i="13" s="1"/>
  <c r="EG150" i="13"/>
  <c r="EH150" i="13" s="1"/>
  <c r="EG121" i="13"/>
  <c r="EH121" i="13" s="1"/>
  <c r="EG153" i="13"/>
  <c r="EH153" i="13" s="1"/>
  <c r="EG120" i="13"/>
  <c r="EH120" i="13" s="1"/>
  <c r="EG152" i="13"/>
  <c r="EH152" i="13" s="1"/>
  <c r="EG123" i="13"/>
  <c r="EH123" i="13" s="1"/>
  <c r="EG155" i="13"/>
  <c r="EH155" i="13" s="1"/>
  <c r="EG124" i="13"/>
  <c r="EH124" i="13" s="1"/>
  <c r="EG156" i="13"/>
  <c r="EH156" i="13" s="1"/>
  <c r="EG127" i="13"/>
  <c r="EH127" i="13" s="1"/>
  <c r="EG159" i="13"/>
  <c r="EH159" i="13" s="1"/>
  <c r="EG138" i="13"/>
  <c r="EH138" i="13" s="1"/>
  <c r="EG170" i="13"/>
  <c r="EH170" i="13" s="1"/>
  <c r="EG141" i="13"/>
  <c r="EH141" i="13" s="1"/>
  <c r="EG166" i="13"/>
  <c r="EH166" i="13" s="1"/>
  <c r="EG137" i="13"/>
  <c r="EH137" i="13" s="1"/>
  <c r="EG169" i="13"/>
  <c r="EH169" i="13" s="1"/>
  <c r="EG126" i="13"/>
  <c r="EH126" i="13" s="1"/>
  <c r="EG158" i="13"/>
  <c r="EH158" i="13" s="1"/>
  <c r="EG129" i="13"/>
  <c r="EH129" i="13" s="1"/>
  <c r="EG161" i="13"/>
  <c r="EH161" i="13" s="1"/>
  <c r="EG128" i="13"/>
  <c r="EH128" i="13" s="1"/>
  <c r="EG160" i="13"/>
  <c r="EH160" i="13" s="1"/>
  <c r="EG131" i="13"/>
  <c r="EH131" i="13" s="1"/>
  <c r="EG163" i="13"/>
  <c r="EH163" i="13" s="1"/>
  <c r="EG132" i="13"/>
  <c r="EH132" i="13" s="1"/>
  <c r="EG164" i="13"/>
  <c r="EH164" i="13" s="1"/>
  <c r="EG135" i="13"/>
  <c r="EH135" i="13" s="1"/>
  <c r="EG167" i="13"/>
  <c r="EH167" i="13" s="1"/>
  <c r="EG114" i="13"/>
  <c r="EH114" i="13" s="1"/>
  <c r="EG146" i="13"/>
  <c r="EH146" i="13" s="1"/>
  <c r="EG117" i="13"/>
  <c r="EH117" i="13" s="1"/>
  <c r="EG149" i="13"/>
  <c r="EH149" i="13" s="1"/>
  <c r="EG134" i="13"/>
  <c r="EH134" i="13" s="1"/>
  <c r="EG145" i="13"/>
  <c r="EH145" i="13" s="1"/>
  <c r="EG168" i="13"/>
  <c r="EH168" i="13" s="1"/>
  <c r="EG171" i="13"/>
  <c r="EH171" i="13" s="1"/>
  <c r="EG172" i="13"/>
  <c r="EH172" i="13" s="1"/>
  <c r="EG154" i="13"/>
  <c r="EH154" i="13" s="1"/>
  <c r="EG157" i="13"/>
  <c r="EH157" i="13" s="1"/>
  <c r="EG115" i="13"/>
  <c r="EH115" i="13" s="1"/>
  <c r="EG116" i="13"/>
  <c r="EH116" i="13" s="1"/>
  <c r="EG119" i="13"/>
  <c r="EH119" i="13" s="1"/>
  <c r="EG162" i="13"/>
  <c r="EH162" i="13" s="1"/>
  <c r="EG142" i="13"/>
  <c r="EH142" i="13" s="1"/>
  <c r="EG136" i="13"/>
  <c r="EH136" i="13" s="1"/>
  <c r="EG139" i="13"/>
  <c r="EH139" i="13" s="1"/>
  <c r="EG140" i="13"/>
  <c r="EH140" i="13" s="1"/>
  <c r="EG143" i="13"/>
  <c r="EH143" i="13" s="1"/>
  <c r="EG122" i="13"/>
  <c r="EH122" i="13" s="1"/>
  <c r="EG125" i="13"/>
  <c r="EH125" i="13" s="1"/>
  <c r="EG113" i="13"/>
  <c r="EH113" i="13" s="1"/>
  <c r="EG144" i="13"/>
  <c r="EH144" i="13" s="1"/>
  <c r="EG147" i="13"/>
  <c r="EH147" i="13" s="1"/>
  <c r="EG148" i="13"/>
  <c r="EH148" i="13" s="1"/>
  <c r="EG151" i="13"/>
  <c r="EH151" i="13" s="1"/>
  <c r="EG130" i="13"/>
  <c r="EH130" i="13" s="1"/>
  <c r="EG133" i="13"/>
  <c r="EH133" i="13" s="1"/>
  <c r="DX336" i="13"/>
  <c r="DY336" i="13" s="1"/>
  <c r="DX304" i="13"/>
  <c r="DY304" i="13" s="1"/>
  <c r="DX319" i="13"/>
  <c r="DY319" i="13" s="1"/>
  <c r="DX350" i="13"/>
  <c r="DY350" i="13" s="1"/>
  <c r="DX326" i="13"/>
  <c r="DY326" i="13" s="1"/>
  <c r="DX341" i="13"/>
  <c r="DY341" i="13" s="1"/>
  <c r="DX309" i="13"/>
  <c r="DY309" i="13" s="1"/>
  <c r="DX340" i="13"/>
  <c r="DY340" i="13" s="1"/>
  <c r="DX323" i="13"/>
  <c r="DY323" i="13" s="1"/>
  <c r="DX338" i="13"/>
  <c r="DY338" i="13" s="1"/>
  <c r="DX321" i="13"/>
  <c r="DY321" i="13" s="1"/>
  <c r="DX347" i="13"/>
  <c r="DY347" i="13" s="1"/>
  <c r="DX331" i="13"/>
  <c r="DY331" i="13" s="1"/>
  <c r="DX330" i="13"/>
  <c r="DY330" i="13" s="1"/>
  <c r="DX313" i="13"/>
  <c r="DY313" i="13" s="1"/>
  <c r="DX292" i="13"/>
  <c r="DY292" i="13" s="1"/>
  <c r="DX290" i="13"/>
  <c r="DY290" i="13" s="1"/>
  <c r="DX280" i="13"/>
  <c r="DY280" i="13" s="1"/>
  <c r="DX270" i="13"/>
  <c r="DY270" i="13" s="1"/>
  <c r="DX258" i="13"/>
  <c r="DY258" i="13" s="1"/>
  <c r="DX248" i="13"/>
  <c r="DY248" i="13" s="1"/>
  <c r="DX285" i="13"/>
  <c r="DY285" i="13" s="1"/>
  <c r="DX288" i="13"/>
  <c r="DY288" i="13" s="1"/>
  <c r="DX278" i="13"/>
  <c r="DY278" i="13" s="1"/>
  <c r="DX266" i="13"/>
  <c r="DY266" i="13" s="1"/>
  <c r="DX256" i="13"/>
  <c r="DY256" i="13" s="1"/>
  <c r="DX246" i="13"/>
  <c r="DY246" i="13" s="1"/>
  <c r="DX281" i="13"/>
  <c r="DY281" i="13" s="1"/>
  <c r="DX286" i="13"/>
  <c r="DY286" i="13" s="1"/>
  <c r="DX274" i="13"/>
  <c r="DY274" i="13" s="1"/>
  <c r="DX264" i="13"/>
  <c r="DY264" i="13" s="1"/>
  <c r="DX254" i="13"/>
  <c r="DY254" i="13" s="1"/>
  <c r="DX289" i="13"/>
  <c r="DY289" i="13" s="1"/>
  <c r="DX282" i="13"/>
  <c r="DY282" i="13" s="1"/>
  <c r="DX287" i="13"/>
  <c r="DY287" i="13" s="1"/>
  <c r="DX271" i="13"/>
  <c r="DY271" i="13" s="1"/>
  <c r="DX261" i="13"/>
  <c r="DY261" i="13" s="1"/>
  <c r="DX249" i="13"/>
  <c r="DY249" i="13" s="1"/>
  <c r="DX239" i="13"/>
  <c r="DY239" i="13" s="1"/>
  <c r="DX242" i="13"/>
  <c r="DY242" i="13" s="1"/>
  <c r="DX272" i="13"/>
  <c r="DY272" i="13" s="1"/>
  <c r="DX279" i="13"/>
  <c r="DY279" i="13" s="1"/>
  <c r="DX269" i="13"/>
  <c r="DY269" i="13" s="1"/>
  <c r="DX257" i="13"/>
  <c r="DY257" i="13" s="1"/>
  <c r="DX247" i="13"/>
  <c r="DY247" i="13" s="1"/>
  <c r="DX237" i="13"/>
  <c r="DY237" i="13" s="1"/>
  <c r="DX238" i="13"/>
  <c r="DY238" i="13" s="1"/>
  <c r="DX262" i="13"/>
  <c r="DY262" i="13" s="1"/>
  <c r="DX277" i="13"/>
  <c r="DY277" i="13" s="1"/>
  <c r="DX265" i="13"/>
  <c r="DY265" i="13" s="1"/>
  <c r="DX255" i="13"/>
  <c r="DY255" i="13" s="1"/>
  <c r="DX245" i="13"/>
  <c r="DY245" i="13" s="1"/>
  <c r="DX233" i="13"/>
  <c r="DY233" i="13" s="1"/>
  <c r="DX236" i="13"/>
  <c r="DY236" i="13" s="1"/>
  <c r="DX253" i="13"/>
  <c r="DY253" i="13" s="1"/>
  <c r="DX250" i="13"/>
  <c r="DY250" i="13" s="1"/>
  <c r="DX241" i="13"/>
  <c r="DY241" i="13" s="1"/>
  <c r="DX234" i="13"/>
  <c r="DY234" i="13" s="1"/>
  <c r="DX263" i="13"/>
  <c r="DY263" i="13" s="1"/>
  <c r="DX244" i="13"/>
  <c r="DY244" i="13" s="1"/>
  <c r="DX273" i="13"/>
  <c r="DY273" i="13" s="1"/>
  <c r="DX243" i="13"/>
  <c r="DY243" i="13" s="1"/>
  <c r="DX275" i="13"/>
  <c r="DY275" i="13" s="1"/>
  <c r="DX260" i="13"/>
  <c r="DY260" i="13" s="1"/>
  <c r="DX240" i="13"/>
  <c r="DY240" i="13" s="1"/>
  <c r="DX259" i="13"/>
  <c r="DY259" i="13" s="1"/>
  <c r="DX291" i="13"/>
  <c r="DY291" i="13" s="1"/>
  <c r="DX276" i="13"/>
  <c r="DY276" i="13" s="1"/>
  <c r="DX251" i="13"/>
  <c r="DY251" i="13" s="1"/>
  <c r="DX283" i="13"/>
  <c r="DY283" i="13" s="1"/>
  <c r="DX268" i="13"/>
  <c r="DY268" i="13" s="1"/>
  <c r="DX235" i="13"/>
  <c r="DY235" i="13" s="1"/>
  <c r="DX267" i="13"/>
  <c r="DY267" i="13" s="1"/>
  <c r="DX284" i="13"/>
  <c r="DY284" i="13" s="1"/>
  <c r="DX252" i="13"/>
  <c r="DY252" i="13" s="1"/>
  <c r="EB53" i="13"/>
  <c r="EP456" i="13"/>
  <c r="EQ456" i="13" s="1"/>
  <c r="EP510" i="13"/>
  <c r="EQ510" i="13" s="1"/>
  <c r="EP442" i="13"/>
  <c r="EQ442" i="13" s="1"/>
  <c r="EP152" i="13"/>
  <c r="EQ152" i="13" s="1"/>
  <c r="EP120" i="13"/>
  <c r="EQ120" i="13" s="1"/>
  <c r="EP147" i="13"/>
  <c r="EQ147" i="13" s="1"/>
  <c r="EP115" i="13"/>
  <c r="EQ115" i="13" s="1"/>
  <c r="EP142" i="13"/>
  <c r="EQ142" i="13" s="1"/>
  <c r="EP169" i="13"/>
  <c r="EQ169" i="13" s="1"/>
  <c r="EP137" i="13"/>
  <c r="EQ137" i="13" s="1"/>
  <c r="EP172" i="13"/>
  <c r="EQ172" i="13" s="1"/>
  <c r="EP140" i="13"/>
  <c r="EQ140" i="13" s="1"/>
  <c r="EP167" i="13"/>
  <c r="EQ167" i="13" s="1"/>
  <c r="EP135" i="13"/>
  <c r="EQ135" i="13" s="1"/>
  <c r="EP138" i="13"/>
  <c r="EQ138" i="13" s="1"/>
  <c r="EP130" i="13"/>
  <c r="EQ130" i="13" s="1"/>
  <c r="EP122" i="13"/>
  <c r="EQ122" i="13" s="1"/>
  <c r="EP141" i="13"/>
  <c r="EQ141" i="13" s="1"/>
  <c r="DX529" i="13"/>
  <c r="DY529" i="13" s="1"/>
  <c r="DX524" i="13"/>
  <c r="DY524" i="13" s="1"/>
  <c r="DX520" i="13"/>
  <c r="DY520" i="13" s="1"/>
  <c r="DX510" i="13"/>
  <c r="DY510" i="13" s="1"/>
  <c r="DX502" i="13"/>
  <c r="DY502" i="13" s="1"/>
  <c r="DX494" i="13"/>
  <c r="DY494" i="13" s="1"/>
  <c r="DX492" i="13"/>
  <c r="DY492" i="13" s="1"/>
  <c r="DX484" i="13"/>
  <c r="DY484" i="13" s="1"/>
  <c r="DX471" i="13"/>
  <c r="DY471" i="13" s="1"/>
  <c r="DX472" i="13"/>
  <c r="DY472" i="13" s="1"/>
  <c r="DX459" i="13"/>
  <c r="DY459" i="13" s="1"/>
  <c r="DX457" i="13"/>
  <c r="DY457" i="13" s="1"/>
  <c r="DX437" i="13"/>
  <c r="DY437" i="13" s="1"/>
  <c r="DX429" i="13"/>
  <c r="DY429" i="13" s="1"/>
  <c r="DX421" i="13"/>
  <c r="DY421" i="13" s="1"/>
  <c r="DX426" i="13"/>
  <c r="DY426" i="13" s="1"/>
  <c r="DX418" i="13"/>
  <c r="DY418" i="13" s="1"/>
  <c r="DX403" i="13"/>
  <c r="DY403" i="13" s="1"/>
  <c r="DX416" i="13"/>
  <c r="DY416" i="13" s="1"/>
  <c r="DX400" i="13"/>
  <c r="DY400" i="13" s="1"/>
  <c r="DX392" i="13"/>
  <c r="DY392" i="13" s="1"/>
  <c r="DX368" i="13"/>
  <c r="DY368" i="13" s="1"/>
  <c r="DX360" i="13"/>
  <c r="DY360" i="13" s="1"/>
  <c r="DX387" i="13"/>
  <c r="DY387" i="13" s="1"/>
  <c r="DX363" i="13"/>
  <c r="DY363" i="13" s="1"/>
  <c r="DX355" i="13"/>
  <c r="DY355" i="13" s="1"/>
  <c r="DX525" i="13"/>
  <c r="DY525" i="13" s="1"/>
  <c r="DX516" i="13"/>
  <c r="DY516" i="13" s="1"/>
  <c r="DX515" i="13"/>
  <c r="DY515" i="13" s="1"/>
  <c r="DX508" i="13"/>
  <c r="DY508" i="13" s="1"/>
  <c r="DX485" i="13"/>
  <c r="DY485" i="13" s="1"/>
  <c r="DX501" i="13"/>
  <c r="DY501" i="13" s="1"/>
  <c r="DX490" i="13"/>
  <c r="DY490" i="13" s="1"/>
  <c r="DX469" i="13"/>
  <c r="DY469" i="13" s="1"/>
  <c r="DX461" i="13"/>
  <c r="DY461" i="13" s="1"/>
  <c r="DX462" i="13"/>
  <c r="DY462" i="13" s="1"/>
  <c r="DX456" i="13"/>
  <c r="DY456" i="13" s="1"/>
  <c r="DX455" i="13"/>
  <c r="DY455" i="13" s="1"/>
  <c r="DX435" i="13"/>
  <c r="DY435" i="13" s="1"/>
  <c r="DX446" i="13"/>
  <c r="DY446" i="13" s="1"/>
  <c r="DX432" i="13"/>
  <c r="DY432" i="13" s="1"/>
  <c r="DX424" i="13"/>
  <c r="DY424" i="13" s="1"/>
  <c r="DX401" i="13"/>
  <c r="DY401" i="13" s="1"/>
  <c r="DX393" i="13"/>
  <c r="DY393" i="13" s="1"/>
  <c r="DX406" i="13"/>
  <c r="DY406" i="13" s="1"/>
  <c r="DX390" i="13"/>
  <c r="DY390" i="13" s="1"/>
  <c r="DX374" i="13"/>
  <c r="DY374" i="13" s="1"/>
  <c r="DX366" i="13"/>
  <c r="DY366" i="13" s="1"/>
  <c r="DX377" i="13"/>
  <c r="DY377" i="13" s="1"/>
  <c r="DX369" i="13"/>
  <c r="DY369" i="13" s="1"/>
  <c r="DX361" i="13"/>
  <c r="DY361" i="13" s="1"/>
  <c r="DX523" i="13"/>
  <c r="DY523" i="13" s="1"/>
  <c r="DX514" i="13"/>
  <c r="DY514" i="13" s="1"/>
  <c r="DX498" i="13"/>
  <c r="DY498" i="13" s="1"/>
  <c r="DX488" i="13"/>
  <c r="DY488" i="13" s="1"/>
  <c r="DX476" i="13"/>
  <c r="DY476" i="13" s="1"/>
  <c r="DX460" i="13"/>
  <c r="DY460" i="13" s="1"/>
  <c r="DX425" i="13"/>
  <c r="DY425" i="13" s="1"/>
  <c r="DX438" i="13"/>
  <c r="DY438" i="13" s="1"/>
  <c r="DX422" i="13"/>
  <c r="DY422" i="13" s="1"/>
  <c r="DX404" i="13"/>
  <c r="DY404" i="13" s="1"/>
  <c r="DX388" i="13"/>
  <c r="DY388" i="13" s="1"/>
  <c r="DX356" i="13"/>
  <c r="DY356" i="13" s="1"/>
  <c r="DX359" i="13"/>
  <c r="DY359" i="13" s="1"/>
  <c r="DX489" i="13"/>
  <c r="DY489" i="13" s="1"/>
  <c r="DX478" i="13"/>
  <c r="DY478" i="13" s="1"/>
  <c r="DX410" i="13"/>
  <c r="DY410" i="13" s="1"/>
  <c r="DX362" i="13"/>
  <c r="DY362" i="13" s="1"/>
  <c r="DX530" i="13"/>
  <c r="DY530" i="13" s="1"/>
  <c r="DX512" i="13"/>
  <c r="DY512" i="13" s="1"/>
  <c r="DX496" i="13"/>
  <c r="DY496" i="13" s="1"/>
  <c r="DX486" i="13"/>
  <c r="DY486" i="13" s="1"/>
  <c r="DX474" i="13"/>
  <c r="DY474" i="13" s="1"/>
  <c r="DX449" i="13"/>
  <c r="DY449" i="13" s="1"/>
  <c r="DX442" i="13"/>
  <c r="DY442" i="13" s="1"/>
  <c r="DX420" i="13"/>
  <c r="DY420" i="13" s="1"/>
  <c r="DX405" i="13"/>
  <c r="DY405" i="13" s="1"/>
  <c r="DX389" i="13"/>
  <c r="DY389" i="13" s="1"/>
  <c r="DX370" i="13"/>
  <c r="DY370" i="13" s="1"/>
  <c r="DX354" i="13"/>
  <c r="DY354" i="13" s="1"/>
  <c r="DX357" i="13"/>
  <c r="DY357" i="13" s="1"/>
  <c r="DX504" i="13"/>
  <c r="DY504" i="13" s="1"/>
  <c r="DX431" i="13"/>
  <c r="DY431" i="13" s="1"/>
  <c r="DX413" i="13"/>
  <c r="DY413" i="13" s="1"/>
  <c r="DX528" i="13"/>
  <c r="DY528" i="13" s="1"/>
  <c r="DX519" i="13"/>
  <c r="DY519" i="13" s="1"/>
  <c r="DX507" i="13"/>
  <c r="DY507" i="13" s="1"/>
  <c r="DX495" i="13"/>
  <c r="DY495" i="13" s="1"/>
  <c r="DX480" i="13"/>
  <c r="DY480" i="13" s="1"/>
  <c r="DX468" i="13"/>
  <c r="DY468" i="13" s="1"/>
  <c r="DX443" i="13"/>
  <c r="DY443" i="13" s="1"/>
  <c r="DX417" i="13"/>
  <c r="DY417" i="13" s="1"/>
  <c r="DX430" i="13"/>
  <c r="DY430" i="13" s="1"/>
  <c r="DX412" i="13"/>
  <c r="DY412" i="13" s="1"/>
  <c r="DX396" i="13"/>
  <c r="DY396" i="13" s="1"/>
  <c r="DX380" i="13"/>
  <c r="DY380" i="13" s="1"/>
  <c r="DX367" i="13"/>
  <c r="DY367" i="13" s="1"/>
  <c r="DX505" i="13"/>
  <c r="DY505" i="13" s="1"/>
  <c r="DX466" i="13"/>
  <c r="DY466" i="13" s="1"/>
  <c r="DX448" i="13"/>
  <c r="DY448" i="13" s="1"/>
  <c r="DX378" i="13"/>
  <c r="DY378" i="13" s="1"/>
  <c r="DX365" i="13"/>
  <c r="DY365" i="13" s="1"/>
  <c r="DX151" i="13"/>
  <c r="DY151" i="13" s="1"/>
  <c r="DX143" i="13"/>
  <c r="DY143" i="13" s="1"/>
  <c r="DX135" i="13"/>
  <c r="DY135" i="13" s="1"/>
  <c r="DX172" i="13"/>
  <c r="DY172" i="13" s="1"/>
  <c r="DX164" i="13"/>
  <c r="DY164" i="13" s="1"/>
  <c r="DX148" i="13"/>
  <c r="DY148" i="13" s="1"/>
  <c r="DX132" i="13"/>
  <c r="DY132" i="13" s="1"/>
  <c r="DX116" i="13"/>
  <c r="DY116" i="13" s="1"/>
  <c r="DX165" i="13"/>
  <c r="DY165" i="13" s="1"/>
  <c r="DX141" i="13"/>
  <c r="DY141" i="13" s="1"/>
  <c r="DX133" i="13"/>
  <c r="DY133" i="13" s="1"/>
  <c r="DX125" i="13"/>
  <c r="DY125" i="13" s="1"/>
  <c r="DX162" i="13"/>
  <c r="DY162" i="13" s="1"/>
  <c r="DX154" i="13"/>
  <c r="DY154" i="13" s="1"/>
  <c r="DX138" i="13"/>
  <c r="DY138" i="13" s="1"/>
  <c r="DX122" i="13"/>
  <c r="DY122" i="13" s="1"/>
  <c r="DX171" i="13"/>
  <c r="DY171" i="13" s="1"/>
  <c r="DX163" i="13"/>
  <c r="DY163" i="13" s="1"/>
  <c r="DX139" i="13"/>
  <c r="DY139" i="13" s="1"/>
  <c r="DX131" i="13"/>
  <c r="DY131" i="13" s="1"/>
  <c r="DX123" i="13"/>
  <c r="DY123" i="13" s="1"/>
  <c r="DX160" i="13"/>
  <c r="DY160" i="13" s="1"/>
  <c r="DX152" i="13"/>
  <c r="DY152" i="13" s="1"/>
  <c r="DX136" i="13"/>
  <c r="DY136" i="13" s="1"/>
  <c r="DX120" i="13"/>
  <c r="DY120" i="13" s="1"/>
  <c r="DX113" i="13"/>
  <c r="DY113" i="13" s="1"/>
  <c r="DX142" i="13"/>
  <c r="DY142" i="13" s="1"/>
  <c r="DX166" i="13"/>
  <c r="DY166" i="13" s="1"/>
  <c r="DX134" i="13"/>
  <c r="DY134" i="13" s="1"/>
  <c r="DX161" i="13"/>
  <c r="DY161" i="13" s="1"/>
  <c r="DX126" i="13"/>
  <c r="DY126" i="13" s="1"/>
  <c r="DX118" i="13"/>
  <c r="DY118" i="13" s="1"/>
  <c r="DX150" i="13"/>
  <c r="DY150" i="13" s="1"/>
  <c r="EG345" i="13"/>
  <c r="EH345" i="13" s="1"/>
  <c r="EG349" i="13"/>
  <c r="EH349" i="13" s="1"/>
  <c r="EG348" i="13"/>
  <c r="EH348" i="13" s="1"/>
  <c r="EG333" i="13"/>
  <c r="EH333" i="13" s="1"/>
  <c r="EG323" i="13"/>
  <c r="EH323" i="13" s="1"/>
  <c r="EG313" i="13"/>
  <c r="EH313" i="13" s="1"/>
  <c r="EG301" i="13"/>
  <c r="EH301" i="13" s="1"/>
  <c r="EG340" i="13"/>
  <c r="EH340" i="13" s="1"/>
  <c r="EG330" i="13"/>
  <c r="EH330" i="13" s="1"/>
  <c r="EG318" i="13"/>
  <c r="EH318" i="13" s="1"/>
  <c r="EG308" i="13"/>
  <c r="EH308" i="13" s="1"/>
  <c r="EG297" i="13"/>
  <c r="EH297" i="13" s="1"/>
  <c r="EG351" i="13"/>
  <c r="EH351" i="13" s="1"/>
  <c r="EG341" i="13"/>
  <c r="EH341" i="13" s="1"/>
  <c r="EG329" i="13"/>
  <c r="EH329" i="13" s="1"/>
  <c r="EG315" i="13"/>
  <c r="EH315" i="13" s="1"/>
  <c r="EG299" i="13"/>
  <c r="EH299" i="13" s="1"/>
  <c r="EG334" i="13"/>
  <c r="EH334" i="13" s="1"/>
  <c r="EG322" i="13"/>
  <c r="EH322" i="13" s="1"/>
  <c r="EG306" i="13"/>
  <c r="EH306" i="13" s="1"/>
  <c r="EG298" i="13"/>
  <c r="EH298" i="13" s="1"/>
  <c r="EG347" i="13"/>
  <c r="EH347" i="13" s="1"/>
  <c r="EG339" i="13"/>
  <c r="EH339" i="13" s="1"/>
  <c r="EG325" i="13"/>
  <c r="EH325" i="13" s="1"/>
  <c r="EG309" i="13"/>
  <c r="EH309" i="13" s="1"/>
  <c r="EG346" i="13"/>
  <c r="EH346" i="13" s="1"/>
  <c r="EG332" i="13"/>
  <c r="EH332" i="13" s="1"/>
  <c r="EG316" i="13"/>
  <c r="EH316" i="13" s="1"/>
  <c r="EG302" i="13"/>
  <c r="EH302" i="13" s="1"/>
  <c r="EG296" i="13"/>
  <c r="EH296" i="13" s="1"/>
  <c r="EG352" i="13"/>
  <c r="EH352" i="13" s="1"/>
  <c r="EG337" i="13"/>
  <c r="EH337" i="13" s="1"/>
  <c r="EG321" i="13"/>
  <c r="EH321" i="13" s="1"/>
  <c r="EG307" i="13"/>
  <c r="EH307" i="13" s="1"/>
  <c r="EG342" i="13"/>
  <c r="EH342" i="13" s="1"/>
  <c r="EG326" i="13"/>
  <c r="EH326" i="13" s="1"/>
  <c r="EG314" i="13"/>
  <c r="EH314" i="13" s="1"/>
  <c r="EG300" i="13"/>
  <c r="EH300" i="13" s="1"/>
  <c r="EG350" i="13"/>
  <c r="EH350" i="13" s="1"/>
  <c r="EG338" i="13"/>
  <c r="EH338" i="13" s="1"/>
  <c r="EG331" i="13"/>
  <c r="EH331" i="13" s="1"/>
  <c r="EG324" i="13"/>
  <c r="EH324" i="13" s="1"/>
  <c r="EG317" i="13"/>
  <c r="EH317" i="13" s="1"/>
  <c r="EG310" i="13"/>
  <c r="EH310" i="13" s="1"/>
  <c r="EG305" i="13"/>
  <c r="EH305" i="13" s="1"/>
  <c r="EG293" i="13"/>
  <c r="EH293" i="13" s="1"/>
  <c r="EG294" i="13"/>
  <c r="EH294" i="13" s="1"/>
  <c r="EG320" i="13"/>
  <c r="EH320" i="13" s="1"/>
  <c r="EG303" i="13"/>
  <c r="EH303" i="13" s="1"/>
  <c r="EG335" i="13"/>
  <c r="EH335" i="13" s="1"/>
  <c r="EG304" i="13"/>
  <c r="EH304" i="13" s="1"/>
  <c r="EG319" i="13"/>
  <c r="EH319" i="13" s="1"/>
  <c r="EG295" i="13"/>
  <c r="EH295" i="13" s="1"/>
  <c r="EG328" i="13"/>
  <c r="EH328" i="13" s="1"/>
  <c r="EG311" i="13"/>
  <c r="EH311" i="13" s="1"/>
  <c r="EG343" i="13"/>
  <c r="EH343" i="13" s="1"/>
  <c r="EG336" i="13"/>
  <c r="EH336" i="13" s="1"/>
  <c r="EG312" i="13"/>
  <c r="EH312" i="13" s="1"/>
  <c r="EG344" i="13"/>
  <c r="EH344" i="13" s="1"/>
  <c r="EG327" i="13"/>
  <c r="EH327" i="13" s="1"/>
  <c r="CE53" i="13"/>
  <c r="CN40" i="13"/>
  <c r="CO53" i="13" s="1"/>
  <c r="B9" i="13"/>
  <c r="BJ40" i="13"/>
  <c r="BK53" i="13" s="1"/>
  <c r="AZ53" i="13"/>
  <c r="DC53" i="13" s="1"/>
  <c r="EP331" i="13"/>
  <c r="EQ331" i="13" s="1"/>
  <c r="EP321" i="13"/>
  <c r="EQ321" i="13" s="1"/>
  <c r="EP250" i="13"/>
  <c r="EQ250" i="13" s="1"/>
  <c r="EP254" i="13"/>
  <c r="EQ254" i="13" s="1"/>
  <c r="EP248" i="13"/>
  <c r="EQ248" i="13" s="1"/>
  <c r="P53" i="13"/>
  <c r="BX53" i="13"/>
  <c r="BV53" i="13"/>
  <c r="BS47" i="13"/>
  <c r="F6" i="13" s="1"/>
  <c r="Y53" i="13"/>
  <c r="AC48" i="13"/>
  <c r="AE53" i="13" s="1"/>
  <c r="AH53" i="13" s="1"/>
  <c r="E8" i="7"/>
  <c r="E9" i="7"/>
  <c r="EP259" i="13" l="1"/>
  <c r="EQ259" i="13" s="1"/>
  <c r="EP273" i="13"/>
  <c r="EQ273" i="13" s="1"/>
  <c r="EP251" i="13"/>
  <c r="EQ251" i="13" s="1"/>
  <c r="EP280" i="13"/>
  <c r="EQ280" i="13" s="1"/>
  <c r="EP257" i="13"/>
  <c r="EQ257" i="13" s="1"/>
  <c r="EP284" i="13"/>
  <c r="EQ284" i="13" s="1"/>
  <c r="EP274" i="13"/>
  <c r="EQ274" i="13" s="1"/>
  <c r="DX352" i="13"/>
  <c r="DY352" i="13" s="1"/>
  <c r="DX328" i="13"/>
  <c r="DY328" i="13" s="1"/>
  <c r="DX343" i="13"/>
  <c r="DY343" i="13" s="1"/>
  <c r="DX311" i="13"/>
  <c r="DY311" i="13" s="1"/>
  <c r="DX349" i="13"/>
  <c r="DY349" i="13" s="1"/>
  <c r="DX318" i="13"/>
  <c r="DY318" i="13" s="1"/>
  <c r="DX333" i="13"/>
  <c r="DY333" i="13" s="1"/>
  <c r="DX301" i="13"/>
  <c r="DY301" i="13" s="1"/>
  <c r="DX324" i="13"/>
  <c r="DY324" i="13" s="1"/>
  <c r="DX307" i="13"/>
  <c r="DY307" i="13" s="1"/>
  <c r="DX322" i="13"/>
  <c r="DY322" i="13" s="1"/>
  <c r="DX305" i="13"/>
  <c r="DY305" i="13" s="1"/>
  <c r="DX332" i="13"/>
  <c r="DY332" i="13" s="1"/>
  <c r="DX315" i="13"/>
  <c r="DY315" i="13" s="1"/>
  <c r="DX314" i="13"/>
  <c r="DY314" i="13" s="1"/>
  <c r="DX351" i="13"/>
  <c r="DY351" i="13" s="1"/>
  <c r="DX320" i="13"/>
  <c r="DY320" i="13" s="1"/>
  <c r="DX335" i="13"/>
  <c r="DY335" i="13" s="1"/>
  <c r="DX303" i="13"/>
  <c r="DY303" i="13" s="1"/>
  <c r="DX342" i="13"/>
  <c r="DY342" i="13" s="1"/>
  <c r="DX310" i="13"/>
  <c r="DY310" i="13" s="1"/>
  <c r="DX325" i="13"/>
  <c r="DY325" i="13" s="1"/>
  <c r="DX297" i="13"/>
  <c r="DY297" i="13" s="1"/>
  <c r="DX308" i="13"/>
  <c r="DY308" i="13" s="1"/>
  <c r="DX295" i="13"/>
  <c r="DY295" i="13" s="1"/>
  <c r="DX306" i="13"/>
  <c r="DY306" i="13" s="1"/>
  <c r="DX293" i="13"/>
  <c r="DY293" i="13" s="1"/>
  <c r="DX316" i="13"/>
  <c r="DY316" i="13" s="1"/>
  <c r="DX299" i="13"/>
  <c r="DY299" i="13" s="1"/>
  <c r="DX298" i="13"/>
  <c r="DY298" i="13" s="1"/>
  <c r="DX159" i="13"/>
  <c r="DY159" i="13" s="1"/>
  <c r="DX127" i="13"/>
  <c r="DY127" i="13" s="1"/>
  <c r="DX156" i="13"/>
  <c r="DY156" i="13" s="1"/>
  <c r="DX124" i="13"/>
  <c r="DY124" i="13" s="1"/>
  <c r="DX149" i="13"/>
  <c r="DY149" i="13" s="1"/>
  <c r="DX117" i="13"/>
  <c r="DY117" i="13" s="1"/>
  <c r="DX146" i="13"/>
  <c r="DY146" i="13" s="1"/>
  <c r="DX114" i="13"/>
  <c r="DY114" i="13" s="1"/>
  <c r="DX147" i="13"/>
  <c r="DY147" i="13" s="1"/>
  <c r="DX115" i="13"/>
  <c r="DY115" i="13" s="1"/>
  <c r="DX144" i="13"/>
  <c r="DY144" i="13" s="1"/>
  <c r="DX145" i="13"/>
  <c r="DY145" i="13" s="1"/>
  <c r="DX137" i="13"/>
  <c r="DY137" i="13" s="1"/>
  <c r="DX129" i="13"/>
  <c r="DY129" i="13" s="1"/>
  <c r="DX153" i="13"/>
  <c r="DY153" i="13" s="1"/>
  <c r="DX526" i="13"/>
  <c r="DY526" i="13" s="1"/>
  <c r="DX503" i="13"/>
  <c r="DY503" i="13" s="1"/>
  <c r="DX487" i="13"/>
  <c r="DY487" i="13" s="1"/>
  <c r="DX499" i="13"/>
  <c r="DY499" i="13" s="1"/>
  <c r="DX464" i="13"/>
  <c r="DY464" i="13" s="1"/>
  <c r="DX439" i="13"/>
  <c r="DY439" i="13" s="1"/>
  <c r="DX440" i="13"/>
  <c r="DY440" i="13" s="1"/>
  <c r="DX411" i="13"/>
  <c r="DY411" i="13" s="1"/>
  <c r="DX408" i="13"/>
  <c r="DY408" i="13" s="1"/>
  <c r="DX376" i="13"/>
  <c r="DY376" i="13" s="1"/>
  <c r="DX379" i="13"/>
  <c r="DY379" i="13" s="1"/>
  <c r="DX527" i="13"/>
  <c r="DY527" i="13" s="1"/>
  <c r="DX509" i="13"/>
  <c r="DY509" i="13" s="1"/>
  <c r="DX497" i="13"/>
  <c r="DY497" i="13" s="1"/>
  <c r="DX482" i="13"/>
  <c r="DY482" i="13" s="1"/>
  <c r="DX470" i="13"/>
  <c r="DY470" i="13" s="1"/>
  <c r="DX445" i="13"/>
  <c r="DY445" i="13" s="1"/>
  <c r="DX419" i="13"/>
  <c r="DY419" i="13" s="1"/>
  <c r="DX444" i="13"/>
  <c r="DY444" i="13" s="1"/>
  <c r="DX414" i="13"/>
  <c r="DY414" i="13" s="1"/>
  <c r="DX382" i="13"/>
  <c r="DY382" i="13" s="1"/>
  <c r="DX385" i="13"/>
  <c r="DY385" i="13" s="1"/>
  <c r="DX353" i="13"/>
  <c r="DY353" i="13" s="1"/>
  <c r="DX513" i="13"/>
  <c r="DY513" i="13" s="1"/>
  <c r="DX475" i="13"/>
  <c r="DY475" i="13" s="1"/>
  <c r="DX450" i="13"/>
  <c r="DY450" i="13" s="1"/>
  <c r="DX407" i="13"/>
  <c r="DY407" i="13" s="1"/>
  <c r="DX372" i="13"/>
  <c r="DY372" i="13" s="1"/>
  <c r="DX517" i="13"/>
  <c r="DY517" i="13" s="1"/>
  <c r="DX428" i="13"/>
  <c r="DY428" i="13" s="1"/>
  <c r="DX521" i="13"/>
  <c r="DY521" i="13" s="1"/>
  <c r="DX481" i="13"/>
  <c r="DY481" i="13" s="1"/>
  <c r="DX458" i="13"/>
  <c r="DY458" i="13" s="1"/>
  <c r="DX436" i="13"/>
  <c r="DY436" i="13" s="1"/>
  <c r="DX402" i="13"/>
  <c r="DY402" i="13" s="1"/>
  <c r="DX373" i="13"/>
  <c r="DY373" i="13" s="1"/>
  <c r="DX465" i="13"/>
  <c r="DY465" i="13" s="1"/>
  <c r="DX381" i="13"/>
  <c r="DY381" i="13" s="1"/>
  <c r="DX506" i="13"/>
  <c r="DY506" i="13" s="1"/>
  <c r="DX467" i="13"/>
  <c r="DY467" i="13" s="1"/>
  <c r="DX433" i="13"/>
  <c r="DY433" i="13" s="1"/>
  <c r="DX399" i="13"/>
  <c r="DY399" i="13" s="1"/>
  <c r="DX364" i="13"/>
  <c r="DY364" i="13" s="1"/>
  <c r="DX493" i="13"/>
  <c r="DY493" i="13" s="1"/>
  <c r="DX397" i="13"/>
  <c r="DY397" i="13" s="1"/>
  <c r="DX121" i="13"/>
  <c r="DY121" i="13" s="1"/>
  <c r="DX158" i="13"/>
  <c r="DY158" i="13" s="1"/>
  <c r="DX169" i="13"/>
  <c r="DY169" i="13" s="1"/>
  <c r="DX128" i="13"/>
  <c r="DY128" i="13" s="1"/>
  <c r="DX168" i="13"/>
  <c r="DY168" i="13" s="1"/>
  <c r="DX155" i="13"/>
  <c r="DY155" i="13" s="1"/>
  <c r="DX130" i="13"/>
  <c r="DY130" i="13" s="1"/>
  <c r="DX170" i="13"/>
  <c r="DY170" i="13" s="1"/>
  <c r="DX157" i="13"/>
  <c r="DY157" i="13" s="1"/>
  <c r="DX140" i="13"/>
  <c r="DY140" i="13" s="1"/>
  <c r="DX119" i="13"/>
  <c r="DY119" i="13" s="1"/>
  <c r="DX167" i="13"/>
  <c r="DY167" i="13" s="1"/>
  <c r="DX453" i="13"/>
  <c r="DY453" i="13" s="1"/>
  <c r="DX383" i="13"/>
  <c r="DY383" i="13" s="1"/>
  <c r="DX415" i="13"/>
  <c r="DY415" i="13" s="1"/>
  <c r="DX452" i="13"/>
  <c r="DY452" i="13" s="1"/>
  <c r="DX491" i="13"/>
  <c r="DY491" i="13" s="1"/>
  <c r="DX394" i="13"/>
  <c r="DY394" i="13" s="1"/>
  <c r="DX531" i="13"/>
  <c r="DY531" i="13" s="1"/>
  <c r="DX386" i="13"/>
  <c r="DY386" i="13" s="1"/>
  <c r="DX423" i="13"/>
  <c r="DY423" i="13" s="1"/>
  <c r="DX473" i="13"/>
  <c r="DY473" i="13" s="1"/>
  <c r="DX518" i="13"/>
  <c r="DY518" i="13" s="1"/>
  <c r="DX441" i="13"/>
  <c r="DY441" i="13" s="1"/>
  <c r="DX375" i="13"/>
  <c r="DY375" i="13" s="1"/>
  <c r="DX391" i="13"/>
  <c r="DY391" i="13" s="1"/>
  <c r="DX451" i="13"/>
  <c r="DY451" i="13" s="1"/>
  <c r="DX483" i="13"/>
  <c r="DY483" i="13" s="1"/>
  <c r="DX532" i="13"/>
  <c r="DY532" i="13" s="1"/>
  <c r="DX358" i="13"/>
  <c r="DY358" i="13" s="1"/>
  <c r="DX398" i="13"/>
  <c r="DY398" i="13" s="1"/>
  <c r="DX409" i="13"/>
  <c r="DY409" i="13" s="1"/>
  <c r="DX427" i="13"/>
  <c r="DY427" i="13" s="1"/>
  <c r="DX454" i="13"/>
  <c r="DY454" i="13" s="1"/>
  <c r="DX477" i="13"/>
  <c r="DY477" i="13" s="1"/>
  <c r="DX500" i="13"/>
  <c r="DY500" i="13" s="1"/>
  <c r="DX522" i="13"/>
  <c r="DY522" i="13" s="1"/>
  <c r="DX371" i="13"/>
  <c r="DY371" i="13" s="1"/>
  <c r="DX384" i="13"/>
  <c r="DY384" i="13" s="1"/>
  <c r="DX395" i="13"/>
  <c r="DY395" i="13" s="1"/>
  <c r="DX434" i="13"/>
  <c r="DY434" i="13" s="1"/>
  <c r="DX447" i="13"/>
  <c r="DY447" i="13" s="1"/>
  <c r="DX463" i="13"/>
  <c r="DY463" i="13" s="1"/>
  <c r="DX479" i="13"/>
  <c r="DY479" i="13" s="1"/>
  <c r="DX511" i="13"/>
  <c r="DY511" i="13" s="1"/>
  <c r="DX329" i="13"/>
  <c r="DY329" i="13" s="1"/>
  <c r="DX300" i="13"/>
  <c r="DY300" i="13" s="1"/>
  <c r="DX337" i="13"/>
  <c r="DY337" i="13" s="1"/>
  <c r="DX339" i="13"/>
  <c r="DY339" i="13" s="1"/>
  <c r="DX317" i="13"/>
  <c r="DY317" i="13" s="1"/>
  <c r="DX334" i="13"/>
  <c r="DY334" i="13" s="1"/>
  <c r="DX327" i="13"/>
  <c r="DY327" i="13" s="1"/>
  <c r="DX344" i="13"/>
  <c r="DY344" i="13" s="1"/>
  <c r="EP521" i="13"/>
  <c r="EQ521" i="13" s="1"/>
  <c r="EP497" i="13"/>
  <c r="EQ497" i="13" s="1"/>
  <c r="EP355" i="13"/>
  <c r="EQ355" i="13" s="1"/>
  <c r="EP228" i="13"/>
  <c r="EQ228" i="13" s="1"/>
  <c r="EP186" i="13"/>
  <c r="EQ186" i="13" s="1"/>
  <c r="EP349" i="13"/>
  <c r="EQ349" i="13" s="1"/>
  <c r="EP347" i="13"/>
  <c r="EQ347" i="13" s="1"/>
  <c r="DX345" i="13"/>
  <c r="DY345" i="13" s="1"/>
  <c r="DX296" i="13"/>
  <c r="DY296" i="13" s="1"/>
  <c r="DX346" i="13"/>
  <c r="DY346" i="13" s="1"/>
  <c r="DX348" i="13"/>
  <c r="DY348" i="13" s="1"/>
  <c r="DX302" i="13"/>
  <c r="DY302" i="13" s="1"/>
  <c r="DX294" i="13"/>
  <c r="DY294" i="13" s="1"/>
  <c r="DX312" i="13"/>
  <c r="DY312" i="13" s="1"/>
  <c r="EP268" i="13"/>
  <c r="EQ268" i="13" s="1"/>
  <c r="EP249" i="13"/>
  <c r="EQ249" i="13" s="1"/>
  <c r="EP235" i="13"/>
  <c r="EQ235" i="13" s="1"/>
  <c r="EP264" i="13"/>
  <c r="EQ264" i="13" s="1"/>
  <c r="EP240" i="13"/>
  <c r="EQ240" i="13" s="1"/>
  <c r="DX183" i="13"/>
  <c r="DY183" i="13" s="1"/>
  <c r="DX201" i="13"/>
  <c r="DY201" i="13" s="1"/>
  <c r="DX199" i="13"/>
  <c r="DY199" i="13" s="1"/>
  <c r="DX211" i="13"/>
  <c r="DY211" i="13" s="1"/>
  <c r="DX197" i="13"/>
  <c r="DY197" i="13" s="1"/>
  <c r="DX219" i="13"/>
  <c r="DY219" i="13" s="1"/>
  <c r="DX209" i="13"/>
  <c r="DY209" i="13" s="1"/>
  <c r="DX206" i="13"/>
  <c r="DY206" i="13" s="1"/>
  <c r="DX188" i="13"/>
  <c r="DY188" i="13" s="1"/>
  <c r="DX217" i="13"/>
  <c r="DY217" i="13" s="1"/>
  <c r="DX207" i="13"/>
  <c r="DY207" i="13" s="1"/>
  <c r="DX214" i="13"/>
  <c r="DY214" i="13" s="1"/>
  <c r="DX231" i="13"/>
  <c r="DY231" i="13" s="1"/>
  <c r="DX215" i="13"/>
  <c r="DY215" i="13" s="1"/>
  <c r="DX186" i="13"/>
  <c r="DY186" i="13" s="1"/>
  <c r="DX198" i="13"/>
  <c r="DY198" i="13" s="1"/>
  <c r="DX226" i="13"/>
  <c r="DY226" i="13" s="1"/>
  <c r="DX203" i="13"/>
  <c r="DY203" i="13" s="1"/>
  <c r="DX200" i="13"/>
  <c r="DY200" i="13" s="1"/>
  <c r="DX195" i="13"/>
  <c r="DY195" i="13" s="1"/>
  <c r="DX220" i="13"/>
  <c r="DY220" i="13" s="1"/>
  <c r="DX218" i="13"/>
  <c r="DY218" i="13" s="1"/>
  <c r="DX216" i="13"/>
  <c r="DY216" i="13" s="1"/>
  <c r="DX212" i="13"/>
  <c r="DY212" i="13" s="1"/>
  <c r="DX210" i="13"/>
  <c r="DY210" i="13" s="1"/>
  <c r="DX208" i="13"/>
  <c r="DY208" i="13" s="1"/>
  <c r="DX191" i="13"/>
  <c r="DY191" i="13" s="1"/>
  <c r="DX230" i="13"/>
  <c r="DY230" i="13" s="1"/>
  <c r="DX205" i="13"/>
  <c r="DY205" i="13" s="1"/>
  <c r="DX213" i="13"/>
  <c r="DY213" i="13" s="1"/>
  <c r="DX232" i="13"/>
  <c r="DY232" i="13" s="1"/>
  <c r="DX190" i="13"/>
  <c r="DY190" i="13" s="1"/>
  <c r="DX173" i="13"/>
  <c r="DY173" i="13" s="1"/>
  <c r="DX228" i="13"/>
  <c r="DY228" i="13" s="1"/>
  <c r="DX223" i="13"/>
  <c r="DY223" i="13" s="1"/>
  <c r="DX189" i="13"/>
  <c r="DY189" i="13" s="1"/>
  <c r="DX187" i="13"/>
  <c r="DY187" i="13" s="1"/>
  <c r="DX185" i="13"/>
  <c r="DY185" i="13" s="1"/>
  <c r="DX181" i="13"/>
  <c r="DY181" i="13" s="1"/>
  <c r="DX179" i="13"/>
  <c r="DY179" i="13" s="1"/>
  <c r="DX177" i="13"/>
  <c r="DY177" i="13" s="1"/>
  <c r="DX222" i="13"/>
  <c r="DY222" i="13" s="1"/>
  <c r="DX229" i="13"/>
  <c r="DY229" i="13" s="1"/>
  <c r="DX178" i="13"/>
  <c r="DY178" i="13" s="1"/>
  <c r="DX227" i="13"/>
  <c r="DY227" i="13" s="1"/>
  <c r="DX204" i="13"/>
  <c r="DY204" i="13" s="1"/>
  <c r="DX196" i="13"/>
  <c r="DY196" i="13" s="1"/>
  <c r="DX224" i="13"/>
  <c r="DY224" i="13" s="1"/>
  <c r="DX202" i="13"/>
  <c r="DY202" i="13" s="1"/>
  <c r="DX192" i="13"/>
  <c r="DY192" i="13" s="1"/>
  <c r="DX193" i="13"/>
  <c r="DY193" i="13" s="1"/>
  <c r="DX184" i="13"/>
  <c r="DY184" i="13" s="1"/>
  <c r="DX182" i="13"/>
  <c r="DY182" i="13" s="1"/>
  <c r="DX180" i="13"/>
  <c r="DY180" i="13" s="1"/>
  <c r="DX176" i="13"/>
  <c r="DY176" i="13" s="1"/>
  <c r="DX174" i="13"/>
  <c r="DY174" i="13" s="1"/>
  <c r="DX221" i="13"/>
  <c r="DY221" i="13" s="1"/>
  <c r="DX194" i="13"/>
  <c r="DY194" i="13" s="1"/>
  <c r="DX175" i="13"/>
  <c r="DY175" i="13" s="1"/>
  <c r="EP253" i="13"/>
  <c r="EQ253" i="13" s="1"/>
  <c r="EP245" i="13"/>
  <c r="EQ245" i="13" s="1"/>
  <c r="EP285" i="13"/>
  <c r="EQ285" i="13" s="1"/>
  <c r="EP272" i="13"/>
  <c r="EQ272" i="13" s="1"/>
  <c r="EP258" i="13"/>
  <c r="EQ258" i="13" s="1"/>
  <c r="EP243" i="13"/>
  <c r="EQ243" i="13" s="1"/>
  <c r="EP233" i="13"/>
  <c r="EQ233" i="13" s="1"/>
  <c r="EP242" i="13"/>
  <c r="EQ242" i="13" s="1"/>
  <c r="EP271" i="13"/>
  <c r="EQ271" i="13" s="1"/>
  <c r="EP261" i="13"/>
  <c r="EQ261" i="13" s="1"/>
  <c r="EP260" i="13"/>
  <c r="EQ260" i="13" s="1"/>
  <c r="EP282" i="13"/>
  <c r="EQ282" i="13" s="1"/>
  <c r="EP267" i="13"/>
  <c r="EQ267" i="13" s="1"/>
  <c r="EP281" i="13"/>
  <c r="EQ281" i="13" s="1"/>
  <c r="EP283" i="13"/>
  <c r="EQ283" i="13" s="1"/>
  <c r="CR53" i="13"/>
  <c r="EP238" i="13"/>
  <c r="EQ238" i="13" s="1"/>
  <c r="EP241" i="13"/>
  <c r="EQ241" i="13" s="1"/>
  <c r="EP270" i="13"/>
  <c r="EQ270" i="13" s="1"/>
  <c r="EP277" i="13"/>
  <c r="EQ277" i="13" s="1"/>
  <c r="EP279" i="13"/>
  <c r="EQ279" i="13" s="1"/>
  <c r="EP269" i="13"/>
  <c r="EQ269" i="13" s="1"/>
  <c r="EP291" i="13"/>
  <c r="EQ291" i="13" s="1"/>
  <c r="EP292" i="13"/>
  <c r="EQ292" i="13" s="1"/>
  <c r="EP288" i="13"/>
  <c r="EQ288" i="13" s="1"/>
  <c r="EP278" i="13"/>
  <c r="EQ278" i="13" s="1"/>
  <c r="EP290" i="13"/>
  <c r="EQ290" i="13" s="1"/>
  <c r="EP265" i="13"/>
  <c r="EQ265" i="13" s="1"/>
  <c r="EP234" i="13"/>
  <c r="EQ234" i="13" s="1"/>
  <c r="EP236" i="13"/>
  <c r="EQ236" i="13" s="1"/>
  <c r="EP287" i="13"/>
  <c r="EQ287" i="13" s="1"/>
  <c r="CH53" i="13"/>
  <c r="EP263" i="13"/>
  <c r="EQ263" i="13" s="1"/>
  <c r="EP255" i="13"/>
  <c r="EQ255" i="13" s="1"/>
  <c r="EP244" i="13"/>
  <c r="EQ244" i="13" s="1"/>
  <c r="EP289" i="13"/>
  <c r="EQ289" i="13" s="1"/>
  <c r="EP262" i="13"/>
  <c r="EQ262" i="13" s="1"/>
  <c r="EP247" i="13"/>
  <c r="EQ247" i="13" s="1"/>
  <c r="EP286" i="13"/>
  <c r="EQ286" i="13" s="1"/>
  <c r="EP276" i="13"/>
  <c r="EQ276" i="13" s="1"/>
  <c r="EP239" i="13"/>
  <c r="EQ239" i="13" s="1"/>
  <c r="EP256" i="13"/>
  <c r="EQ256" i="13" s="1"/>
  <c r="EP246" i="13"/>
  <c r="EQ246" i="13" s="1"/>
  <c r="EP237" i="13"/>
  <c r="EQ237" i="13" s="1"/>
  <c r="EP252" i="13"/>
  <c r="EQ252" i="13" s="1"/>
  <c r="EP266" i="13"/>
  <c r="EQ266" i="13" s="1"/>
  <c r="EU53" i="13"/>
  <c r="ES54" i="13" s="1"/>
  <c r="ET54" i="13" s="1"/>
  <c r="EW54" i="13" s="1"/>
  <c r="AQ53" i="13"/>
  <c r="AO54" i="13" s="1"/>
  <c r="AO49" i="13" s="1"/>
  <c r="EP302" i="13"/>
  <c r="EQ302" i="13" s="1"/>
  <c r="EP326" i="13"/>
  <c r="EQ326" i="13" s="1"/>
  <c r="EP306" i="13"/>
  <c r="EQ306" i="13" s="1"/>
  <c r="EP316" i="13"/>
  <c r="EQ316" i="13" s="1"/>
  <c r="EP454" i="13"/>
  <c r="EQ454" i="13" s="1"/>
  <c r="EP356" i="13"/>
  <c r="EQ356" i="13" s="1"/>
  <c r="EP404" i="13"/>
  <c r="EQ404" i="13" s="1"/>
  <c r="EP443" i="13"/>
  <c r="EQ443" i="13" s="1"/>
  <c r="EP378" i="13"/>
  <c r="EQ378" i="13" s="1"/>
  <c r="EP486" i="13"/>
  <c r="EQ486" i="13" s="1"/>
  <c r="EP204" i="13"/>
  <c r="EQ204" i="13" s="1"/>
  <c r="EP231" i="13"/>
  <c r="EQ231" i="13" s="1"/>
  <c r="AU144" i="13"/>
  <c r="AV144" i="13" s="1"/>
  <c r="EP304" i="13"/>
  <c r="EQ304" i="13" s="1"/>
  <c r="EP344" i="13"/>
  <c r="EQ344" i="13" s="1"/>
  <c r="EP338" i="13"/>
  <c r="EQ338" i="13" s="1"/>
  <c r="EP303" i="13"/>
  <c r="EQ303" i="13" s="1"/>
  <c r="EP491" i="13"/>
  <c r="EQ491" i="13" s="1"/>
  <c r="EP383" i="13"/>
  <c r="EQ383" i="13" s="1"/>
  <c r="EP438" i="13"/>
  <c r="EQ438" i="13" s="1"/>
  <c r="EP424" i="13"/>
  <c r="EQ424" i="13" s="1"/>
  <c r="EP373" i="13"/>
  <c r="EQ373" i="13" s="1"/>
  <c r="EP516" i="13"/>
  <c r="EQ516" i="13" s="1"/>
  <c r="EP180" i="13"/>
  <c r="EQ180" i="13" s="1"/>
  <c r="EP200" i="13"/>
  <c r="EQ200" i="13" s="1"/>
  <c r="AU150" i="13"/>
  <c r="AV150" i="13" s="1"/>
  <c r="EP323" i="13"/>
  <c r="EQ323" i="13" s="1"/>
  <c r="EP312" i="13"/>
  <c r="EQ312" i="13" s="1"/>
  <c r="EP325" i="13"/>
  <c r="EQ325" i="13" s="1"/>
  <c r="EP335" i="13"/>
  <c r="EQ335" i="13" s="1"/>
  <c r="EP412" i="13"/>
  <c r="EQ412" i="13" s="1"/>
  <c r="EP483" i="13"/>
  <c r="EQ483" i="13" s="1"/>
  <c r="EP360" i="13"/>
  <c r="EQ360" i="13" s="1"/>
  <c r="EP487" i="13"/>
  <c r="EQ487" i="13" s="1"/>
  <c r="EP435" i="13"/>
  <c r="EQ435" i="13" s="1"/>
  <c r="EP226" i="13"/>
  <c r="EQ226" i="13" s="1"/>
  <c r="EP177" i="13"/>
  <c r="EQ177" i="13" s="1"/>
  <c r="EP391" i="13"/>
  <c r="EQ391" i="13" s="1"/>
  <c r="EP519" i="13"/>
  <c r="EQ519" i="13" s="1"/>
  <c r="EP476" i="13"/>
  <c r="EQ476" i="13" s="1"/>
  <c r="EP439" i="13"/>
  <c r="EQ439" i="13" s="1"/>
  <c r="EP527" i="13"/>
  <c r="EQ527" i="13" s="1"/>
  <c r="EP468" i="13"/>
  <c r="EQ468" i="13" s="1"/>
  <c r="EP387" i="13"/>
  <c r="EQ387" i="13" s="1"/>
  <c r="EP452" i="13"/>
  <c r="EQ452" i="13" s="1"/>
  <c r="EP513" i="13"/>
  <c r="EQ513" i="13" s="1"/>
  <c r="EP405" i="13"/>
  <c r="EQ405" i="13" s="1"/>
  <c r="EP463" i="13"/>
  <c r="EQ463" i="13" s="1"/>
  <c r="EP524" i="13"/>
  <c r="EQ524" i="13" s="1"/>
  <c r="EP220" i="13"/>
  <c r="EQ220" i="13" s="1"/>
  <c r="EP194" i="13"/>
  <c r="EQ194" i="13" s="1"/>
  <c r="EP173" i="13"/>
  <c r="EQ173" i="13" s="1"/>
  <c r="EP192" i="13"/>
  <c r="EQ192" i="13" s="1"/>
  <c r="EP421" i="13"/>
  <c r="EQ421" i="13" s="1"/>
  <c r="EP377" i="13"/>
  <c r="EQ377" i="13" s="1"/>
  <c r="EP504" i="13"/>
  <c r="EQ504" i="13" s="1"/>
  <c r="EP448" i="13"/>
  <c r="EQ448" i="13" s="1"/>
  <c r="EP369" i="13"/>
  <c r="EQ369" i="13" s="1"/>
  <c r="EP511" i="13"/>
  <c r="EQ511" i="13" s="1"/>
  <c r="EP390" i="13"/>
  <c r="EQ390" i="13" s="1"/>
  <c r="EP477" i="13"/>
  <c r="EQ477" i="13" s="1"/>
  <c r="EP531" i="13"/>
  <c r="EQ531" i="13" s="1"/>
  <c r="EP408" i="13"/>
  <c r="EQ408" i="13" s="1"/>
  <c r="EP472" i="13"/>
  <c r="EQ472" i="13" s="1"/>
  <c r="EP196" i="13"/>
  <c r="EQ196" i="13" s="1"/>
  <c r="EP216" i="13"/>
  <c r="EQ216" i="13" s="1"/>
  <c r="EP190" i="13"/>
  <c r="EQ190" i="13" s="1"/>
  <c r="EP202" i="13"/>
  <c r="EQ202" i="13" s="1"/>
  <c r="EP146" i="13"/>
  <c r="EQ146" i="13" s="1"/>
  <c r="EP154" i="13"/>
  <c r="EQ154" i="13" s="1"/>
  <c r="EP162" i="13"/>
  <c r="EQ162" i="13" s="1"/>
  <c r="EP170" i="13"/>
  <c r="EQ170" i="13" s="1"/>
  <c r="EP143" i="13"/>
  <c r="EQ143" i="13" s="1"/>
  <c r="EP116" i="13"/>
  <c r="EQ116" i="13" s="1"/>
  <c r="EP148" i="13"/>
  <c r="EQ148" i="13" s="1"/>
  <c r="EP113" i="13"/>
  <c r="EQ113" i="13" s="1"/>
  <c r="EP145" i="13"/>
  <c r="EQ145" i="13" s="1"/>
  <c r="EP118" i="13"/>
  <c r="EQ118" i="13" s="1"/>
  <c r="EP150" i="13"/>
  <c r="EQ150" i="13" s="1"/>
  <c r="EP123" i="13"/>
  <c r="EQ123" i="13" s="1"/>
  <c r="EP155" i="13"/>
  <c r="EQ155" i="13" s="1"/>
  <c r="EP128" i="13"/>
  <c r="EQ128" i="13" s="1"/>
  <c r="EP160" i="13"/>
  <c r="EQ160" i="13" s="1"/>
  <c r="BM44" i="13"/>
  <c r="EP117" i="13"/>
  <c r="EQ117" i="13" s="1"/>
  <c r="EP125" i="13"/>
  <c r="EQ125" i="13" s="1"/>
  <c r="EP133" i="13"/>
  <c r="EQ133" i="13" s="1"/>
  <c r="EP119" i="13"/>
  <c r="EQ119" i="13" s="1"/>
  <c r="EP151" i="13"/>
  <c r="EQ151" i="13" s="1"/>
  <c r="EP124" i="13"/>
  <c r="EQ124" i="13" s="1"/>
  <c r="EP156" i="13"/>
  <c r="EQ156" i="13" s="1"/>
  <c r="EP121" i="13"/>
  <c r="EQ121" i="13" s="1"/>
  <c r="EP153" i="13"/>
  <c r="EQ153" i="13" s="1"/>
  <c r="EP126" i="13"/>
  <c r="EQ126" i="13" s="1"/>
  <c r="EP158" i="13"/>
  <c r="EQ158" i="13" s="1"/>
  <c r="EP131" i="13"/>
  <c r="EQ131" i="13" s="1"/>
  <c r="EP163" i="13"/>
  <c r="EQ163" i="13" s="1"/>
  <c r="EP136" i="13"/>
  <c r="EQ136" i="13" s="1"/>
  <c r="EP168" i="13"/>
  <c r="EQ168" i="13" s="1"/>
  <c r="CY53" i="13"/>
  <c r="EP114" i="13"/>
  <c r="EQ114" i="13" s="1"/>
  <c r="EP149" i="13"/>
  <c r="EQ149" i="13" s="1"/>
  <c r="EP157" i="13"/>
  <c r="EQ157" i="13" s="1"/>
  <c r="EP165" i="13"/>
  <c r="EQ165" i="13" s="1"/>
  <c r="EP127" i="13"/>
  <c r="EQ127" i="13" s="1"/>
  <c r="EP159" i="13"/>
  <c r="EQ159" i="13" s="1"/>
  <c r="EP132" i="13"/>
  <c r="EQ132" i="13" s="1"/>
  <c r="EP164" i="13"/>
  <c r="EQ164" i="13" s="1"/>
  <c r="EP129" i="13"/>
  <c r="EQ129" i="13" s="1"/>
  <c r="EP161" i="13"/>
  <c r="EQ161" i="13" s="1"/>
  <c r="EP134" i="13"/>
  <c r="EQ134" i="13" s="1"/>
  <c r="EP166" i="13"/>
  <c r="EQ166" i="13" s="1"/>
  <c r="EP139" i="13"/>
  <c r="EQ139" i="13" s="1"/>
  <c r="EP171" i="13"/>
  <c r="EQ171" i="13" s="1"/>
  <c r="AU134" i="13"/>
  <c r="AV134" i="13" s="1"/>
  <c r="EP305" i="13"/>
  <c r="EQ305" i="13" s="1"/>
  <c r="EP320" i="13"/>
  <c r="EQ320" i="13" s="1"/>
  <c r="EP339" i="13"/>
  <c r="EQ339" i="13" s="1"/>
  <c r="EP352" i="13"/>
  <c r="EQ352" i="13" s="1"/>
  <c r="EP342" i="13"/>
  <c r="EQ342" i="13" s="1"/>
  <c r="EP351" i="13"/>
  <c r="EQ351" i="13" s="1"/>
  <c r="EP328" i="13"/>
  <c r="EQ328" i="13" s="1"/>
  <c r="EP346" i="13"/>
  <c r="EQ346" i="13" s="1"/>
  <c r="EP314" i="13"/>
  <c r="EQ314" i="13" s="1"/>
  <c r="EP301" i="13"/>
  <c r="EQ301" i="13" s="1"/>
  <c r="EP333" i="13"/>
  <c r="EQ333" i="13" s="1"/>
  <c r="EP293" i="13"/>
  <c r="EQ293" i="13" s="1"/>
  <c r="EP324" i="13"/>
  <c r="EQ324" i="13" s="1"/>
  <c r="EP311" i="13"/>
  <c r="EQ311" i="13" s="1"/>
  <c r="EP343" i="13"/>
  <c r="EQ343" i="13" s="1"/>
  <c r="EP407" i="13"/>
  <c r="EQ407" i="13" s="1"/>
  <c r="EP437" i="13"/>
  <c r="EQ437" i="13" s="1"/>
  <c r="EP465" i="13"/>
  <c r="EQ465" i="13" s="1"/>
  <c r="EP488" i="13"/>
  <c r="EQ488" i="13" s="1"/>
  <c r="EP366" i="13"/>
  <c r="EQ366" i="13" s="1"/>
  <c r="EP393" i="13"/>
  <c r="EQ393" i="13" s="1"/>
  <c r="EP423" i="13"/>
  <c r="EQ423" i="13" s="1"/>
  <c r="EP451" i="13"/>
  <c r="EQ451" i="13" s="1"/>
  <c r="EP496" i="13"/>
  <c r="EQ496" i="13" s="1"/>
  <c r="EP518" i="13"/>
  <c r="EQ518" i="13" s="1"/>
  <c r="EP372" i="13"/>
  <c r="EQ372" i="13" s="1"/>
  <c r="EP399" i="13"/>
  <c r="EQ399" i="13" s="1"/>
  <c r="EP429" i="13"/>
  <c r="EQ429" i="13" s="1"/>
  <c r="EP457" i="13"/>
  <c r="EQ457" i="13" s="1"/>
  <c r="EP480" i="13"/>
  <c r="EQ480" i="13" s="1"/>
  <c r="EP523" i="13"/>
  <c r="EQ523" i="13" s="1"/>
  <c r="EP358" i="13"/>
  <c r="EQ358" i="13" s="1"/>
  <c r="EP385" i="13"/>
  <c r="EQ385" i="13" s="1"/>
  <c r="EP441" i="13"/>
  <c r="EQ441" i="13" s="1"/>
  <c r="EP450" i="13"/>
  <c r="EQ450" i="13" s="1"/>
  <c r="EP485" i="13"/>
  <c r="EQ485" i="13" s="1"/>
  <c r="EP517" i="13"/>
  <c r="EQ517" i="13" s="1"/>
  <c r="EP368" i="13"/>
  <c r="EQ368" i="13" s="1"/>
  <c r="EP363" i="13"/>
  <c r="EQ363" i="13" s="1"/>
  <c r="EP395" i="13"/>
  <c r="EQ395" i="13" s="1"/>
  <c r="EP398" i="13"/>
  <c r="EQ398" i="13" s="1"/>
  <c r="EP425" i="13"/>
  <c r="EQ425" i="13" s="1"/>
  <c r="EP432" i="13"/>
  <c r="EQ432" i="13" s="1"/>
  <c r="EP455" i="13"/>
  <c r="EQ455" i="13" s="1"/>
  <c r="EP462" i="13"/>
  <c r="EQ462" i="13" s="1"/>
  <c r="EP498" i="13"/>
  <c r="EQ498" i="13" s="1"/>
  <c r="EP505" i="13"/>
  <c r="EQ505" i="13" s="1"/>
  <c r="EP520" i="13"/>
  <c r="EQ520" i="13" s="1"/>
  <c r="EP354" i="13"/>
  <c r="EQ354" i="13" s="1"/>
  <c r="EP386" i="13"/>
  <c r="EQ386" i="13" s="1"/>
  <c r="EP381" i="13"/>
  <c r="EQ381" i="13" s="1"/>
  <c r="EP413" i="13"/>
  <c r="EQ413" i="13" s="1"/>
  <c r="EP416" i="13"/>
  <c r="EQ416" i="13" s="1"/>
  <c r="EP418" i="13"/>
  <c r="EQ418" i="13" s="1"/>
  <c r="EP446" i="13"/>
  <c r="EQ446" i="13" s="1"/>
  <c r="EP471" i="13"/>
  <c r="EQ471" i="13" s="1"/>
  <c r="EP481" i="13"/>
  <c r="EQ481" i="13" s="1"/>
  <c r="EP514" i="13"/>
  <c r="EQ514" i="13" s="1"/>
  <c r="EP508" i="13"/>
  <c r="EQ508" i="13" s="1"/>
  <c r="EP530" i="13"/>
  <c r="EQ530" i="13" s="1"/>
  <c r="EP205" i="13"/>
  <c r="EQ205" i="13" s="1"/>
  <c r="EP221" i="13"/>
  <c r="EQ221" i="13" s="1"/>
  <c r="EP191" i="13"/>
  <c r="EQ191" i="13" s="1"/>
  <c r="EP175" i="13"/>
  <c r="EQ175" i="13" s="1"/>
  <c r="EP184" i="13"/>
  <c r="EQ184" i="13" s="1"/>
  <c r="EP206" i="13"/>
  <c r="EQ206" i="13" s="1"/>
  <c r="EP181" i="13"/>
  <c r="EQ181" i="13" s="1"/>
  <c r="EP198" i="13"/>
  <c r="EQ198" i="13" s="1"/>
  <c r="EP208" i="13"/>
  <c r="EQ208" i="13" s="1"/>
  <c r="EP185" i="13"/>
  <c r="EQ185" i="13" s="1"/>
  <c r="EP201" i="13"/>
  <c r="EQ201" i="13" s="1"/>
  <c r="EP210" i="13"/>
  <c r="EQ210" i="13" s="1"/>
  <c r="EP187" i="13"/>
  <c r="EQ187" i="13" s="1"/>
  <c r="EP203" i="13"/>
  <c r="EQ203" i="13" s="1"/>
  <c r="EP214" i="13"/>
  <c r="EQ214" i="13" s="1"/>
  <c r="AS53" i="13"/>
  <c r="AU114" i="13"/>
  <c r="AV114" i="13" s="1"/>
  <c r="AU143" i="13"/>
  <c r="AV143" i="13" s="1"/>
  <c r="EP337" i="13"/>
  <c r="EQ337" i="13" s="1"/>
  <c r="EP336" i="13"/>
  <c r="EQ336" i="13" s="1"/>
  <c r="EP345" i="13"/>
  <c r="EQ345" i="13" s="1"/>
  <c r="EP295" i="13"/>
  <c r="EQ295" i="13" s="1"/>
  <c r="EP313" i="13"/>
  <c r="EQ313" i="13" s="1"/>
  <c r="EP318" i="13"/>
  <c r="EQ318" i="13" s="1"/>
  <c r="EP299" i="13"/>
  <c r="EQ299" i="13" s="1"/>
  <c r="EP296" i="13"/>
  <c r="EQ296" i="13" s="1"/>
  <c r="EP322" i="13"/>
  <c r="EQ322" i="13" s="1"/>
  <c r="EP309" i="13"/>
  <c r="EQ309" i="13" s="1"/>
  <c r="EP341" i="13"/>
  <c r="EQ341" i="13" s="1"/>
  <c r="EP300" i="13"/>
  <c r="EQ300" i="13" s="1"/>
  <c r="EP332" i="13"/>
  <c r="EQ332" i="13" s="1"/>
  <c r="EP319" i="13"/>
  <c r="EQ319" i="13" s="1"/>
  <c r="EP350" i="13"/>
  <c r="EQ350" i="13" s="1"/>
  <c r="EP364" i="13"/>
  <c r="EQ364" i="13" s="1"/>
  <c r="EP394" i="13"/>
  <c r="EQ394" i="13" s="1"/>
  <c r="EP428" i="13"/>
  <c r="EQ428" i="13" s="1"/>
  <c r="EP500" i="13"/>
  <c r="EQ500" i="13" s="1"/>
  <c r="EP501" i="13"/>
  <c r="EQ501" i="13" s="1"/>
  <c r="EP382" i="13"/>
  <c r="EQ382" i="13" s="1"/>
  <c r="EP409" i="13"/>
  <c r="EQ409" i="13" s="1"/>
  <c r="EP445" i="13"/>
  <c r="EQ445" i="13" s="1"/>
  <c r="EP467" i="13"/>
  <c r="EQ467" i="13" s="1"/>
  <c r="EP490" i="13"/>
  <c r="EQ490" i="13" s="1"/>
  <c r="EP526" i="13"/>
  <c r="EQ526" i="13" s="1"/>
  <c r="EP388" i="13"/>
  <c r="EQ388" i="13" s="1"/>
  <c r="EP415" i="13"/>
  <c r="EQ415" i="13" s="1"/>
  <c r="EP420" i="13"/>
  <c r="EQ420" i="13" s="1"/>
  <c r="EP473" i="13"/>
  <c r="EQ473" i="13" s="1"/>
  <c r="EP493" i="13"/>
  <c r="EQ493" i="13" s="1"/>
  <c r="EP528" i="13"/>
  <c r="EQ528" i="13" s="1"/>
  <c r="EP374" i="13"/>
  <c r="EQ374" i="13" s="1"/>
  <c r="EP401" i="13"/>
  <c r="EQ401" i="13" s="1"/>
  <c r="EP431" i="13"/>
  <c r="EQ431" i="13" s="1"/>
  <c r="EP459" i="13"/>
  <c r="EQ459" i="13" s="1"/>
  <c r="EP482" i="13"/>
  <c r="EQ482" i="13" s="1"/>
  <c r="EP525" i="13"/>
  <c r="EQ525" i="13" s="1"/>
  <c r="EP376" i="13"/>
  <c r="EQ376" i="13" s="1"/>
  <c r="EP371" i="13"/>
  <c r="EQ371" i="13" s="1"/>
  <c r="EP403" i="13"/>
  <c r="EQ403" i="13" s="1"/>
  <c r="EP406" i="13"/>
  <c r="EQ406" i="13" s="1"/>
  <c r="EP433" i="13"/>
  <c r="EQ433" i="13" s="1"/>
  <c r="EP449" i="13"/>
  <c r="EQ449" i="13" s="1"/>
  <c r="EP461" i="13"/>
  <c r="EQ461" i="13" s="1"/>
  <c r="EP470" i="13"/>
  <c r="EQ470" i="13" s="1"/>
  <c r="EP484" i="13"/>
  <c r="EQ484" i="13" s="1"/>
  <c r="EP512" i="13"/>
  <c r="EQ512" i="13" s="1"/>
  <c r="EP522" i="13"/>
  <c r="EQ522" i="13" s="1"/>
  <c r="EP362" i="13"/>
  <c r="EQ362" i="13" s="1"/>
  <c r="EP357" i="13"/>
  <c r="EQ357" i="13" s="1"/>
  <c r="EP389" i="13"/>
  <c r="EQ389" i="13" s="1"/>
  <c r="EP392" i="13"/>
  <c r="EQ392" i="13" s="1"/>
  <c r="EP419" i="13"/>
  <c r="EQ419" i="13" s="1"/>
  <c r="EP426" i="13"/>
  <c r="EQ426" i="13" s="1"/>
  <c r="EP453" i="13"/>
  <c r="EQ453" i="13" s="1"/>
  <c r="EP494" i="13"/>
  <c r="EQ494" i="13" s="1"/>
  <c r="EP489" i="13"/>
  <c r="EQ489" i="13" s="1"/>
  <c r="EP499" i="13"/>
  <c r="EQ499" i="13" s="1"/>
  <c r="EP515" i="13"/>
  <c r="EQ515" i="13" s="1"/>
  <c r="EP199" i="13"/>
  <c r="EQ199" i="13" s="1"/>
  <c r="EP188" i="13"/>
  <c r="EQ188" i="13" s="1"/>
  <c r="EP212" i="13"/>
  <c r="EQ212" i="13" s="1"/>
  <c r="EP217" i="13"/>
  <c r="EQ217" i="13" s="1"/>
  <c r="EP227" i="13"/>
  <c r="EQ227" i="13" s="1"/>
  <c r="EP189" i="13"/>
  <c r="EQ189" i="13" s="1"/>
  <c r="EP193" i="13"/>
  <c r="EQ193" i="13" s="1"/>
  <c r="EP209" i="13"/>
  <c r="EQ209" i="13" s="1"/>
  <c r="EP218" i="13"/>
  <c r="EQ218" i="13" s="1"/>
  <c r="EP195" i="13"/>
  <c r="EQ195" i="13" s="1"/>
  <c r="EP211" i="13"/>
  <c r="EQ211" i="13" s="1"/>
  <c r="EP222" i="13"/>
  <c r="EQ222" i="13" s="1"/>
  <c r="EP197" i="13"/>
  <c r="EQ197" i="13" s="1"/>
  <c r="EP215" i="13"/>
  <c r="EQ215" i="13" s="1"/>
  <c r="EP224" i="13"/>
  <c r="EQ224" i="13" s="1"/>
  <c r="AU172" i="13"/>
  <c r="AV172" i="13" s="1"/>
  <c r="BB42" i="13"/>
  <c r="AU231" i="13" s="1"/>
  <c r="AV231" i="13" s="1"/>
  <c r="AU149" i="13"/>
  <c r="AV149" i="13" s="1"/>
  <c r="EP294" i="13"/>
  <c r="EQ294" i="13" s="1"/>
  <c r="EP307" i="13"/>
  <c r="EQ307" i="13" s="1"/>
  <c r="EP334" i="13"/>
  <c r="EQ334" i="13" s="1"/>
  <c r="EP310" i="13"/>
  <c r="EQ310" i="13" s="1"/>
  <c r="EP329" i="13"/>
  <c r="EQ329" i="13" s="1"/>
  <c r="EP297" i="13"/>
  <c r="EQ297" i="13" s="1"/>
  <c r="EP315" i="13"/>
  <c r="EQ315" i="13" s="1"/>
  <c r="EP298" i="13"/>
  <c r="EQ298" i="13" s="1"/>
  <c r="EP330" i="13"/>
  <c r="EQ330" i="13" s="1"/>
  <c r="EP317" i="13"/>
  <c r="EQ317" i="13" s="1"/>
  <c r="EP348" i="13"/>
  <c r="EQ348" i="13" s="1"/>
  <c r="EP308" i="13"/>
  <c r="EQ308" i="13" s="1"/>
  <c r="EP340" i="13"/>
  <c r="EQ340" i="13" s="1"/>
  <c r="EP327" i="13"/>
  <c r="EQ327" i="13" s="1"/>
  <c r="EP380" i="13"/>
  <c r="EQ380" i="13" s="1"/>
  <c r="EP410" i="13"/>
  <c r="EQ410" i="13" s="1"/>
  <c r="EP440" i="13"/>
  <c r="EQ440" i="13" s="1"/>
  <c r="EP474" i="13"/>
  <c r="EQ474" i="13" s="1"/>
  <c r="EP502" i="13"/>
  <c r="EQ502" i="13" s="1"/>
  <c r="EP361" i="13"/>
  <c r="EQ361" i="13" s="1"/>
  <c r="EP396" i="13"/>
  <c r="EQ396" i="13" s="1"/>
  <c r="EP430" i="13"/>
  <c r="EQ430" i="13" s="1"/>
  <c r="EP460" i="13"/>
  <c r="EQ460" i="13" s="1"/>
  <c r="EP503" i="13"/>
  <c r="EQ503" i="13" s="1"/>
  <c r="EP375" i="13"/>
  <c r="EQ375" i="13" s="1"/>
  <c r="EP367" i="13"/>
  <c r="EQ367" i="13" s="1"/>
  <c r="EP402" i="13"/>
  <c r="EQ402" i="13" s="1"/>
  <c r="EP436" i="13"/>
  <c r="EQ436" i="13" s="1"/>
  <c r="EP466" i="13"/>
  <c r="EQ466" i="13" s="1"/>
  <c r="EP509" i="13"/>
  <c r="EQ509" i="13" s="1"/>
  <c r="EP359" i="13"/>
  <c r="EQ359" i="13" s="1"/>
  <c r="EP353" i="13"/>
  <c r="EQ353" i="13" s="1"/>
  <c r="EP417" i="13"/>
  <c r="EQ417" i="13" s="1"/>
  <c r="EP422" i="13"/>
  <c r="EQ422" i="13" s="1"/>
  <c r="EP475" i="13"/>
  <c r="EQ475" i="13" s="1"/>
  <c r="EP495" i="13"/>
  <c r="EQ495" i="13" s="1"/>
  <c r="EP529" i="13"/>
  <c r="EQ529" i="13" s="1"/>
  <c r="EP384" i="13"/>
  <c r="EQ384" i="13" s="1"/>
  <c r="EP379" i="13"/>
  <c r="EQ379" i="13" s="1"/>
  <c r="EP411" i="13"/>
  <c r="EQ411" i="13" s="1"/>
  <c r="EP414" i="13"/>
  <c r="EQ414" i="13" s="1"/>
  <c r="EP447" i="13"/>
  <c r="EQ447" i="13" s="1"/>
  <c r="EP444" i="13"/>
  <c r="EQ444" i="13" s="1"/>
  <c r="EP469" i="13"/>
  <c r="EQ469" i="13" s="1"/>
  <c r="EP479" i="13"/>
  <c r="EQ479" i="13" s="1"/>
  <c r="EP492" i="13"/>
  <c r="EQ492" i="13" s="1"/>
  <c r="EP506" i="13"/>
  <c r="EQ506" i="13" s="1"/>
  <c r="EP532" i="13"/>
  <c r="EQ532" i="13" s="1"/>
  <c r="EP370" i="13"/>
  <c r="EQ370" i="13" s="1"/>
  <c r="EP365" i="13"/>
  <c r="EQ365" i="13" s="1"/>
  <c r="EP397" i="13"/>
  <c r="EQ397" i="13" s="1"/>
  <c r="EP400" i="13"/>
  <c r="EQ400" i="13" s="1"/>
  <c r="EP427" i="13"/>
  <c r="EQ427" i="13" s="1"/>
  <c r="EP434" i="13"/>
  <c r="EQ434" i="13" s="1"/>
  <c r="EP458" i="13"/>
  <c r="EQ458" i="13" s="1"/>
  <c r="EP464" i="13"/>
  <c r="EQ464" i="13" s="1"/>
  <c r="EP478" i="13"/>
  <c r="EQ478" i="13" s="1"/>
  <c r="EP507" i="13"/>
  <c r="EQ507" i="13" s="1"/>
  <c r="EP229" i="13"/>
  <c r="EQ229" i="13" s="1"/>
  <c r="EP183" i="13"/>
  <c r="EQ183" i="13" s="1"/>
  <c r="EP213" i="13"/>
  <c r="EQ213" i="13" s="1"/>
  <c r="EP174" i="13"/>
  <c r="EQ174" i="13" s="1"/>
  <c r="EP179" i="13"/>
  <c r="EQ179" i="13" s="1"/>
  <c r="EP207" i="13"/>
  <c r="EQ207" i="13" s="1"/>
  <c r="EP176" i="13"/>
  <c r="EQ176" i="13" s="1"/>
  <c r="EP219" i="13"/>
  <c r="EQ219" i="13" s="1"/>
  <c r="EP230" i="13"/>
  <c r="EQ230" i="13" s="1"/>
  <c r="EP178" i="13"/>
  <c r="EQ178" i="13" s="1"/>
  <c r="EP223" i="13"/>
  <c r="EQ223" i="13" s="1"/>
  <c r="EP232" i="13"/>
  <c r="EQ232" i="13" s="1"/>
  <c r="EP182" i="13"/>
  <c r="EQ182" i="13" s="1"/>
  <c r="EP225" i="13"/>
  <c r="EQ225" i="13" s="1"/>
  <c r="AU115" i="13"/>
  <c r="AV115" i="13" s="1"/>
  <c r="AU146" i="13"/>
  <c r="AV146" i="13" s="1"/>
  <c r="AU169" i="13"/>
  <c r="AV169" i="13" s="1"/>
  <c r="X54" i="13"/>
  <c r="X49" i="13" s="1"/>
  <c r="AU142" i="13"/>
  <c r="AV142" i="13" s="1"/>
  <c r="AU147" i="13"/>
  <c r="AV147" i="13" s="1"/>
  <c r="AU117" i="13"/>
  <c r="AV117" i="13" s="1"/>
  <c r="AU140" i="13"/>
  <c r="AV140" i="13" s="1"/>
  <c r="BM42" i="13"/>
  <c r="BJ44" i="13"/>
  <c r="BJ48" i="13" s="1"/>
  <c r="BL53" i="13" s="1"/>
  <c r="BM43" i="13"/>
  <c r="BM45" i="13"/>
  <c r="CP53" i="13"/>
  <c r="CQ53" i="13" s="1"/>
  <c r="CO54" i="13" s="1"/>
  <c r="CP54" i="13" s="1"/>
  <c r="CF53" i="13"/>
  <c r="AU122" i="13"/>
  <c r="AV122" i="13" s="1"/>
  <c r="U49" i="13"/>
  <c r="AU166" i="13"/>
  <c r="AV166" i="13" s="1"/>
  <c r="AU152" i="13"/>
  <c r="AV152" i="13" s="1"/>
  <c r="AU155" i="13"/>
  <c r="AV155" i="13" s="1"/>
  <c r="AU154" i="13"/>
  <c r="AV154" i="13" s="1"/>
  <c r="AU157" i="13"/>
  <c r="AV157" i="13" s="1"/>
  <c r="AU113" i="13"/>
  <c r="AV113" i="13" s="1"/>
  <c r="AU116" i="13"/>
  <c r="AV116" i="13" s="1"/>
  <c r="AU148" i="13"/>
  <c r="AV148" i="13" s="1"/>
  <c r="AU119" i="13"/>
  <c r="AV119" i="13" s="1"/>
  <c r="AU151" i="13"/>
  <c r="AV151" i="13" s="1"/>
  <c r="AU129" i="13"/>
  <c r="AV129" i="13" s="1"/>
  <c r="AU128" i="13"/>
  <c r="AV128" i="13" s="1"/>
  <c r="AU160" i="13"/>
  <c r="AV160" i="13" s="1"/>
  <c r="AU131" i="13"/>
  <c r="AV131" i="13" s="1"/>
  <c r="AU163" i="13"/>
  <c r="AV163" i="13" s="1"/>
  <c r="AU121" i="13"/>
  <c r="AV121" i="13" s="1"/>
  <c r="AU130" i="13"/>
  <c r="AV130" i="13" s="1"/>
  <c r="AU162" i="13"/>
  <c r="AV162" i="13" s="1"/>
  <c r="AU133" i="13"/>
  <c r="AV133" i="13" s="1"/>
  <c r="AU165" i="13"/>
  <c r="AV165" i="13" s="1"/>
  <c r="AU137" i="13"/>
  <c r="AV137" i="13" s="1"/>
  <c r="AU124" i="13"/>
  <c r="AV124" i="13" s="1"/>
  <c r="AU156" i="13"/>
  <c r="AV156" i="13" s="1"/>
  <c r="AU127" i="13"/>
  <c r="AV127" i="13" s="1"/>
  <c r="AU159" i="13"/>
  <c r="AV159" i="13" s="1"/>
  <c r="AU120" i="13"/>
  <c r="AV120" i="13" s="1"/>
  <c r="AU123" i="13"/>
  <c r="AV123" i="13" s="1"/>
  <c r="AU158" i="13"/>
  <c r="AV158" i="13" s="1"/>
  <c r="AU125" i="13"/>
  <c r="AV125" i="13" s="1"/>
  <c r="AU118" i="13"/>
  <c r="AV118" i="13" s="1"/>
  <c r="AU161" i="13"/>
  <c r="AV161" i="13" s="1"/>
  <c r="AU136" i="13"/>
  <c r="AV136" i="13" s="1"/>
  <c r="AU168" i="13"/>
  <c r="AV168" i="13" s="1"/>
  <c r="AU139" i="13"/>
  <c r="AV139" i="13" s="1"/>
  <c r="AU171" i="13"/>
  <c r="AV171" i="13" s="1"/>
  <c r="AU145" i="13"/>
  <c r="AV145" i="13" s="1"/>
  <c r="AU138" i="13"/>
  <c r="AV138" i="13" s="1"/>
  <c r="AU170" i="13"/>
  <c r="AV170" i="13" s="1"/>
  <c r="AU141" i="13"/>
  <c r="AV141" i="13" s="1"/>
  <c r="AU126" i="13"/>
  <c r="AV126" i="13" s="1"/>
  <c r="AU153" i="13"/>
  <c r="AV153" i="13" s="1"/>
  <c r="AU132" i="13"/>
  <c r="AV132" i="13" s="1"/>
  <c r="AU164" i="13"/>
  <c r="AV164" i="13" s="1"/>
  <c r="AU135" i="13"/>
  <c r="AV135" i="13" s="1"/>
  <c r="Y54" i="13"/>
  <c r="CN47" i="13"/>
  <c r="BC53" i="13"/>
  <c r="C46" i="13"/>
  <c r="D53" i="13"/>
  <c r="CW53" i="13" s="1"/>
  <c r="C45" i="13"/>
  <c r="F3" i="13"/>
  <c r="F9" i="13" s="1"/>
  <c r="BD53" i="13"/>
  <c r="AR54" i="13"/>
  <c r="AR49" i="13" s="1"/>
  <c r="BN53" i="13"/>
  <c r="O54" i="13"/>
  <c r="O49" i="13" s="1"/>
  <c r="L49" i="13"/>
  <c r="M54" i="13"/>
  <c r="EE53" i="13"/>
  <c r="EC53" i="13"/>
  <c r="EA54" i="13" s="1"/>
  <c r="EB54" i="13" s="1"/>
  <c r="EB49" i="13" s="1"/>
  <c r="EK54" i="13"/>
  <c r="EN54" i="13" s="1"/>
  <c r="EM54" i="13"/>
  <c r="EM49" i="13" s="1"/>
  <c r="EJ49" i="13"/>
  <c r="DJ53" i="13"/>
  <c r="BY53" i="13"/>
  <c r="BW53" i="13"/>
  <c r="V49" i="13"/>
  <c r="AF53" i="13"/>
  <c r="AD54" i="13" s="1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4" i="7"/>
  <c r="E5" i="7"/>
  <c r="E6" i="7"/>
  <c r="E7" i="7"/>
  <c r="E4" i="7"/>
  <c r="EV54" i="13" l="1"/>
  <c r="EV49" i="13" s="1"/>
  <c r="AP54" i="13"/>
  <c r="DF53" i="13"/>
  <c r="DM53" i="13"/>
  <c r="CI53" i="13"/>
  <c r="DD53" i="13"/>
  <c r="CS53" i="13"/>
  <c r="AU217" i="13"/>
  <c r="AV217" i="13" s="1"/>
  <c r="AU227" i="13"/>
  <c r="AV227" i="13" s="1"/>
  <c r="BB43" i="13"/>
  <c r="AU292" i="13" s="1"/>
  <c r="AV292" i="13" s="1"/>
  <c r="AU182" i="13"/>
  <c r="AV182" i="13" s="1"/>
  <c r="AU192" i="13"/>
  <c r="AV192" i="13" s="1"/>
  <c r="AU175" i="13"/>
  <c r="AV175" i="13" s="1"/>
  <c r="AU177" i="13"/>
  <c r="AV177" i="13" s="1"/>
  <c r="AU187" i="13"/>
  <c r="AV187" i="13" s="1"/>
  <c r="AU197" i="13"/>
  <c r="AV197" i="13" s="1"/>
  <c r="AU206" i="13"/>
  <c r="AV206" i="13" s="1"/>
  <c r="AU208" i="13"/>
  <c r="AV208" i="13" s="1"/>
  <c r="AU218" i="13"/>
  <c r="AV218" i="13" s="1"/>
  <c r="AU228" i="13"/>
  <c r="AV228" i="13" s="1"/>
  <c r="AU205" i="13"/>
  <c r="AV205" i="13" s="1"/>
  <c r="AU207" i="13"/>
  <c r="AV207" i="13" s="1"/>
  <c r="AU225" i="13"/>
  <c r="AV225" i="13" s="1"/>
  <c r="AU215" i="13"/>
  <c r="AV215" i="13" s="1"/>
  <c r="AU195" i="13"/>
  <c r="AV195" i="13" s="1"/>
  <c r="AU173" i="13"/>
  <c r="AV173" i="13" s="1"/>
  <c r="AU203" i="13"/>
  <c r="AV203" i="13" s="1"/>
  <c r="AU178" i="13"/>
  <c r="AV178" i="13" s="1"/>
  <c r="AU214" i="13"/>
  <c r="AV214" i="13" s="1"/>
  <c r="AU213" i="13"/>
  <c r="AV213" i="13" s="1"/>
  <c r="AU180" i="13"/>
  <c r="AV180" i="13" s="1"/>
  <c r="AU216" i="13"/>
  <c r="AV216" i="13" s="1"/>
  <c r="AU198" i="13"/>
  <c r="AV198" i="13" s="1"/>
  <c r="AU202" i="13"/>
  <c r="AV202" i="13" s="1"/>
  <c r="AU201" i="13"/>
  <c r="AV201" i="13" s="1"/>
  <c r="AU176" i="13"/>
  <c r="AV176" i="13" s="1"/>
  <c r="AU181" i="13"/>
  <c r="AV181" i="13" s="1"/>
  <c r="AU212" i="13"/>
  <c r="AV212" i="13" s="1"/>
  <c r="AU211" i="13"/>
  <c r="AV211" i="13" s="1"/>
  <c r="AU186" i="13"/>
  <c r="AV186" i="13" s="1"/>
  <c r="AU191" i="13"/>
  <c r="AV191" i="13" s="1"/>
  <c r="AU222" i="13"/>
  <c r="AV222" i="13" s="1"/>
  <c r="AU221" i="13"/>
  <c r="AV221" i="13" s="1"/>
  <c r="AU188" i="13"/>
  <c r="AV188" i="13" s="1"/>
  <c r="AU193" i="13"/>
  <c r="AV193" i="13" s="1"/>
  <c r="AU224" i="13"/>
  <c r="AV224" i="13" s="1"/>
  <c r="AU223" i="13"/>
  <c r="AV223" i="13" s="1"/>
  <c r="AU190" i="13"/>
  <c r="AV190" i="13" s="1"/>
  <c r="AU226" i="13"/>
  <c r="AV226" i="13" s="1"/>
  <c r="AU204" i="13"/>
  <c r="AV204" i="13" s="1"/>
  <c r="AU183" i="13"/>
  <c r="AV183" i="13" s="1"/>
  <c r="AU185" i="13"/>
  <c r="AV185" i="13" s="1"/>
  <c r="AU174" i="13"/>
  <c r="AV174" i="13" s="1"/>
  <c r="AU179" i="13"/>
  <c r="AV179" i="13" s="1"/>
  <c r="AU210" i="13"/>
  <c r="AV210" i="13" s="1"/>
  <c r="AU209" i="13"/>
  <c r="AV209" i="13" s="1"/>
  <c r="AU184" i="13"/>
  <c r="AV184" i="13" s="1"/>
  <c r="AU189" i="13"/>
  <c r="AV189" i="13" s="1"/>
  <c r="AU220" i="13"/>
  <c r="AV220" i="13" s="1"/>
  <c r="AU219" i="13"/>
  <c r="AV219" i="13" s="1"/>
  <c r="AU194" i="13"/>
  <c r="AV194" i="13" s="1"/>
  <c r="AU199" i="13"/>
  <c r="AV199" i="13" s="1"/>
  <c r="AU230" i="13"/>
  <c r="AV230" i="13" s="1"/>
  <c r="AU229" i="13"/>
  <c r="AV229" i="13" s="1"/>
  <c r="AU196" i="13"/>
  <c r="AV196" i="13" s="1"/>
  <c r="AU200" i="13"/>
  <c r="AV200" i="13" s="1"/>
  <c r="AU232" i="13"/>
  <c r="AV232" i="13" s="1"/>
  <c r="W54" i="13"/>
  <c r="U55" i="13" s="1"/>
  <c r="CG53" i="13"/>
  <c r="CE54" i="13" s="1"/>
  <c r="BB53" i="13"/>
  <c r="AZ54" i="13" s="1"/>
  <c r="BC54" i="13" s="1"/>
  <c r="BC49" i="13" s="1"/>
  <c r="K3" i="13"/>
  <c r="G3" i="13"/>
  <c r="C47" i="13"/>
  <c r="E53" i="13"/>
  <c r="C54" i="13" s="1"/>
  <c r="F54" i="13" s="1"/>
  <c r="G53" i="13"/>
  <c r="AE54" i="13"/>
  <c r="AD49" i="13"/>
  <c r="AG54" i="13"/>
  <c r="AG49" i="13" s="1"/>
  <c r="ET49" i="13"/>
  <c r="EU54" i="13"/>
  <c r="BU54" i="13"/>
  <c r="CX53" i="13"/>
  <c r="P54" i="13"/>
  <c r="N54" i="13"/>
  <c r="M49" i="13"/>
  <c r="AS54" i="13"/>
  <c r="AP49" i="13"/>
  <c r="AQ54" i="13"/>
  <c r="BA54" i="13"/>
  <c r="BD54" i="13" s="1"/>
  <c r="AY46" i="13" s="1"/>
  <c r="DK53" i="13"/>
  <c r="BO53" i="13"/>
  <c r="BM53" i="13"/>
  <c r="BK54" i="13" s="1"/>
  <c r="CO48" i="13"/>
  <c r="CR54" i="13"/>
  <c r="CR48" i="13" s="1"/>
  <c r="CS54" i="13"/>
  <c r="EK49" i="13"/>
  <c r="EL54" i="13"/>
  <c r="ED54" i="13"/>
  <c r="EE54" i="13"/>
  <c r="EA49" i="13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14" i="12"/>
  <c r="A415" i="12"/>
  <c r="A416" i="12"/>
  <c r="A417" i="12"/>
  <c r="A418" i="12"/>
  <c r="A419" i="12"/>
  <c r="A420" i="12"/>
  <c r="A421" i="12"/>
  <c r="A422" i="12"/>
  <c r="A423" i="12"/>
  <c r="A424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2" i="12"/>
  <c r="B2" i="12"/>
  <c r="D2" i="12"/>
  <c r="A3" i="12"/>
  <c r="B3" i="12"/>
  <c r="D3" i="12"/>
  <c r="A4" i="12"/>
  <c r="B4" i="12"/>
  <c r="D4" i="12"/>
  <c r="A5" i="12"/>
  <c r="B5" i="12"/>
  <c r="D5" i="12"/>
  <c r="A6" i="12"/>
  <c r="B6" i="12"/>
  <c r="D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B1" i="12"/>
  <c r="D1" i="12"/>
  <c r="A1" i="12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1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1" i="11"/>
  <c r="W49" i="13" l="1"/>
  <c r="DG53" i="13"/>
  <c r="AU289" i="13"/>
  <c r="AV289" i="13" s="1"/>
  <c r="AU259" i="13"/>
  <c r="AV259" i="13" s="1"/>
  <c r="AU249" i="13"/>
  <c r="AV249" i="13" s="1"/>
  <c r="AU242" i="13"/>
  <c r="AV242" i="13" s="1"/>
  <c r="AU270" i="13"/>
  <c r="AV270" i="13" s="1"/>
  <c r="AU251" i="13"/>
  <c r="AV251" i="13" s="1"/>
  <c r="AU276" i="13"/>
  <c r="AV276" i="13" s="1"/>
  <c r="AU264" i="13"/>
  <c r="AV264" i="13" s="1"/>
  <c r="AU274" i="13"/>
  <c r="AV274" i="13" s="1"/>
  <c r="AU286" i="13"/>
  <c r="AV286" i="13" s="1"/>
  <c r="AU288" i="13"/>
  <c r="AV288" i="13" s="1"/>
  <c r="AU237" i="13"/>
  <c r="AV237" i="13" s="1"/>
  <c r="AU256" i="13"/>
  <c r="AV256" i="13" s="1"/>
  <c r="AU241" i="13"/>
  <c r="AV241" i="13" s="1"/>
  <c r="AU267" i="13"/>
  <c r="AV267" i="13" s="1"/>
  <c r="AU278" i="13"/>
  <c r="AV278" i="13" s="1"/>
  <c r="AU243" i="13"/>
  <c r="AV243" i="13" s="1"/>
  <c r="AU269" i="13"/>
  <c r="AV269" i="13" s="1"/>
  <c r="AU244" i="13"/>
  <c r="AV244" i="13" s="1"/>
  <c r="AU247" i="13"/>
  <c r="AV247" i="13" s="1"/>
  <c r="AU265" i="13"/>
  <c r="AV265" i="13" s="1"/>
  <c r="AU271" i="13"/>
  <c r="AV271" i="13" s="1"/>
  <c r="BB44" i="13"/>
  <c r="AU339" i="13" s="1"/>
  <c r="AV339" i="13" s="1"/>
  <c r="AU253" i="13"/>
  <c r="AV253" i="13" s="1"/>
  <c r="AU275" i="13"/>
  <c r="AV275" i="13" s="1"/>
  <c r="AU263" i="13"/>
  <c r="AV263" i="13" s="1"/>
  <c r="AU257" i="13"/>
  <c r="AV257" i="13" s="1"/>
  <c r="AU277" i="13"/>
  <c r="AV277" i="13" s="1"/>
  <c r="AU254" i="13"/>
  <c r="AV254" i="13" s="1"/>
  <c r="AU248" i="13"/>
  <c r="AV248" i="13" s="1"/>
  <c r="AU273" i="13"/>
  <c r="AV273" i="13" s="1"/>
  <c r="AU246" i="13"/>
  <c r="AV246" i="13" s="1"/>
  <c r="AU240" i="13"/>
  <c r="AV240" i="13" s="1"/>
  <c r="AU266" i="13"/>
  <c r="AV266" i="13" s="1"/>
  <c r="AU236" i="13"/>
  <c r="AV236" i="13" s="1"/>
  <c r="AU234" i="13"/>
  <c r="AV234" i="13" s="1"/>
  <c r="AU268" i="13"/>
  <c r="AV268" i="13" s="1"/>
  <c r="AU250" i="13"/>
  <c r="AV250" i="13" s="1"/>
  <c r="AU282" i="13"/>
  <c r="AV282" i="13" s="1"/>
  <c r="AU283" i="13"/>
  <c r="AV283" i="13" s="1"/>
  <c r="AU261" i="13"/>
  <c r="AV261" i="13" s="1"/>
  <c r="AU287" i="13"/>
  <c r="AV287" i="13" s="1"/>
  <c r="AU255" i="13"/>
  <c r="AV255" i="13" s="1"/>
  <c r="AU252" i="13"/>
  <c r="AV252" i="13" s="1"/>
  <c r="AU284" i="13"/>
  <c r="AV284" i="13" s="1"/>
  <c r="AU285" i="13"/>
  <c r="AV285" i="13" s="1"/>
  <c r="AU245" i="13"/>
  <c r="AV245" i="13" s="1"/>
  <c r="AU279" i="13"/>
  <c r="AV279" i="13" s="1"/>
  <c r="AU280" i="13"/>
  <c r="AV280" i="13" s="1"/>
  <c r="AU281" i="13"/>
  <c r="AV281" i="13" s="1"/>
  <c r="AU238" i="13"/>
  <c r="AV238" i="13" s="1"/>
  <c r="AU272" i="13"/>
  <c r="AV272" i="13" s="1"/>
  <c r="AU233" i="13"/>
  <c r="AV233" i="13" s="1"/>
  <c r="AU258" i="13"/>
  <c r="AV258" i="13" s="1"/>
  <c r="AU290" i="13"/>
  <c r="AV290" i="13" s="1"/>
  <c r="AU291" i="13"/>
  <c r="AV291" i="13" s="1"/>
  <c r="AU262" i="13"/>
  <c r="AV262" i="13" s="1"/>
  <c r="AU239" i="13"/>
  <c r="AV239" i="13" s="1"/>
  <c r="AU235" i="13"/>
  <c r="AV235" i="13" s="1"/>
  <c r="AU260" i="13"/>
  <c r="AV260" i="13" s="1"/>
  <c r="AZ49" i="13"/>
  <c r="CZ53" i="13"/>
  <c r="DN53" i="13"/>
  <c r="D54" i="13"/>
  <c r="G54" i="13" s="1"/>
  <c r="D49" i="13"/>
  <c r="DE53" i="13"/>
  <c r="I3" i="13"/>
  <c r="J3" i="13"/>
  <c r="N3" i="13"/>
  <c r="M3" i="13"/>
  <c r="CN45" i="13"/>
  <c r="EL49" i="13"/>
  <c r="EJ55" i="13"/>
  <c r="EK55" i="13" s="1"/>
  <c r="X55" i="13"/>
  <c r="V55" i="13"/>
  <c r="DZ46" i="13"/>
  <c r="K46" i="13"/>
  <c r="AC46" i="13"/>
  <c r="AN46" i="13"/>
  <c r="EI46" i="13"/>
  <c r="T46" i="13"/>
  <c r="ER46" i="13"/>
  <c r="CV54" i="13"/>
  <c r="BV54" i="13"/>
  <c r="BT48" i="13"/>
  <c r="BX54" i="13"/>
  <c r="DL53" i="13"/>
  <c r="BA49" i="13"/>
  <c r="BB54" i="13"/>
  <c r="ED49" i="13"/>
  <c r="EC54" i="13"/>
  <c r="BN54" i="13"/>
  <c r="BN49" i="13" s="1"/>
  <c r="BK49" i="13"/>
  <c r="BL54" i="13"/>
  <c r="G49" i="13"/>
  <c r="CF54" i="13"/>
  <c r="CH54" i="13"/>
  <c r="CE48" i="13"/>
  <c r="DC54" i="13"/>
  <c r="EU49" i="13"/>
  <c r="ES55" i="13"/>
  <c r="ET55" i="13" s="1"/>
  <c r="CQ54" i="13"/>
  <c r="CP48" i="13"/>
  <c r="AQ49" i="13"/>
  <c r="AO55" i="13"/>
  <c r="N49" i="13"/>
  <c r="L55" i="13"/>
  <c r="DJ54" i="13"/>
  <c r="AH54" i="13"/>
  <c r="AE49" i="13"/>
  <c r="AF54" i="13"/>
  <c r="G62" i="7"/>
  <c r="C59" i="11" s="1"/>
  <c r="G61" i="7"/>
  <c r="C58" i="11" s="1"/>
  <c r="G60" i="7"/>
  <c r="C57" i="11" s="1"/>
  <c r="G59" i="7"/>
  <c r="C56" i="11" s="1"/>
  <c r="G58" i="7"/>
  <c r="C55" i="11" s="1"/>
  <c r="G57" i="7"/>
  <c r="C54" i="11" s="1"/>
  <c r="G56" i="7"/>
  <c r="C53" i="11" s="1"/>
  <c r="G55" i="7"/>
  <c r="C52" i="11" s="1"/>
  <c r="G54" i="7"/>
  <c r="C51" i="11" s="1"/>
  <c r="G53" i="7"/>
  <c r="C50" i="11" s="1"/>
  <c r="G52" i="7"/>
  <c r="C49" i="11" s="1"/>
  <c r="G51" i="7"/>
  <c r="C48" i="11" s="1"/>
  <c r="G50" i="7"/>
  <c r="C47" i="11" s="1"/>
  <c r="G49" i="7"/>
  <c r="C46" i="11" s="1"/>
  <c r="G48" i="7"/>
  <c r="C45" i="11" s="1"/>
  <c r="G47" i="7"/>
  <c r="C44" i="11" s="1"/>
  <c r="G46" i="7"/>
  <c r="C43" i="11" s="1"/>
  <c r="G45" i="7"/>
  <c r="C42" i="11" s="1"/>
  <c r="G44" i="7"/>
  <c r="C41" i="11" s="1"/>
  <c r="G43" i="7"/>
  <c r="C40" i="11" s="1"/>
  <c r="G42" i="7"/>
  <c r="C39" i="11" s="1"/>
  <c r="G41" i="7"/>
  <c r="C38" i="11" s="1"/>
  <c r="G40" i="7"/>
  <c r="C37" i="11" s="1"/>
  <c r="G39" i="7"/>
  <c r="C36" i="11" s="1"/>
  <c r="G38" i="7"/>
  <c r="C35" i="11" s="1"/>
  <c r="G37" i="7"/>
  <c r="C34" i="11" s="1"/>
  <c r="G36" i="7"/>
  <c r="C33" i="11" s="1"/>
  <c r="G35" i="7"/>
  <c r="C32" i="11" s="1"/>
  <c r="G34" i="7"/>
  <c r="C31" i="11" s="1"/>
  <c r="G33" i="7"/>
  <c r="C30" i="11" s="1"/>
  <c r="G32" i="7"/>
  <c r="C29" i="11" s="1"/>
  <c r="G31" i="7"/>
  <c r="C28" i="11" s="1"/>
  <c r="G30" i="7"/>
  <c r="C27" i="11" s="1"/>
  <c r="G29" i="7"/>
  <c r="C26" i="11" s="1"/>
  <c r="G28" i="7"/>
  <c r="C25" i="11" s="1"/>
  <c r="G27" i="7"/>
  <c r="C24" i="11" s="1"/>
  <c r="G26" i="7"/>
  <c r="C23" i="11" s="1"/>
  <c r="G25" i="7"/>
  <c r="C22" i="11" s="1"/>
  <c r="G24" i="7"/>
  <c r="C21" i="11" s="1"/>
  <c r="G23" i="7"/>
  <c r="C20" i="11" s="1"/>
  <c r="G22" i="7"/>
  <c r="C19" i="11" s="1"/>
  <c r="G21" i="7"/>
  <c r="C18" i="11" s="1"/>
  <c r="G20" i="7"/>
  <c r="C17" i="11" s="1"/>
  <c r="G19" i="7"/>
  <c r="C16" i="11" s="1"/>
  <c r="G18" i="7"/>
  <c r="C15" i="11" s="1"/>
  <c r="G17" i="7"/>
  <c r="C14" i="11" s="1"/>
  <c r="G16" i="7"/>
  <c r="C13" i="11" s="1"/>
  <c r="G15" i="7"/>
  <c r="C12" i="11" s="1"/>
  <c r="G14" i="7"/>
  <c r="C11" i="11" s="1"/>
  <c r="G13" i="7"/>
  <c r="C10" i="11" s="1"/>
  <c r="G12" i="7"/>
  <c r="C9" i="11" s="1"/>
  <c r="G11" i="7"/>
  <c r="C8" i="11" s="1"/>
  <c r="G10" i="7"/>
  <c r="C7" i="11" s="1"/>
  <c r="G9" i="7"/>
  <c r="C6" i="11" s="1"/>
  <c r="D9" i="7"/>
  <c r="C6" i="12" s="1"/>
  <c r="G8" i="7"/>
  <c r="C5" i="11" s="1"/>
  <c r="D8" i="7"/>
  <c r="C5" i="12" s="1"/>
  <c r="G7" i="7"/>
  <c r="C4" i="11" s="1"/>
  <c r="D7" i="7"/>
  <c r="C4" i="12" s="1"/>
  <c r="G6" i="7"/>
  <c r="C3" i="11" s="1"/>
  <c r="D6" i="7"/>
  <c r="C3" i="12" s="1"/>
  <c r="G5" i="7"/>
  <c r="C2" i="11" s="1"/>
  <c r="D5" i="7"/>
  <c r="C2" i="12" s="1"/>
  <c r="G4" i="7"/>
  <c r="C1" i="11" s="1"/>
  <c r="D4" i="7"/>
  <c r="C1" i="12" s="1"/>
  <c r="D10" i="7" l="1"/>
  <c r="C7" i="12" s="1"/>
  <c r="E10" i="7"/>
  <c r="AU344" i="13"/>
  <c r="AV344" i="13" s="1"/>
  <c r="AU299" i="13"/>
  <c r="AV299" i="13" s="1"/>
  <c r="AU311" i="13"/>
  <c r="AV311" i="13" s="1"/>
  <c r="AU352" i="13"/>
  <c r="AV352" i="13" s="1"/>
  <c r="AU337" i="13"/>
  <c r="AV337" i="13" s="1"/>
  <c r="AU348" i="13"/>
  <c r="AV348" i="13" s="1"/>
  <c r="AU300" i="13"/>
  <c r="AV300" i="13" s="1"/>
  <c r="AU317" i="13"/>
  <c r="AV317" i="13" s="1"/>
  <c r="AU309" i="13"/>
  <c r="AV309" i="13" s="1"/>
  <c r="AU310" i="13"/>
  <c r="AV310" i="13" s="1"/>
  <c r="AU304" i="13"/>
  <c r="AV304" i="13" s="1"/>
  <c r="AU306" i="13"/>
  <c r="AV306" i="13" s="1"/>
  <c r="AU340" i="13"/>
  <c r="AV340" i="13" s="1"/>
  <c r="AU326" i="13"/>
  <c r="AV326" i="13" s="1"/>
  <c r="AU319" i="13"/>
  <c r="AV319" i="13" s="1"/>
  <c r="AU351" i="13"/>
  <c r="AV351" i="13" s="1"/>
  <c r="AU341" i="13"/>
  <c r="AV341" i="13" s="1"/>
  <c r="AU312" i="13"/>
  <c r="AV312" i="13" s="1"/>
  <c r="AU305" i="13"/>
  <c r="AV305" i="13" s="1"/>
  <c r="AU345" i="13"/>
  <c r="AV345" i="13" s="1"/>
  <c r="AU325" i="13"/>
  <c r="AV325" i="13" s="1"/>
  <c r="AU314" i="13"/>
  <c r="AV314" i="13" s="1"/>
  <c r="AU315" i="13"/>
  <c r="AV315" i="13" s="1"/>
  <c r="AU347" i="13"/>
  <c r="AV347" i="13" s="1"/>
  <c r="AU293" i="13"/>
  <c r="AV293" i="13" s="1"/>
  <c r="AU334" i="13"/>
  <c r="AV334" i="13" s="1"/>
  <c r="AU327" i="13"/>
  <c r="AV327" i="13" s="1"/>
  <c r="AU324" i="13"/>
  <c r="AV324" i="13" s="1"/>
  <c r="AU349" i="13"/>
  <c r="AV349" i="13" s="1"/>
  <c r="AU320" i="13"/>
  <c r="AV320" i="13" s="1"/>
  <c r="AU321" i="13"/>
  <c r="AV321" i="13" s="1"/>
  <c r="AU298" i="13"/>
  <c r="AV298" i="13" s="1"/>
  <c r="AU350" i="13"/>
  <c r="AV350" i="13" s="1"/>
  <c r="AU330" i="13"/>
  <c r="AV330" i="13" s="1"/>
  <c r="AU323" i="13"/>
  <c r="AV323" i="13" s="1"/>
  <c r="AU302" i="13"/>
  <c r="AV302" i="13" s="1"/>
  <c r="AU342" i="13"/>
  <c r="AV342" i="13" s="1"/>
  <c r="AU343" i="13"/>
  <c r="AV343" i="13" s="1"/>
  <c r="AU301" i="13"/>
  <c r="AV301" i="13" s="1"/>
  <c r="AU294" i="13"/>
  <c r="AV294" i="13" s="1"/>
  <c r="AU336" i="13"/>
  <c r="AV336" i="13" s="1"/>
  <c r="AU329" i="13"/>
  <c r="AV329" i="13" s="1"/>
  <c r="AU316" i="13"/>
  <c r="AV316" i="13" s="1"/>
  <c r="AU297" i="13"/>
  <c r="AV297" i="13" s="1"/>
  <c r="AU338" i="13"/>
  <c r="AV338" i="13" s="1"/>
  <c r="AU331" i="13"/>
  <c r="AV331" i="13" s="1"/>
  <c r="BB45" i="13"/>
  <c r="AU518" i="13" s="1"/>
  <c r="AV518" i="13" s="1"/>
  <c r="AU318" i="13"/>
  <c r="AV318" i="13" s="1"/>
  <c r="AU303" i="13"/>
  <c r="AV303" i="13" s="1"/>
  <c r="AU335" i="13"/>
  <c r="AV335" i="13" s="1"/>
  <c r="AU308" i="13"/>
  <c r="AV308" i="13" s="1"/>
  <c r="AU333" i="13"/>
  <c r="AV333" i="13" s="1"/>
  <c r="AU295" i="13"/>
  <c r="AV295" i="13" s="1"/>
  <c r="AU328" i="13"/>
  <c r="AV328" i="13" s="1"/>
  <c r="AU313" i="13"/>
  <c r="AV313" i="13" s="1"/>
  <c r="AU346" i="13"/>
  <c r="AV346" i="13" s="1"/>
  <c r="AU332" i="13"/>
  <c r="AV332" i="13" s="1"/>
  <c r="AU296" i="13"/>
  <c r="AV296" i="13" s="1"/>
  <c r="AU322" i="13"/>
  <c r="AV322" i="13" s="1"/>
  <c r="AU307" i="13"/>
  <c r="AV307" i="13" s="1"/>
  <c r="E49" i="13"/>
  <c r="DM54" i="13"/>
  <c r="E54" i="13"/>
  <c r="C55" i="13" s="1"/>
  <c r="DK54" i="13"/>
  <c r="AR55" i="13"/>
  <c r="AP55" i="13"/>
  <c r="CG54" i="13"/>
  <c r="CF48" i="13"/>
  <c r="DD54" i="13"/>
  <c r="CI54" i="13"/>
  <c r="AU532" i="13"/>
  <c r="AV532" i="13" s="1"/>
  <c r="AU508" i="13"/>
  <c r="AV508" i="13" s="1"/>
  <c r="AU490" i="13"/>
  <c r="AV490" i="13" s="1"/>
  <c r="AU468" i="13"/>
  <c r="AV468" i="13" s="1"/>
  <c r="AU449" i="13"/>
  <c r="AV449" i="13" s="1"/>
  <c r="AU438" i="13"/>
  <c r="AV438" i="13" s="1"/>
  <c r="AU407" i="13"/>
  <c r="AV407" i="13" s="1"/>
  <c r="AU398" i="13"/>
  <c r="AV398" i="13" s="1"/>
  <c r="AU359" i="13"/>
  <c r="AV359" i="13" s="1"/>
  <c r="AU372" i="13"/>
  <c r="AV372" i="13" s="1"/>
  <c r="AU520" i="13"/>
  <c r="AV520" i="13" s="1"/>
  <c r="AU512" i="13"/>
  <c r="AV512" i="13" s="1"/>
  <c r="AU484" i="13"/>
  <c r="AV484" i="13" s="1"/>
  <c r="AU446" i="13"/>
  <c r="AV446" i="13" s="1"/>
  <c r="AU402" i="13"/>
  <c r="AV402" i="13" s="1"/>
  <c r="AU530" i="13"/>
  <c r="AV530" i="13" s="1"/>
  <c r="AU522" i="13"/>
  <c r="AV522" i="13" s="1"/>
  <c r="AU505" i="13"/>
  <c r="AV505" i="13" s="1"/>
  <c r="AU479" i="13"/>
  <c r="AV479" i="13" s="1"/>
  <c r="AU464" i="13"/>
  <c r="AV464" i="13" s="1"/>
  <c r="AU450" i="13"/>
  <c r="AV450" i="13" s="1"/>
  <c r="AU429" i="13"/>
  <c r="AV429" i="13" s="1"/>
  <c r="AU420" i="13"/>
  <c r="AV420" i="13" s="1"/>
  <c r="AU414" i="13"/>
  <c r="AV414" i="13" s="1"/>
  <c r="AU373" i="13"/>
  <c r="AV373" i="13" s="1"/>
  <c r="AU386" i="13"/>
  <c r="AV386" i="13" s="1"/>
  <c r="AU354" i="13"/>
  <c r="AV354" i="13" s="1"/>
  <c r="AU451" i="13"/>
  <c r="AV451" i="13" s="1"/>
  <c r="AU410" i="13"/>
  <c r="AV410" i="13" s="1"/>
  <c r="AU389" i="13"/>
  <c r="AV389" i="13" s="1"/>
  <c r="AU517" i="13"/>
  <c r="AV517" i="13" s="1"/>
  <c r="AU495" i="13"/>
  <c r="AV495" i="13" s="1"/>
  <c r="AU488" i="13"/>
  <c r="AV488" i="13" s="1"/>
  <c r="AU478" i="13"/>
  <c r="AV478" i="13" s="1"/>
  <c r="AU454" i="13"/>
  <c r="AV454" i="13" s="1"/>
  <c r="AU435" i="13"/>
  <c r="AV435" i="13" s="1"/>
  <c r="AU426" i="13"/>
  <c r="AV426" i="13" s="1"/>
  <c r="AU395" i="13"/>
  <c r="AV395" i="13" s="1"/>
  <c r="AU379" i="13"/>
  <c r="AV379" i="13" s="1"/>
  <c r="AU396" i="13"/>
  <c r="AV396" i="13" s="1"/>
  <c r="AU360" i="13"/>
  <c r="AV360" i="13" s="1"/>
  <c r="AU460" i="13"/>
  <c r="AV460" i="13" s="1"/>
  <c r="AU417" i="13"/>
  <c r="AV417" i="13" s="1"/>
  <c r="AU382" i="13"/>
  <c r="AV382" i="13" s="1"/>
  <c r="EM55" i="13"/>
  <c r="EL55" i="13" s="1"/>
  <c r="EJ56" i="13" s="1"/>
  <c r="EK56" i="13" s="1"/>
  <c r="EN55" i="13"/>
  <c r="AF49" i="13"/>
  <c r="AD55" i="13"/>
  <c r="BB49" i="13"/>
  <c r="AZ55" i="13"/>
  <c r="BU48" i="13"/>
  <c r="CW54" i="13"/>
  <c r="BW54" i="13"/>
  <c r="BY54" i="13"/>
  <c r="O55" i="13"/>
  <c r="M55" i="13"/>
  <c r="EV55" i="13"/>
  <c r="EU55" i="13" s="1"/>
  <c r="ES56" i="13" s="1"/>
  <c r="EW55" i="13"/>
  <c r="Y55" i="13"/>
  <c r="W55" i="13"/>
  <c r="U56" i="13" s="1"/>
  <c r="CQ48" i="13"/>
  <c r="CO55" i="13"/>
  <c r="CP55" i="13" s="1"/>
  <c r="DF54" i="13"/>
  <c r="CH48" i="13"/>
  <c r="BO54" i="13"/>
  <c r="BJ46" i="13" s="1"/>
  <c r="BM54" i="13"/>
  <c r="BL49" i="13"/>
  <c r="EC49" i="13"/>
  <c r="EA55" i="13"/>
  <c r="EB55" i="13" s="1"/>
  <c r="BW48" i="13"/>
  <c r="CY54" i="13"/>
  <c r="E11" i="7"/>
  <c r="B7" i="12"/>
  <c r="G63" i="7"/>
  <c r="C60" i="11" s="1"/>
  <c r="H63" i="7"/>
  <c r="AU361" i="13" l="1"/>
  <c r="AV361" i="13" s="1"/>
  <c r="AU441" i="13"/>
  <c r="AV441" i="13" s="1"/>
  <c r="AU475" i="13"/>
  <c r="AV475" i="13" s="1"/>
  <c r="AU368" i="13"/>
  <c r="AV368" i="13" s="1"/>
  <c r="AU355" i="13"/>
  <c r="AV355" i="13" s="1"/>
  <c r="AU387" i="13"/>
  <c r="AV387" i="13" s="1"/>
  <c r="AU403" i="13"/>
  <c r="AV403" i="13" s="1"/>
  <c r="AU434" i="13"/>
  <c r="AV434" i="13" s="1"/>
  <c r="AU445" i="13"/>
  <c r="AV445" i="13" s="1"/>
  <c r="AU463" i="13"/>
  <c r="AV463" i="13" s="1"/>
  <c r="AU482" i="13"/>
  <c r="AV482" i="13" s="1"/>
  <c r="AU487" i="13"/>
  <c r="AV487" i="13" s="1"/>
  <c r="AU502" i="13"/>
  <c r="AV502" i="13" s="1"/>
  <c r="AU523" i="13"/>
  <c r="AV523" i="13" s="1"/>
  <c r="AU374" i="13"/>
  <c r="AV374" i="13" s="1"/>
  <c r="AU409" i="13"/>
  <c r="AV409" i="13" s="1"/>
  <c r="AU461" i="13"/>
  <c r="AV461" i="13" s="1"/>
  <c r="AU362" i="13"/>
  <c r="AV362" i="13" s="1"/>
  <c r="AU400" i="13"/>
  <c r="AV400" i="13" s="1"/>
  <c r="AU381" i="13"/>
  <c r="AV381" i="13" s="1"/>
  <c r="AU397" i="13"/>
  <c r="AV397" i="13" s="1"/>
  <c r="AU428" i="13"/>
  <c r="AV428" i="13" s="1"/>
  <c r="AU437" i="13"/>
  <c r="AV437" i="13" s="1"/>
  <c r="AU456" i="13"/>
  <c r="AV456" i="13" s="1"/>
  <c r="AU472" i="13"/>
  <c r="AV472" i="13" s="1"/>
  <c r="AU492" i="13"/>
  <c r="AV492" i="13" s="1"/>
  <c r="AU497" i="13"/>
  <c r="AV497" i="13" s="1"/>
  <c r="AU526" i="13"/>
  <c r="AV526" i="13" s="1"/>
  <c r="AU366" i="13"/>
  <c r="AV366" i="13" s="1"/>
  <c r="AU401" i="13"/>
  <c r="AV401" i="13" s="1"/>
  <c r="AU453" i="13"/>
  <c r="AV453" i="13" s="1"/>
  <c r="AU485" i="13"/>
  <c r="AV485" i="13" s="1"/>
  <c r="AU514" i="13"/>
  <c r="AV514" i="13" s="1"/>
  <c r="AU531" i="13"/>
  <c r="AV531" i="13" s="1"/>
  <c r="AU380" i="13"/>
  <c r="AV380" i="13" s="1"/>
  <c r="AU367" i="13"/>
  <c r="AV367" i="13" s="1"/>
  <c r="AU408" i="13"/>
  <c r="AV408" i="13" s="1"/>
  <c r="AU415" i="13"/>
  <c r="AV415" i="13" s="1"/>
  <c r="AU423" i="13"/>
  <c r="AV423" i="13" s="1"/>
  <c r="AU444" i="13"/>
  <c r="AV444" i="13" s="1"/>
  <c r="AU459" i="13"/>
  <c r="AV459" i="13" s="1"/>
  <c r="AU473" i="13"/>
  <c r="AV473" i="13" s="1"/>
  <c r="AU511" i="13"/>
  <c r="AV511" i="13" s="1"/>
  <c r="AU385" i="13"/>
  <c r="AV385" i="13" s="1"/>
  <c r="AU443" i="13"/>
  <c r="AV443" i="13" s="1"/>
  <c r="AU510" i="13"/>
  <c r="AV510" i="13" s="1"/>
  <c r="AU376" i="13"/>
  <c r="AV376" i="13" s="1"/>
  <c r="AU363" i="13"/>
  <c r="AV363" i="13" s="1"/>
  <c r="AU404" i="13"/>
  <c r="AV404" i="13" s="1"/>
  <c r="AU411" i="13"/>
  <c r="AV411" i="13" s="1"/>
  <c r="AU419" i="13"/>
  <c r="AV419" i="13" s="1"/>
  <c r="AU440" i="13"/>
  <c r="AV440" i="13" s="1"/>
  <c r="AU455" i="13"/>
  <c r="AV455" i="13" s="1"/>
  <c r="AU469" i="13"/>
  <c r="AV469" i="13" s="1"/>
  <c r="AU494" i="13"/>
  <c r="AV494" i="13" s="1"/>
  <c r="AU507" i="13"/>
  <c r="AV507" i="13" s="1"/>
  <c r="AU527" i="13"/>
  <c r="AV527" i="13" s="1"/>
  <c r="AU353" i="13"/>
  <c r="AV353" i="13" s="1"/>
  <c r="AU432" i="13"/>
  <c r="AV432" i="13" s="1"/>
  <c r="AU467" i="13"/>
  <c r="AV467" i="13" s="1"/>
  <c r="AU370" i="13"/>
  <c r="AV370" i="13" s="1"/>
  <c r="AU357" i="13"/>
  <c r="AV357" i="13" s="1"/>
  <c r="AU394" i="13"/>
  <c r="AV394" i="13" s="1"/>
  <c r="AU405" i="13"/>
  <c r="AV405" i="13" s="1"/>
  <c r="AU436" i="13"/>
  <c r="AV436" i="13" s="1"/>
  <c r="AU447" i="13"/>
  <c r="AV447" i="13" s="1"/>
  <c r="AU465" i="13"/>
  <c r="AV465" i="13" s="1"/>
  <c r="AU486" i="13"/>
  <c r="AV486" i="13" s="1"/>
  <c r="AU489" i="13"/>
  <c r="AV489" i="13" s="1"/>
  <c r="AU504" i="13"/>
  <c r="AV504" i="13" s="1"/>
  <c r="AU524" i="13"/>
  <c r="AV524" i="13" s="1"/>
  <c r="AU392" i="13"/>
  <c r="AV392" i="13" s="1"/>
  <c r="AU424" i="13"/>
  <c r="AV424" i="13" s="1"/>
  <c r="AU474" i="13"/>
  <c r="AV474" i="13" s="1"/>
  <c r="AU493" i="13"/>
  <c r="AV493" i="13" s="1"/>
  <c r="AU515" i="13"/>
  <c r="AV515" i="13" s="1"/>
  <c r="AU356" i="13"/>
  <c r="AV356" i="13" s="1"/>
  <c r="AU388" i="13"/>
  <c r="AV388" i="13" s="1"/>
  <c r="AU375" i="13"/>
  <c r="AV375" i="13" s="1"/>
  <c r="AU416" i="13"/>
  <c r="AV416" i="13" s="1"/>
  <c r="AU422" i="13"/>
  <c r="AV422" i="13" s="1"/>
  <c r="AU431" i="13"/>
  <c r="AV431" i="13" s="1"/>
  <c r="AU452" i="13"/>
  <c r="AV452" i="13" s="1"/>
  <c r="AU466" i="13"/>
  <c r="AV466" i="13" s="1"/>
  <c r="AU481" i="13"/>
  <c r="AV481" i="13" s="1"/>
  <c r="AU513" i="13"/>
  <c r="AV513" i="13" s="1"/>
  <c r="AU358" i="13"/>
  <c r="AV358" i="13" s="1"/>
  <c r="AU393" i="13"/>
  <c r="AV393" i="13" s="1"/>
  <c r="AU470" i="13"/>
  <c r="AV470" i="13" s="1"/>
  <c r="AU391" i="13"/>
  <c r="AV391" i="13" s="1"/>
  <c r="AU384" i="13"/>
  <c r="AV384" i="13" s="1"/>
  <c r="AU371" i="13"/>
  <c r="AV371" i="13" s="1"/>
  <c r="AU412" i="13"/>
  <c r="AV412" i="13" s="1"/>
  <c r="AU418" i="13"/>
  <c r="AV418" i="13" s="1"/>
  <c r="AU427" i="13"/>
  <c r="AV427" i="13" s="1"/>
  <c r="AU448" i="13"/>
  <c r="AV448" i="13" s="1"/>
  <c r="AU462" i="13"/>
  <c r="AV462" i="13" s="1"/>
  <c r="AU477" i="13"/>
  <c r="AV477" i="13" s="1"/>
  <c r="AU503" i="13"/>
  <c r="AV503" i="13" s="1"/>
  <c r="AU516" i="13"/>
  <c r="AV516" i="13" s="1"/>
  <c r="AU529" i="13"/>
  <c r="AV529" i="13" s="1"/>
  <c r="AU377" i="13"/>
  <c r="AV377" i="13" s="1"/>
  <c r="AU425" i="13"/>
  <c r="AV425" i="13" s="1"/>
  <c r="AU501" i="13"/>
  <c r="AV501" i="13" s="1"/>
  <c r="AU378" i="13"/>
  <c r="AV378" i="13" s="1"/>
  <c r="AU365" i="13"/>
  <c r="AV365" i="13" s="1"/>
  <c r="AU406" i="13"/>
  <c r="AV406" i="13" s="1"/>
  <c r="AU413" i="13"/>
  <c r="AV413" i="13" s="1"/>
  <c r="AU421" i="13"/>
  <c r="AV421" i="13" s="1"/>
  <c r="AU442" i="13"/>
  <c r="AV442" i="13" s="1"/>
  <c r="AU457" i="13"/>
  <c r="AV457" i="13" s="1"/>
  <c r="AU471" i="13"/>
  <c r="AV471" i="13" s="1"/>
  <c r="AU496" i="13"/>
  <c r="AV496" i="13" s="1"/>
  <c r="AU509" i="13"/>
  <c r="AV509" i="13" s="1"/>
  <c r="AU525" i="13"/>
  <c r="AV525" i="13" s="1"/>
  <c r="AU369" i="13"/>
  <c r="AV369" i="13" s="1"/>
  <c r="AU433" i="13"/>
  <c r="AV433" i="13" s="1"/>
  <c r="AU480" i="13"/>
  <c r="AV480" i="13" s="1"/>
  <c r="AU500" i="13"/>
  <c r="AV500" i="13" s="1"/>
  <c r="AU521" i="13"/>
  <c r="AV521" i="13" s="1"/>
  <c r="AU364" i="13"/>
  <c r="AV364" i="13" s="1"/>
  <c r="AU390" i="13"/>
  <c r="AV390" i="13" s="1"/>
  <c r="AU383" i="13"/>
  <c r="AV383" i="13" s="1"/>
  <c r="AU399" i="13"/>
  <c r="AV399" i="13" s="1"/>
  <c r="AU430" i="13"/>
  <c r="AV430" i="13" s="1"/>
  <c r="AU439" i="13"/>
  <c r="AV439" i="13" s="1"/>
  <c r="AU458" i="13"/>
  <c r="AV458" i="13" s="1"/>
  <c r="AU476" i="13"/>
  <c r="AV476" i="13" s="1"/>
  <c r="AU498" i="13"/>
  <c r="AV498" i="13" s="1"/>
  <c r="AU528" i="13"/>
  <c r="AV528" i="13" s="1"/>
  <c r="AU483" i="13"/>
  <c r="AV483" i="13" s="1"/>
  <c r="AU499" i="13"/>
  <c r="AV499" i="13" s="1"/>
  <c r="AU519" i="13"/>
  <c r="AV519" i="13" s="1"/>
  <c r="AU491" i="13"/>
  <c r="AV491" i="13" s="1"/>
  <c r="AU506" i="13"/>
  <c r="AV506" i="13" s="1"/>
  <c r="F49" i="13"/>
  <c r="X56" i="13"/>
  <c r="V56" i="13"/>
  <c r="P55" i="13"/>
  <c r="N55" i="13"/>
  <c r="L56" i="13" s="1"/>
  <c r="CX54" i="13"/>
  <c r="BV48" i="13"/>
  <c r="BU55" i="13"/>
  <c r="AG55" i="13"/>
  <c r="AE55" i="13"/>
  <c r="F55" i="13"/>
  <c r="D55" i="13"/>
  <c r="BM49" i="13"/>
  <c r="BK55" i="13"/>
  <c r="DJ55" i="13" s="1"/>
  <c r="CD45" i="13"/>
  <c r="DG54" i="13"/>
  <c r="CG48" i="13"/>
  <c r="DE54" i="13"/>
  <c r="CE55" i="13"/>
  <c r="DL54" i="13"/>
  <c r="CR55" i="13"/>
  <c r="ED55" i="13"/>
  <c r="EC55" i="13" s="1"/>
  <c r="EA56" i="13" s="1"/>
  <c r="EB56" i="13" s="1"/>
  <c r="EE55" i="13"/>
  <c r="CZ54" i="13"/>
  <c r="BS45" i="13"/>
  <c r="AS55" i="13"/>
  <c r="AQ55" i="13"/>
  <c r="AO56" i="13" s="1"/>
  <c r="ET56" i="13"/>
  <c r="EW56" i="13" s="1"/>
  <c r="EV56" i="13"/>
  <c r="BC55" i="13"/>
  <c r="BA55" i="13"/>
  <c r="EM56" i="13"/>
  <c r="EL56" i="13" s="1"/>
  <c r="EJ57" i="13" s="1"/>
  <c r="EK57" i="13" s="1"/>
  <c r="EN56" i="13"/>
  <c r="DN54" i="13"/>
  <c r="B8" i="12"/>
  <c r="D7" i="12"/>
  <c r="H64" i="7"/>
  <c r="D11" i="7"/>
  <c r="C8" i="12" s="1"/>
  <c r="D60" i="11"/>
  <c r="E12" i="7"/>
  <c r="G64" i="7"/>
  <c r="C61" i="11" s="1"/>
  <c r="D12" i="7"/>
  <c r="C9" i="12" s="1"/>
  <c r="E13" i="7" l="1"/>
  <c r="AF55" i="13"/>
  <c r="AD56" i="13" s="1"/>
  <c r="AE56" i="13" s="1"/>
  <c r="AH55" i="13"/>
  <c r="BD55" i="13"/>
  <c r="BB55" i="13"/>
  <c r="AZ56" i="13" s="1"/>
  <c r="EM57" i="13"/>
  <c r="EL57" i="13" s="1"/>
  <c r="EJ58" i="13" s="1"/>
  <c r="EK58" i="13" s="1"/>
  <c r="EN57" i="13"/>
  <c r="CV55" i="13"/>
  <c r="BV55" i="13"/>
  <c r="BX55" i="13"/>
  <c r="CY55" i="13" s="1"/>
  <c r="O56" i="13"/>
  <c r="M56" i="13"/>
  <c r="ED56" i="13"/>
  <c r="EC56" i="13" s="1"/>
  <c r="EA57" i="13" s="1"/>
  <c r="EB57" i="13" s="1"/>
  <c r="EE56" i="13"/>
  <c r="DC55" i="13"/>
  <c r="CF55" i="13"/>
  <c r="CH55" i="13"/>
  <c r="DF55" i="13" s="1"/>
  <c r="AG56" i="13"/>
  <c r="Y56" i="13"/>
  <c r="W56" i="13"/>
  <c r="U57" i="13" s="1"/>
  <c r="EU56" i="13"/>
  <c r="ES57" i="13" s="1"/>
  <c r="ET57" i="13" s="1"/>
  <c r="AR56" i="13"/>
  <c r="AP56" i="13"/>
  <c r="CQ55" i="13"/>
  <c r="CO56" i="13" s="1"/>
  <c r="CP56" i="13" s="1"/>
  <c r="CS55" i="13"/>
  <c r="BN55" i="13"/>
  <c r="DM55" i="13" s="1"/>
  <c r="BL55" i="13"/>
  <c r="G55" i="13"/>
  <c r="E55" i="13"/>
  <c r="H65" i="7"/>
  <c r="D61" i="11"/>
  <c r="B9" i="12"/>
  <c r="D8" i="12"/>
  <c r="B10" i="12"/>
  <c r="E14" i="7"/>
  <c r="D13" i="7"/>
  <c r="C10" i="12" s="1"/>
  <c r="G65" i="7"/>
  <c r="C62" i="11" s="1"/>
  <c r="AF56" i="13" l="1"/>
  <c r="AD57" i="13" s="1"/>
  <c r="AE57" i="13" s="1"/>
  <c r="AH56" i="13"/>
  <c r="EV57" i="13"/>
  <c r="EU57" i="13" s="1"/>
  <c r="ES58" i="13" s="1"/>
  <c r="ET58" i="13" s="1"/>
  <c r="EW57" i="13"/>
  <c r="AG57" i="13"/>
  <c r="ED57" i="13"/>
  <c r="EC57" i="13" s="1"/>
  <c r="EA58" i="13" s="1"/>
  <c r="EB58" i="13" s="1"/>
  <c r="EE57" i="13"/>
  <c r="EM58" i="13"/>
  <c r="EL58" i="13" s="1"/>
  <c r="EJ59" i="13" s="1"/>
  <c r="EK59" i="13" s="1"/>
  <c r="EN58" i="13"/>
  <c r="DD55" i="13"/>
  <c r="CG55" i="13"/>
  <c r="CI55" i="13"/>
  <c r="CW55" i="13"/>
  <c r="BW55" i="13"/>
  <c r="BY55" i="13"/>
  <c r="BO55" i="13"/>
  <c r="DN55" i="13" s="1"/>
  <c r="BM55" i="13"/>
  <c r="BK56" i="13" s="1"/>
  <c r="CR56" i="13"/>
  <c r="AS56" i="13"/>
  <c r="AQ56" i="13"/>
  <c r="AO57" i="13" s="1"/>
  <c r="BC56" i="13"/>
  <c r="BA56" i="13"/>
  <c r="P56" i="13"/>
  <c r="N56" i="13"/>
  <c r="L57" i="13" s="1"/>
  <c r="DK55" i="13"/>
  <c r="X57" i="13"/>
  <c r="V57" i="13"/>
  <c r="C56" i="13"/>
  <c r="D62" i="11"/>
  <c r="D9" i="12"/>
  <c r="H66" i="7"/>
  <c r="B11" i="12"/>
  <c r="D10" i="12"/>
  <c r="G66" i="7"/>
  <c r="C63" i="11" s="1"/>
  <c r="E15" i="7"/>
  <c r="D14" i="7"/>
  <c r="C11" i="12" s="1"/>
  <c r="DL55" i="13" l="1"/>
  <c r="AF57" i="13"/>
  <c r="AD58" i="13" s="1"/>
  <c r="AG58" i="13" s="1"/>
  <c r="AH57" i="13"/>
  <c r="O57" i="13"/>
  <c r="M57" i="13"/>
  <c r="P57" i="13" s="1"/>
  <c r="AR57" i="13"/>
  <c r="AP57" i="13"/>
  <c r="AS57" i="13" s="1"/>
  <c r="BN56" i="13"/>
  <c r="BL56" i="13"/>
  <c r="CX55" i="13"/>
  <c r="BU56" i="13"/>
  <c r="DE55" i="13"/>
  <c r="CE56" i="13"/>
  <c r="F56" i="13"/>
  <c r="D56" i="13"/>
  <c r="G56" i="13" s="1"/>
  <c r="DJ56" i="13"/>
  <c r="BD56" i="13"/>
  <c r="BB56" i="13"/>
  <c r="AZ57" i="13" s="1"/>
  <c r="ED58" i="13"/>
  <c r="EC58" i="13" s="1"/>
  <c r="EA59" i="13" s="1"/>
  <c r="EB59" i="13" s="1"/>
  <c r="EE58" i="13"/>
  <c r="CZ55" i="13"/>
  <c r="DG55" i="13"/>
  <c r="EV58" i="13"/>
  <c r="EU58" i="13" s="1"/>
  <c r="ES59" i="13" s="1"/>
  <c r="EW58" i="13"/>
  <c r="Y57" i="13"/>
  <c r="W57" i="13"/>
  <c r="U58" i="13" s="1"/>
  <c r="CQ56" i="13"/>
  <c r="CO57" i="13" s="1"/>
  <c r="CP57" i="13" s="1"/>
  <c r="EM59" i="13"/>
  <c r="EL59" i="13" s="1"/>
  <c r="EJ60" i="13" s="1"/>
  <c r="EK60" i="13" s="1"/>
  <c r="EN59" i="13"/>
  <c r="CS56" i="13"/>
  <c r="D63" i="11"/>
  <c r="B12" i="12"/>
  <c r="D11" i="12"/>
  <c r="H67" i="7"/>
  <c r="E16" i="7"/>
  <c r="D15" i="7"/>
  <c r="C12" i="12" s="1"/>
  <c r="G67" i="7"/>
  <c r="C64" i="11" s="1"/>
  <c r="AE58" i="13" l="1"/>
  <c r="AF58" i="13" s="1"/>
  <c r="AD59" i="13" s="1"/>
  <c r="EM60" i="13"/>
  <c r="EL60" i="13" s="1"/>
  <c r="EJ61" i="13" s="1"/>
  <c r="EK61" i="13" s="1"/>
  <c r="EN60" i="13"/>
  <c r="BC57" i="13"/>
  <c r="BA57" i="13"/>
  <c r="CR57" i="13"/>
  <c r="E56" i="13"/>
  <c r="DK56" i="13"/>
  <c r="CV56" i="13"/>
  <c r="BV56" i="13"/>
  <c r="BX56" i="13"/>
  <c r="CY56" i="13" s="1"/>
  <c r="DM56" i="13"/>
  <c r="N57" i="13"/>
  <c r="L58" i="13" s="1"/>
  <c r="ET59" i="13"/>
  <c r="EW59" i="13" s="1"/>
  <c r="EV59" i="13"/>
  <c r="ED59" i="13"/>
  <c r="EC59" i="13" s="1"/>
  <c r="EA60" i="13" s="1"/>
  <c r="EB60" i="13" s="1"/>
  <c r="EE59" i="13"/>
  <c r="AQ57" i="13"/>
  <c r="AO58" i="13" s="1"/>
  <c r="X58" i="13"/>
  <c r="V58" i="13"/>
  <c r="Y58" i="13" s="1"/>
  <c r="AH58" i="13"/>
  <c r="DC56" i="13"/>
  <c r="CF56" i="13"/>
  <c r="CH56" i="13"/>
  <c r="DF56" i="13" s="1"/>
  <c r="BO56" i="13"/>
  <c r="DN56" i="13" s="1"/>
  <c r="BM56" i="13"/>
  <c r="BK57" i="13" s="1"/>
  <c r="D12" i="12"/>
  <c r="H68" i="7"/>
  <c r="B13" i="12"/>
  <c r="D64" i="11"/>
  <c r="E17" i="7"/>
  <c r="D16" i="7"/>
  <c r="C13" i="12" s="1"/>
  <c r="G68" i="7"/>
  <c r="C65" i="11" s="1"/>
  <c r="CQ57" i="13" l="1"/>
  <c r="CO58" i="13" s="1"/>
  <c r="CP58" i="13" s="1"/>
  <c r="CS57" i="13"/>
  <c r="BN57" i="13"/>
  <c r="BL57" i="13"/>
  <c r="DD56" i="13"/>
  <c r="CG56" i="13"/>
  <c r="CI56" i="13"/>
  <c r="AR58" i="13"/>
  <c r="AP58" i="13"/>
  <c r="AS58" i="13" s="1"/>
  <c r="O58" i="13"/>
  <c r="M58" i="13"/>
  <c r="P58" i="13" s="1"/>
  <c r="BW56" i="13"/>
  <c r="CW56" i="13"/>
  <c r="BY56" i="13"/>
  <c r="BD57" i="13"/>
  <c r="BB57" i="13"/>
  <c r="AZ58" i="13" s="1"/>
  <c r="W58" i="13"/>
  <c r="U59" i="13" s="1"/>
  <c r="EU59" i="13"/>
  <c r="ES60" i="13" s="1"/>
  <c r="ET60" i="13" s="1"/>
  <c r="DL56" i="13"/>
  <c r="C57" i="13"/>
  <c r="AE59" i="13"/>
  <c r="AG59" i="13"/>
  <c r="ED60" i="13"/>
  <c r="EC60" i="13" s="1"/>
  <c r="EA61" i="13" s="1"/>
  <c r="EE60" i="13"/>
  <c r="EM61" i="13"/>
  <c r="EL61" i="13" s="1"/>
  <c r="EJ62" i="13" s="1"/>
  <c r="EN61" i="13"/>
  <c r="H69" i="7"/>
  <c r="B14" i="12"/>
  <c r="D13" i="12"/>
  <c r="D65" i="11"/>
  <c r="G69" i="7"/>
  <c r="C66" i="11" s="1"/>
  <c r="E18" i="7"/>
  <c r="D17" i="7"/>
  <c r="C14" i="12" s="1"/>
  <c r="CS58" i="13" l="1"/>
  <c r="CR58" i="13"/>
  <c r="CQ58" i="13" s="1"/>
  <c r="CO59" i="13" s="1"/>
  <c r="CP59" i="13" s="1"/>
  <c r="EM62" i="13"/>
  <c r="EK62" i="13"/>
  <c r="EN62" i="13" s="1"/>
  <c r="AQ58" i="13"/>
  <c r="AO59" i="13" s="1"/>
  <c r="AP59" i="13" s="1"/>
  <c r="AS59" i="13" s="1"/>
  <c r="EB61" i="13"/>
  <c r="EE61" i="13" s="1"/>
  <c r="ED61" i="13"/>
  <c r="EV60" i="13"/>
  <c r="EU60" i="13" s="1"/>
  <c r="ES61" i="13" s="1"/>
  <c r="ET61" i="13" s="1"/>
  <c r="EW60" i="13"/>
  <c r="BC58" i="13"/>
  <c r="BA58" i="13"/>
  <c r="BD58" i="13" s="1"/>
  <c r="DG56" i="13"/>
  <c r="BO57" i="13"/>
  <c r="BM57" i="13"/>
  <c r="BK58" i="13" s="1"/>
  <c r="CX56" i="13"/>
  <c r="BU57" i="13"/>
  <c r="AH59" i="13"/>
  <c r="AF59" i="13"/>
  <c r="AD60" i="13" s="1"/>
  <c r="D57" i="13"/>
  <c r="F57" i="13"/>
  <c r="DM57" i="13" s="1"/>
  <c r="DJ57" i="13"/>
  <c r="V59" i="13"/>
  <c r="Y59" i="13" s="1"/>
  <c r="X59" i="13"/>
  <c r="CZ56" i="13"/>
  <c r="N58" i="13"/>
  <c r="L59" i="13" s="1"/>
  <c r="DE56" i="13"/>
  <c r="CE57" i="13"/>
  <c r="D66" i="11"/>
  <c r="H70" i="7"/>
  <c r="B15" i="12"/>
  <c r="D14" i="12"/>
  <c r="E19" i="7"/>
  <c r="D18" i="7"/>
  <c r="C15" i="12" s="1"/>
  <c r="G70" i="7"/>
  <c r="C67" i="11" s="1"/>
  <c r="EL62" i="13" l="1"/>
  <c r="EJ63" i="13" s="1"/>
  <c r="AR59" i="13"/>
  <c r="AQ59" i="13" s="1"/>
  <c r="AO60" i="13" s="1"/>
  <c r="G57" i="13"/>
  <c r="DN57" i="13" s="1"/>
  <c r="E57" i="13"/>
  <c r="DK57" i="13"/>
  <c r="AG60" i="13"/>
  <c r="AE60" i="13"/>
  <c r="EC61" i="13"/>
  <c r="EA62" i="13" s="1"/>
  <c r="CV57" i="13"/>
  <c r="BX57" i="13"/>
  <c r="CY57" i="13" s="1"/>
  <c r="BV57" i="13"/>
  <c r="DC57" i="13"/>
  <c r="CH57" i="13"/>
  <c r="DF57" i="13" s="1"/>
  <c r="CF57" i="13"/>
  <c r="W59" i="13"/>
  <c r="U60" i="13" s="1"/>
  <c r="CS59" i="13"/>
  <c r="CR59" i="13"/>
  <c r="M59" i="13"/>
  <c r="P59" i="13" s="1"/>
  <c r="O59" i="13"/>
  <c r="BN58" i="13"/>
  <c r="BL58" i="13"/>
  <c r="BB58" i="13"/>
  <c r="AZ59" i="13" s="1"/>
  <c r="EV61" i="13"/>
  <c r="EU61" i="13" s="1"/>
  <c r="ES62" i="13" s="1"/>
  <c r="ET62" i="13" s="1"/>
  <c r="EW61" i="13"/>
  <c r="D15" i="12"/>
  <c r="D67" i="11"/>
  <c r="H71" i="7"/>
  <c r="B16" i="12"/>
  <c r="G71" i="7"/>
  <c r="C68" i="11" s="1"/>
  <c r="E20" i="7"/>
  <c r="D19" i="7"/>
  <c r="C16" i="12" s="1"/>
  <c r="EK63" i="13" l="1"/>
  <c r="EN63" i="13" s="1"/>
  <c r="EM63" i="13"/>
  <c r="N59" i="13"/>
  <c r="L60" i="13" s="1"/>
  <c r="M60" i="13" s="1"/>
  <c r="P60" i="13" s="1"/>
  <c r="AR60" i="13"/>
  <c r="AP60" i="13"/>
  <c r="CW57" i="13"/>
  <c r="BW57" i="13"/>
  <c r="BY57" i="13"/>
  <c r="X60" i="13"/>
  <c r="V60" i="13"/>
  <c r="Y60" i="13" s="1"/>
  <c r="AH60" i="13"/>
  <c r="AF60" i="13"/>
  <c r="AD61" i="13" s="1"/>
  <c r="BA59" i="13"/>
  <c r="BD59" i="13" s="1"/>
  <c r="BC59" i="13"/>
  <c r="BO58" i="13"/>
  <c r="BM58" i="13"/>
  <c r="BK59" i="13" s="1"/>
  <c r="CQ59" i="13"/>
  <c r="CO60" i="13" s="1"/>
  <c r="CP60" i="13" s="1"/>
  <c r="DL57" i="13"/>
  <c r="C58" i="13"/>
  <c r="EV62" i="13"/>
  <c r="EU62" i="13" s="1"/>
  <c r="ES63" i="13" s="1"/>
  <c r="ET63" i="13" s="1"/>
  <c r="EW62" i="13"/>
  <c r="CG57" i="13"/>
  <c r="DD57" i="13"/>
  <c r="CI57" i="13"/>
  <c r="EB62" i="13"/>
  <c r="EE62" i="13" s="1"/>
  <c r="ED62" i="13"/>
  <c r="B17" i="12"/>
  <c r="D68" i="11"/>
  <c r="D16" i="12"/>
  <c r="H72" i="7"/>
  <c r="E21" i="7"/>
  <c r="D20" i="7"/>
  <c r="C17" i="12" s="1"/>
  <c r="G72" i="7"/>
  <c r="C69" i="11" s="1"/>
  <c r="EL63" i="13" l="1"/>
  <c r="EJ64" i="13" s="1"/>
  <c r="EM64" i="13" s="1"/>
  <c r="O60" i="13"/>
  <c r="N60" i="13" s="1"/>
  <c r="L61" i="13" s="1"/>
  <c r="O61" i="13" s="1"/>
  <c r="W60" i="13"/>
  <c r="U61" i="13" s="1"/>
  <c r="V61" i="13" s="1"/>
  <c r="BN59" i="13"/>
  <c r="BL59" i="13"/>
  <c r="DG57" i="13"/>
  <c r="CS60" i="13"/>
  <c r="CR60" i="13"/>
  <c r="CX57" i="13"/>
  <c r="BU58" i="13"/>
  <c r="EC62" i="13"/>
  <c r="EA63" i="13" s="1"/>
  <c r="EB63" i="13" s="1"/>
  <c r="EV63" i="13"/>
  <c r="EU63" i="13" s="1"/>
  <c r="ES64" i="13" s="1"/>
  <c r="ET64" i="13" s="1"/>
  <c r="EW63" i="13"/>
  <c r="BB59" i="13"/>
  <c r="AZ60" i="13" s="1"/>
  <c r="AG61" i="13"/>
  <c r="AE61" i="13"/>
  <c r="AH61" i="13" s="1"/>
  <c r="DE57" i="13"/>
  <c r="CE58" i="13"/>
  <c r="F58" i="13"/>
  <c r="DM58" i="13" s="1"/>
  <c r="D58" i="13"/>
  <c r="DJ58" i="13"/>
  <c r="CZ57" i="13"/>
  <c r="AS60" i="13"/>
  <c r="AQ60" i="13"/>
  <c r="AO61" i="13" s="1"/>
  <c r="H73" i="7"/>
  <c r="B18" i="12"/>
  <c r="D69" i="11"/>
  <c r="D17" i="12"/>
  <c r="E22" i="7"/>
  <c r="D21" i="7"/>
  <c r="C18" i="12" s="1"/>
  <c r="G73" i="7"/>
  <c r="C70" i="11" s="1"/>
  <c r="EK64" i="13" l="1"/>
  <c r="EL64" i="13" s="1"/>
  <c r="EJ65" i="13" s="1"/>
  <c r="X61" i="13"/>
  <c r="W61" i="13" s="1"/>
  <c r="U62" i="13" s="1"/>
  <c r="X62" i="13" s="1"/>
  <c r="Y61" i="13"/>
  <c r="M61" i="13"/>
  <c r="N61" i="13" s="1"/>
  <c r="L62" i="13" s="1"/>
  <c r="CQ60" i="13"/>
  <c r="CO61" i="13" s="1"/>
  <c r="AF61" i="13"/>
  <c r="AD62" i="13" s="1"/>
  <c r="AE62" i="13" s="1"/>
  <c r="ED63" i="13"/>
  <c r="EC63" i="13" s="1"/>
  <c r="EA64" i="13" s="1"/>
  <c r="EB64" i="13" s="1"/>
  <c r="EE63" i="13"/>
  <c r="BC60" i="13"/>
  <c r="BA60" i="13"/>
  <c r="BD60" i="13" s="1"/>
  <c r="BO59" i="13"/>
  <c r="BM59" i="13"/>
  <c r="BK60" i="13" s="1"/>
  <c r="AR61" i="13"/>
  <c r="AP61" i="13"/>
  <c r="AS61" i="13" s="1"/>
  <c r="G58" i="13"/>
  <c r="DN58" i="13" s="1"/>
  <c r="E58" i="13"/>
  <c r="DK58" i="13"/>
  <c r="DC58" i="13"/>
  <c r="CF58" i="13"/>
  <c r="CH58" i="13"/>
  <c r="DF58" i="13" s="1"/>
  <c r="EV64" i="13"/>
  <c r="EU64" i="13" s="1"/>
  <c r="ES65" i="13" s="1"/>
  <c r="ET65" i="13" s="1"/>
  <c r="EW64" i="13"/>
  <c r="CV58" i="13"/>
  <c r="BV58" i="13"/>
  <c r="BX58" i="13"/>
  <c r="CY58" i="13" s="1"/>
  <c r="D70" i="11"/>
  <c r="H74" i="7"/>
  <c r="B19" i="12"/>
  <c r="D18" i="12"/>
  <c r="G74" i="7"/>
  <c r="C71" i="11" s="1"/>
  <c r="E23" i="7"/>
  <c r="D22" i="7"/>
  <c r="C19" i="12" s="1"/>
  <c r="CP61" i="13" l="1"/>
  <c r="CS61" i="13" s="1"/>
  <c r="EN64" i="13"/>
  <c r="V62" i="13"/>
  <c r="W62" i="13" s="1"/>
  <c r="U63" i="13" s="1"/>
  <c r="P61" i="13"/>
  <c r="CR61" i="13"/>
  <c r="CQ61" i="13" s="1"/>
  <c r="CO62" i="13" s="1"/>
  <c r="CP62" i="13" s="1"/>
  <c r="EK65" i="13"/>
  <c r="EN65" i="13" s="1"/>
  <c r="EM65" i="13"/>
  <c r="AH62" i="13"/>
  <c r="AG62" i="13"/>
  <c r="AF62" i="13" s="1"/>
  <c r="AD63" i="13" s="1"/>
  <c r="AQ61" i="13"/>
  <c r="AO62" i="13" s="1"/>
  <c r="AP62" i="13" s="1"/>
  <c r="BB60" i="13"/>
  <c r="AZ61" i="13" s="1"/>
  <c r="BA61" i="13" s="1"/>
  <c r="BW58" i="13"/>
  <c r="CW58" i="13"/>
  <c r="BY58" i="13"/>
  <c r="DL58" i="13"/>
  <c r="C59" i="13"/>
  <c r="BN60" i="13"/>
  <c r="BL60" i="13"/>
  <c r="ED64" i="13"/>
  <c r="EC64" i="13" s="1"/>
  <c r="EA65" i="13" s="1"/>
  <c r="EE64" i="13"/>
  <c r="DD58" i="13"/>
  <c r="CG58" i="13"/>
  <c r="CI58" i="13"/>
  <c r="EV65" i="13"/>
  <c r="EU65" i="13" s="1"/>
  <c r="ES66" i="13" s="1"/>
  <c r="ET66" i="13" s="1"/>
  <c r="EW65" i="13"/>
  <c r="O62" i="13"/>
  <c r="M62" i="13"/>
  <c r="B20" i="12"/>
  <c r="D19" i="12"/>
  <c r="H75" i="7"/>
  <c r="D71" i="11"/>
  <c r="E24" i="7"/>
  <c r="D23" i="7"/>
  <c r="C20" i="12" s="1"/>
  <c r="G75" i="7"/>
  <c r="C72" i="11" s="1"/>
  <c r="P62" i="13" l="1"/>
  <c r="Y62" i="13"/>
  <c r="AR62" i="13"/>
  <c r="AQ62" i="13" s="1"/>
  <c r="AO63" i="13" s="1"/>
  <c r="EL65" i="13"/>
  <c r="EJ66" i="13" s="1"/>
  <c r="BD61" i="13"/>
  <c r="BC61" i="13"/>
  <c r="BB61" i="13" s="1"/>
  <c r="AZ62" i="13" s="1"/>
  <c r="N62" i="13"/>
  <c r="L63" i="13" s="1"/>
  <c r="O63" i="13" s="1"/>
  <c r="CR62" i="13"/>
  <c r="EV66" i="13"/>
  <c r="EU66" i="13" s="1"/>
  <c r="ES67" i="13" s="1"/>
  <c r="ET67" i="13" s="1"/>
  <c r="EW66" i="13"/>
  <c r="DG58" i="13"/>
  <c r="EB65" i="13"/>
  <c r="EE65" i="13" s="1"/>
  <c r="ED65" i="13"/>
  <c r="BO60" i="13"/>
  <c r="BM60" i="13"/>
  <c r="BK61" i="13" s="1"/>
  <c r="F59" i="13"/>
  <c r="DM59" i="13" s="1"/>
  <c r="D59" i="13"/>
  <c r="DJ59" i="13"/>
  <c r="CZ58" i="13"/>
  <c r="DE58" i="13"/>
  <c r="CE59" i="13"/>
  <c r="AG63" i="13"/>
  <c r="AE63" i="13"/>
  <c r="AH63" i="13" s="1"/>
  <c r="AS62" i="13"/>
  <c r="V63" i="13"/>
  <c r="X63" i="13"/>
  <c r="CX58" i="13"/>
  <c r="BU59" i="13"/>
  <c r="D20" i="12"/>
  <c r="H76" i="7"/>
  <c r="D72" i="11"/>
  <c r="B21" i="12"/>
  <c r="G76" i="7"/>
  <c r="C73" i="11" s="1"/>
  <c r="E25" i="7"/>
  <c r="D24" i="7"/>
  <c r="C21" i="12" s="1"/>
  <c r="Y63" i="13" l="1"/>
  <c r="EK66" i="13"/>
  <c r="EN66" i="13" s="1"/>
  <c r="EM66" i="13"/>
  <c r="M63" i="13"/>
  <c r="P63" i="13" s="1"/>
  <c r="EC65" i="13"/>
  <c r="EA66" i="13" s="1"/>
  <c r="ED66" i="13" s="1"/>
  <c r="AF63" i="13"/>
  <c r="AD64" i="13" s="1"/>
  <c r="AE64" i="13" s="1"/>
  <c r="AH64" i="13" s="1"/>
  <c r="CV59" i="13"/>
  <c r="BV59" i="13"/>
  <c r="BX59" i="13"/>
  <c r="CY59" i="13" s="1"/>
  <c r="BC62" i="13"/>
  <c r="BA62" i="13"/>
  <c r="BD62" i="13" s="1"/>
  <c r="G59" i="13"/>
  <c r="DN59" i="13" s="1"/>
  <c r="E59" i="13"/>
  <c r="DK59" i="13"/>
  <c r="CS62" i="13"/>
  <c r="CQ62" i="13"/>
  <c r="CO63" i="13" s="1"/>
  <c r="CP63" i="13" s="1"/>
  <c r="W63" i="13"/>
  <c r="U64" i="13" s="1"/>
  <c r="DC59" i="13"/>
  <c r="CH59" i="13"/>
  <c r="DF59" i="13" s="1"/>
  <c r="CF59" i="13"/>
  <c r="EB66" i="13"/>
  <c r="EE66" i="13" s="1"/>
  <c r="AR63" i="13"/>
  <c r="AP63" i="13"/>
  <c r="AS63" i="13" s="1"/>
  <c r="BN61" i="13"/>
  <c r="BL61" i="13"/>
  <c r="EV67" i="13"/>
  <c r="EU67" i="13" s="1"/>
  <c r="ES68" i="13" s="1"/>
  <c r="ET68" i="13" s="1"/>
  <c r="EW67" i="13"/>
  <c r="B22" i="12"/>
  <c r="H77" i="7"/>
  <c r="D21" i="12"/>
  <c r="D73" i="11"/>
  <c r="E26" i="7"/>
  <c r="D25" i="7"/>
  <c r="C22" i="12" s="1"/>
  <c r="G77" i="7"/>
  <c r="C74" i="11" s="1"/>
  <c r="N63" i="13" l="1"/>
  <c r="L64" i="13" s="1"/>
  <c r="M64" i="13" s="1"/>
  <c r="AG64" i="13"/>
  <c r="AF64" i="13" s="1"/>
  <c r="AD65" i="13" s="1"/>
  <c r="EL66" i="13"/>
  <c r="EJ67" i="13" s="1"/>
  <c r="EM67" i="13" s="1"/>
  <c r="BB62" i="13"/>
  <c r="AZ63" i="13" s="1"/>
  <c r="BA63" i="13" s="1"/>
  <c r="EC66" i="13"/>
  <c r="EA67" i="13" s="1"/>
  <c r="CW59" i="13"/>
  <c r="BW59" i="13"/>
  <c r="BY59" i="13"/>
  <c r="EV68" i="13"/>
  <c r="EU68" i="13" s="1"/>
  <c r="ES69" i="13" s="1"/>
  <c r="EW68" i="13"/>
  <c r="X64" i="13"/>
  <c r="V64" i="13"/>
  <c r="DL59" i="13"/>
  <c r="C60" i="13"/>
  <c r="BO61" i="13"/>
  <c r="BM61" i="13"/>
  <c r="BK62" i="13" s="1"/>
  <c r="AQ63" i="13"/>
  <c r="AO64" i="13" s="1"/>
  <c r="CG59" i="13"/>
  <c r="DD59" i="13"/>
  <c r="CI59" i="13"/>
  <c r="CR63" i="13"/>
  <c r="H78" i="7"/>
  <c r="D22" i="12"/>
  <c r="B23" i="12"/>
  <c r="D74" i="11"/>
  <c r="G78" i="7"/>
  <c r="C75" i="11" s="1"/>
  <c r="E27" i="7"/>
  <c r="D26" i="7"/>
  <c r="C23" i="12" s="1"/>
  <c r="O64" i="13" l="1"/>
  <c r="N64" i="13" s="1"/>
  <c r="L65" i="13" s="1"/>
  <c r="W64" i="13"/>
  <c r="U65" i="13" s="1"/>
  <c r="X65" i="13" s="1"/>
  <c r="EK67" i="13"/>
  <c r="EN67" i="13" s="1"/>
  <c r="BC63" i="13"/>
  <c r="BB63" i="13" s="1"/>
  <c r="AZ64" i="13" s="1"/>
  <c r="BD63" i="13"/>
  <c r="ED67" i="13"/>
  <c r="EB67" i="13"/>
  <c r="EE67" i="13" s="1"/>
  <c r="Y64" i="13"/>
  <c r="CQ63" i="13"/>
  <c r="CO64" i="13" s="1"/>
  <c r="V65" i="13"/>
  <c r="DG59" i="13"/>
  <c r="CS63" i="13"/>
  <c r="CZ59" i="13"/>
  <c r="BN62" i="13"/>
  <c r="BL62" i="13"/>
  <c r="DE59" i="13"/>
  <c r="CE60" i="13"/>
  <c r="F60" i="13"/>
  <c r="DM60" i="13" s="1"/>
  <c r="D60" i="13"/>
  <c r="G60" i="13" s="1"/>
  <c r="DN60" i="13" s="1"/>
  <c r="DJ60" i="13"/>
  <c r="CX59" i="13"/>
  <c r="BU60" i="13"/>
  <c r="P64" i="13"/>
  <c r="AR64" i="13"/>
  <c r="AP64" i="13"/>
  <c r="AS64" i="13" s="1"/>
  <c r="AE65" i="13"/>
  <c r="AH65" i="13" s="1"/>
  <c r="AG65" i="13"/>
  <c r="ET69" i="13"/>
  <c r="EW69" i="13" s="1"/>
  <c r="EV69" i="13"/>
  <c r="H79" i="7"/>
  <c r="D23" i="12"/>
  <c r="B24" i="12"/>
  <c r="D75" i="11"/>
  <c r="E28" i="7"/>
  <c r="D27" i="7"/>
  <c r="C24" i="12" s="1"/>
  <c r="G79" i="7"/>
  <c r="C76" i="11" s="1"/>
  <c r="CR64" i="13" l="1"/>
  <c r="CP64" i="13"/>
  <c r="CQ64" i="13" s="1"/>
  <c r="CO65" i="13" s="1"/>
  <c r="CP65" i="13" s="1"/>
  <c r="EL67" i="13"/>
  <c r="EJ68" i="13" s="1"/>
  <c r="EM68" i="13" s="1"/>
  <c r="W65" i="13"/>
  <c r="U66" i="13" s="1"/>
  <c r="X66" i="13" s="1"/>
  <c r="EC67" i="13"/>
  <c r="EA68" i="13" s="1"/>
  <c r="Y65" i="13"/>
  <c r="AF65" i="13"/>
  <c r="AD66" i="13" s="1"/>
  <c r="AG66" i="13" s="1"/>
  <c r="EU69" i="13"/>
  <c r="ES70" i="13" s="1"/>
  <c r="O65" i="13"/>
  <c r="M65" i="13"/>
  <c r="BO62" i="13"/>
  <c r="BM62" i="13"/>
  <c r="BK63" i="13" s="1"/>
  <c r="CF60" i="13"/>
  <c r="CH60" i="13"/>
  <c r="DF60" i="13" s="1"/>
  <c r="DC60" i="13"/>
  <c r="BX60" i="13"/>
  <c r="CY60" i="13" s="1"/>
  <c r="BV60" i="13"/>
  <c r="CV60" i="13"/>
  <c r="AQ64" i="13"/>
  <c r="AO65" i="13" s="1"/>
  <c r="E60" i="13"/>
  <c r="DK60" i="13"/>
  <c r="BC64" i="13"/>
  <c r="BA64" i="13"/>
  <c r="BD64" i="13" s="1"/>
  <c r="H80" i="7"/>
  <c r="D24" i="12"/>
  <c r="B25" i="12"/>
  <c r="D76" i="11"/>
  <c r="E29" i="7"/>
  <c r="D28" i="7"/>
  <c r="C25" i="12" s="1"/>
  <c r="G80" i="7"/>
  <c r="C77" i="11" s="1"/>
  <c r="EK68" i="13" l="1"/>
  <c r="EN68" i="13" s="1"/>
  <c r="CS64" i="13"/>
  <c r="CS65" i="13" s="1"/>
  <c r="V66" i="13"/>
  <c r="W66" i="13" s="1"/>
  <c r="U67" i="13" s="1"/>
  <c r="AE66" i="13"/>
  <c r="AH66" i="13" s="1"/>
  <c r="ET70" i="13"/>
  <c r="EW70" i="13" s="1"/>
  <c r="EB68" i="13"/>
  <c r="EE68" i="13" s="1"/>
  <c r="ED68" i="13"/>
  <c r="CR65" i="13"/>
  <c r="CQ65" i="13" s="1"/>
  <c r="CO66" i="13" s="1"/>
  <c r="CP66" i="13" s="1"/>
  <c r="EV70" i="13"/>
  <c r="BB64" i="13"/>
  <c r="AZ65" i="13" s="1"/>
  <c r="BC65" i="13" s="1"/>
  <c r="DL60" i="13"/>
  <c r="C61" i="13"/>
  <c r="CG60" i="13"/>
  <c r="DD60" i="13"/>
  <c r="CI60" i="13"/>
  <c r="BN63" i="13"/>
  <c r="BL63" i="13"/>
  <c r="AR65" i="13"/>
  <c r="AP65" i="13"/>
  <c r="CW60" i="13"/>
  <c r="BW60" i="13"/>
  <c r="BY60" i="13"/>
  <c r="P65" i="13"/>
  <c r="N65" i="13"/>
  <c r="L66" i="13" s="1"/>
  <c r="B26" i="12"/>
  <c r="H81" i="7"/>
  <c r="D77" i="11"/>
  <c r="D25" i="12"/>
  <c r="G81" i="7"/>
  <c r="C78" i="11" s="1"/>
  <c r="E30" i="7"/>
  <c r="D29" i="7"/>
  <c r="C26" i="12" s="1"/>
  <c r="EL68" i="13" l="1"/>
  <c r="EJ69" i="13" s="1"/>
  <c r="EM69" i="13" s="1"/>
  <c r="Y66" i="13"/>
  <c r="AF66" i="13"/>
  <c r="AD67" i="13" s="1"/>
  <c r="AG67" i="13" s="1"/>
  <c r="EU70" i="13"/>
  <c r="ES71" i="13" s="1"/>
  <c r="ET71" i="13" s="1"/>
  <c r="EW71" i="13" s="1"/>
  <c r="BA65" i="13"/>
  <c r="BD65" i="13" s="1"/>
  <c r="EC68" i="13"/>
  <c r="EA69" i="13" s="1"/>
  <c r="V67" i="13"/>
  <c r="Y67" i="13" s="1"/>
  <c r="X67" i="13"/>
  <c r="AS65" i="13"/>
  <c r="AQ65" i="13"/>
  <c r="AO66" i="13" s="1"/>
  <c r="DG60" i="13"/>
  <c r="O66" i="13"/>
  <c r="M66" i="13"/>
  <c r="P66" i="13" s="1"/>
  <c r="CZ60" i="13"/>
  <c r="CR66" i="13"/>
  <c r="BO63" i="13"/>
  <c r="BM63" i="13"/>
  <c r="BK64" i="13" s="1"/>
  <c r="CX60" i="13"/>
  <c r="BU61" i="13"/>
  <c r="DE60" i="13"/>
  <c r="CE61" i="13"/>
  <c r="D61" i="13"/>
  <c r="F61" i="13"/>
  <c r="DM61" i="13" s="1"/>
  <c r="DJ61" i="13"/>
  <c r="H82" i="7"/>
  <c r="D26" i="12"/>
  <c r="B27" i="12"/>
  <c r="D78" i="11"/>
  <c r="E31" i="7"/>
  <c r="D30" i="7"/>
  <c r="C27" i="12" s="1"/>
  <c r="G82" i="7"/>
  <c r="C79" i="11" s="1"/>
  <c r="EK69" i="13" l="1"/>
  <c r="EL69" i="13" s="1"/>
  <c r="EJ70" i="13" s="1"/>
  <c r="EK70" i="13" s="1"/>
  <c r="AE67" i="13"/>
  <c r="AH67" i="13" s="1"/>
  <c r="EV71" i="13"/>
  <c r="EN69" i="13"/>
  <c r="EN70" i="13" s="1"/>
  <c r="BB65" i="13"/>
  <c r="AZ66" i="13" s="1"/>
  <c r="BA66" i="13" s="1"/>
  <c r="BD66" i="13" s="1"/>
  <c r="EM70" i="13"/>
  <c r="EL70" i="13" s="1"/>
  <c r="EJ71" i="13" s="1"/>
  <c r="EU71" i="13"/>
  <c r="ES72" i="13" s="1"/>
  <c r="EB69" i="13"/>
  <c r="EE69" i="13" s="1"/>
  <c r="ED69" i="13"/>
  <c r="N66" i="13"/>
  <c r="L67" i="13" s="1"/>
  <c r="O67" i="13" s="1"/>
  <c r="CQ66" i="13"/>
  <c r="CO67" i="13" s="1"/>
  <c r="DC61" i="13"/>
  <c r="CF61" i="13"/>
  <c r="CH61" i="13"/>
  <c r="DF61" i="13" s="1"/>
  <c r="CS66" i="13"/>
  <c r="BN64" i="13"/>
  <c r="BL64" i="13"/>
  <c r="G61" i="13"/>
  <c r="DN61" i="13" s="1"/>
  <c r="E61" i="13"/>
  <c r="DK61" i="13"/>
  <c r="BX61" i="13"/>
  <c r="CY61" i="13" s="1"/>
  <c r="CV61" i="13"/>
  <c r="BV61" i="13"/>
  <c r="AR66" i="13"/>
  <c r="AP66" i="13"/>
  <c r="AS66" i="13" s="1"/>
  <c r="W67" i="13"/>
  <c r="U68" i="13" s="1"/>
  <c r="D79" i="11"/>
  <c r="H83" i="7"/>
  <c r="B28" i="12"/>
  <c r="D27" i="12"/>
  <c r="E32" i="7"/>
  <c r="D31" i="7"/>
  <c r="C28" i="12" s="1"/>
  <c r="G83" i="7"/>
  <c r="C80" i="11" s="1"/>
  <c r="CR67" i="13" l="1"/>
  <c r="CP67" i="13"/>
  <c r="AF67" i="13"/>
  <c r="AD68" i="13" s="1"/>
  <c r="AG68" i="13" s="1"/>
  <c r="BC66" i="13"/>
  <c r="BB66" i="13" s="1"/>
  <c r="AZ67" i="13" s="1"/>
  <c r="BC67" i="13" s="1"/>
  <c r="M67" i="13"/>
  <c r="N67" i="13" s="1"/>
  <c r="L68" i="13" s="1"/>
  <c r="M68" i="13" s="1"/>
  <c r="EC69" i="13"/>
  <c r="EA70" i="13" s="1"/>
  <c r="ET72" i="13"/>
  <c r="EW72" i="13" s="1"/>
  <c r="EV72" i="13"/>
  <c r="EM71" i="13"/>
  <c r="EK71" i="13"/>
  <c r="EN71" i="13" s="1"/>
  <c r="AE68" i="13"/>
  <c r="AQ66" i="13"/>
  <c r="AO67" i="13" s="1"/>
  <c r="CW61" i="13"/>
  <c r="BW61" i="13"/>
  <c r="BY61" i="13"/>
  <c r="DL61" i="13"/>
  <c r="C62" i="13"/>
  <c r="X68" i="13"/>
  <c r="V68" i="13"/>
  <c r="CG61" i="13"/>
  <c r="DD61" i="13"/>
  <c r="CI61" i="13"/>
  <c r="BO64" i="13"/>
  <c r="BM64" i="13"/>
  <c r="BK65" i="13" s="1"/>
  <c r="H84" i="7"/>
  <c r="D28" i="12"/>
  <c r="B29" i="12"/>
  <c r="D80" i="11"/>
  <c r="G84" i="7"/>
  <c r="C81" i="11" s="1"/>
  <c r="E33" i="7"/>
  <c r="D32" i="7"/>
  <c r="C29" i="12" s="1"/>
  <c r="CQ67" i="13" l="1"/>
  <c r="CO68" i="13" s="1"/>
  <c r="CP68" i="13" s="1"/>
  <c r="BA67" i="13"/>
  <c r="BD67" i="13" s="1"/>
  <c r="O68" i="13"/>
  <c r="N68" i="13" s="1"/>
  <c r="L69" i="13" s="1"/>
  <c r="AF68" i="13"/>
  <c r="AD69" i="13" s="1"/>
  <c r="AG69" i="13" s="1"/>
  <c r="P67" i="13"/>
  <c r="P68" i="13" s="1"/>
  <c r="EU72" i="13"/>
  <c r="ES73" i="13" s="1"/>
  <c r="EL71" i="13"/>
  <c r="EJ72" i="13" s="1"/>
  <c r="EB70" i="13"/>
  <c r="EE70" i="13" s="1"/>
  <c r="ED70" i="13"/>
  <c r="AH68" i="13"/>
  <c r="AR67" i="13"/>
  <c r="AP67" i="13"/>
  <c r="AS67" i="13" s="1"/>
  <c r="CS67" i="13"/>
  <c r="BB67" i="13"/>
  <c r="AZ68" i="13" s="1"/>
  <c r="BA68" i="13" s="1"/>
  <c r="CR68" i="13"/>
  <c r="BN65" i="13"/>
  <c r="BL65" i="13"/>
  <c r="DE61" i="13"/>
  <c r="CE62" i="13"/>
  <c r="DG61" i="13"/>
  <c r="Y68" i="13"/>
  <c r="W68" i="13"/>
  <c r="U69" i="13" s="1"/>
  <c r="CZ61" i="13"/>
  <c r="CX61" i="13"/>
  <c r="BU62" i="13"/>
  <c r="D62" i="13"/>
  <c r="G62" i="13" s="1"/>
  <c r="DN62" i="13" s="1"/>
  <c r="F62" i="13"/>
  <c r="DM62" i="13" s="1"/>
  <c r="DJ62" i="13"/>
  <c r="H85" i="7"/>
  <c r="B30" i="12"/>
  <c r="D29" i="12"/>
  <c r="D81" i="11"/>
  <c r="E34" i="7"/>
  <c r="D33" i="7"/>
  <c r="C30" i="12" s="1"/>
  <c r="G85" i="7"/>
  <c r="C82" i="11" s="1"/>
  <c r="BD68" i="13" l="1"/>
  <c r="AE69" i="13"/>
  <c r="AF69" i="13" s="1"/>
  <c r="AD70" i="13" s="1"/>
  <c r="AG70" i="13" s="1"/>
  <c r="BC68" i="13"/>
  <c r="BB68" i="13" s="1"/>
  <c r="AZ69" i="13" s="1"/>
  <c r="BA69" i="13" s="1"/>
  <c r="EC70" i="13"/>
  <c r="EA71" i="13" s="1"/>
  <c r="EK72" i="13"/>
  <c r="EN72" i="13" s="1"/>
  <c r="EM72" i="13"/>
  <c r="ET73" i="13"/>
  <c r="EV73" i="13"/>
  <c r="AQ67" i="13"/>
  <c r="AO68" i="13" s="1"/>
  <c r="AP68" i="13" s="1"/>
  <c r="AS68" i="13" s="1"/>
  <c r="CQ68" i="13"/>
  <c r="CO69" i="13" s="1"/>
  <c r="CP69" i="13" s="1"/>
  <c r="CS68" i="13"/>
  <c r="X69" i="13"/>
  <c r="V69" i="13"/>
  <c r="Y69" i="13" s="1"/>
  <c r="BO65" i="13"/>
  <c r="BM65" i="13"/>
  <c r="BK66" i="13" s="1"/>
  <c r="CH62" i="13"/>
  <c r="DF62" i="13" s="1"/>
  <c r="DC62" i="13"/>
  <c r="CF62" i="13"/>
  <c r="E62" i="13"/>
  <c r="DK62" i="13"/>
  <c r="CV62" i="13"/>
  <c r="BX62" i="13"/>
  <c r="CY62" i="13" s="1"/>
  <c r="BV62" i="13"/>
  <c r="O69" i="13"/>
  <c r="M69" i="13"/>
  <c r="P69" i="13" s="1"/>
  <c r="H86" i="7"/>
  <c r="D82" i="11"/>
  <c r="B31" i="12"/>
  <c r="D30" i="12"/>
  <c r="G86" i="7"/>
  <c r="C83" i="11" s="1"/>
  <c r="E35" i="7"/>
  <c r="D34" i="7"/>
  <c r="C31" i="12" s="1"/>
  <c r="AH69" i="13" l="1"/>
  <c r="AR68" i="13"/>
  <c r="AQ68" i="13" s="1"/>
  <c r="AO69" i="13" s="1"/>
  <c r="AP69" i="13" s="1"/>
  <c r="AE70" i="13"/>
  <c r="AF70" i="13" s="1"/>
  <c r="AD71" i="13" s="1"/>
  <c r="AG71" i="13" s="1"/>
  <c r="EU73" i="13"/>
  <c r="ES74" i="13" s="1"/>
  <c r="ET74" i="13" s="1"/>
  <c r="EW73" i="13"/>
  <c r="EL72" i="13"/>
  <c r="EJ73" i="13" s="1"/>
  <c r="EB71" i="13"/>
  <c r="ED71" i="13"/>
  <c r="BD69" i="13"/>
  <c r="BC69" i="13"/>
  <c r="BB69" i="13" s="1"/>
  <c r="AZ70" i="13" s="1"/>
  <c r="BA70" i="13" s="1"/>
  <c r="CR69" i="13"/>
  <c r="W69" i="13"/>
  <c r="U70" i="13" s="1"/>
  <c r="X70" i="13" s="1"/>
  <c r="N69" i="13"/>
  <c r="L70" i="13" s="1"/>
  <c r="M70" i="13" s="1"/>
  <c r="CW62" i="13"/>
  <c r="BW62" i="13"/>
  <c r="BY62" i="13"/>
  <c r="DL62" i="13"/>
  <c r="C63" i="13"/>
  <c r="BN66" i="13"/>
  <c r="BL66" i="13"/>
  <c r="CG62" i="13"/>
  <c r="DD62" i="13"/>
  <c r="CI62" i="13"/>
  <c r="D83" i="11"/>
  <c r="B32" i="12"/>
  <c r="D31" i="12"/>
  <c r="H87" i="7"/>
  <c r="E36" i="7"/>
  <c r="D35" i="7"/>
  <c r="C32" i="12" s="1"/>
  <c r="G87" i="7"/>
  <c r="C84" i="11" s="1"/>
  <c r="EV74" i="13" l="1"/>
  <c r="AE71" i="13"/>
  <c r="AF71" i="13" s="1"/>
  <c r="AD72" i="13" s="1"/>
  <c r="AG72" i="13" s="1"/>
  <c r="BD70" i="13"/>
  <c r="AR69" i="13"/>
  <c r="AQ69" i="13" s="1"/>
  <c r="AO70" i="13" s="1"/>
  <c r="AR70" i="13" s="1"/>
  <c r="AH70" i="13"/>
  <c r="EC71" i="13"/>
  <c r="EA72" i="13" s="1"/>
  <c r="ED72" i="13" s="1"/>
  <c r="V70" i="13"/>
  <c r="Y70" i="13" s="1"/>
  <c r="EW74" i="13"/>
  <c r="EU74" i="13"/>
  <c r="ES75" i="13" s="1"/>
  <c r="EV75" i="13" s="1"/>
  <c r="EE71" i="13"/>
  <c r="CQ69" i="13"/>
  <c r="CO70" i="13" s="1"/>
  <c r="CP70" i="13" s="1"/>
  <c r="EK73" i="13"/>
  <c r="EM73" i="13"/>
  <c r="BC70" i="13"/>
  <c r="BB70" i="13" s="1"/>
  <c r="AZ71" i="13" s="1"/>
  <c r="AS69" i="13"/>
  <c r="O70" i="13"/>
  <c r="N70" i="13" s="1"/>
  <c r="L71" i="13" s="1"/>
  <c r="CS69" i="13"/>
  <c r="P70" i="13"/>
  <c r="DG62" i="13"/>
  <c r="BO66" i="13"/>
  <c r="BM66" i="13"/>
  <c r="BK67" i="13" s="1"/>
  <c r="CX62" i="13"/>
  <c r="BU63" i="13"/>
  <c r="DE62" i="13"/>
  <c r="CE63" i="13"/>
  <c r="D63" i="13"/>
  <c r="F63" i="13"/>
  <c r="DM63" i="13" s="1"/>
  <c r="DJ63" i="13"/>
  <c r="CZ62" i="13"/>
  <c r="H88" i="7"/>
  <c r="D32" i="12"/>
  <c r="B33" i="12"/>
  <c r="D84" i="11"/>
  <c r="E37" i="7"/>
  <c r="D36" i="7"/>
  <c r="C33" i="12" s="1"/>
  <c r="G88" i="7"/>
  <c r="C85" i="11" s="1"/>
  <c r="EB72" i="13" l="1"/>
  <c r="EE72" i="13" s="1"/>
  <c r="AH71" i="13"/>
  <c r="ET75" i="13"/>
  <c r="EW75" i="13" s="1"/>
  <c r="EL73" i="13"/>
  <c r="EJ74" i="13" s="1"/>
  <c r="EM74" i="13" s="1"/>
  <c r="AE72" i="13"/>
  <c r="W70" i="13"/>
  <c r="U71" i="13" s="1"/>
  <c r="X71" i="13" s="1"/>
  <c r="CR70" i="13"/>
  <c r="CQ70" i="13" s="1"/>
  <c r="CO71" i="13" s="1"/>
  <c r="CP71" i="13" s="1"/>
  <c r="AP70" i="13"/>
  <c r="AS70" i="13" s="1"/>
  <c r="BA71" i="13"/>
  <c r="BD71" i="13" s="1"/>
  <c r="BC71" i="13"/>
  <c r="EN73" i="13"/>
  <c r="O71" i="13"/>
  <c r="M71" i="13"/>
  <c r="P71" i="13" s="1"/>
  <c r="V71" i="13"/>
  <c r="Y71" i="13" s="1"/>
  <c r="CS70" i="13"/>
  <c r="G63" i="13"/>
  <c r="DN63" i="13" s="1"/>
  <c r="E63" i="13"/>
  <c r="DK63" i="13"/>
  <c r="BN67" i="13"/>
  <c r="BL67" i="13"/>
  <c r="CF63" i="13"/>
  <c r="DC63" i="13"/>
  <c r="CH63" i="13"/>
  <c r="DF63" i="13" s="1"/>
  <c r="BX63" i="13"/>
  <c r="CY63" i="13" s="1"/>
  <c r="CV63" i="13"/>
  <c r="BV63" i="13"/>
  <c r="D33" i="12"/>
  <c r="D85" i="11"/>
  <c r="H89" i="7"/>
  <c r="B34" i="12"/>
  <c r="G89" i="7"/>
  <c r="C86" i="11" s="1"/>
  <c r="E38" i="7"/>
  <c r="D37" i="7"/>
  <c r="C34" i="12" s="1"/>
  <c r="AH72" i="13" l="1"/>
  <c r="EU75" i="13"/>
  <c r="ES76" i="13" s="1"/>
  <c r="EV76" i="13" s="1"/>
  <c r="EK74" i="13"/>
  <c r="EL74" i="13" s="1"/>
  <c r="EJ75" i="13" s="1"/>
  <c r="EK75" i="13" s="1"/>
  <c r="EC72" i="13"/>
  <c r="EA73" i="13" s="1"/>
  <c r="ED73" i="13" s="1"/>
  <c r="AF72" i="13"/>
  <c r="AD73" i="13" s="1"/>
  <c r="AE73" i="13" s="1"/>
  <c r="AH73" i="13" s="1"/>
  <c r="BB71" i="13"/>
  <c r="AZ72" i="13" s="1"/>
  <c r="BC72" i="13" s="1"/>
  <c r="W71" i="13"/>
  <c r="U72" i="13" s="1"/>
  <c r="X72" i="13" s="1"/>
  <c r="CR71" i="13"/>
  <c r="AQ70" i="13"/>
  <c r="AO71" i="13" s="1"/>
  <c r="N71" i="13"/>
  <c r="L72" i="13" s="1"/>
  <c r="M72" i="13" s="1"/>
  <c r="P72" i="13" s="1"/>
  <c r="ET76" i="13"/>
  <c r="EW76" i="13" s="1"/>
  <c r="CW63" i="13"/>
  <c r="BW63" i="13"/>
  <c r="BY63" i="13"/>
  <c r="BA72" i="13"/>
  <c r="BO67" i="13"/>
  <c r="BM67" i="13"/>
  <c r="BK68" i="13" s="1"/>
  <c r="DL63" i="13"/>
  <c r="C64" i="13"/>
  <c r="CG63" i="13"/>
  <c r="DD63" i="13"/>
  <c r="CI63" i="13"/>
  <c r="H90" i="7"/>
  <c r="D86" i="11"/>
  <c r="B35" i="12"/>
  <c r="D34" i="12"/>
  <c r="G90" i="7"/>
  <c r="C87" i="11" s="1"/>
  <c r="E39" i="7"/>
  <c r="D38" i="7"/>
  <c r="C35" i="12" s="1"/>
  <c r="V72" i="13" l="1"/>
  <c r="Y72" i="13" s="1"/>
  <c r="EN74" i="13"/>
  <c r="EN75" i="13" s="1"/>
  <c r="EB73" i="13"/>
  <c r="EE73" i="13" s="1"/>
  <c r="AG73" i="13"/>
  <c r="AF73" i="13" s="1"/>
  <c r="AD74" i="13" s="1"/>
  <c r="AG74" i="13" s="1"/>
  <c r="CQ71" i="13"/>
  <c r="CO72" i="13" s="1"/>
  <c r="CS71" i="13"/>
  <c r="O72" i="13"/>
  <c r="N72" i="13" s="1"/>
  <c r="L73" i="13" s="1"/>
  <c r="M73" i="13" s="1"/>
  <c r="EM75" i="13"/>
  <c r="EL75" i="13" s="1"/>
  <c r="EJ76" i="13" s="1"/>
  <c r="AP71" i="13"/>
  <c r="AR71" i="13"/>
  <c r="EU76" i="13"/>
  <c r="ES77" i="13" s="1"/>
  <c r="BN68" i="13"/>
  <c r="BL68" i="13"/>
  <c r="CZ63" i="13"/>
  <c r="CX63" i="13"/>
  <c r="BU64" i="13"/>
  <c r="DE63" i="13"/>
  <c r="CE64" i="13"/>
  <c r="DG63" i="13"/>
  <c r="F64" i="13"/>
  <c r="DM64" i="13" s="1"/>
  <c r="D64" i="13"/>
  <c r="G64" i="13" s="1"/>
  <c r="DN64" i="13" s="1"/>
  <c r="DJ64" i="13"/>
  <c r="BD72" i="13"/>
  <c r="BB72" i="13"/>
  <c r="AZ73" i="13" s="1"/>
  <c r="B36" i="12"/>
  <c r="D87" i="11"/>
  <c r="D35" i="12"/>
  <c r="H91" i="7"/>
  <c r="G91" i="7"/>
  <c r="C88" i="11" s="1"/>
  <c r="E40" i="7"/>
  <c r="D39" i="7"/>
  <c r="C36" i="12" s="1"/>
  <c r="EC73" i="13" l="1"/>
  <c r="EA74" i="13" s="1"/>
  <c r="EB74" i="13" s="1"/>
  <c r="W72" i="13"/>
  <c r="U73" i="13" s="1"/>
  <c r="V73" i="13" s="1"/>
  <c r="Y73" i="13" s="1"/>
  <c r="CR72" i="13"/>
  <c r="CP72" i="13"/>
  <c r="CS72" i="13" s="1"/>
  <c r="EE74" i="13"/>
  <c r="ED74" i="13"/>
  <c r="EC74" i="13" s="1"/>
  <c r="EA75" i="13" s="1"/>
  <c r="EB75" i="13" s="1"/>
  <c r="AQ71" i="13"/>
  <c r="AO72" i="13" s="1"/>
  <c r="AS71" i="13"/>
  <c r="EK76" i="13"/>
  <c r="EN76" i="13" s="1"/>
  <c r="EM76" i="13"/>
  <c r="ET77" i="13"/>
  <c r="EW77" i="13" s="1"/>
  <c r="EV77" i="13"/>
  <c r="O73" i="13"/>
  <c r="N73" i="13" s="1"/>
  <c r="L74" i="13" s="1"/>
  <c r="AE74" i="13"/>
  <c r="AF74" i="13" s="1"/>
  <c r="AD75" i="13" s="1"/>
  <c r="AG75" i="13" s="1"/>
  <c r="E64" i="13"/>
  <c r="DK64" i="13"/>
  <c r="DC64" i="13"/>
  <c r="CF64" i="13"/>
  <c r="CH64" i="13"/>
  <c r="DF64" i="13" s="1"/>
  <c r="BO68" i="13"/>
  <c r="BM68" i="13"/>
  <c r="BK69" i="13" s="1"/>
  <c r="BX64" i="13"/>
  <c r="CY64" i="13" s="1"/>
  <c r="CV64" i="13"/>
  <c r="BV64" i="13"/>
  <c r="BC73" i="13"/>
  <c r="BA73" i="13"/>
  <c r="P73" i="13"/>
  <c r="D36" i="12"/>
  <c r="H92" i="7"/>
  <c r="D88" i="11"/>
  <c r="B37" i="12"/>
  <c r="G92" i="7"/>
  <c r="C89" i="11" s="1"/>
  <c r="E41" i="7"/>
  <c r="D40" i="7"/>
  <c r="C37" i="12" s="1"/>
  <c r="X73" i="13" l="1"/>
  <c r="W73" i="13" s="1"/>
  <c r="U74" i="13" s="1"/>
  <c r="EE75" i="13"/>
  <c r="CQ72" i="13"/>
  <c r="CO73" i="13" s="1"/>
  <c r="ED75" i="13"/>
  <c r="EC75" i="13" s="1"/>
  <c r="EA76" i="13" s="1"/>
  <c r="AR72" i="13"/>
  <c r="AP72" i="13"/>
  <c r="EL76" i="13"/>
  <c r="EJ77" i="13" s="1"/>
  <c r="EM77" i="13" s="1"/>
  <c r="EU77" i="13"/>
  <c r="ES78" i="13" s="1"/>
  <c r="AH74" i="13"/>
  <c r="AE75" i="13"/>
  <c r="AF75" i="13" s="1"/>
  <c r="AD76" i="13" s="1"/>
  <c r="BN69" i="13"/>
  <c r="BL69" i="13"/>
  <c r="CG64" i="13"/>
  <c r="DD64" i="13"/>
  <c r="CI64" i="13"/>
  <c r="O74" i="13"/>
  <c r="M74" i="13"/>
  <c r="P74" i="13" s="1"/>
  <c r="BD73" i="13"/>
  <c r="BB73" i="13"/>
  <c r="AZ74" i="13" s="1"/>
  <c r="CW64" i="13"/>
  <c r="BW64" i="13"/>
  <c r="BY64" i="13"/>
  <c r="DL64" i="13"/>
  <c r="C65" i="13"/>
  <c r="D37" i="12"/>
  <c r="D89" i="11"/>
  <c r="H93" i="7"/>
  <c r="B38" i="12"/>
  <c r="E42" i="7"/>
  <c r="D41" i="7"/>
  <c r="C38" i="12" s="1"/>
  <c r="G93" i="7"/>
  <c r="C90" i="11" s="1"/>
  <c r="X74" i="13" l="1"/>
  <c r="V74" i="13"/>
  <c r="Y74" i="13" s="1"/>
  <c r="CP73" i="13"/>
  <c r="CS73" i="13" s="1"/>
  <c r="CR73" i="13"/>
  <c r="EK77" i="13"/>
  <c r="EL77" i="13" s="1"/>
  <c r="EJ78" i="13" s="1"/>
  <c r="EM78" i="13" s="1"/>
  <c r="AS72" i="13"/>
  <c r="AQ72" i="13"/>
  <c r="AO73" i="13" s="1"/>
  <c r="ET78" i="13"/>
  <c r="EW78" i="13" s="1"/>
  <c r="EV78" i="13"/>
  <c r="EB76" i="13"/>
  <c r="EE76" i="13" s="1"/>
  <c r="ED76" i="13"/>
  <c r="AH75" i="13"/>
  <c r="N74" i="13"/>
  <c r="L75" i="13" s="1"/>
  <c r="O75" i="13" s="1"/>
  <c r="CZ64" i="13"/>
  <c r="AG76" i="13"/>
  <c r="AE76" i="13"/>
  <c r="CX64" i="13"/>
  <c r="BU65" i="13"/>
  <c r="DG64" i="13"/>
  <c r="BO69" i="13"/>
  <c r="BM69" i="13"/>
  <c r="BK70" i="13" s="1"/>
  <c r="F65" i="13"/>
  <c r="DM65" i="13" s="1"/>
  <c r="D65" i="13"/>
  <c r="DJ65" i="13"/>
  <c r="BA74" i="13"/>
  <c r="BD74" i="13" s="1"/>
  <c r="BC74" i="13"/>
  <c r="DE64" i="13"/>
  <c r="CE65" i="13"/>
  <c r="H94" i="7"/>
  <c r="B39" i="12"/>
  <c r="D38" i="12"/>
  <c r="D90" i="11"/>
  <c r="G94" i="7"/>
  <c r="C91" i="11" s="1"/>
  <c r="E43" i="7"/>
  <c r="D42" i="7"/>
  <c r="C39" i="12" s="1"/>
  <c r="W74" i="13" l="1"/>
  <c r="U75" i="13" s="1"/>
  <c r="CQ73" i="13"/>
  <c r="CO74" i="13" s="1"/>
  <c r="CP74" i="13" s="1"/>
  <c r="EN77" i="13"/>
  <c r="EK78" i="13"/>
  <c r="EL78" i="13" s="1"/>
  <c r="EJ79" i="13" s="1"/>
  <c r="AH76" i="13"/>
  <c r="AP73" i="13"/>
  <c r="AS73" i="13" s="1"/>
  <c r="AR73" i="13"/>
  <c r="EC76" i="13"/>
  <c r="EA77" i="13" s="1"/>
  <c r="EU78" i="13"/>
  <c r="ES79" i="13" s="1"/>
  <c r="M75" i="13"/>
  <c r="P75" i="13" s="1"/>
  <c r="BB74" i="13"/>
  <c r="AZ75" i="13" s="1"/>
  <c r="BC75" i="13" s="1"/>
  <c r="AF76" i="13"/>
  <c r="AD77" i="13" s="1"/>
  <c r="AG77" i="13" s="1"/>
  <c r="BN70" i="13"/>
  <c r="BL70" i="13"/>
  <c r="DC65" i="13"/>
  <c r="CF65" i="13"/>
  <c r="CH65" i="13"/>
  <c r="DF65" i="13" s="1"/>
  <c r="G65" i="13"/>
  <c r="DN65" i="13" s="1"/>
  <c r="E65" i="13"/>
  <c r="DK65" i="13"/>
  <c r="BX65" i="13"/>
  <c r="CY65" i="13" s="1"/>
  <c r="CV65" i="13"/>
  <c r="BV65" i="13"/>
  <c r="X75" i="13"/>
  <c r="V75" i="13"/>
  <c r="Y75" i="13" s="1"/>
  <c r="D39" i="12"/>
  <c r="B40" i="12"/>
  <c r="H95" i="7"/>
  <c r="D91" i="11"/>
  <c r="G95" i="7"/>
  <c r="C92" i="11" s="1"/>
  <c r="E44" i="7"/>
  <c r="D43" i="7"/>
  <c r="C40" i="12" s="1"/>
  <c r="CR74" i="13" l="1"/>
  <c r="CS74" i="13"/>
  <c r="CQ74" i="13"/>
  <c r="CO75" i="13" s="1"/>
  <c r="CP75" i="13" s="1"/>
  <c r="EN78" i="13"/>
  <c r="BA75" i="13"/>
  <c r="BB75" i="13" s="1"/>
  <c r="AZ76" i="13" s="1"/>
  <c r="AQ73" i="13"/>
  <c r="AO74" i="13" s="1"/>
  <c r="EK79" i="13"/>
  <c r="EM79" i="13"/>
  <c r="EV79" i="13"/>
  <c r="ET79" i="13"/>
  <c r="EW79" i="13" s="1"/>
  <c r="EB77" i="13"/>
  <c r="EE77" i="13" s="1"/>
  <c r="ED77" i="13"/>
  <c r="AE77" i="13"/>
  <c r="AH77" i="13" s="1"/>
  <c r="N75" i="13"/>
  <c r="L76" i="13" s="1"/>
  <c r="O76" i="13" s="1"/>
  <c r="W75" i="13"/>
  <c r="U76" i="13" s="1"/>
  <c r="V76" i="13" s="1"/>
  <c r="CW65" i="13"/>
  <c r="BW65" i="13"/>
  <c r="BY65" i="13"/>
  <c r="DL65" i="13"/>
  <c r="C66" i="13"/>
  <c r="CG65" i="13"/>
  <c r="DD65" i="13"/>
  <c r="CI65" i="13"/>
  <c r="BO70" i="13"/>
  <c r="BM70" i="13"/>
  <c r="BK71" i="13" s="1"/>
  <c r="D40" i="12"/>
  <c r="B41" i="12"/>
  <c r="H96" i="7"/>
  <c r="D92" i="11"/>
  <c r="G96" i="7"/>
  <c r="C93" i="11" s="1"/>
  <c r="E45" i="7"/>
  <c r="D44" i="7"/>
  <c r="C41" i="12" s="1"/>
  <c r="BD75" i="13" l="1"/>
  <c r="EN79" i="13"/>
  <c r="CR75" i="13"/>
  <c r="M76" i="13"/>
  <c r="P76" i="13" s="1"/>
  <c r="AR74" i="13"/>
  <c r="AP74" i="13"/>
  <c r="Y76" i="13"/>
  <c r="X76" i="13"/>
  <c r="W76" i="13" s="1"/>
  <c r="U77" i="13" s="1"/>
  <c r="EC77" i="13"/>
  <c r="EA78" i="13" s="1"/>
  <c r="EU79" i="13"/>
  <c r="ES80" i="13" s="1"/>
  <c r="EL79" i="13"/>
  <c r="EJ80" i="13" s="1"/>
  <c r="AF77" i="13"/>
  <c r="AD78" i="13" s="1"/>
  <c r="BC76" i="13"/>
  <c r="BA76" i="13"/>
  <c r="CZ65" i="13"/>
  <c r="CX65" i="13"/>
  <c r="BU66" i="13"/>
  <c r="BN71" i="13"/>
  <c r="BL71" i="13"/>
  <c r="DE65" i="13"/>
  <c r="CE66" i="13"/>
  <c r="D66" i="13"/>
  <c r="F66" i="13"/>
  <c r="DM66" i="13" s="1"/>
  <c r="DJ66" i="13"/>
  <c r="DG65" i="13"/>
  <c r="H97" i="7"/>
  <c r="B42" i="12"/>
  <c r="D93" i="11"/>
  <c r="D41" i="12"/>
  <c r="G97" i="7"/>
  <c r="C94" i="11" s="1"/>
  <c r="E46" i="7"/>
  <c r="D45" i="7"/>
  <c r="C42" i="12" s="1"/>
  <c r="CQ75" i="13" l="1"/>
  <c r="CO76" i="13" s="1"/>
  <c r="CP76" i="13" s="1"/>
  <c r="CS75" i="13"/>
  <c r="AQ74" i="13"/>
  <c r="AO75" i="13" s="1"/>
  <c r="AP75" i="13" s="1"/>
  <c r="N76" i="13"/>
  <c r="L77" i="13" s="1"/>
  <c r="AS74" i="13"/>
  <c r="EK80" i="13"/>
  <c r="EN80" i="13" s="1"/>
  <c r="EM80" i="13"/>
  <c r="ET80" i="13"/>
  <c r="EW80" i="13" s="1"/>
  <c r="EV80" i="13"/>
  <c r="EB78" i="13"/>
  <c r="EE78" i="13" s="1"/>
  <c r="ED78" i="13"/>
  <c r="AG78" i="13"/>
  <c r="AE78" i="13"/>
  <c r="X77" i="13"/>
  <c r="V77" i="13"/>
  <c r="Y77" i="13" s="1"/>
  <c r="BO71" i="13"/>
  <c r="BM71" i="13"/>
  <c r="BK72" i="13" s="1"/>
  <c r="BV66" i="13"/>
  <c r="BX66" i="13"/>
  <c r="CY66" i="13" s="1"/>
  <c r="CV66" i="13"/>
  <c r="BD76" i="13"/>
  <c r="BB76" i="13"/>
  <c r="AZ77" i="13" s="1"/>
  <c r="CH66" i="13"/>
  <c r="DF66" i="13" s="1"/>
  <c r="DC66" i="13"/>
  <c r="CF66" i="13"/>
  <c r="G66" i="13"/>
  <c r="DN66" i="13" s="1"/>
  <c r="E66" i="13"/>
  <c r="DK66" i="13"/>
  <c r="D94" i="11"/>
  <c r="B43" i="12"/>
  <c r="H98" i="7"/>
  <c r="D42" i="12"/>
  <c r="E47" i="7"/>
  <c r="D46" i="7"/>
  <c r="C43" i="12" s="1"/>
  <c r="G98" i="7"/>
  <c r="C95" i="11" s="1"/>
  <c r="AR75" i="13" l="1"/>
  <c r="AQ75" i="13" s="1"/>
  <c r="AO76" i="13" s="1"/>
  <c r="CR76" i="13"/>
  <c r="CQ76" i="13" s="1"/>
  <c r="CO77" i="13" s="1"/>
  <c r="CP77" i="13" s="1"/>
  <c r="CS76" i="13"/>
  <c r="O77" i="13"/>
  <c r="M77" i="13"/>
  <c r="AF78" i="13"/>
  <c r="AD79" i="13" s="1"/>
  <c r="AG79" i="13" s="1"/>
  <c r="AS75" i="13"/>
  <c r="EL80" i="13"/>
  <c r="EJ81" i="13" s="1"/>
  <c r="EC78" i="13"/>
  <c r="EA79" i="13" s="1"/>
  <c r="EU80" i="13"/>
  <c r="ES81" i="13" s="1"/>
  <c r="AH78" i="13"/>
  <c r="W77" i="13"/>
  <c r="U78" i="13" s="1"/>
  <c r="X78" i="13" s="1"/>
  <c r="BN72" i="13"/>
  <c r="BL72" i="13"/>
  <c r="DL66" i="13"/>
  <c r="C67" i="13"/>
  <c r="BC77" i="13"/>
  <c r="BA77" i="13"/>
  <c r="BD77" i="13" s="1"/>
  <c r="CG66" i="13"/>
  <c r="DD66" i="13"/>
  <c r="CI66" i="13"/>
  <c r="CW66" i="13"/>
  <c r="BW66" i="13"/>
  <c r="BY66" i="13"/>
  <c r="B44" i="12"/>
  <c r="D95" i="11"/>
  <c r="H99" i="7"/>
  <c r="D43" i="12"/>
  <c r="E48" i="7"/>
  <c r="D47" i="7"/>
  <c r="C44" i="12" s="1"/>
  <c r="G99" i="7"/>
  <c r="C96" i="11" s="1"/>
  <c r="CR77" i="13" l="1"/>
  <c r="P77" i="13"/>
  <c r="N77" i="13"/>
  <c r="L78" i="13" s="1"/>
  <c r="AE79" i="13"/>
  <c r="AF79" i="13" s="1"/>
  <c r="AD80" i="13" s="1"/>
  <c r="AG80" i="13" s="1"/>
  <c r="V78" i="13"/>
  <c r="W78" i="13" s="1"/>
  <c r="U79" i="13" s="1"/>
  <c r="AR76" i="13"/>
  <c r="AP76" i="13"/>
  <c r="ET81" i="13"/>
  <c r="EW81" i="13" s="1"/>
  <c r="EV81" i="13"/>
  <c r="EB79" i="13"/>
  <c r="EE79" i="13" s="1"/>
  <c r="ED79" i="13"/>
  <c r="EK81" i="13"/>
  <c r="EM81" i="13"/>
  <c r="BB77" i="13"/>
  <c r="AZ78" i="13" s="1"/>
  <c r="BA78" i="13" s="1"/>
  <c r="BO72" i="13"/>
  <c r="BM72" i="13"/>
  <c r="BK73" i="13" s="1"/>
  <c r="DE66" i="13"/>
  <c r="CE67" i="13"/>
  <c r="CX66" i="13"/>
  <c r="BU67" i="13"/>
  <c r="CZ66" i="13"/>
  <c r="DG66" i="13"/>
  <c r="F67" i="13"/>
  <c r="DM67" i="13" s="1"/>
  <c r="D67" i="13"/>
  <c r="DJ67" i="13"/>
  <c r="D44" i="12"/>
  <c r="B45" i="12"/>
  <c r="H100" i="7"/>
  <c r="D96" i="11"/>
  <c r="E49" i="7"/>
  <c r="D48" i="7"/>
  <c r="C45" i="12" s="1"/>
  <c r="G100" i="7"/>
  <c r="C97" i="11" s="1"/>
  <c r="CQ77" i="13" l="1"/>
  <c r="CO78" i="13" s="1"/>
  <c r="CP78" i="13" s="1"/>
  <c r="CS77" i="13"/>
  <c r="AH79" i="13"/>
  <c r="Y78" i="13"/>
  <c r="O78" i="13"/>
  <c r="M78" i="13"/>
  <c r="AE80" i="13"/>
  <c r="AH80" i="13" s="1"/>
  <c r="AS76" i="13"/>
  <c r="AQ76" i="13"/>
  <c r="AO77" i="13" s="1"/>
  <c r="EL81" i="13"/>
  <c r="EJ82" i="13" s="1"/>
  <c r="EK82" i="13" s="1"/>
  <c r="EU81" i="13"/>
  <c r="ES82" i="13" s="1"/>
  <c r="EN81" i="13"/>
  <c r="EC79" i="13"/>
  <c r="EA80" i="13" s="1"/>
  <c r="BC78" i="13"/>
  <c r="BB78" i="13" s="1"/>
  <c r="AZ79" i="13" s="1"/>
  <c r="BD78" i="13"/>
  <c r="BX67" i="13"/>
  <c r="CY67" i="13" s="1"/>
  <c r="CV67" i="13"/>
  <c r="BV67" i="13"/>
  <c r="BN73" i="13"/>
  <c r="BL73" i="13"/>
  <c r="X79" i="13"/>
  <c r="V79" i="13"/>
  <c r="G67" i="13"/>
  <c r="DN67" i="13" s="1"/>
  <c r="E67" i="13"/>
  <c r="DK67" i="13"/>
  <c r="CH67" i="13"/>
  <c r="DF67" i="13" s="1"/>
  <c r="DC67" i="13"/>
  <c r="CF67" i="13"/>
  <c r="D45" i="12"/>
  <c r="H101" i="7"/>
  <c r="D97" i="11"/>
  <c r="B46" i="12"/>
  <c r="G101" i="7"/>
  <c r="C98" i="11" s="1"/>
  <c r="E50" i="7"/>
  <c r="D49" i="7"/>
  <c r="C46" i="12" s="1"/>
  <c r="CR78" i="13" l="1"/>
  <c r="CQ78" i="13" s="1"/>
  <c r="CO79" i="13" s="1"/>
  <c r="CS78" i="13"/>
  <c r="AF80" i="13"/>
  <c r="AD81" i="13" s="1"/>
  <c r="AG81" i="13" s="1"/>
  <c r="P78" i="13"/>
  <c r="N78" i="13"/>
  <c r="L79" i="13" s="1"/>
  <c r="EM82" i="13"/>
  <c r="EL82" i="13" s="1"/>
  <c r="EJ83" i="13" s="1"/>
  <c r="AP77" i="13"/>
  <c r="AR77" i="13"/>
  <c r="EN82" i="13"/>
  <c r="ET82" i="13"/>
  <c r="EW82" i="13" s="1"/>
  <c r="EV82" i="13"/>
  <c r="EB80" i="13"/>
  <c r="EE80" i="13" s="1"/>
  <c r="ED80" i="13"/>
  <c r="DL67" i="13"/>
  <c r="C68" i="13"/>
  <c r="Y79" i="13"/>
  <c r="W79" i="13"/>
  <c r="U80" i="13" s="1"/>
  <c r="BC79" i="13"/>
  <c r="BA79" i="13"/>
  <c r="BO73" i="13"/>
  <c r="BM73" i="13"/>
  <c r="BK74" i="13" s="1"/>
  <c r="BW67" i="13"/>
  <c r="CW67" i="13"/>
  <c r="BY67" i="13"/>
  <c r="CG67" i="13"/>
  <c r="DD67" i="13"/>
  <c r="CI67" i="13"/>
  <c r="H102" i="7"/>
  <c r="D98" i="11"/>
  <c r="B47" i="12"/>
  <c r="D46" i="12"/>
  <c r="E51" i="7"/>
  <c r="D50" i="7"/>
  <c r="C47" i="12" s="1"/>
  <c r="G102" i="7"/>
  <c r="C99" i="11" s="1"/>
  <c r="CR79" i="13" l="1"/>
  <c r="CP79" i="13"/>
  <c r="CQ79" i="13" s="1"/>
  <c r="CO80" i="13" s="1"/>
  <c r="CP80" i="13" s="1"/>
  <c r="AE81" i="13"/>
  <c r="AH81" i="13" s="1"/>
  <c r="O79" i="13"/>
  <c r="M79" i="13"/>
  <c r="AS77" i="13"/>
  <c r="AQ77" i="13"/>
  <c r="AO78" i="13" s="1"/>
  <c r="EU82" i="13"/>
  <c r="ES83" i="13" s="1"/>
  <c r="EV83" i="13" s="1"/>
  <c r="EK83" i="13"/>
  <c r="EN83" i="13" s="1"/>
  <c r="EM83" i="13"/>
  <c r="EC80" i="13"/>
  <c r="EA81" i="13" s="1"/>
  <c r="BN74" i="13"/>
  <c r="BL74" i="13"/>
  <c r="X80" i="13"/>
  <c r="V80" i="13"/>
  <c r="CZ67" i="13"/>
  <c r="DE67" i="13"/>
  <c r="CE68" i="13"/>
  <c r="BD79" i="13"/>
  <c r="BB79" i="13"/>
  <c r="AZ80" i="13" s="1"/>
  <c r="F68" i="13"/>
  <c r="DM68" i="13" s="1"/>
  <c r="D68" i="13"/>
  <c r="G68" i="13" s="1"/>
  <c r="DN68" i="13" s="1"/>
  <c r="DJ68" i="13"/>
  <c r="DG67" i="13"/>
  <c r="CX67" i="13"/>
  <c r="BU68" i="13"/>
  <c r="D47" i="12"/>
  <c r="D99" i="11"/>
  <c r="B48" i="12"/>
  <c r="H103" i="7"/>
  <c r="E52" i="7"/>
  <c r="D51" i="7"/>
  <c r="C48" i="12" s="1"/>
  <c r="G103" i="7"/>
  <c r="C100" i="11" s="1"/>
  <c r="AF81" i="13" l="1"/>
  <c r="AD82" i="13" s="1"/>
  <c r="AG82" i="13" s="1"/>
  <c r="CS79" i="13"/>
  <c r="N79" i="13"/>
  <c r="L80" i="13" s="1"/>
  <c r="O80" i="13" s="1"/>
  <c r="CR80" i="13"/>
  <c r="P79" i="13"/>
  <c r="ET83" i="13"/>
  <c r="EW83" i="13" s="1"/>
  <c r="AR78" i="13"/>
  <c r="AP78" i="13"/>
  <c r="EL83" i="13"/>
  <c r="EJ84" i="13" s="1"/>
  <c r="EK84" i="13" s="1"/>
  <c r="EN84" i="13" s="1"/>
  <c r="EB81" i="13"/>
  <c r="EE81" i="13" s="1"/>
  <c r="ED81" i="13"/>
  <c r="E68" i="13"/>
  <c r="DK68" i="13"/>
  <c r="BA80" i="13"/>
  <c r="BD80" i="13" s="1"/>
  <c r="BC80" i="13"/>
  <c r="BO74" i="13"/>
  <c r="BM74" i="13"/>
  <c r="BK75" i="13" s="1"/>
  <c r="Y80" i="13"/>
  <c r="W80" i="13"/>
  <c r="U81" i="13" s="1"/>
  <c r="BV68" i="13"/>
  <c r="CV68" i="13"/>
  <c r="BX68" i="13"/>
  <c r="CY68" i="13" s="1"/>
  <c r="CF68" i="13"/>
  <c r="DC68" i="13"/>
  <c r="CH68" i="13"/>
  <c r="DF68" i="13" s="1"/>
  <c r="B49" i="12"/>
  <c r="D100" i="11"/>
  <c r="D48" i="12"/>
  <c r="H104" i="7"/>
  <c r="G104" i="7"/>
  <c r="C101" i="11" s="1"/>
  <c r="E53" i="7"/>
  <c r="D52" i="7"/>
  <c r="C49" i="12" s="1"/>
  <c r="AE82" i="13" l="1"/>
  <c r="AH82" i="13" s="1"/>
  <c r="M80" i="13"/>
  <c r="N80" i="13" s="1"/>
  <c r="L81" i="13" s="1"/>
  <c r="O81" i="13" s="1"/>
  <c r="CQ80" i="13"/>
  <c r="CO81" i="13" s="1"/>
  <c r="CP81" i="13" s="1"/>
  <c r="CS80" i="13"/>
  <c r="AF82" i="13"/>
  <c r="AD83" i="13" s="1"/>
  <c r="EM84" i="13"/>
  <c r="EL84" i="13" s="1"/>
  <c r="EJ85" i="13" s="1"/>
  <c r="EU83" i="13"/>
  <c r="ES84" i="13" s="1"/>
  <c r="EV84" i="13" s="1"/>
  <c r="AS78" i="13"/>
  <c r="AQ78" i="13"/>
  <c r="AO79" i="13" s="1"/>
  <c r="EC81" i="13"/>
  <c r="EA82" i="13" s="1"/>
  <c r="CW68" i="13"/>
  <c r="BW68" i="13"/>
  <c r="BY68" i="13"/>
  <c r="BB80" i="13"/>
  <c r="AZ81" i="13" s="1"/>
  <c r="DL68" i="13"/>
  <c r="C69" i="13"/>
  <c r="CG68" i="13"/>
  <c r="DD68" i="13"/>
  <c r="CI68" i="13"/>
  <c r="X81" i="13"/>
  <c r="V81" i="13"/>
  <c r="Y81" i="13" s="1"/>
  <c r="BN75" i="13"/>
  <c r="BL75" i="13"/>
  <c r="H105" i="7"/>
  <c r="D49" i="12"/>
  <c r="B50" i="12"/>
  <c r="D101" i="11"/>
  <c r="E54" i="7"/>
  <c r="D53" i="7"/>
  <c r="C50" i="12" s="1"/>
  <c r="G105" i="7"/>
  <c r="C102" i="11" s="1"/>
  <c r="P80" i="13" l="1"/>
  <c r="M81" i="13"/>
  <c r="CR81" i="13"/>
  <c r="ET84" i="13"/>
  <c r="EW84" i="13" s="1"/>
  <c r="AG83" i="13"/>
  <c r="AE83" i="13"/>
  <c r="AR79" i="13"/>
  <c r="AP79" i="13"/>
  <c r="EB82" i="13"/>
  <c r="EE82" i="13" s="1"/>
  <c r="ED82" i="13"/>
  <c r="EM85" i="13"/>
  <c r="EK85" i="13"/>
  <c r="EN85" i="13" s="1"/>
  <c r="DE68" i="13"/>
  <c r="CE69" i="13"/>
  <c r="BC81" i="13"/>
  <c r="BA81" i="13"/>
  <c r="W81" i="13"/>
  <c r="U82" i="13" s="1"/>
  <c r="DG68" i="13"/>
  <c r="D69" i="13"/>
  <c r="F69" i="13"/>
  <c r="DM69" i="13" s="1"/>
  <c r="DJ69" i="13"/>
  <c r="CZ68" i="13"/>
  <c r="BO75" i="13"/>
  <c r="BM75" i="13"/>
  <c r="BK76" i="13" s="1"/>
  <c r="CX68" i="13"/>
  <c r="BU69" i="13"/>
  <c r="H106" i="7"/>
  <c r="B51" i="12"/>
  <c r="D102" i="11"/>
  <c r="D50" i="12"/>
  <c r="G106" i="7"/>
  <c r="C103" i="11" s="1"/>
  <c r="E55" i="7"/>
  <c r="D54" i="7"/>
  <c r="C51" i="12" s="1"/>
  <c r="P81" i="13" l="1"/>
  <c r="N81" i="13"/>
  <c r="L82" i="13" s="1"/>
  <c r="O82" i="13" s="1"/>
  <c r="CS81" i="13"/>
  <c r="CQ81" i="13"/>
  <c r="CO82" i="13" s="1"/>
  <c r="CP82" i="13" s="1"/>
  <c r="EU84" i="13"/>
  <c r="ES85" i="13" s="1"/>
  <c r="ET85" i="13" s="1"/>
  <c r="EW85" i="13" s="1"/>
  <c r="AH83" i="13"/>
  <c r="AF83" i="13"/>
  <c r="AD84" i="13" s="1"/>
  <c r="BB81" i="13"/>
  <c r="AZ82" i="13" s="1"/>
  <c r="BA82" i="13" s="1"/>
  <c r="AS79" i="13"/>
  <c r="AQ79" i="13"/>
  <c r="AO80" i="13" s="1"/>
  <c r="EC82" i="13"/>
  <c r="EA83" i="13" s="1"/>
  <c r="EB83" i="13" s="1"/>
  <c r="EE83" i="13" s="1"/>
  <c r="EL85" i="13"/>
  <c r="EJ86" i="13" s="1"/>
  <c r="BD81" i="13"/>
  <c r="BV69" i="13"/>
  <c r="BX69" i="13"/>
  <c r="CY69" i="13" s="1"/>
  <c r="CV69" i="13"/>
  <c r="DC69" i="13"/>
  <c r="CF69" i="13"/>
  <c r="CH69" i="13"/>
  <c r="DF69" i="13" s="1"/>
  <c r="X82" i="13"/>
  <c r="V82" i="13"/>
  <c r="Y82" i="13" s="1"/>
  <c r="G69" i="13"/>
  <c r="DN69" i="13" s="1"/>
  <c r="E69" i="13"/>
  <c r="DK69" i="13"/>
  <c r="BN76" i="13"/>
  <c r="BL76" i="13"/>
  <c r="H107" i="7"/>
  <c r="D51" i="12"/>
  <c r="B52" i="12"/>
  <c r="D103" i="11"/>
  <c r="E56" i="7"/>
  <c r="D55" i="7"/>
  <c r="C52" i="12" s="1"/>
  <c r="G107" i="7"/>
  <c r="C104" i="11" s="1"/>
  <c r="M82" i="13" l="1"/>
  <c r="CR82" i="13"/>
  <c r="BC82" i="13"/>
  <c r="BB82" i="13" s="1"/>
  <c r="AZ83" i="13" s="1"/>
  <c r="BD82" i="13"/>
  <c r="EV85" i="13"/>
  <c r="EU85" i="13" s="1"/>
  <c r="ES86" i="13" s="1"/>
  <c r="EV86" i="13" s="1"/>
  <c r="AG84" i="13"/>
  <c r="AE84" i="13"/>
  <c r="ED83" i="13"/>
  <c r="EC83" i="13" s="1"/>
  <c r="EA84" i="13" s="1"/>
  <c r="EB84" i="13" s="1"/>
  <c r="EE84" i="13" s="1"/>
  <c r="AR80" i="13"/>
  <c r="AP80" i="13"/>
  <c r="EK86" i="13"/>
  <c r="EN86" i="13" s="1"/>
  <c r="EM86" i="13"/>
  <c r="W82" i="13"/>
  <c r="U83" i="13" s="1"/>
  <c r="X83" i="13" s="1"/>
  <c r="DL69" i="13"/>
  <c r="C70" i="13"/>
  <c r="DD69" i="13"/>
  <c r="CG69" i="13"/>
  <c r="CI69" i="13"/>
  <c r="CW69" i="13"/>
  <c r="BW69" i="13"/>
  <c r="BY69" i="13"/>
  <c r="BO76" i="13"/>
  <c r="BM76" i="13"/>
  <c r="BK77" i="13" s="1"/>
  <c r="D52" i="12"/>
  <c r="D104" i="11"/>
  <c r="H108" i="7"/>
  <c r="B53" i="12"/>
  <c r="E57" i="7"/>
  <c r="D56" i="7"/>
  <c r="C53" i="12" s="1"/>
  <c r="G108" i="7"/>
  <c r="C105" i="11" s="1"/>
  <c r="N82" i="13" l="1"/>
  <c r="L83" i="13" s="1"/>
  <c r="P82" i="13"/>
  <c r="ET86" i="13"/>
  <c r="EW86" i="13" s="1"/>
  <c r="CS82" i="13"/>
  <c r="CQ82" i="13"/>
  <c r="CO83" i="13" s="1"/>
  <c r="CP83" i="13" s="1"/>
  <c r="AH84" i="13"/>
  <c r="AF84" i="13"/>
  <c r="AD85" i="13" s="1"/>
  <c r="ED84" i="13"/>
  <c r="EC84" i="13" s="1"/>
  <c r="EA85" i="13" s="1"/>
  <c r="AS80" i="13"/>
  <c r="AQ80" i="13"/>
  <c r="AO81" i="13" s="1"/>
  <c r="EL86" i="13"/>
  <c r="EJ87" i="13" s="1"/>
  <c r="EK87" i="13" s="1"/>
  <c r="EN87" i="13" s="1"/>
  <c r="BC83" i="13"/>
  <c r="V83" i="13"/>
  <c r="Y83" i="13" s="1"/>
  <c r="BA83" i="13"/>
  <c r="CZ69" i="13"/>
  <c r="DE69" i="13"/>
  <c r="CE70" i="13"/>
  <c r="D70" i="13"/>
  <c r="G70" i="13" s="1"/>
  <c r="DN70" i="13" s="1"/>
  <c r="F70" i="13"/>
  <c r="DM70" i="13" s="1"/>
  <c r="DJ70" i="13"/>
  <c r="BN77" i="13"/>
  <c r="BL77" i="13"/>
  <c r="CX69" i="13"/>
  <c r="BU70" i="13"/>
  <c r="DG69" i="13"/>
  <c r="H109" i="7"/>
  <c r="D105" i="11"/>
  <c r="D53" i="12"/>
  <c r="B54" i="12"/>
  <c r="G109" i="7"/>
  <c r="C106" i="11" s="1"/>
  <c r="E58" i="7"/>
  <c r="D57" i="7"/>
  <c r="C54" i="12" s="1"/>
  <c r="O83" i="13" l="1"/>
  <c r="M83" i="13"/>
  <c r="N83" i="13" s="1"/>
  <c r="L84" i="13" s="1"/>
  <c r="EU86" i="13"/>
  <c r="ES87" i="13" s="1"/>
  <c r="EV87" i="13" s="1"/>
  <c r="CS83" i="13"/>
  <c r="CR83" i="13"/>
  <c r="AG85" i="13"/>
  <c r="AE85" i="13"/>
  <c r="BB83" i="13"/>
  <c r="AZ84" i="13" s="1"/>
  <c r="BC84" i="13" s="1"/>
  <c r="EM87" i="13"/>
  <c r="EL87" i="13" s="1"/>
  <c r="EJ88" i="13" s="1"/>
  <c r="EM88" i="13" s="1"/>
  <c r="AR81" i="13"/>
  <c r="AP81" i="13"/>
  <c r="ED85" i="13"/>
  <c r="EB85" i="13"/>
  <c r="BD83" i="13"/>
  <c r="W83" i="13"/>
  <c r="U84" i="13" s="1"/>
  <c r="E70" i="13"/>
  <c r="DK70" i="13"/>
  <c r="DC70" i="13"/>
  <c r="CF70" i="13"/>
  <c r="CH70" i="13"/>
  <c r="DF70" i="13" s="1"/>
  <c r="BO77" i="13"/>
  <c r="BM77" i="13"/>
  <c r="BK78" i="13" s="1"/>
  <c r="CV70" i="13"/>
  <c r="BV70" i="13"/>
  <c r="BX70" i="13"/>
  <c r="CY70" i="13" s="1"/>
  <c r="D54" i="12"/>
  <c r="H110" i="7"/>
  <c r="B55" i="12"/>
  <c r="D106" i="11"/>
  <c r="G110" i="7"/>
  <c r="C107" i="11" s="1"/>
  <c r="E59" i="7"/>
  <c r="D58" i="7"/>
  <c r="C55" i="12" s="1"/>
  <c r="O84" i="13" l="1"/>
  <c r="M84" i="13"/>
  <c r="ET87" i="13"/>
  <c r="EU87" i="13" s="1"/>
  <c r="ES88" i="13" s="1"/>
  <c r="P83" i="13"/>
  <c r="CQ83" i="13"/>
  <c r="CO84" i="13" s="1"/>
  <c r="EC85" i="13"/>
  <c r="EA86" i="13" s="1"/>
  <c r="EB86" i="13" s="1"/>
  <c r="BA84" i="13"/>
  <c r="BD84" i="13" s="1"/>
  <c r="AQ81" i="13"/>
  <c r="AO82" i="13" s="1"/>
  <c r="AP82" i="13" s="1"/>
  <c r="AH85" i="13"/>
  <c r="AF85" i="13"/>
  <c r="AD86" i="13" s="1"/>
  <c r="AS81" i="13"/>
  <c r="EK88" i="13"/>
  <c r="EL88" i="13" s="1"/>
  <c r="EJ89" i="13" s="1"/>
  <c r="EE85" i="13"/>
  <c r="X84" i="13"/>
  <c r="V84" i="13"/>
  <c r="CW70" i="13"/>
  <c r="BW70" i="13"/>
  <c r="BY70" i="13"/>
  <c r="DL70" i="13"/>
  <c r="C71" i="13"/>
  <c r="DD70" i="13"/>
  <c r="CG70" i="13"/>
  <c r="CI70" i="13"/>
  <c r="BN78" i="13"/>
  <c r="BL78" i="13"/>
  <c r="D55" i="12"/>
  <c r="B56" i="12"/>
  <c r="H111" i="7"/>
  <c r="D107" i="11"/>
  <c r="E60" i="7"/>
  <c r="D59" i="7"/>
  <c r="C56" i="12" s="1"/>
  <c r="G111" i="7"/>
  <c r="C108" i="11" s="1"/>
  <c r="CR84" i="13" l="1"/>
  <c r="CP84" i="13"/>
  <c r="CQ84" i="13" s="1"/>
  <c r="CO85" i="13" s="1"/>
  <c r="CP85" i="13" s="1"/>
  <c r="P84" i="13"/>
  <c r="EW87" i="13"/>
  <c r="N84" i="13"/>
  <c r="L85" i="13" s="1"/>
  <c r="ED86" i="13"/>
  <c r="EC86" i="13" s="1"/>
  <c r="EA87" i="13" s="1"/>
  <c r="EB87" i="13" s="1"/>
  <c r="BB84" i="13"/>
  <c r="AZ85" i="13" s="1"/>
  <c r="BC85" i="13" s="1"/>
  <c r="AR82" i="13"/>
  <c r="AQ82" i="13" s="1"/>
  <c r="AO83" i="13" s="1"/>
  <c r="AR83" i="13" s="1"/>
  <c r="AE86" i="13"/>
  <c r="AH86" i="13" s="1"/>
  <c r="AG86" i="13"/>
  <c r="EN88" i="13"/>
  <c r="EK89" i="13"/>
  <c r="EM89" i="13"/>
  <c r="AS82" i="13"/>
  <c r="W84" i="13"/>
  <c r="U85" i="13" s="1"/>
  <c r="V85" i="13" s="1"/>
  <c r="EE86" i="13"/>
  <c r="ET88" i="13"/>
  <c r="EV88" i="13"/>
  <c r="Y84" i="13"/>
  <c r="CX70" i="13"/>
  <c r="BU71" i="13"/>
  <c r="D71" i="13"/>
  <c r="F71" i="13"/>
  <c r="DM71" i="13" s="1"/>
  <c r="DJ71" i="13"/>
  <c r="DG70" i="13"/>
  <c r="DE70" i="13"/>
  <c r="CE71" i="13"/>
  <c r="BO78" i="13"/>
  <c r="BM78" i="13"/>
  <c r="BK79" i="13" s="1"/>
  <c r="CZ70" i="13"/>
  <c r="H112" i="7"/>
  <c r="D56" i="12"/>
  <c r="D108" i="11"/>
  <c r="B57" i="12"/>
  <c r="G112" i="7"/>
  <c r="C109" i="11" s="1"/>
  <c r="E61" i="7"/>
  <c r="D60" i="7"/>
  <c r="C57" i="12" s="1"/>
  <c r="EW88" i="13" l="1"/>
  <c r="CS84" i="13"/>
  <c r="M85" i="13"/>
  <c r="P85" i="13" s="1"/>
  <c r="O85" i="13"/>
  <c r="BA85" i="13"/>
  <c r="BD85" i="13" s="1"/>
  <c r="AP83" i="13"/>
  <c r="AS83" i="13" s="1"/>
  <c r="EN89" i="13"/>
  <c r="CR85" i="13"/>
  <c r="AF86" i="13"/>
  <c r="AD87" i="13" s="1"/>
  <c r="AE87" i="13" s="1"/>
  <c r="EE87" i="13"/>
  <c r="ED87" i="13"/>
  <c r="EC87" i="13" s="1"/>
  <c r="EA88" i="13" s="1"/>
  <c r="EB88" i="13" s="1"/>
  <c r="EL89" i="13"/>
  <c r="EJ90" i="13" s="1"/>
  <c r="EM90" i="13" s="1"/>
  <c r="Y85" i="13"/>
  <c r="X85" i="13"/>
  <c r="W85" i="13" s="1"/>
  <c r="U86" i="13" s="1"/>
  <c r="V86" i="13" s="1"/>
  <c r="EU88" i="13"/>
  <c r="ES89" i="13" s="1"/>
  <c r="CF71" i="13"/>
  <c r="CH71" i="13"/>
  <c r="DF71" i="13" s="1"/>
  <c r="DC71" i="13"/>
  <c r="G71" i="13"/>
  <c r="DN71" i="13" s="1"/>
  <c r="E71" i="13"/>
  <c r="DK71" i="13"/>
  <c r="BV71" i="13"/>
  <c r="BX71" i="13"/>
  <c r="CY71" i="13" s="1"/>
  <c r="CV71" i="13"/>
  <c r="BN79" i="13"/>
  <c r="BL79" i="13"/>
  <c r="D57" i="12"/>
  <c r="B58" i="12"/>
  <c r="D109" i="11"/>
  <c r="H113" i="7"/>
  <c r="E62" i="7"/>
  <c r="D61" i="7"/>
  <c r="C58" i="12" s="1"/>
  <c r="G113" i="7"/>
  <c r="C110" i="11" s="1"/>
  <c r="BB85" i="13" l="1"/>
  <c r="AZ86" i="13" s="1"/>
  <c r="BA86" i="13" s="1"/>
  <c r="AQ83" i="13"/>
  <c r="AO84" i="13" s="1"/>
  <c r="AR84" i="13" s="1"/>
  <c r="N85" i="13"/>
  <c r="L86" i="13" s="1"/>
  <c r="O86" i="13" s="1"/>
  <c r="EE88" i="13"/>
  <c r="AG87" i="13"/>
  <c r="AF87" i="13" s="1"/>
  <c r="AD88" i="13" s="1"/>
  <c r="AG88" i="13" s="1"/>
  <c r="CQ85" i="13"/>
  <c r="CO86" i="13" s="1"/>
  <c r="CP86" i="13" s="1"/>
  <c r="BC86" i="13"/>
  <c r="EK90" i="13"/>
  <c r="EN90" i="13" s="1"/>
  <c r="CS85" i="13"/>
  <c r="AH87" i="13"/>
  <c r="Y86" i="13"/>
  <c r="X86" i="13"/>
  <c r="W86" i="13" s="1"/>
  <c r="U87" i="13" s="1"/>
  <c r="V87" i="13" s="1"/>
  <c r="ED88" i="13"/>
  <c r="EC88" i="13" s="1"/>
  <c r="EA89" i="13" s="1"/>
  <c r="AP84" i="13"/>
  <c r="AS84" i="13" s="1"/>
  <c r="ET89" i="13"/>
  <c r="EW89" i="13" s="1"/>
  <c r="EV89" i="13"/>
  <c r="BD86" i="13"/>
  <c r="BO79" i="13"/>
  <c r="BM79" i="13"/>
  <c r="BK80" i="13" s="1"/>
  <c r="DL71" i="13"/>
  <c r="C72" i="13"/>
  <c r="BW71" i="13"/>
  <c r="CW71" i="13"/>
  <c r="BY71" i="13"/>
  <c r="DD71" i="13"/>
  <c r="CG71" i="13"/>
  <c r="CI71" i="13"/>
  <c r="H114" i="7"/>
  <c r="B59" i="12"/>
  <c r="D110" i="11"/>
  <c r="D58" i="12"/>
  <c r="E63" i="7"/>
  <c r="D62" i="7"/>
  <c r="C59" i="12" s="1"/>
  <c r="G114" i="7"/>
  <c r="C111" i="11" s="1"/>
  <c r="BB86" i="13" l="1"/>
  <c r="AZ87" i="13" s="1"/>
  <c r="BC87" i="13" s="1"/>
  <c r="M86" i="13"/>
  <c r="P86" i="13" s="1"/>
  <c r="EL90" i="13"/>
  <c r="EJ91" i="13" s="1"/>
  <c r="EK91" i="13" s="1"/>
  <c r="EN91" i="13" s="1"/>
  <c r="AE88" i="13"/>
  <c r="AF88" i="13" s="1"/>
  <c r="AD89" i="13" s="1"/>
  <c r="CS86" i="13"/>
  <c r="CR86" i="13"/>
  <c r="Y87" i="13"/>
  <c r="X87" i="13"/>
  <c r="W87" i="13" s="1"/>
  <c r="U88" i="13" s="1"/>
  <c r="AQ84" i="13"/>
  <c r="AO85" i="13" s="1"/>
  <c r="EB89" i="13"/>
  <c r="EE89" i="13" s="1"/>
  <c r="ED89" i="13"/>
  <c r="EU89" i="13"/>
  <c r="ES90" i="13" s="1"/>
  <c r="DG71" i="13"/>
  <c r="BN80" i="13"/>
  <c r="BL80" i="13"/>
  <c r="D72" i="13"/>
  <c r="G72" i="13" s="1"/>
  <c r="DN72" i="13" s="1"/>
  <c r="F72" i="13"/>
  <c r="DM72" i="13" s="1"/>
  <c r="DJ72" i="13"/>
  <c r="DE71" i="13"/>
  <c r="CE72" i="13"/>
  <c r="CX71" i="13"/>
  <c r="BU72" i="13"/>
  <c r="CZ71" i="13"/>
  <c r="B60" i="12"/>
  <c r="H115" i="7"/>
  <c r="D59" i="12"/>
  <c r="D111" i="11"/>
  <c r="G115" i="7"/>
  <c r="C112" i="11" s="1"/>
  <c r="E64" i="7"/>
  <c r="D63" i="7"/>
  <c r="C60" i="12" s="1"/>
  <c r="EM91" i="13" l="1"/>
  <c r="BA87" i="13"/>
  <c r="BD87" i="13" s="1"/>
  <c r="N86" i="13"/>
  <c r="L87" i="13" s="1"/>
  <c r="O87" i="13" s="1"/>
  <c r="EL91" i="13"/>
  <c r="EJ92" i="13" s="1"/>
  <c r="EM92" i="13" s="1"/>
  <c r="AH88" i="13"/>
  <c r="BB87" i="13"/>
  <c r="AZ88" i="13" s="1"/>
  <c r="CQ86" i="13"/>
  <c r="CO87" i="13" s="1"/>
  <c r="CP87" i="13" s="1"/>
  <c r="AE89" i="13"/>
  <c r="AG89" i="13"/>
  <c r="AR85" i="13"/>
  <c r="AP85" i="13"/>
  <c r="X88" i="13"/>
  <c r="V88" i="13"/>
  <c r="EC89" i="13"/>
  <c r="EA90" i="13" s="1"/>
  <c r="ET90" i="13"/>
  <c r="EW90" i="13" s="1"/>
  <c r="EV90" i="13"/>
  <c r="CH72" i="13"/>
  <c r="DF72" i="13" s="1"/>
  <c r="CF72" i="13"/>
  <c r="DC72" i="13"/>
  <c r="E72" i="13"/>
  <c r="DK72" i="13"/>
  <c r="BO80" i="13"/>
  <c r="BM80" i="13"/>
  <c r="BK81" i="13" s="1"/>
  <c r="BX72" i="13"/>
  <c r="CY72" i="13" s="1"/>
  <c r="CV72" i="13"/>
  <c r="BV72" i="13"/>
  <c r="D60" i="12"/>
  <c r="H116" i="7"/>
  <c r="B61" i="12"/>
  <c r="D112" i="11"/>
  <c r="D64" i="7"/>
  <c r="C61" i="12" s="1"/>
  <c r="E65" i="7"/>
  <c r="G116" i="7"/>
  <c r="C113" i="11" s="1"/>
  <c r="EK92" i="13" l="1"/>
  <c r="EN92" i="13" s="1"/>
  <c r="M87" i="13"/>
  <c r="N87" i="13" s="1"/>
  <c r="L88" i="13" s="1"/>
  <c r="O88" i="13" s="1"/>
  <c r="BC88" i="13"/>
  <c r="BA88" i="13"/>
  <c r="CR87" i="13"/>
  <c r="AH89" i="13"/>
  <c r="AF89" i="13"/>
  <c r="AD90" i="13" s="1"/>
  <c r="AS85" i="13"/>
  <c r="AQ85" i="13"/>
  <c r="AO86" i="13" s="1"/>
  <c r="EL92" i="13"/>
  <c r="EJ93" i="13" s="1"/>
  <c r="EM93" i="13" s="1"/>
  <c r="Y88" i="13"/>
  <c r="W88" i="13"/>
  <c r="U89" i="13" s="1"/>
  <c r="EB90" i="13"/>
  <c r="EE90" i="13" s="1"/>
  <c r="ED90" i="13"/>
  <c r="EU90" i="13"/>
  <c r="ES91" i="13" s="1"/>
  <c r="CW72" i="13"/>
  <c r="BW72" i="13"/>
  <c r="BY72" i="13"/>
  <c r="BN81" i="13"/>
  <c r="BL81" i="13"/>
  <c r="DD72" i="13"/>
  <c r="CG72" i="13"/>
  <c r="CI72" i="13"/>
  <c r="DL72" i="13"/>
  <c r="C73" i="13"/>
  <c r="B62" i="12"/>
  <c r="D61" i="12"/>
  <c r="H117" i="7"/>
  <c r="D113" i="11"/>
  <c r="D65" i="7"/>
  <c r="C62" i="12" s="1"/>
  <c r="E66" i="7"/>
  <c r="G117" i="7"/>
  <c r="C114" i="11" s="1"/>
  <c r="M88" i="13" l="1"/>
  <c r="N88" i="13" s="1"/>
  <c r="L89" i="13" s="1"/>
  <c r="O89" i="13" s="1"/>
  <c r="P87" i="13"/>
  <c r="BB88" i="13"/>
  <c r="AZ89" i="13" s="1"/>
  <c r="BC89" i="13" s="1"/>
  <c r="BD88" i="13"/>
  <c r="CQ87" i="13"/>
  <c r="CO88" i="13" s="1"/>
  <c r="CP88" i="13" s="1"/>
  <c r="CS87" i="13"/>
  <c r="AG90" i="13"/>
  <c r="AE90" i="13"/>
  <c r="EK93" i="13"/>
  <c r="EN93" i="13" s="1"/>
  <c r="AP86" i="13"/>
  <c r="AS86" i="13" s="1"/>
  <c r="AR86" i="13"/>
  <c r="X89" i="13"/>
  <c r="V89" i="13"/>
  <c r="ET91" i="13"/>
  <c r="EW91" i="13" s="1"/>
  <c r="EV91" i="13"/>
  <c r="EC90" i="13"/>
  <c r="EA91" i="13" s="1"/>
  <c r="DE72" i="13"/>
  <c r="CE73" i="13"/>
  <c r="F73" i="13"/>
  <c r="DM73" i="13" s="1"/>
  <c r="D73" i="13"/>
  <c r="DJ73" i="13"/>
  <c r="BO81" i="13"/>
  <c r="BM81" i="13"/>
  <c r="BK82" i="13" s="1"/>
  <c r="CZ72" i="13"/>
  <c r="DG72" i="13"/>
  <c r="CX72" i="13"/>
  <c r="BU73" i="13"/>
  <c r="D62" i="12"/>
  <c r="D114" i="11"/>
  <c r="B63" i="12"/>
  <c r="H118" i="7"/>
  <c r="E67" i="7"/>
  <c r="D66" i="7"/>
  <c r="C63" i="12" s="1"/>
  <c r="G118" i="7"/>
  <c r="C115" i="11" s="1"/>
  <c r="P88" i="13" l="1"/>
  <c r="M89" i="13"/>
  <c r="N89" i="13" s="1"/>
  <c r="L90" i="13" s="1"/>
  <c r="O90" i="13" s="1"/>
  <c r="BA89" i="13"/>
  <c r="BB89" i="13" s="1"/>
  <c r="AZ90" i="13" s="1"/>
  <c r="CR88" i="13"/>
  <c r="AH90" i="13"/>
  <c r="AF90" i="13"/>
  <c r="AD91" i="13" s="1"/>
  <c r="EL93" i="13"/>
  <c r="EJ94" i="13" s="1"/>
  <c r="EM94" i="13" s="1"/>
  <c r="AQ86" i="13"/>
  <c r="AO87" i="13" s="1"/>
  <c r="EU91" i="13"/>
  <c r="ES92" i="13" s="1"/>
  <c r="EV92" i="13" s="1"/>
  <c r="Y89" i="13"/>
  <c r="W89" i="13"/>
  <c r="U90" i="13" s="1"/>
  <c r="EB91" i="13"/>
  <c r="EE91" i="13" s="1"/>
  <c r="ED91" i="13"/>
  <c r="BN82" i="13"/>
  <c r="BL82" i="13"/>
  <c r="CV73" i="13"/>
  <c r="BV73" i="13"/>
  <c r="BX73" i="13"/>
  <c r="CY73" i="13" s="1"/>
  <c r="G73" i="13"/>
  <c r="DN73" i="13" s="1"/>
  <c r="E73" i="13"/>
  <c r="DK73" i="13"/>
  <c r="CF73" i="13"/>
  <c r="DC73" i="13"/>
  <c r="CH73" i="13"/>
  <c r="DF73" i="13" s="1"/>
  <c r="D115" i="11"/>
  <c r="D63" i="12"/>
  <c r="H119" i="7"/>
  <c r="B64" i="12"/>
  <c r="E68" i="7"/>
  <c r="D67" i="7"/>
  <c r="C64" i="12" s="1"/>
  <c r="G119" i="7"/>
  <c r="C116" i="11" s="1"/>
  <c r="BD89" i="13" l="1"/>
  <c r="M90" i="13"/>
  <c r="N90" i="13" s="1"/>
  <c r="L91" i="13" s="1"/>
  <c r="M91" i="13" s="1"/>
  <c r="EK94" i="13"/>
  <c r="EN94" i="13" s="1"/>
  <c r="P89" i="13"/>
  <c r="BC90" i="13"/>
  <c r="BA90" i="13"/>
  <c r="BD90" i="13" s="1"/>
  <c r="CQ88" i="13"/>
  <c r="CO89" i="13" s="1"/>
  <c r="CP89" i="13" s="1"/>
  <c r="CS88" i="13"/>
  <c r="AG91" i="13"/>
  <c r="AE91" i="13"/>
  <c r="AP87" i="13"/>
  <c r="AR87" i="13"/>
  <c r="ET92" i="13"/>
  <c r="EW92" i="13" s="1"/>
  <c r="X90" i="13"/>
  <c r="V90" i="13"/>
  <c r="EC91" i="13"/>
  <c r="EA92" i="13" s="1"/>
  <c r="BW73" i="13"/>
  <c r="CW73" i="13"/>
  <c r="BY73" i="13"/>
  <c r="DD73" i="13"/>
  <c r="CG73" i="13"/>
  <c r="CI73" i="13"/>
  <c r="BO82" i="13"/>
  <c r="BM82" i="13"/>
  <c r="BK83" i="13" s="1"/>
  <c r="DL73" i="13"/>
  <c r="C74" i="13"/>
  <c r="D64" i="12"/>
  <c r="H120" i="7"/>
  <c r="B65" i="12"/>
  <c r="D116" i="11"/>
  <c r="G120" i="7"/>
  <c r="C117" i="11" s="1"/>
  <c r="E69" i="7"/>
  <c r="D68" i="7"/>
  <c r="C65" i="12" s="1"/>
  <c r="EL94" i="13" l="1"/>
  <c r="EJ95" i="13" s="1"/>
  <c r="EM95" i="13" s="1"/>
  <c r="BB90" i="13"/>
  <c r="AZ91" i="13" s="1"/>
  <c r="BA91" i="13" s="1"/>
  <c r="BD91" i="13" s="1"/>
  <c r="O91" i="13"/>
  <c r="N91" i="13" s="1"/>
  <c r="L92" i="13" s="1"/>
  <c r="P90" i="13"/>
  <c r="P91" i="13" s="1"/>
  <c r="CR89" i="13"/>
  <c r="EU92" i="13"/>
  <c r="ES93" i="13" s="1"/>
  <c r="ET93" i="13" s="1"/>
  <c r="EW93" i="13" s="1"/>
  <c r="AH91" i="13"/>
  <c r="AF91" i="13"/>
  <c r="AD92" i="13" s="1"/>
  <c r="W90" i="13"/>
  <c r="U91" i="13" s="1"/>
  <c r="X91" i="13" s="1"/>
  <c r="AS87" i="13"/>
  <c r="AQ87" i="13"/>
  <c r="AO88" i="13" s="1"/>
  <c r="Y90" i="13"/>
  <c r="EB92" i="13"/>
  <c r="EE92" i="13" s="1"/>
  <c r="ED92" i="13"/>
  <c r="EK95" i="13"/>
  <c r="EN95" i="13" s="1"/>
  <c r="DG73" i="13"/>
  <c r="CX73" i="13"/>
  <c r="BU74" i="13"/>
  <c r="BN83" i="13"/>
  <c r="BL83" i="13"/>
  <c r="DE73" i="13"/>
  <c r="CE74" i="13"/>
  <c r="CZ73" i="13"/>
  <c r="F74" i="13"/>
  <c r="DM74" i="13" s="1"/>
  <c r="D74" i="13"/>
  <c r="G74" i="13" s="1"/>
  <c r="DN74" i="13" s="1"/>
  <c r="DJ74" i="13"/>
  <c r="D65" i="12"/>
  <c r="B66" i="12"/>
  <c r="H121" i="7"/>
  <c r="D117" i="11"/>
  <c r="E70" i="7"/>
  <c r="D69" i="7"/>
  <c r="C66" i="12" s="1"/>
  <c r="G121" i="7"/>
  <c r="C118" i="11" s="1"/>
  <c r="BC91" i="13" l="1"/>
  <c r="BB91" i="13" s="1"/>
  <c r="AZ92" i="13" s="1"/>
  <c r="BC92" i="13" s="1"/>
  <c r="O92" i="13"/>
  <c r="M92" i="13"/>
  <c r="CQ89" i="13"/>
  <c r="CO90" i="13" s="1"/>
  <c r="CP90" i="13" s="1"/>
  <c r="CS89" i="13"/>
  <c r="EV93" i="13"/>
  <c r="EU93" i="13" s="1"/>
  <c r="ES94" i="13" s="1"/>
  <c r="AG92" i="13"/>
  <c r="AE92" i="13"/>
  <c r="V91" i="13"/>
  <c r="W91" i="13" s="1"/>
  <c r="U92" i="13" s="1"/>
  <c r="AP88" i="13"/>
  <c r="AS88" i="13" s="1"/>
  <c r="AR88" i="13"/>
  <c r="EC92" i="13"/>
  <c r="EA93" i="13" s="1"/>
  <c r="EB93" i="13" s="1"/>
  <c r="EE93" i="13" s="1"/>
  <c r="EL95" i="13"/>
  <c r="EJ96" i="13" s="1"/>
  <c r="BO83" i="13"/>
  <c r="BM83" i="13"/>
  <c r="BK84" i="13" s="1"/>
  <c r="DC74" i="13"/>
  <c r="CF74" i="13"/>
  <c r="CH74" i="13"/>
  <c r="DF74" i="13" s="1"/>
  <c r="E74" i="13"/>
  <c r="DK74" i="13"/>
  <c r="BV74" i="13"/>
  <c r="BX74" i="13"/>
  <c r="CY74" i="13" s="1"/>
  <c r="CV74" i="13"/>
  <c r="D118" i="11"/>
  <c r="H122" i="7"/>
  <c r="B67" i="12"/>
  <c r="D66" i="12"/>
  <c r="G122" i="7"/>
  <c r="C119" i="11" s="1"/>
  <c r="D70" i="7"/>
  <c r="C67" i="12" s="1"/>
  <c r="E71" i="7"/>
  <c r="BA92" i="13" l="1"/>
  <c r="BD92" i="13" s="1"/>
  <c r="N92" i="13"/>
  <c r="L93" i="13" s="1"/>
  <c r="P92" i="13"/>
  <c r="Y91" i="13"/>
  <c r="CR90" i="13"/>
  <c r="EV94" i="13"/>
  <c r="ET94" i="13"/>
  <c r="EW94" i="13" s="1"/>
  <c r="V92" i="13"/>
  <c r="Y92" i="13" s="1"/>
  <c r="X92" i="13"/>
  <c r="AH92" i="13"/>
  <c r="AF92" i="13"/>
  <c r="AD93" i="13" s="1"/>
  <c r="ED93" i="13"/>
  <c r="EC93" i="13" s="1"/>
  <c r="EA94" i="13" s="1"/>
  <c r="EB94" i="13" s="1"/>
  <c r="EE94" i="13" s="1"/>
  <c r="BB92" i="13"/>
  <c r="AZ93" i="13" s="1"/>
  <c r="BC93" i="13" s="1"/>
  <c r="AQ88" i="13"/>
  <c r="AO89" i="13" s="1"/>
  <c r="EK96" i="13"/>
  <c r="EN96" i="13" s="1"/>
  <c r="EM96" i="13"/>
  <c r="DL74" i="13"/>
  <c r="C75" i="13"/>
  <c r="BW74" i="13"/>
  <c r="CW74" i="13"/>
  <c r="BY74" i="13"/>
  <c r="BN84" i="13"/>
  <c r="BL84" i="13"/>
  <c r="DD74" i="13"/>
  <c r="CG74" i="13"/>
  <c r="CI74" i="13"/>
  <c r="B68" i="12"/>
  <c r="D67" i="12"/>
  <c r="H123" i="7"/>
  <c r="D119" i="11"/>
  <c r="D71" i="7"/>
  <c r="C68" i="12" s="1"/>
  <c r="E72" i="7"/>
  <c r="G123" i="7"/>
  <c r="C120" i="11" s="1"/>
  <c r="O93" i="13" l="1"/>
  <c r="M93" i="13"/>
  <c r="CQ90" i="13"/>
  <c r="CO91" i="13" s="1"/>
  <c r="BA93" i="13"/>
  <c r="BD93" i="13" s="1"/>
  <c r="EU94" i="13"/>
  <c r="ES95" i="13" s="1"/>
  <c r="ET95" i="13" s="1"/>
  <c r="CS90" i="13"/>
  <c r="W92" i="13"/>
  <c r="U93" i="13" s="1"/>
  <c r="X93" i="13" s="1"/>
  <c r="AG93" i="13"/>
  <c r="AE93" i="13"/>
  <c r="AP89" i="13"/>
  <c r="AS89" i="13" s="1"/>
  <c r="AR89" i="13"/>
  <c r="ED94" i="13"/>
  <c r="EC94" i="13" s="1"/>
  <c r="EA95" i="13" s="1"/>
  <c r="EL96" i="13"/>
  <c r="EJ97" i="13" s="1"/>
  <c r="EM97" i="13" s="1"/>
  <c r="CX74" i="13"/>
  <c r="BU75" i="13"/>
  <c r="DG74" i="13"/>
  <c r="DE74" i="13"/>
  <c r="CE75" i="13"/>
  <c r="CZ74" i="13"/>
  <c r="BO84" i="13"/>
  <c r="BM84" i="13"/>
  <c r="BK85" i="13" s="1"/>
  <c r="D75" i="13"/>
  <c r="F75" i="13"/>
  <c r="DM75" i="13" s="1"/>
  <c r="DJ75" i="13"/>
  <c r="H124" i="7"/>
  <c r="B69" i="12"/>
  <c r="D120" i="11"/>
  <c r="D68" i="12"/>
  <c r="E73" i="7"/>
  <c r="D72" i="7"/>
  <c r="C69" i="12" s="1"/>
  <c r="G124" i="7"/>
  <c r="C121" i="11" s="1"/>
  <c r="CR91" i="13" l="1"/>
  <c r="CP91" i="13"/>
  <c r="CS91" i="13" s="1"/>
  <c r="P93" i="13"/>
  <c r="N93" i="13"/>
  <c r="L94" i="13" s="1"/>
  <c r="BB93" i="13"/>
  <c r="AZ94" i="13" s="1"/>
  <c r="BC94" i="13" s="1"/>
  <c r="EV95" i="13"/>
  <c r="V93" i="13"/>
  <c r="Y93" i="13" s="1"/>
  <c r="AH93" i="13"/>
  <c r="AF93" i="13"/>
  <c r="AD94" i="13" s="1"/>
  <c r="EK97" i="13"/>
  <c r="EN97" i="13" s="1"/>
  <c r="EU95" i="13"/>
  <c r="ES96" i="13" s="1"/>
  <c r="EV96" i="13" s="1"/>
  <c r="EB95" i="13"/>
  <c r="EE95" i="13" s="1"/>
  <c r="ED95" i="13"/>
  <c r="AQ89" i="13"/>
  <c r="AO90" i="13" s="1"/>
  <c r="EW95" i="13"/>
  <c r="BV75" i="13"/>
  <c r="CV75" i="13"/>
  <c r="BX75" i="13"/>
  <c r="CY75" i="13" s="1"/>
  <c r="CH75" i="13"/>
  <c r="DF75" i="13" s="1"/>
  <c r="CF75" i="13"/>
  <c r="DC75" i="13"/>
  <c r="BN85" i="13"/>
  <c r="BL85" i="13"/>
  <c r="G75" i="13"/>
  <c r="DN75" i="13" s="1"/>
  <c r="E75" i="13"/>
  <c r="DK75" i="13"/>
  <c r="D121" i="11"/>
  <c r="H125" i="7"/>
  <c r="B70" i="12"/>
  <c r="D69" i="12"/>
  <c r="G125" i="7"/>
  <c r="C122" i="11" s="1"/>
  <c r="E74" i="7"/>
  <c r="D73" i="7"/>
  <c r="C70" i="12" s="1"/>
  <c r="CQ91" i="13" l="1"/>
  <c r="CO92" i="13" s="1"/>
  <c r="CP92" i="13" s="1"/>
  <c r="CS92" i="13" s="1"/>
  <c r="O94" i="13"/>
  <c r="M94" i="13"/>
  <c r="BA94" i="13"/>
  <c r="BD94" i="13" s="1"/>
  <c r="W93" i="13"/>
  <c r="U94" i="13" s="1"/>
  <c r="X94" i="13" s="1"/>
  <c r="ET96" i="13"/>
  <c r="EW96" i="13" s="1"/>
  <c r="AE94" i="13"/>
  <c r="AH94" i="13" s="1"/>
  <c r="AG94" i="13"/>
  <c r="EL97" i="13"/>
  <c r="EJ98" i="13" s="1"/>
  <c r="EM98" i="13" s="1"/>
  <c r="EC95" i="13"/>
  <c r="EA96" i="13" s="1"/>
  <c r="ED96" i="13" s="1"/>
  <c r="AP90" i="13"/>
  <c r="AS90" i="13" s="1"/>
  <c r="AR90" i="13"/>
  <c r="DL75" i="13"/>
  <c r="C76" i="13"/>
  <c r="BO85" i="13"/>
  <c r="BM85" i="13"/>
  <c r="BK86" i="13" s="1"/>
  <c r="DD75" i="13"/>
  <c r="CG75" i="13"/>
  <c r="CI75" i="13"/>
  <c r="BW75" i="13"/>
  <c r="CW75" i="13"/>
  <c r="BY75" i="13"/>
  <c r="D122" i="11"/>
  <c r="D70" i="12"/>
  <c r="H126" i="7"/>
  <c r="B71" i="12"/>
  <c r="G126" i="7"/>
  <c r="C123" i="11" s="1"/>
  <c r="D74" i="7"/>
  <c r="C71" i="12" s="1"/>
  <c r="E75" i="7"/>
  <c r="N94" i="13" l="1"/>
  <c r="L95" i="13" s="1"/>
  <c r="O95" i="13" s="1"/>
  <c r="CR92" i="13"/>
  <c r="CQ92" i="13" s="1"/>
  <c r="CO93" i="13" s="1"/>
  <c r="P94" i="13"/>
  <c r="BB94" i="13"/>
  <c r="AZ95" i="13" s="1"/>
  <c r="BC95" i="13" s="1"/>
  <c r="M95" i="13"/>
  <c r="V94" i="13"/>
  <c r="W94" i="13" s="1"/>
  <c r="U95" i="13" s="1"/>
  <c r="X95" i="13" s="1"/>
  <c r="EU96" i="13"/>
  <c r="ES97" i="13" s="1"/>
  <c r="ET97" i="13" s="1"/>
  <c r="EK98" i="13"/>
  <c r="EN98" i="13" s="1"/>
  <c r="EB96" i="13"/>
  <c r="EE96" i="13" s="1"/>
  <c r="AF94" i="13"/>
  <c r="AD95" i="13" s="1"/>
  <c r="AQ90" i="13"/>
  <c r="AO91" i="13" s="1"/>
  <c r="CX75" i="13"/>
  <c r="BU76" i="13"/>
  <c r="F76" i="13"/>
  <c r="DM76" i="13" s="1"/>
  <c r="D76" i="13"/>
  <c r="G76" i="13" s="1"/>
  <c r="DN76" i="13" s="1"/>
  <c r="DJ76" i="13"/>
  <c r="BN86" i="13"/>
  <c r="BL86" i="13"/>
  <c r="DE75" i="13"/>
  <c r="CE76" i="13"/>
  <c r="DG75" i="13"/>
  <c r="CZ75" i="13"/>
  <c r="H127" i="7"/>
  <c r="D123" i="11"/>
  <c r="B72" i="12"/>
  <c r="D71" i="12"/>
  <c r="G127" i="7"/>
  <c r="C124" i="11" s="1"/>
  <c r="D75" i="7"/>
  <c r="C72" i="12" s="1"/>
  <c r="E76" i="7"/>
  <c r="P95" i="13" l="1"/>
  <c r="BA95" i="13"/>
  <c r="BB95" i="13" s="1"/>
  <c r="AZ96" i="13" s="1"/>
  <c r="BC96" i="13" s="1"/>
  <c r="CR93" i="13"/>
  <c r="CP93" i="13"/>
  <c r="N95" i="13"/>
  <c r="L96" i="13" s="1"/>
  <c r="O96" i="13" s="1"/>
  <c r="V95" i="13"/>
  <c r="W95" i="13" s="1"/>
  <c r="U96" i="13" s="1"/>
  <c r="EW97" i="13"/>
  <c r="EV97" i="13"/>
  <c r="EU97" i="13" s="1"/>
  <c r="ES98" i="13" s="1"/>
  <c r="ET98" i="13" s="1"/>
  <c r="EW98" i="13" s="1"/>
  <c r="Y94" i="13"/>
  <c r="EC96" i="13"/>
  <c r="EA97" i="13" s="1"/>
  <c r="ED97" i="13" s="1"/>
  <c r="EL98" i="13"/>
  <c r="EJ99" i="13" s="1"/>
  <c r="EM99" i="13" s="1"/>
  <c r="AE95" i="13"/>
  <c r="AG95" i="13"/>
  <c r="AR91" i="13"/>
  <c r="AP91" i="13"/>
  <c r="E76" i="13"/>
  <c r="DK76" i="13"/>
  <c r="CH76" i="13"/>
  <c r="DF76" i="13" s="1"/>
  <c r="DC76" i="13"/>
  <c r="CF76" i="13"/>
  <c r="BO86" i="13"/>
  <c r="BM86" i="13"/>
  <c r="BK87" i="13" s="1"/>
  <c r="BX76" i="13"/>
  <c r="CY76" i="13" s="1"/>
  <c r="CV76" i="13"/>
  <c r="BV76" i="13"/>
  <c r="H128" i="7"/>
  <c r="D124" i="11"/>
  <c r="D72" i="12"/>
  <c r="B73" i="12"/>
  <c r="E77" i="7"/>
  <c r="D76" i="7"/>
  <c r="C73" i="12" s="1"/>
  <c r="G128" i="7"/>
  <c r="C125" i="11" s="1"/>
  <c r="CQ93" i="13" l="1"/>
  <c r="CO94" i="13" s="1"/>
  <c r="CP94" i="13" s="1"/>
  <c r="BD95" i="13"/>
  <c r="M96" i="13"/>
  <c r="P96" i="13" s="1"/>
  <c r="BA96" i="13"/>
  <c r="BB96" i="13" s="1"/>
  <c r="AZ97" i="13" s="1"/>
  <c r="BC97" i="13" s="1"/>
  <c r="CR94" i="13"/>
  <c r="CQ94" i="13" s="1"/>
  <c r="CO95" i="13" s="1"/>
  <c r="CP95" i="13" s="1"/>
  <c r="CS93" i="13"/>
  <c r="EV98" i="13"/>
  <c r="EU98" i="13" s="1"/>
  <c r="ES99" i="13" s="1"/>
  <c r="V96" i="13"/>
  <c r="X96" i="13"/>
  <c r="Y95" i="13"/>
  <c r="EB97" i="13"/>
  <c r="EE97" i="13" s="1"/>
  <c r="EK99" i="13"/>
  <c r="EN99" i="13" s="1"/>
  <c r="AH95" i="13"/>
  <c r="AF95" i="13"/>
  <c r="AD96" i="13" s="1"/>
  <c r="AS91" i="13"/>
  <c r="AQ91" i="13"/>
  <c r="AO92" i="13" s="1"/>
  <c r="CW76" i="13"/>
  <c r="BW76" i="13"/>
  <c r="BY76" i="13"/>
  <c r="BN87" i="13"/>
  <c r="BL87" i="13"/>
  <c r="DD76" i="13"/>
  <c r="CG76" i="13"/>
  <c r="CI76" i="13"/>
  <c r="DL76" i="13"/>
  <c r="C77" i="13"/>
  <c r="H129" i="7"/>
  <c r="D125" i="11"/>
  <c r="D73" i="12"/>
  <c r="B74" i="12"/>
  <c r="E78" i="7"/>
  <c r="D77" i="7"/>
  <c r="C74" i="12" s="1"/>
  <c r="G129" i="7"/>
  <c r="C126" i="11" s="1"/>
  <c r="CS94" i="13" l="1"/>
  <c r="BD96" i="13"/>
  <c r="BA97" i="13"/>
  <c r="BD97" i="13" s="1"/>
  <c r="EC97" i="13"/>
  <c r="EA98" i="13" s="1"/>
  <c r="ED98" i="13" s="1"/>
  <c r="N96" i="13"/>
  <c r="L97" i="13" s="1"/>
  <c r="M97" i="13" s="1"/>
  <c r="CR95" i="13"/>
  <c r="CQ95" i="13" s="1"/>
  <c r="CO96" i="13" s="1"/>
  <c r="CP96" i="13" s="1"/>
  <c r="Y96" i="13"/>
  <c r="W96" i="13"/>
  <c r="U97" i="13" s="1"/>
  <c r="X97" i="13" s="1"/>
  <c r="EL99" i="13"/>
  <c r="EJ100" i="13" s="1"/>
  <c r="EK100" i="13" s="1"/>
  <c r="EN100" i="13" s="1"/>
  <c r="CS95" i="13"/>
  <c r="AE96" i="13"/>
  <c r="AH96" i="13" s="1"/>
  <c r="AG96" i="13"/>
  <c r="EB98" i="13"/>
  <c r="EE98" i="13" s="1"/>
  <c r="AP92" i="13"/>
  <c r="AR92" i="13"/>
  <c r="ET99" i="13"/>
  <c r="EW99" i="13" s="1"/>
  <c r="EV99" i="13"/>
  <c r="DG76" i="13"/>
  <c r="CZ76" i="13"/>
  <c r="D77" i="13"/>
  <c r="F77" i="13"/>
  <c r="DM77" i="13" s="1"/>
  <c r="DJ77" i="13"/>
  <c r="DE76" i="13"/>
  <c r="CE77" i="13"/>
  <c r="BO87" i="13"/>
  <c r="BM87" i="13"/>
  <c r="BK88" i="13" s="1"/>
  <c r="CX76" i="13"/>
  <c r="BU77" i="13"/>
  <c r="D126" i="11"/>
  <c r="H130" i="7"/>
  <c r="B75" i="12"/>
  <c r="D74" i="12"/>
  <c r="G130" i="7"/>
  <c r="C127" i="11" s="1"/>
  <c r="D78" i="7"/>
  <c r="C75" i="12" s="1"/>
  <c r="E79" i="7"/>
  <c r="BB97" i="13" l="1"/>
  <c r="AZ98" i="13" s="1"/>
  <c r="BA98" i="13" s="1"/>
  <c r="O97" i="13"/>
  <c r="V97" i="13"/>
  <c r="W97" i="13" s="1"/>
  <c r="U98" i="13" s="1"/>
  <c r="X98" i="13" s="1"/>
  <c r="EM100" i="13"/>
  <c r="EL100" i="13" s="1"/>
  <c r="EJ101" i="13" s="1"/>
  <c r="P97" i="13"/>
  <c r="N97" i="13"/>
  <c r="L98" i="13" s="1"/>
  <c r="CR96" i="13"/>
  <c r="EC98" i="13"/>
  <c r="EA99" i="13" s="1"/>
  <c r="EB99" i="13" s="1"/>
  <c r="EE99" i="13" s="1"/>
  <c r="AF96" i="13"/>
  <c r="AD97" i="13" s="1"/>
  <c r="AG97" i="13" s="1"/>
  <c r="AS92" i="13"/>
  <c r="AQ92" i="13"/>
  <c r="AO93" i="13" s="1"/>
  <c r="EU99" i="13"/>
  <c r="ES100" i="13" s="1"/>
  <c r="EV100" i="13" s="1"/>
  <c r="CH77" i="13"/>
  <c r="DF77" i="13" s="1"/>
  <c r="DC77" i="13"/>
  <c r="CF77" i="13"/>
  <c r="BD98" i="13"/>
  <c r="BV77" i="13"/>
  <c r="BX77" i="13"/>
  <c r="CY77" i="13" s="1"/>
  <c r="CV77" i="13"/>
  <c r="BN88" i="13"/>
  <c r="BL88" i="13"/>
  <c r="G77" i="13"/>
  <c r="DN77" i="13" s="1"/>
  <c r="E77" i="13"/>
  <c r="DK77" i="13"/>
  <c r="D75" i="12"/>
  <c r="H131" i="7"/>
  <c r="B76" i="12"/>
  <c r="D127" i="11"/>
  <c r="G131" i="7"/>
  <c r="C128" i="11" s="1"/>
  <c r="D79" i="7"/>
  <c r="C76" i="12" s="1"/>
  <c r="E80" i="7"/>
  <c r="BC98" i="13" l="1"/>
  <c r="BB98" i="13" s="1"/>
  <c r="AZ99" i="13" s="1"/>
  <c r="BA99" i="13" s="1"/>
  <c r="V98" i="13"/>
  <c r="W98" i="13" s="1"/>
  <c r="U99" i="13" s="1"/>
  <c r="X99" i="13" s="1"/>
  <c r="Y97" i="13"/>
  <c r="O98" i="13"/>
  <c r="M98" i="13"/>
  <c r="CS96" i="13"/>
  <c r="CQ96" i="13"/>
  <c r="CO97" i="13" s="1"/>
  <c r="CP97" i="13" s="1"/>
  <c r="ED99" i="13"/>
  <c r="AE97" i="13"/>
  <c r="AH97" i="13" s="1"/>
  <c r="ET100" i="13"/>
  <c r="EW100" i="13" s="1"/>
  <c r="AP93" i="13"/>
  <c r="AS93" i="13" s="1"/>
  <c r="AR93" i="13"/>
  <c r="EK101" i="13"/>
  <c r="EN101" i="13" s="1"/>
  <c r="EM101" i="13"/>
  <c r="EC99" i="13"/>
  <c r="EA100" i="13" s="1"/>
  <c r="CW77" i="13"/>
  <c r="BW77" i="13"/>
  <c r="BY77" i="13"/>
  <c r="BO88" i="13"/>
  <c r="BM88" i="13"/>
  <c r="BK89" i="13" s="1"/>
  <c r="CG77" i="13"/>
  <c r="DD77" i="13"/>
  <c r="CI77" i="13"/>
  <c r="DL77" i="13"/>
  <c r="C78" i="13"/>
  <c r="BC99" i="13"/>
  <c r="B77" i="12"/>
  <c r="D76" i="12"/>
  <c r="H132" i="7"/>
  <c r="D128" i="11"/>
  <c r="G132" i="7"/>
  <c r="C129" i="11" s="1"/>
  <c r="E81" i="7"/>
  <c r="D80" i="7"/>
  <c r="C77" i="12" s="1"/>
  <c r="Y98" i="13" l="1"/>
  <c r="P98" i="13"/>
  <c r="N98" i="13"/>
  <c r="L99" i="13" s="1"/>
  <c r="CR97" i="13"/>
  <c r="AF97" i="13"/>
  <c r="AD98" i="13" s="1"/>
  <c r="AG98" i="13" s="1"/>
  <c r="EU100" i="13"/>
  <c r="ES101" i="13" s="1"/>
  <c r="EV101" i="13" s="1"/>
  <c r="V99" i="13"/>
  <c r="Y99" i="13" s="1"/>
  <c r="AQ93" i="13"/>
  <c r="AO94" i="13" s="1"/>
  <c r="AR94" i="13" s="1"/>
  <c r="EL101" i="13"/>
  <c r="EJ102" i="13" s="1"/>
  <c r="EK102" i="13" s="1"/>
  <c r="EN102" i="13" s="1"/>
  <c r="EB100" i="13"/>
  <c r="EE100" i="13" s="1"/>
  <c r="ED100" i="13"/>
  <c r="ET101" i="13"/>
  <c r="F78" i="13"/>
  <c r="DM78" i="13" s="1"/>
  <c r="D78" i="13"/>
  <c r="G78" i="13" s="1"/>
  <c r="DN78" i="13" s="1"/>
  <c r="DJ78" i="13"/>
  <c r="CZ77" i="13"/>
  <c r="BD99" i="13"/>
  <c r="BB99" i="13"/>
  <c r="AZ100" i="13" s="1"/>
  <c r="DG77" i="13"/>
  <c r="CX77" i="13"/>
  <c r="BU78" i="13"/>
  <c r="DE77" i="13"/>
  <c r="CE78" i="13"/>
  <c r="BN89" i="13"/>
  <c r="BL89" i="13"/>
  <c r="B78" i="12"/>
  <c r="D129" i="11"/>
  <c r="D77" i="12"/>
  <c r="H133" i="7"/>
  <c r="G133" i="7"/>
  <c r="C130" i="11" s="1"/>
  <c r="E82" i="7"/>
  <c r="D81" i="7"/>
  <c r="C78" i="12" s="1"/>
  <c r="EW101" i="13" l="1"/>
  <c r="AE98" i="13"/>
  <c r="AH98" i="13" s="1"/>
  <c r="CQ97" i="13"/>
  <c r="CO98" i="13" s="1"/>
  <c r="CP98" i="13" s="1"/>
  <c r="O99" i="13"/>
  <c r="M99" i="13"/>
  <c r="CS97" i="13"/>
  <c r="CR98" i="13"/>
  <c r="W99" i="13"/>
  <c r="U100" i="13" s="1"/>
  <c r="EM102" i="13"/>
  <c r="EL102" i="13" s="1"/>
  <c r="EJ103" i="13" s="1"/>
  <c r="AP94" i="13"/>
  <c r="AQ94" i="13" s="1"/>
  <c r="AO95" i="13" s="1"/>
  <c r="EC100" i="13"/>
  <c r="EA101" i="13" s="1"/>
  <c r="EB101" i="13" s="1"/>
  <c r="EE101" i="13" s="1"/>
  <c r="EU101" i="13"/>
  <c r="ES102" i="13" s="1"/>
  <c r="BX78" i="13"/>
  <c r="CY78" i="13" s="1"/>
  <c r="BV78" i="13"/>
  <c r="CV78" i="13"/>
  <c r="BO89" i="13"/>
  <c r="BM89" i="13"/>
  <c r="BK90" i="13" s="1"/>
  <c r="DC78" i="13"/>
  <c r="CF78" i="13"/>
  <c r="CH78" i="13"/>
  <c r="DF78" i="13" s="1"/>
  <c r="BC100" i="13"/>
  <c r="BA100" i="13"/>
  <c r="BD100" i="13" s="1"/>
  <c r="E78" i="13"/>
  <c r="DK78" i="13"/>
  <c r="D130" i="11"/>
  <c r="H134" i="7"/>
  <c r="B79" i="12"/>
  <c r="D78" i="12"/>
  <c r="D82" i="7"/>
  <c r="C79" i="12" s="1"/>
  <c r="E83" i="7"/>
  <c r="G134" i="7"/>
  <c r="C131" i="11" s="1"/>
  <c r="AF98" i="13" l="1"/>
  <c r="AD99" i="13" s="1"/>
  <c r="AG99" i="13" s="1"/>
  <c r="P99" i="13"/>
  <c r="N99" i="13"/>
  <c r="L100" i="13" s="1"/>
  <c r="CS98" i="13"/>
  <c r="CQ98" i="13"/>
  <c r="CO99" i="13" s="1"/>
  <c r="CP99" i="13" s="1"/>
  <c r="X100" i="13"/>
  <c r="V100" i="13"/>
  <c r="AS94" i="13"/>
  <c r="AR95" i="13"/>
  <c r="AP95" i="13"/>
  <c r="ED101" i="13"/>
  <c r="EC101" i="13" s="1"/>
  <c r="EA102" i="13" s="1"/>
  <c r="EK103" i="13"/>
  <c r="EN103" i="13" s="1"/>
  <c r="EM103" i="13"/>
  <c r="ET102" i="13"/>
  <c r="EW102" i="13" s="1"/>
  <c r="EV102" i="13"/>
  <c r="DL78" i="13"/>
  <c r="C79" i="13"/>
  <c r="CG78" i="13"/>
  <c r="DD78" i="13"/>
  <c r="CI78" i="13"/>
  <c r="CW78" i="13"/>
  <c r="BW78" i="13"/>
  <c r="BY78" i="13"/>
  <c r="BB100" i="13"/>
  <c r="AZ101" i="13" s="1"/>
  <c r="BN90" i="13"/>
  <c r="BL90" i="13"/>
  <c r="D79" i="12"/>
  <c r="D131" i="11"/>
  <c r="H135" i="7"/>
  <c r="B80" i="12"/>
  <c r="G135" i="7"/>
  <c r="C132" i="11" s="1"/>
  <c r="D83" i="7"/>
  <c r="C80" i="12" s="1"/>
  <c r="E84" i="7"/>
  <c r="AS95" i="13" l="1"/>
  <c r="AE99" i="13"/>
  <c r="AF99" i="13" s="1"/>
  <c r="AD100" i="13" s="1"/>
  <c r="M100" i="13"/>
  <c r="P100" i="13" s="1"/>
  <c r="O100" i="13"/>
  <c r="CR99" i="13"/>
  <c r="Y100" i="13"/>
  <c r="W100" i="13"/>
  <c r="U101" i="13" s="1"/>
  <c r="AQ95" i="13"/>
  <c r="AO96" i="13" s="1"/>
  <c r="AR96" i="13" s="1"/>
  <c r="EU102" i="13"/>
  <c r="ES103" i="13" s="1"/>
  <c r="EV103" i="13" s="1"/>
  <c r="EL103" i="13"/>
  <c r="EJ104" i="13" s="1"/>
  <c r="EB102" i="13"/>
  <c r="EE102" i="13" s="1"/>
  <c r="ED102" i="13"/>
  <c r="DE78" i="13"/>
  <c r="CE79" i="13"/>
  <c r="BC101" i="13"/>
  <c r="BA101" i="13"/>
  <c r="CX78" i="13"/>
  <c r="BU79" i="13"/>
  <c r="D79" i="13"/>
  <c r="F79" i="13"/>
  <c r="DM79" i="13" s="1"/>
  <c r="DJ79" i="13"/>
  <c r="BO90" i="13"/>
  <c r="BM90" i="13"/>
  <c r="BK91" i="13" s="1"/>
  <c r="CZ78" i="13"/>
  <c r="DG78" i="13"/>
  <c r="B81" i="12"/>
  <c r="D132" i="11"/>
  <c r="H136" i="7"/>
  <c r="D80" i="12"/>
  <c r="E85" i="7"/>
  <c r="D84" i="7"/>
  <c r="C81" i="12" s="1"/>
  <c r="G136" i="7"/>
  <c r="C133" i="11" s="1"/>
  <c r="AH99" i="13" l="1"/>
  <c r="N100" i="13"/>
  <c r="L101" i="13" s="1"/>
  <c r="CS99" i="13"/>
  <c r="CQ99" i="13"/>
  <c r="CO100" i="13" s="1"/>
  <c r="CP100" i="13" s="1"/>
  <c r="AP96" i="13"/>
  <c r="AQ96" i="13" s="1"/>
  <c r="AO97" i="13" s="1"/>
  <c r="AP97" i="13" s="1"/>
  <c r="ET103" i="13"/>
  <c r="EW103" i="13" s="1"/>
  <c r="V101" i="13"/>
  <c r="X101" i="13"/>
  <c r="AE100" i="13"/>
  <c r="AG100" i="13"/>
  <c r="BB101" i="13"/>
  <c r="AZ102" i="13" s="1"/>
  <c r="BA102" i="13" s="1"/>
  <c r="EC102" i="13"/>
  <c r="EA103" i="13" s="1"/>
  <c r="EK104" i="13"/>
  <c r="EN104" i="13" s="1"/>
  <c r="EM104" i="13"/>
  <c r="BD101" i="13"/>
  <c r="G79" i="13"/>
  <c r="DN79" i="13" s="1"/>
  <c r="E79" i="13"/>
  <c r="DK79" i="13"/>
  <c r="CF79" i="13"/>
  <c r="CH79" i="13"/>
  <c r="DF79" i="13" s="1"/>
  <c r="DC79" i="13"/>
  <c r="BN91" i="13"/>
  <c r="BL91" i="13"/>
  <c r="BX79" i="13"/>
  <c r="CY79" i="13" s="1"/>
  <c r="CV79" i="13"/>
  <c r="BV79" i="13"/>
  <c r="B82" i="12"/>
  <c r="H137" i="7"/>
  <c r="D133" i="11"/>
  <c r="D81" i="12"/>
  <c r="E86" i="7"/>
  <c r="D85" i="7"/>
  <c r="C82" i="12" s="1"/>
  <c r="G137" i="7"/>
  <c r="C134" i="11" s="1"/>
  <c r="AS96" i="13" l="1"/>
  <c r="AS97" i="13" s="1"/>
  <c r="O101" i="13"/>
  <c r="M101" i="13"/>
  <c r="CR100" i="13"/>
  <c r="EU103" i="13"/>
  <c r="ES104" i="13" s="1"/>
  <c r="EV104" i="13" s="1"/>
  <c r="AH100" i="13"/>
  <c r="AF100" i="13"/>
  <c r="AD101" i="13" s="1"/>
  <c r="BC102" i="13"/>
  <c r="BB102" i="13" s="1"/>
  <c r="AZ103" i="13" s="1"/>
  <c r="BA103" i="13" s="1"/>
  <c r="W101" i="13"/>
  <c r="U102" i="13" s="1"/>
  <c r="Y101" i="13"/>
  <c r="AR97" i="13"/>
  <c r="AQ97" i="13" s="1"/>
  <c r="AO98" i="13" s="1"/>
  <c r="BD102" i="13"/>
  <c r="EB103" i="13"/>
  <c r="EE103" i="13" s="1"/>
  <c r="ED103" i="13"/>
  <c r="EL104" i="13"/>
  <c r="EJ105" i="13" s="1"/>
  <c r="BO91" i="13"/>
  <c r="BM91" i="13"/>
  <c r="BK92" i="13" s="1"/>
  <c r="DL79" i="13"/>
  <c r="C80" i="13"/>
  <c r="CW79" i="13"/>
  <c r="BW79" i="13"/>
  <c r="BY79" i="13"/>
  <c r="DD79" i="13"/>
  <c r="CG79" i="13"/>
  <c r="CI79" i="13"/>
  <c r="B83" i="12"/>
  <c r="D82" i="12"/>
  <c r="D134" i="11"/>
  <c r="H138" i="7"/>
  <c r="D86" i="7"/>
  <c r="C83" i="12" s="1"/>
  <c r="E87" i="7"/>
  <c r="G138" i="7"/>
  <c r="C135" i="11" s="1"/>
  <c r="ET104" i="13" l="1"/>
  <c r="EU104" i="13" s="1"/>
  <c r="ES105" i="13" s="1"/>
  <c r="EV105" i="13" s="1"/>
  <c r="N101" i="13"/>
  <c r="L102" i="13" s="1"/>
  <c r="O102" i="13" s="1"/>
  <c r="P101" i="13"/>
  <c r="CS100" i="13"/>
  <c r="CQ100" i="13"/>
  <c r="CO101" i="13" s="1"/>
  <c r="CP101" i="13" s="1"/>
  <c r="AG101" i="13"/>
  <c r="AE101" i="13"/>
  <c r="V102" i="13"/>
  <c r="X102" i="13"/>
  <c r="AR98" i="13"/>
  <c r="AP98" i="13"/>
  <c r="EC103" i="13"/>
  <c r="EA104" i="13" s="1"/>
  <c r="ED104" i="13" s="1"/>
  <c r="EW104" i="13"/>
  <c r="EK105" i="13"/>
  <c r="EN105" i="13" s="1"/>
  <c r="EM105" i="13"/>
  <c r="BD103" i="13"/>
  <c r="BC103" i="13"/>
  <c r="BB103" i="13" s="1"/>
  <c r="AZ104" i="13" s="1"/>
  <c r="F80" i="13"/>
  <c r="DM80" i="13" s="1"/>
  <c r="D80" i="13"/>
  <c r="G80" i="13" s="1"/>
  <c r="DN80" i="13" s="1"/>
  <c r="DJ80" i="13"/>
  <c r="CZ79" i="13"/>
  <c r="BN92" i="13"/>
  <c r="BL92" i="13"/>
  <c r="DG79" i="13"/>
  <c r="CX79" i="13"/>
  <c r="BU80" i="13"/>
  <c r="DE79" i="13"/>
  <c r="CE80" i="13"/>
  <c r="B84" i="12"/>
  <c r="D83" i="12"/>
  <c r="H139" i="7"/>
  <c r="D135" i="11"/>
  <c r="D87" i="7"/>
  <c r="C84" i="12" s="1"/>
  <c r="E88" i="7"/>
  <c r="G139" i="7"/>
  <c r="C136" i="11" s="1"/>
  <c r="M102" i="13" l="1"/>
  <c r="N102" i="13" s="1"/>
  <c r="L103" i="13" s="1"/>
  <c r="CR101" i="13"/>
  <c r="AF101" i="13"/>
  <c r="AD102" i="13" s="1"/>
  <c r="AG102" i="13" s="1"/>
  <c r="AH101" i="13"/>
  <c r="ET105" i="13"/>
  <c r="EW105" i="13" s="1"/>
  <c r="AQ98" i="13"/>
  <c r="AO99" i="13" s="1"/>
  <c r="AR99" i="13" s="1"/>
  <c r="W102" i="13"/>
  <c r="U103" i="13" s="1"/>
  <c r="Y102" i="13"/>
  <c r="EB104" i="13"/>
  <c r="EE104" i="13" s="1"/>
  <c r="AS98" i="13"/>
  <c r="EL105" i="13"/>
  <c r="EJ106" i="13" s="1"/>
  <c r="EK106" i="13" s="1"/>
  <c r="EN106" i="13" s="1"/>
  <c r="BA104" i="13"/>
  <c r="BD104" i="13" s="1"/>
  <c r="BC104" i="13"/>
  <c r="E80" i="13"/>
  <c r="DK80" i="13"/>
  <c r="BO92" i="13"/>
  <c r="BM92" i="13"/>
  <c r="BK93" i="13" s="1"/>
  <c r="CV80" i="13"/>
  <c r="BV80" i="13"/>
  <c r="BX80" i="13"/>
  <c r="CY80" i="13" s="1"/>
  <c r="CF80" i="13"/>
  <c r="DC80" i="13"/>
  <c r="CH80" i="13"/>
  <c r="DF80" i="13" s="1"/>
  <c r="D136" i="11"/>
  <c r="H140" i="7"/>
  <c r="B85" i="12"/>
  <c r="D84" i="12"/>
  <c r="G140" i="7"/>
  <c r="C137" i="11" s="1"/>
  <c r="E89" i="7"/>
  <c r="D88" i="7"/>
  <c r="C85" i="12" s="1"/>
  <c r="O103" i="13" l="1"/>
  <c r="M103" i="13"/>
  <c r="P102" i="13"/>
  <c r="AP99" i="13"/>
  <c r="AQ99" i="13" s="1"/>
  <c r="AO100" i="13" s="1"/>
  <c r="AR100" i="13" s="1"/>
  <c r="CS101" i="13"/>
  <c r="CQ101" i="13"/>
  <c r="CO102" i="13" s="1"/>
  <c r="CP102" i="13" s="1"/>
  <c r="AE102" i="13"/>
  <c r="AF102" i="13" s="1"/>
  <c r="AD103" i="13" s="1"/>
  <c r="EC104" i="13"/>
  <c r="EA105" i="13" s="1"/>
  <c r="EB105" i="13" s="1"/>
  <c r="EM106" i="13"/>
  <c r="EL106" i="13" s="1"/>
  <c r="EJ107" i="13" s="1"/>
  <c r="X103" i="13"/>
  <c r="V103" i="13"/>
  <c r="EU105" i="13"/>
  <c r="ES106" i="13" s="1"/>
  <c r="BB104" i="13"/>
  <c r="AZ105" i="13" s="1"/>
  <c r="BC105" i="13" s="1"/>
  <c r="CG80" i="13"/>
  <c r="DD80" i="13"/>
  <c r="CI80" i="13"/>
  <c r="DL80" i="13"/>
  <c r="C81" i="13"/>
  <c r="BN93" i="13"/>
  <c r="BL93" i="13"/>
  <c r="BW80" i="13"/>
  <c r="CW80" i="13"/>
  <c r="BY80" i="13"/>
  <c r="D85" i="12"/>
  <c r="H141" i="7"/>
  <c r="B86" i="12"/>
  <c r="D137" i="11"/>
  <c r="E90" i="7"/>
  <c r="D89" i="7"/>
  <c r="C86" i="12" s="1"/>
  <c r="G141" i="7"/>
  <c r="C138" i="11" s="1"/>
  <c r="AS99" i="13" l="1"/>
  <c r="N103" i="13"/>
  <c r="L104" i="13" s="1"/>
  <c r="O104" i="13" s="1"/>
  <c r="P103" i="13"/>
  <c r="CR102" i="13"/>
  <c r="AH102" i="13"/>
  <c r="AE103" i="13"/>
  <c r="AG103" i="13"/>
  <c r="ED105" i="13"/>
  <c r="EC105" i="13" s="1"/>
  <c r="EA106" i="13" s="1"/>
  <c r="W103" i="13"/>
  <c r="U104" i="13" s="1"/>
  <c r="V104" i="13" s="1"/>
  <c r="BA105" i="13"/>
  <c r="BD105" i="13" s="1"/>
  <c r="ET106" i="13"/>
  <c r="EV106" i="13"/>
  <c r="Y103" i="13"/>
  <c r="AP100" i="13"/>
  <c r="AQ100" i="13" s="1"/>
  <c r="AO101" i="13" s="1"/>
  <c r="EE105" i="13"/>
  <c r="EM107" i="13"/>
  <c r="EK107" i="13"/>
  <c r="EN107" i="13" s="1"/>
  <c r="CX80" i="13"/>
  <c r="BU81" i="13"/>
  <c r="BO93" i="13"/>
  <c r="BM93" i="13"/>
  <c r="BK94" i="13" s="1"/>
  <c r="DG80" i="13"/>
  <c r="D81" i="13"/>
  <c r="F81" i="13"/>
  <c r="DM81" i="13" s="1"/>
  <c r="DJ81" i="13"/>
  <c r="CZ80" i="13"/>
  <c r="DE80" i="13"/>
  <c r="CE81" i="13"/>
  <c r="D86" i="12"/>
  <c r="H142" i="7"/>
  <c r="B87" i="12"/>
  <c r="D138" i="11"/>
  <c r="G142" i="7"/>
  <c r="C139" i="11" s="1"/>
  <c r="D90" i="7"/>
  <c r="C87" i="12" s="1"/>
  <c r="E91" i="7"/>
  <c r="M104" i="13" l="1"/>
  <c r="P104" i="13" s="1"/>
  <c r="X104" i="13"/>
  <c r="W104" i="13" s="1"/>
  <c r="U105" i="13" s="1"/>
  <c r="AH103" i="13"/>
  <c r="ED106" i="13"/>
  <c r="EB106" i="13"/>
  <c r="EE106" i="13" s="1"/>
  <c r="BB105" i="13"/>
  <c r="AZ106" i="13" s="1"/>
  <c r="BA106" i="13" s="1"/>
  <c r="BD106" i="13" s="1"/>
  <c r="CS102" i="13"/>
  <c r="CQ102" i="13"/>
  <c r="CO103" i="13" s="1"/>
  <c r="CP103" i="13" s="1"/>
  <c r="AF103" i="13"/>
  <c r="AD104" i="13" s="1"/>
  <c r="AE104" i="13" s="1"/>
  <c r="AS100" i="13"/>
  <c r="Y104" i="13"/>
  <c r="EU106" i="13"/>
  <c r="ES107" i="13" s="1"/>
  <c r="EW106" i="13"/>
  <c r="AR101" i="13"/>
  <c r="AP101" i="13"/>
  <c r="EL107" i="13"/>
  <c r="EJ108" i="13" s="1"/>
  <c r="BN94" i="13"/>
  <c r="BL94" i="13"/>
  <c r="CV81" i="13"/>
  <c r="BV81" i="13"/>
  <c r="BX81" i="13"/>
  <c r="CY81" i="13" s="1"/>
  <c r="CF81" i="13"/>
  <c r="CH81" i="13"/>
  <c r="DF81" i="13" s="1"/>
  <c r="DC81" i="13"/>
  <c r="G81" i="13"/>
  <c r="DN81" i="13" s="1"/>
  <c r="E81" i="13"/>
  <c r="DK81" i="13"/>
  <c r="D87" i="12"/>
  <c r="B88" i="12"/>
  <c r="D139" i="11"/>
  <c r="H143" i="7"/>
  <c r="G143" i="7"/>
  <c r="C140" i="11" s="1"/>
  <c r="D91" i="7"/>
  <c r="C88" i="12" s="1"/>
  <c r="E92" i="7"/>
  <c r="N104" i="13" l="1"/>
  <c r="L105" i="13" s="1"/>
  <c r="M105" i="13" s="1"/>
  <c r="P105" i="13" s="1"/>
  <c r="AH104" i="13"/>
  <c r="BC106" i="13"/>
  <c r="BB106" i="13" s="1"/>
  <c r="AZ107" i="13" s="1"/>
  <c r="BA107" i="13" s="1"/>
  <c r="AG104" i="13"/>
  <c r="AF104" i="13" s="1"/>
  <c r="AD105" i="13" s="1"/>
  <c r="AE105" i="13" s="1"/>
  <c r="EC106" i="13"/>
  <c r="EA107" i="13" s="1"/>
  <c r="ED107" i="13" s="1"/>
  <c r="CR103" i="13"/>
  <c r="ET107" i="13"/>
  <c r="EV107" i="13"/>
  <c r="X105" i="13"/>
  <c r="V105" i="13"/>
  <c r="Y105" i="13" s="1"/>
  <c r="AS101" i="13"/>
  <c r="AQ101" i="13"/>
  <c r="AO102" i="13" s="1"/>
  <c r="EK108" i="13"/>
  <c r="EM108" i="13"/>
  <c r="DL81" i="13"/>
  <c r="C82" i="13"/>
  <c r="BW81" i="13"/>
  <c r="CW81" i="13"/>
  <c r="BY81" i="13"/>
  <c r="DD81" i="13"/>
  <c r="CG81" i="13"/>
  <c r="CI81" i="13"/>
  <c r="BO94" i="13"/>
  <c r="BM94" i="13"/>
  <c r="BK95" i="13" s="1"/>
  <c r="B89" i="12"/>
  <c r="D88" i="12"/>
  <c r="H144" i="7"/>
  <c r="D140" i="11"/>
  <c r="E93" i="7"/>
  <c r="D92" i="7"/>
  <c r="C89" i="12" s="1"/>
  <c r="G144" i="7"/>
  <c r="C141" i="11" s="1"/>
  <c r="O105" i="13" l="1"/>
  <c r="N105" i="13"/>
  <c r="L106" i="13" s="1"/>
  <c r="M106" i="13" s="1"/>
  <c r="P106" i="13" s="1"/>
  <c r="EB107" i="13"/>
  <c r="EE107" i="13" s="1"/>
  <c r="CQ103" i="13"/>
  <c r="CO104" i="13" s="1"/>
  <c r="CP104" i="13" s="1"/>
  <c r="CS103" i="13"/>
  <c r="W105" i="13"/>
  <c r="U106" i="13" s="1"/>
  <c r="X106" i="13" s="1"/>
  <c r="AG105" i="13"/>
  <c r="AF105" i="13" s="1"/>
  <c r="AD106" i="13" s="1"/>
  <c r="EL108" i="13"/>
  <c r="EJ109" i="13" s="1"/>
  <c r="EK109" i="13" s="1"/>
  <c r="EW107" i="13"/>
  <c r="EU107" i="13"/>
  <c r="ES108" i="13" s="1"/>
  <c r="AH105" i="13"/>
  <c r="AR102" i="13"/>
  <c r="AP102" i="13"/>
  <c r="EN108" i="13"/>
  <c r="BC107" i="13"/>
  <c r="BB107" i="13" s="1"/>
  <c r="AZ108" i="13" s="1"/>
  <c r="CZ81" i="13"/>
  <c r="D82" i="13"/>
  <c r="G82" i="13" s="1"/>
  <c r="DN82" i="13" s="1"/>
  <c r="F82" i="13"/>
  <c r="DM82" i="13" s="1"/>
  <c r="DJ82" i="13"/>
  <c r="DG81" i="13"/>
  <c r="BD107" i="13"/>
  <c r="DE81" i="13"/>
  <c r="CE82" i="13"/>
  <c r="BN95" i="13"/>
  <c r="BL95" i="13"/>
  <c r="CX81" i="13"/>
  <c r="BU82" i="13"/>
  <c r="D89" i="12"/>
  <c r="D141" i="11"/>
  <c r="B90" i="12"/>
  <c r="H145" i="7"/>
  <c r="G145" i="7"/>
  <c r="C142" i="11" s="1"/>
  <c r="E94" i="7"/>
  <c r="D93" i="7"/>
  <c r="C90" i="12" s="1"/>
  <c r="O106" i="13" l="1"/>
  <c r="N106" i="13" s="1"/>
  <c r="L107" i="13" s="1"/>
  <c r="O107" i="13" s="1"/>
  <c r="EC107" i="13"/>
  <c r="EA108" i="13" s="1"/>
  <c r="V106" i="13"/>
  <c r="Y106" i="13" s="1"/>
  <c r="CR104" i="13"/>
  <c r="EM109" i="13"/>
  <c r="EL109" i="13" s="1"/>
  <c r="EJ110" i="13" s="1"/>
  <c r="EM110" i="13" s="1"/>
  <c r="EN109" i="13"/>
  <c r="AG106" i="13"/>
  <c r="AE106" i="13"/>
  <c r="ET108" i="13"/>
  <c r="EV108" i="13"/>
  <c r="AQ102" i="13"/>
  <c r="AO103" i="13" s="1"/>
  <c r="AP103" i="13" s="1"/>
  <c r="AS102" i="13"/>
  <c r="EB108" i="13"/>
  <c r="EE108" i="13" s="1"/>
  <c r="ED108" i="13"/>
  <c r="BC108" i="13"/>
  <c r="BA108" i="13"/>
  <c r="E82" i="13"/>
  <c r="DK82" i="13"/>
  <c r="BO95" i="13"/>
  <c r="BM95" i="13"/>
  <c r="BK96" i="13" s="1"/>
  <c r="CV82" i="13"/>
  <c r="BV82" i="13"/>
  <c r="BX82" i="13"/>
  <c r="CY82" i="13" s="1"/>
  <c r="CF82" i="13"/>
  <c r="DC82" i="13"/>
  <c r="CH82" i="13"/>
  <c r="DF82" i="13" s="1"/>
  <c r="B91" i="12"/>
  <c r="D90" i="12"/>
  <c r="D142" i="11"/>
  <c r="H146" i="7"/>
  <c r="G146" i="7"/>
  <c r="C143" i="11" s="1"/>
  <c r="D94" i="7"/>
  <c r="C91" i="12" s="1"/>
  <c r="E95" i="7"/>
  <c r="W106" i="13" l="1"/>
  <c r="U107" i="13" s="1"/>
  <c r="V107" i="13" s="1"/>
  <c r="M107" i="13"/>
  <c r="P107" i="13" s="1"/>
  <c r="CS104" i="13"/>
  <c r="CQ104" i="13"/>
  <c r="CO105" i="13" s="1"/>
  <c r="CP105" i="13" s="1"/>
  <c r="EK110" i="13"/>
  <c r="EN110" i="13" s="1"/>
  <c r="AF106" i="13"/>
  <c r="AD107" i="13" s="1"/>
  <c r="AE107" i="13" s="1"/>
  <c r="AH106" i="13"/>
  <c r="EW108" i="13"/>
  <c r="EU108" i="13"/>
  <c r="ES109" i="13" s="1"/>
  <c r="AR103" i="13"/>
  <c r="AQ103" i="13" s="1"/>
  <c r="AO104" i="13" s="1"/>
  <c r="AR104" i="13" s="1"/>
  <c r="AS103" i="13"/>
  <c r="EC108" i="13"/>
  <c r="EA109" i="13" s="1"/>
  <c r="BW82" i="13"/>
  <c r="CW82" i="13"/>
  <c r="BY82" i="13"/>
  <c r="BN96" i="13"/>
  <c r="BL96" i="13"/>
  <c r="DL82" i="13"/>
  <c r="C83" i="13"/>
  <c r="CG82" i="13"/>
  <c r="DD82" i="13"/>
  <c r="CI82" i="13"/>
  <c r="BD108" i="13"/>
  <c r="BB108" i="13"/>
  <c r="AZ109" i="13" s="1"/>
  <c r="B92" i="12"/>
  <c r="D91" i="12"/>
  <c r="D143" i="11"/>
  <c r="H147" i="7"/>
  <c r="G147" i="7"/>
  <c r="C144" i="11" s="1"/>
  <c r="D95" i="7"/>
  <c r="C92" i="12" s="1"/>
  <c r="E96" i="7"/>
  <c r="X107" i="13" l="1"/>
  <c r="Y107" i="13"/>
  <c r="N107" i="13"/>
  <c r="L108" i="13" s="1"/>
  <c r="M108" i="13" s="1"/>
  <c r="AG107" i="13"/>
  <c r="AF107" i="13" s="1"/>
  <c r="AD108" i="13" s="1"/>
  <c r="CR105" i="13"/>
  <c r="EL110" i="13"/>
  <c r="EJ111" i="13" s="1"/>
  <c r="EM111" i="13" s="1"/>
  <c r="AH107" i="13"/>
  <c r="ET109" i="13"/>
  <c r="EV109" i="13"/>
  <c r="AP104" i="13"/>
  <c r="AQ104" i="13" s="1"/>
  <c r="AO105" i="13" s="1"/>
  <c r="W107" i="13"/>
  <c r="U108" i="13" s="1"/>
  <c r="EB109" i="13"/>
  <c r="EE109" i="13" s="1"/>
  <c r="ED109" i="13"/>
  <c r="F83" i="13"/>
  <c r="DM83" i="13" s="1"/>
  <c r="D83" i="13"/>
  <c r="DJ83" i="13"/>
  <c r="CX82" i="13"/>
  <c r="BU83" i="13"/>
  <c r="BO96" i="13"/>
  <c r="BM96" i="13"/>
  <c r="BK97" i="13" s="1"/>
  <c r="CZ82" i="13"/>
  <c r="DG82" i="13"/>
  <c r="BC109" i="13"/>
  <c r="BA109" i="13"/>
  <c r="DE82" i="13"/>
  <c r="CE83" i="13"/>
  <c r="B93" i="12"/>
  <c r="H148" i="7"/>
  <c r="D144" i="11"/>
  <c r="D92" i="12"/>
  <c r="E97" i="7"/>
  <c r="D96" i="7"/>
  <c r="C93" i="12" s="1"/>
  <c r="G148" i="7"/>
  <c r="C145" i="11" s="1"/>
  <c r="EK111" i="13" l="1"/>
  <c r="EN111" i="13" s="1"/>
  <c r="O108" i="13"/>
  <c r="CQ105" i="13"/>
  <c r="CO106" i="13" s="1"/>
  <c r="CS105" i="13"/>
  <c r="P108" i="13"/>
  <c r="N108" i="13"/>
  <c r="L109" i="13" s="1"/>
  <c r="AS104" i="13"/>
  <c r="AP105" i="13"/>
  <c r="AR105" i="13"/>
  <c r="V108" i="13"/>
  <c r="X108" i="13"/>
  <c r="AE108" i="13"/>
  <c r="AH108" i="13" s="1"/>
  <c r="AG108" i="13"/>
  <c r="EW109" i="13"/>
  <c r="EU109" i="13"/>
  <c r="ES110" i="13" s="1"/>
  <c r="EC109" i="13"/>
  <c r="EA110" i="13" s="1"/>
  <c r="BN97" i="13"/>
  <c r="BL97" i="13"/>
  <c r="CF83" i="13"/>
  <c r="CH83" i="13"/>
  <c r="DF83" i="13" s="1"/>
  <c r="DC83" i="13"/>
  <c r="G83" i="13"/>
  <c r="DN83" i="13" s="1"/>
  <c r="E83" i="13"/>
  <c r="DK83" i="13"/>
  <c r="BD109" i="13"/>
  <c r="BB109" i="13"/>
  <c r="AZ110" i="13" s="1"/>
  <c r="BX83" i="13"/>
  <c r="CY83" i="13" s="1"/>
  <c r="BV83" i="13"/>
  <c r="CV83" i="13"/>
  <c r="D93" i="12"/>
  <c r="H149" i="7"/>
  <c r="B94" i="12"/>
  <c r="D145" i="11"/>
  <c r="E98" i="7"/>
  <c r="D97" i="7"/>
  <c r="C94" i="12" s="1"/>
  <c r="G149" i="7"/>
  <c r="C146" i="11" s="1"/>
  <c r="CR106" i="13" l="1"/>
  <c r="CP106" i="13"/>
  <c r="CQ106" i="13" s="1"/>
  <c r="CO107" i="13" s="1"/>
  <c r="CP107" i="13" s="1"/>
  <c r="EL111" i="13"/>
  <c r="EJ112" i="13" s="1"/>
  <c r="EM112" i="13" s="1"/>
  <c r="AS105" i="13"/>
  <c r="O109" i="13"/>
  <c r="M109" i="13"/>
  <c r="AQ105" i="13"/>
  <c r="AO106" i="13" s="1"/>
  <c r="AR106" i="13" s="1"/>
  <c r="AF108" i="13"/>
  <c r="AD109" i="13" s="1"/>
  <c r="AG109" i="13" s="1"/>
  <c r="W108" i="13"/>
  <c r="U109" i="13" s="1"/>
  <c r="ET110" i="13"/>
  <c r="EV110" i="13"/>
  <c r="Y108" i="13"/>
  <c r="EB110" i="13"/>
  <c r="EE110" i="13" s="1"/>
  <c r="ED110" i="13"/>
  <c r="DL83" i="13"/>
  <c r="C84" i="13"/>
  <c r="BW83" i="13"/>
  <c r="CW83" i="13"/>
  <c r="BY83" i="13"/>
  <c r="BC110" i="13"/>
  <c r="BA110" i="13"/>
  <c r="BD110" i="13" s="1"/>
  <c r="DD83" i="13"/>
  <c r="CG83" i="13"/>
  <c r="CI83" i="13"/>
  <c r="BO97" i="13"/>
  <c r="BM97" i="13"/>
  <c r="BK98" i="13" s="1"/>
  <c r="B95" i="12"/>
  <c r="D146" i="11"/>
  <c r="H150" i="7"/>
  <c r="D94" i="12"/>
  <c r="G150" i="7"/>
  <c r="C147" i="11" s="1"/>
  <c r="D98" i="7"/>
  <c r="C95" i="12" s="1"/>
  <c r="E99" i="7"/>
  <c r="CS106" i="13" l="1"/>
  <c r="CS107" i="13" s="1"/>
  <c r="EK112" i="13"/>
  <c r="EN112" i="13" s="1"/>
  <c r="CR107" i="13"/>
  <c r="CQ107" i="13" s="1"/>
  <c r="CO108" i="13" s="1"/>
  <c r="CP108" i="13" s="1"/>
  <c r="N109" i="13"/>
  <c r="L110" i="13" s="1"/>
  <c r="P109" i="13"/>
  <c r="AP106" i="13"/>
  <c r="AQ106" i="13" s="1"/>
  <c r="AO107" i="13" s="1"/>
  <c r="AE109" i="13"/>
  <c r="AH109" i="13" s="1"/>
  <c r="EW110" i="13"/>
  <c r="EU110" i="13"/>
  <c r="ES111" i="13" s="1"/>
  <c r="V109" i="13"/>
  <c r="X109" i="13"/>
  <c r="EC110" i="13"/>
  <c r="EA111" i="13" s="1"/>
  <c r="CX83" i="13"/>
  <c r="BU84" i="13"/>
  <c r="D84" i="13"/>
  <c r="G84" i="13" s="1"/>
  <c r="DN84" i="13" s="1"/>
  <c r="F84" i="13"/>
  <c r="DM84" i="13" s="1"/>
  <c r="DJ84" i="13"/>
  <c r="DG83" i="13"/>
  <c r="BB110" i="13"/>
  <c r="AZ111" i="13" s="1"/>
  <c r="BN98" i="13"/>
  <c r="BL98" i="13"/>
  <c r="DE83" i="13"/>
  <c r="CE84" i="13"/>
  <c r="CZ83" i="13"/>
  <c r="B96" i="12"/>
  <c r="D95" i="12"/>
  <c r="H151" i="7"/>
  <c r="D147" i="11"/>
  <c r="G151" i="7"/>
  <c r="C148" i="11" s="1"/>
  <c r="D99" i="7"/>
  <c r="C96" i="12" s="1"/>
  <c r="E100" i="7"/>
  <c r="EL112" i="13" l="1"/>
  <c r="EJ113" i="13" s="1"/>
  <c r="AS106" i="13"/>
  <c r="CS108" i="13"/>
  <c r="CR108" i="13"/>
  <c r="AF109" i="13"/>
  <c r="AD110" i="13" s="1"/>
  <c r="AG110" i="13" s="1"/>
  <c r="M110" i="13"/>
  <c r="O110" i="13"/>
  <c r="W109" i="13"/>
  <c r="U110" i="13" s="1"/>
  <c r="V110" i="13" s="1"/>
  <c r="Y109" i="13"/>
  <c r="EV111" i="13"/>
  <c r="ET111" i="13"/>
  <c r="AR107" i="13"/>
  <c r="AP107" i="13"/>
  <c r="EB111" i="13"/>
  <c r="EE111" i="13" s="1"/>
  <c r="ED111" i="13"/>
  <c r="CF84" i="13"/>
  <c r="DC84" i="13"/>
  <c r="CH84" i="13"/>
  <c r="DF84" i="13" s="1"/>
  <c r="BX84" i="13"/>
  <c r="CY84" i="13" s="1"/>
  <c r="CV84" i="13"/>
  <c r="BV84" i="13"/>
  <c r="E84" i="13"/>
  <c r="DK84" i="13"/>
  <c r="BO98" i="13"/>
  <c r="BM98" i="13"/>
  <c r="BK99" i="13" s="1"/>
  <c r="BC111" i="13"/>
  <c r="BA111" i="13"/>
  <c r="BD111" i="13" s="1"/>
  <c r="H152" i="7"/>
  <c r="D96" i="12"/>
  <c r="B97" i="12"/>
  <c r="D148" i="11"/>
  <c r="E101" i="7"/>
  <c r="D100" i="7"/>
  <c r="C97" i="12" s="1"/>
  <c r="G152" i="7"/>
  <c r="C149" i="11" s="1"/>
  <c r="EM113" i="13" l="1"/>
  <c r="EK113" i="13"/>
  <c r="CQ108" i="13"/>
  <c r="CO109" i="13" s="1"/>
  <c r="AE110" i="13"/>
  <c r="AH110" i="13" s="1"/>
  <c r="P110" i="13"/>
  <c r="N110" i="13"/>
  <c r="L111" i="13" s="1"/>
  <c r="X110" i="13"/>
  <c r="W110" i="13" s="1"/>
  <c r="U111" i="13" s="1"/>
  <c r="Y110" i="13"/>
  <c r="EW111" i="13"/>
  <c r="EU111" i="13"/>
  <c r="ES112" i="13" s="1"/>
  <c r="AS107" i="13"/>
  <c r="AQ107" i="13"/>
  <c r="AO108" i="13" s="1"/>
  <c r="EC111" i="13"/>
  <c r="EA112" i="13" s="1"/>
  <c r="EB112" i="13" s="1"/>
  <c r="EE112" i="13" s="1"/>
  <c r="BB111" i="13"/>
  <c r="AZ112" i="13" s="1"/>
  <c r="BA112" i="13" s="1"/>
  <c r="BN99" i="13"/>
  <c r="BL99" i="13"/>
  <c r="DL84" i="13"/>
  <c r="C85" i="13"/>
  <c r="BW84" i="13"/>
  <c r="CW84" i="13"/>
  <c r="BY84" i="13"/>
  <c r="CG84" i="13"/>
  <c r="DD84" i="13"/>
  <c r="CI84" i="13"/>
  <c r="H153" i="7"/>
  <c r="D97" i="12"/>
  <c r="D149" i="11"/>
  <c r="B98" i="12"/>
  <c r="E102" i="7"/>
  <c r="D101" i="7"/>
  <c r="C98" i="12" s="1"/>
  <c r="G153" i="7"/>
  <c r="C150" i="11" s="1"/>
  <c r="CR109" i="13" l="1"/>
  <c r="CP109" i="13"/>
  <c r="EN113" i="13"/>
  <c r="EL113" i="13"/>
  <c r="EJ114" i="13" s="1"/>
  <c r="AF110" i="13"/>
  <c r="AD111" i="13" s="1"/>
  <c r="AE111" i="13" s="1"/>
  <c r="O111" i="13"/>
  <c r="M111" i="13"/>
  <c r="V111" i="13"/>
  <c r="Y111" i="13" s="1"/>
  <c r="X111" i="13"/>
  <c r="EV112" i="13"/>
  <c r="ET112" i="13"/>
  <c r="ED112" i="13"/>
  <c r="EC112" i="13" s="1"/>
  <c r="EA113" i="13" s="1"/>
  <c r="AR108" i="13"/>
  <c r="AP108" i="13"/>
  <c r="BD112" i="13"/>
  <c r="BC112" i="13"/>
  <c r="BB112" i="13" s="1"/>
  <c r="AZ113" i="13" s="1"/>
  <c r="D85" i="13"/>
  <c r="G85" i="13" s="1"/>
  <c r="DN85" i="13" s="1"/>
  <c r="F85" i="13"/>
  <c r="DM85" i="13" s="1"/>
  <c r="DJ85" i="13"/>
  <c r="DE84" i="13"/>
  <c r="CE85" i="13"/>
  <c r="DG84" i="13"/>
  <c r="CZ84" i="13"/>
  <c r="CX84" i="13"/>
  <c r="BU85" i="13"/>
  <c r="BO99" i="13"/>
  <c r="BM99" i="13"/>
  <c r="BK100" i="13" s="1"/>
  <c r="D150" i="11"/>
  <c r="B99" i="12"/>
  <c r="H154" i="7"/>
  <c r="D98" i="12"/>
  <c r="G154" i="7"/>
  <c r="C151" i="11" s="1"/>
  <c r="D102" i="7"/>
  <c r="C99" i="12" s="1"/>
  <c r="E103" i="7"/>
  <c r="CQ109" i="13" l="1"/>
  <c r="CO110" i="13" s="1"/>
  <c r="CP110" i="13" s="1"/>
  <c r="CS109" i="13"/>
  <c r="EK114" i="13"/>
  <c r="EM114" i="13"/>
  <c r="AH111" i="13"/>
  <c r="AG111" i="13"/>
  <c r="AF111" i="13" s="1"/>
  <c r="AD112" i="13" s="1"/>
  <c r="N111" i="13"/>
  <c r="L112" i="13" s="1"/>
  <c r="P111" i="13"/>
  <c r="W111" i="13"/>
  <c r="U112" i="13" s="1"/>
  <c r="V112" i="13" s="1"/>
  <c r="Y112" i="13" s="1"/>
  <c r="EW112" i="13"/>
  <c r="EU112" i="13"/>
  <c r="ES113" i="13" s="1"/>
  <c r="AS108" i="13"/>
  <c r="AQ108" i="13"/>
  <c r="AO109" i="13" s="1"/>
  <c r="ED113" i="13"/>
  <c r="EB113" i="13"/>
  <c r="EE113" i="13" s="1"/>
  <c r="BA113" i="13"/>
  <c r="BD113" i="13" s="1"/>
  <c r="BC113" i="13"/>
  <c r="CH85" i="13"/>
  <c r="DF85" i="13" s="1"/>
  <c r="CF85" i="13"/>
  <c r="DC85" i="13"/>
  <c r="BN100" i="13"/>
  <c r="BL100" i="13"/>
  <c r="E85" i="13"/>
  <c r="DK85" i="13"/>
  <c r="BV85" i="13"/>
  <c r="BX85" i="13"/>
  <c r="CY85" i="13" s="1"/>
  <c r="CV85" i="13"/>
  <c r="B100" i="12"/>
  <c r="H155" i="7"/>
  <c r="D99" i="12"/>
  <c r="D151" i="11"/>
  <c r="G155" i="7"/>
  <c r="C152" i="11" s="1"/>
  <c r="D103" i="7"/>
  <c r="C100" i="12" s="1"/>
  <c r="E104" i="7"/>
  <c r="CR110" i="13" l="1"/>
  <c r="CQ110" i="13" s="1"/>
  <c r="CO111" i="13" s="1"/>
  <c r="EN114" i="13"/>
  <c r="EL114" i="13"/>
  <c r="EJ115" i="13" s="1"/>
  <c r="AG112" i="13"/>
  <c r="AE112" i="13"/>
  <c r="X112" i="13"/>
  <c r="W112" i="13" s="1"/>
  <c r="U113" i="13" s="1"/>
  <c r="V113" i="13" s="1"/>
  <c r="M112" i="13"/>
  <c r="P112" i="13" s="1"/>
  <c r="O112" i="13"/>
  <c r="CS110" i="13"/>
  <c r="ET113" i="13"/>
  <c r="EV113" i="13"/>
  <c r="AP109" i="13"/>
  <c r="AR109" i="13"/>
  <c r="EC113" i="13"/>
  <c r="EA114" i="13" s="1"/>
  <c r="BB113" i="13"/>
  <c r="AZ114" i="13" s="1"/>
  <c r="BC114" i="13" s="1"/>
  <c r="CW85" i="13"/>
  <c r="BW85" i="13"/>
  <c r="BY85" i="13"/>
  <c r="BO100" i="13"/>
  <c r="BM100" i="13"/>
  <c r="BK101" i="13" s="1"/>
  <c r="DL85" i="13"/>
  <c r="C86" i="13"/>
  <c r="CG85" i="13"/>
  <c r="DD85" i="13"/>
  <c r="CI85" i="13"/>
  <c r="D100" i="12"/>
  <c r="D152" i="11"/>
  <c r="H156" i="7"/>
  <c r="B101" i="12"/>
  <c r="G156" i="7"/>
  <c r="C153" i="11" s="1"/>
  <c r="E105" i="7"/>
  <c r="D104" i="7"/>
  <c r="C101" i="12" s="1"/>
  <c r="CR111" i="13" l="1"/>
  <c r="CP111" i="13"/>
  <c r="CS111" i="13" s="1"/>
  <c r="AF112" i="13"/>
  <c r="AD113" i="13" s="1"/>
  <c r="AG113" i="13" s="1"/>
  <c r="EK115" i="13"/>
  <c r="EN115" i="13" s="1"/>
  <c r="EM115" i="13"/>
  <c r="AH112" i="13"/>
  <c r="X113" i="13"/>
  <c r="W113" i="13" s="1"/>
  <c r="U114" i="13" s="1"/>
  <c r="N112" i="13"/>
  <c r="L113" i="13" s="1"/>
  <c r="EW113" i="13"/>
  <c r="EU113" i="13"/>
  <c r="ES114" i="13" s="1"/>
  <c r="Y113" i="13"/>
  <c r="AS109" i="13"/>
  <c r="AQ109" i="13"/>
  <c r="AO110" i="13" s="1"/>
  <c r="BA114" i="13"/>
  <c r="BB114" i="13" s="1"/>
  <c r="AZ115" i="13" s="1"/>
  <c r="EB114" i="13"/>
  <c r="EE114" i="13" s="1"/>
  <c r="ED114" i="13"/>
  <c r="DG85" i="13"/>
  <c r="DE85" i="13"/>
  <c r="CE86" i="13"/>
  <c r="F86" i="13"/>
  <c r="DM86" i="13" s="1"/>
  <c r="D86" i="13"/>
  <c r="G86" i="13" s="1"/>
  <c r="DN86" i="13" s="1"/>
  <c r="DJ86" i="13"/>
  <c r="BN101" i="13"/>
  <c r="BL101" i="13"/>
  <c r="CZ85" i="13"/>
  <c r="CX85" i="13"/>
  <c r="BU86" i="13"/>
  <c r="D101" i="12"/>
  <c r="B102" i="12"/>
  <c r="H157" i="7"/>
  <c r="D153" i="11"/>
  <c r="G157" i="7"/>
  <c r="C154" i="11" s="1"/>
  <c r="E106" i="7"/>
  <c r="D105" i="7"/>
  <c r="C102" i="12" s="1"/>
  <c r="AE113" i="13" l="1"/>
  <c r="AH113" i="13" s="1"/>
  <c r="CQ111" i="13"/>
  <c r="CO112" i="13" s="1"/>
  <c r="CP112" i="13" s="1"/>
  <c r="EL115" i="13"/>
  <c r="EJ116" i="13" s="1"/>
  <c r="EM116" i="13" s="1"/>
  <c r="O113" i="13"/>
  <c r="M113" i="13"/>
  <c r="BD114" i="13"/>
  <c r="AF113" i="13"/>
  <c r="AD114" i="13" s="1"/>
  <c r="ET114" i="13"/>
  <c r="EV114" i="13"/>
  <c r="X114" i="13"/>
  <c r="V114" i="13"/>
  <c r="Y114" i="13" s="1"/>
  <c r="AP110" i="13"/>
  <c r="AR110" i="13"/>
  <c r="BA115" i="13"/>
  <c r="BC115" i="13"/>
  <c r="EC114" i="13"/>
  <c r="EA115" i="13" s="1"/>
  <c r="E86" i="13"/>
  <c r="DK86" i="13"/>
  <c r="CV86" i="13"/>
  <c r="BV86" i="13"/>
  <c r="BX86" i="13"/>
  <c r="CY86" i="13" s="1"/>
  <c r="BO101" i="13"/>
  <c r="BM101" i="13"/>
  <c r="BK102" i="13" s="1"/>
  <c r="DC86" i="13"/>
  <c r="CH86" i="13"/>
  <c r="DF86" i="13" s="1"/>
  <c r="CF86" i="13"/>
  <c r="D154" i="11"/>
  <c r="H158" i="7"/>
  <c r="D102" i="12"/>
  <c r="B103" i="12"/>
  <c r="G158" i="7"/>
  <c r="C155" i="11" s="1"/>
  <c r="D106" i="7"/>
  <c r="C103" i="12" s="1"/>
  <c r="E107" i="7"/>
  <c r="CR112" i="13" l="1"/>
  <c r="EK116" i="13"/>
  <c r="EN116" i="13" s="1"/>
  <c r="BD115" i="13"/>
  <c r="CQ112" i="13"/>
  <c r="CO113" i="13" s="1"/>
  <c r="CS112" i="13"/>
  <c r="P113" i="13"/>
  <c r="N113" i="13"/>
  <c r="L114" i="13" s="1"/>
  <c r="BB115" i="13"/>
  <c r="AZ116" i="13" s="1"/>
  <c r="BC116" i="13" s="1"/>
  <c r="W114" i="13"/>
  <c r="U115" i="13" s="1"/>
  <c r="X115" i="13" s="1"/>
  <c r="AG114" i="13"/>
  <c r="AE114" i="13"/>
  <c r="EW114" i="13"/>
  <c r="EU114" i="13"/>
  <c r="ES115" i="13" s="1"/>
  <c r="AS110" i="13"/>
  <c r="AQ110" i="13"/>
  <c r="AO111" i="13" s="1"/>
  <c r="EB115" i="13"/>
  <c r="EE115" i="13" s="1"/>
  <c r="ED115" i="13"/>
  <c r="BN102" i="13"/>
  <c r="BL102" i="13"/>
  <c r="DD86" i="13"/>
  <c r="CG86" i="13"/>
  <c r="CI86" i="13"/>
  <c r="CW86" i="13"/>
  <c r="BW86" i="13"/>
  <c r="BY86" i="13"/>
  <c r="DL86" i="13"/>
  <c r="C87" i="13"/>
  <c r="B104" i="12"/>
  <c r="H159" i="7"/>
  <c r="D103" i="12"/>
  <c r="D155" i="11"/>
  <c r="G159" i="7"/>
  <c r="C156" i="11" s="1"/>
  <c r="D107" i="7"/>
  <c r="C104" i="12" s="1"/>
  <c r="E108" i="7"/>
  <c r="EL116" i="13" l="1"/>
  <c r="EJ117" i="13" s="1"/>
  <c r="EM117" i="13" s="1"/>
  <c r="AF114" i="13"/>
  <c r="AD115" i="13" s="1"/>
  <c r="AG115" i="13" s="1"/>
  <c r="CR113" i="13"/>
  <c r="CP113" i="13"/>
  <c r="EK117" i="13"/>
  <c r="EN117" i="13" s="1"/>
  <c r="BA116" i="13"/>
  <c r="BD116" i="13" s="1"/>
  <c r="O114" i="13"/>
  <c r="M114" i="13"/>
  <c r="V115" i="13"/>
  <c r="W115" i="13" s="1"/>
  <c r="U116" i="13" s="1"/>
  <c r="AH114" i="13"/>
  <c r="AE115" i="13"/>
  <c r="ET115" i="13"/>
  <c r="EV115" i="13"/>
  <c r="AP111" i="13"/>
  <c r="AR111" i="13"/>
  <c r="EC115" i="13"/>
  <c r="EA116" i="13" s="1"/>
  <c r="BB116" i="13"/>
  <c r="AZ117" i="13" s="1"/>
  <c r="DG86" i="13"/>
  <c r="D87" i="13"/>
  <c r="F87" i="13"/>
  <c r="DM87" i="13" s="1"/>
  <c r="DJ87" i="13"/>
  <c r="CZ86" i="13"/>
  <c r="DE86" i="13"/>
  <c r="CE87" i="13"/>
  <c r="BO102" i="13"/>
  <c r="BM102" i="13"/>
  <c r="BK103" i="13" s="1"/>
  <c r="CX86" i="13"/>
  <c r="BU87" i="13"/>
  <c r="D104" i="12"/>
  <c r="B105" i="12"/>
  <c r="H160" i="7"/>
  <c r="D156" i="11"/>
  <c r="E109" i="7"/>
  <c r="D108" i="7"/>
  <c r="C105" i="12" s="1"/>
  <c r="G160" i="7"/>
  <c r="C157" i="11" s="1"/>
  <c r="CQ113" i="13" l="1"/>
  <c r="CO114" i="13" s="1"/>
  <c r="CR114" i="13" s="1"/>
  <c r="CS113" i="13"/>
  <c r="EL117" i="13"/>
  <c r="EJ118" i="13" s="1"/>
  <c r="N114" i="13"/>
  <c r="L115" i="13" s="1"/>
  <c r="O115" i="13" s="1"/>
  <c r="P114" i="13"/>
  <c r="Y115" i="13"/>
  <c r="AF115" i="13"/>
  <c r="AD116" i="13" s="1"/>
  <c r="AG116" i="13" s="1"/>
  <c r="AH115" i="13"/>
  <c r="V116" i="13"/>
  <c r="X116" i="13"/>
  <c r="EW115" i="13"/>
  <c r="EU115" i="13"/>
  <c r="ES116" i="13" s="1"/>
  <c r="AS111" i="13"/>
  <c r="AQ111" i="13"/>
  <c r="AO112" i="13" s="1"/>
  <c r="EB116" i="13"/>
  <c r="EE116" i="13" s="1"/>
  <c r="ED116" i="13"/>
  <c r="BN103" i="13"/>
  <c r="BL103" i="13"/>
  <c r="DC87" i="13"/>
  <c r="CH87" i="13"/>
  <c r="DF87" i="13" s="1"/>
  <c r="CF87" i="13"/>
  <c r="G87" i="13"/>
  <c r="DN87" i="13" s="1"/>
  <c r="E87" i="13"/>
  <c r="DK87" i="13"/>
  <c r="BC117" i="13"/>
  <c r="BA117" i="13"/>
  <c r="BX87" i="13"/>
  <c r="CY87" i="13" s="1"/>
  <c r="BV87" i="13"/>
  <c r="CV87" i="13"/>
  <c r="H161" i="7"/>
  <c r="D105" i="12"/>
  <c r="B106" i="12"/>
  <c r="D157" i="11"/>
  <c r="G161" i="7"/>
  <c r="C158" i="11" s="1"/>
  <c r="E110" i="7"/>
  <c r="D109" i="7"/>
  <c r="C106" i="12" s="1"/>
  <c r="CP114" i="13" l="1"/>
  <c r="CS114" i="13" s="1"/>
  <c r="EK118" i="13"/>
  <c r="EM118" i="13"/>
  <c r="M115" i="13"/>
  <c r="N115" i="13" s="1"/>
  <c r="L116" i="13" s="1"/>
  <c r="AE116" i="13"/>
  <c r="AH116" i="13" s="1"/>
  <c r="ET116" i="13"/>
  <c r="EV116" i="13"/>
  <c r="Y116" i="13"/>
  <c r="W116" i="13"/>
  <c r="U117" i="13" s="1"/>
  <c r="AP112" i="13"/>
  <c r="AS112" i="13" s="1"/>
  <c r="AR112" i="13"/>
  <c r="EC116" i="13"/>
  <c r="EA117" i="13" s="1"/>
  <c r="DL87" i="13"/>
  <c r="C88" i="13"/>
  <c r="BO103" i="13"/>
  <c r="BM103" i="13"/>
  <c r="BK104" i="13" s="1"/>
  <c r="CG87" i="13"/>
  <c r="DD87" i="13"/>
  <c r="CI87" i="13"/>
  <c r="BD117" i="13"/>
  <c r="BB117" i="13"/>
  <c r="AZ118" i="13" s="1"/>
  <c r="CW87" i="13"/>
  <c r="BW87" i="13"/>
  <c r="BY87" i="13"/>
  <c r="B107" i="12"/>
  <c r="D158" i="11"/>
  <c r="H162" i="7"/>
  <c r="D106" i="12"/>
  <c r="G162" i="7"/>
  <c r="C159" i="11" s="1"/>
  <c r="D110" i="7"/>
  <c r="C107" i="12" s="1"/>
  <c r="E111" i="7"/>
  <c r="CQ114" i="13" l="1"/>
  <c r="CO115" i="13" s="1"/>
  <c r="CR115" i="13"/>
  <c r="CP115" i="13"/>
  <c r="CS115" i="13" s="1"/>
  <c r="EN118" i="13"/>
  <c r="EL118" i="13"/>
  <c r="EJ119" i="13" s="1"/>
  <c r="P115" i="13"/>
  <c r="M116" i="13"/>
  <c r="O116" i="13"/>
  <c r="AF116" i="13"/>
  <c r="AD117" i="13" s="1"/>
  <c r="AE117" i="13" s="1"/>
  <c r="AH117" i="13" s="1"/>
  <c r="EU116" i="13"/>
  <c r="ES117" i="13" s="1"/>
  <c r="ET117" i="13" s="1"/>
  <c r="X117" i="13"/>
  <c r="V117" i="13"/>
  <c r="EW116" i="13"/>
  <c r="AQ112" i="13"/>
  <c r="AO113" i="13" s="1"/>
  <c r="AP113" i="13" s="1"/>
  <c r="AS113" i="13" s="1"/>
  <c r="EB117" i="13"/>
  <c r="EE117" i="13" s="1"/>
  <c r="ED117" i="13"/>
  <c r="DG87" i="13"/>
  <c r="D88" i="13"/>
  <c r="G88" i="13" s="1"/>
  <c r="DN88" i="13" s="1"/>
  <c r="F88" i="13"/>
  <c r="DM88" i="13" s="1"/>
  <c r="DJ88" i="13"/>
  <c r="BN104" i="13"/>
  <c r="BL104" i="13"/>
  <c r="BC118" i="13"/>
  <c r="BA118" i="13"/>
  <c r="BD118" i="13" s="1"/>
  <c r="CZ87" i="13"/>
  <c r="DE87" i="13"/>
  <c r="CE88" i="13"/>
  <c r="CX87" i="13"/>
  <c r="BU88" i="13"/>
  <c r="B108" i="12"/>
  <c r="D159" i="11"/>
  <c r="D107" i="12"/>
  <c r="H163" i="7"/>
  <c r="G163" i="7"/>
  <c r="C160" i="11" s="1"/>
  <c r="D111" i="7"/>
  <c r="C108" i="12" s="1"/>
  <c r="E112" i="7"/>
  <c r="CQ115" i="13" l="1"/>
  <c r="CO116" i="13" s="1"/>
  <c r="CR116" i="13" s="1"/>
  <c r="P116" i="13"/>
  <c r="EM119" i="13"/>
  <c r="EK119" i="13"/>
  <c r="N116" i="13"/>
  <c r="L117" i="13" s="1"/>
  <c r="O117" i="13" s="1"/>
  <c r="EV117" i="13"/>
  <c r="EU117" i="13" s="1"/>
  <c r="ES118" i="13" s="1"/>
  <c r="AG117" i="13"/>
  <c r="AF117" i="13" s="1"/>
  <c r="AD118" i="13" s="1"/>
  <c r="W117" i="13"/>
  <c r="U118" i="13" s="1"/>
  <c r="X118" i="13" s="1"/>
  <c r="EW117" i="13"/>
  <c r="AR113" i="13"/>
  <c r="AQ113" i="13" s="1"/>
  <c r="AO114" i="13" s="1"/>
  <c r="Y117" i="13"/>
  <c r="EC117" i="13"/>
  <c r="EA118" i="13" s="1"/>
  <c r="BO104" i="13"/>
  <c r="BM104" i="13"/>
  <c r="BK105" i="13" s="1"/>
  <c r="E88" i="13"/>
  <c r="DK88" i="13"/>
  <c r="BB118" i="13"/>
  <c r="AZ119" i="13" s="1"/>
  <c r="CH88" i="13"/>
  <c r="DF88" i="13" s="1"/>
  <c r="DC88" i="13"/>
  <c r="CF88" i="13"/>
  <c r="BV88" i="13"/>
  <c r="BX88" i="13"/>
  <c r="CY88" i="13" s="1"/>
  <c r="CV88" i="13"/>
  <c r="D108" i="12"/>
  <c r="B109" i="12"/>
  <c r="H164" i="7"/>
  <c r="D160" i="11"/>
  <c r="E113" i="7"/>
  <c r="D112" i="7"/>
  <c r="C109" i="12" s="1"/>
  <c r="G164" i="7"/>
  <c r="C161" i="11" s="1"/>
  <c r="CP116" i="13" l="1"/>
  <c r="CQ116" i="13" s="1"/>
  <c r="CO117" i="13" s="1"/>
  <c r="M117" i="13"/>
  <c r="N117" i="13" s="1"/>
  <c r="L118" i="13" s="1"/>
  <c r="M118" i="13" s="1"/>
  <c r="EN119" i="13"/>
  <c r="EL119" i="13"/>
  <c r="EJ120" i="13" s="1"/>
  <c r="AG118" i="13"/>
  <c r="AE118" i="13"/>
  <c r="V118" i="13"/>
  <c r="W118" i="13" s="1"/>
  <c r="U119" i="13" s="1"/>
  <c r="EV118" i="13"/>
  <c r="ET118" i="13"/>
  <c r="AR114" i="13"/>
  <c r="AP114" i="13"/>
  <c r="AS114" i="13" s="1"/>
  <c r="EB118" i="13"/>
  <c r="EE118" i="13" s="1"/>
  <c r="ED118" i="13"/>
  <c r="BW88" i="13"/>
  <c r="CW88" i="13"/>
  <c r="BY88" i="13"/>
  <c r="DD88" i="13"/>
  <c r="CG88" i="13"/>
  <c r="CI88" i="13"/>
  <c r="BA119" i="13"/>
  <c r="BD119" i="13" s="1"/>
  <c r="BC119" i="13"/>
  <c r="DL88" i="13"/>
  <c r="C89" i="13"/>
  <c r="BN105" i="13"/>
  <c r="BL105" i="13"/>
  <c r="B110" i="12"/>
  <c r="D161" i="11"/>
  <c r="H165" i="7"/>
  <c r="D109" i="12"/>
  <c r="E114" i="7"/>
  <c r="D113" i="7"/>
  <c r="C110" i="12" s="1"/>
  <c r="G165" i="7"/>
  <c r="C162" i="11" s="1"/>
  <c r="P117" i="13" l="1"/>
  <c r="P118" i="13" s="1"/>
  <c r="CP117" i="13"/>
  <c r="CR117" i="13"/>
  <c r="CS116" i="13"/>
  <c r="EK120" i="13"/>
  <c r="EM120" i="13"/>
  <c r="O118" i="13"/>
  <c r="N118" i="13" s="1"/>
  <c r="L119" i="13" s="1"/>
  <c r="M119" i="13" s="1"/>
  <c r="AF118" i="13"/>
  <c r="AD119" i="13" s="1"/>
  <c r="AG119" i="13" s="1"/>
  <c r="AH118" i="13"/>
  <c r="Y118" i="13"/>
  <c r="V119" i="13"/>
  <c r="X119" i="13"/>
  <c r="EW118" i="13"/>
  <c r="EU118" i="13"/>
  <c r="ES119" i="13" s="1"/>
  <c r="AQ114" i="13"/>
  <c r="AO115" i="13" s="1"/>
  <c r="EC118" i="13"/>
  <c r="EA119" i="13" s="1"/>
  <c r="EB119" i="13" s="1"/>
  <c r="EE119" i="13" s="1"/>
  <c r="D89" i="13"/>
  <c r="F89" i="13"/>
  <c r="DM89" i="13" s="1"/>
  <c r="DJ89" i="13"/>
  <c r="DG88" i="13"/>
  <c r="DE88" i="13"/>
  <c r="CE89" i="13"/>
  <c r="CX88" i="13"/>
  <c r="BU89" i="13"/>
  <c r="BB119" i="13"/>
  <c r="AZ120" i="13" s="1"/>
  <c r="BO105" i="13"/>
  <c r="BM105" i="13"/>
  <c r="BK106" i="13" s="1"/>
  <c r="CZ88" i="13"/>
  <c r="B111" i="12"/>
  <c r="H166" i="7"/>
  <c r="D162" i="11"/>
  <c r="D110" i="12"/>
  <c r="D114" i="7"/>
  <c r="C111" i="12" s="1"/>
  <c r="E115" i="7"/>
  <c r="G166" i="7"/>
  <c r="C163" i="11" s="1"/>
  <c r="CS117" i="13" l="1"/>
  <c r="CQ117" i="13"/>
  <c r="CO118" i="13" s="1"/>
  <c r="CR118" i="13" s="1"/>
  <c r="EN120" i="13"/>
  <c r="EL120" i="13"/>
  <c r="EJ121" i="13" s="1"/>
  <c r="AE119" i="13"/>
  <c r="AF119" i="13" s="1"/>
  <c r="AD120" i="13" s="1"/>
  <c r="AE120" i="13" s="1"/>
  <c r="O119" i="13"/>
  <c r="N119" i="13" s="1"/>
  <c r="L120" i="13" s="1"/>
  <c r="M120" i="13" s="1"/>
  <c r="Y119" i="13"/>
  <c r="P119" i="13"/>
  <c r="W119" i="13"/>
  <c r="U120" i="13" s="1"/>
  <c r="V120" i="13" s="1"/>
  <c r="ET119" i="13"/>
  <c r="EW119" i="13" s="1"/>
  <c r="EV119" i="13"/>
  <c r="ED119" i="13"/>
  <c r="EC119" i="13" s="1"/>
  <c r="EA120" i="13" s="1"/>
  <c r="AR115" i="13"/>
  <c r="AP115" i="13"/>
  <c r="BC120" i="13"/>
  <c r="BA120" i="13"/>
  <c r="BD120" i="13" s="1"/>
  <c r="CH89" i="13"/>
  <c r="DF89" i="13" s="1"/>
  <c r="CF89" i="13"/>
  <c r="DC89" i="13"/>
  <c r="BN106" i="13"/>
  <c r="BL106" i="13"/>
  <c r="BV89" i="13"/>
  <c r="BX89" i="13"/>
  <c r="CY89" i="13" s="1"/>
  <c r="CV89" i="13"/>
  <c r="G89" i="13"/>
  <c r="DN89" i="13" s="1"/>
  <c r="E89" i="13"/>
  <c r="DK89" i="13"/>
  <c r="B112" i="12"/>
  <c r="H167" i="7"/>
  <c r="D163" i="11"/>
  <c r="D111" i="12"/>
  <c r="G167" i="7"/>
  <c r="C164" i="11" s="1"/>
  <c r="D115" i="7"/>
  <c r="C112" i="12" s="1"/>
  <c r="E116" i="7"/>
  <c r="CP118" i="13" l="1"/>
  <c r="CQ118" i="13" s="1"/>
  <c r="CO119" i="13" s="1"/>
  <c r="AG120" i="13"/>
  <c r="AF120" i="13" s="1"/>
  <c r="AD121" i="13" s="1"/>
  <c r="AG121" i="13" s="1"/>
  <c r="EK121" i="13"/>
  <c r="EM121" i="13"/>
  <c r="AH119" i="13"/>
  <c r="AH120" i="13" s="1"/>
  <c r="P120" i="13"/>
  <c r="O120" i="13"/>
  <c r="N120" i="13" s="1"/>
  <c r="L121" i="13" s="1"/>
  <c r="X120" i="13"/>
  <c r="W120" i="13" s="1"/>
  <c r="U121" i="13" s="1"/>
  <c r="Y120" i="13"/>
  <c r="EU119" i="13"/>
  <c r="ES120" i="13" s="1"/>
  <c r="AS115" i="13"/>
  <c r="AQ115" i="13"/>
  <c r="AO116" i="13" s="1"/>
  <c r="EB120" i="13"/>
  <c r="EE120" i="13" s="1"/>
  <c r="ED120" i="13"/>
  <c r="CG89" i="13"/>
  <c r="DD89" i="13"/>
  <c r="CI89" i="13"/>
  <c r="BO106" i="13"/>
  <c r="BM106" i="13"/>
  <c r="BK107" i="13" s="1"/>
  <c r="BW89" i="13"/>
  <c r="CW89" i="13"/>
  <c r="BY89" i="13"/>
  <c r="DL89" i="13"/>
  <c r="C90" i="13"/>
  <c r="BB120" i="13"/>
  <c r="AZ121" i="13" s="1"/>
  <c r="B113" i="12"/>
  <c r="H168" i="7"/>
  <c r="D112" i="12"/>
  <c r="D164" i="11"/>
  <c r="G168" i="7"/>
  <c r="C165" i="11" s="1"/>
  <c r="E117" i="7"/>
  <c r="D116" i="7"/>
  <c r="C113" i="12" s="1"/>
  <c r="CP119" i="13" l="1"/>
  <c r="CR119" i="13"/>
  <c r="CS118" i="13"/>
  <c r="EN121" i="13"/>
  <c r="EL121" i="13"/>
  <c r="EJ122" i="13" s="1"/>
  <c r="AE121" i="13"/>
  <c r="AF121" i="13" s="1"/>
  <c r="AD122" i="13" s="1"/>
  <c r="AE122" i="13" s="1"/>
  <c r="O121" i="13"/>
  <c r="M121" i="13"/>
  <c r="P121" i="13" s="1"/>
  <c r="X121" i="13"/>
  <c r="V121" i="13"/>
  <c r="Y121" i="13" s="1"/>
  <c r="ET120" i="13"/>
  <c r="EV120" i="13"/>
  <c r="AP116" i="13"/>
  <c r="AS116" i="13" s="1"/>
  <c r="AR116" i="13"/>
  <c r="EC120" i="13"/>
  <c r="EA121" i="13" s="1"/>
  <c r="EB121" i="13" s="1"/>
  <c r="EE121" i="13" s="1"/>
  <c r="DG89" i="13"/>
  <c r="F90" i="13"/>
  <c r="DM90" i="13" s="1"/>
  <c r="D90" i="13"/>
  <c r="DJ90" i="13"/>
  <c r="CX89" i="13"/>
  <c r="BU90" i="13"/>
  <c r="BC121" i="13"/>
  <c r="BA121" i="13"/>
  <c r="BD121" i="13" s="1"/>
  <c r="BN107" i="13"/>
  <c r="BL107" i="13"/>
  <c r="DE89" i="13"/>
  <c r="CE90" i="13"/>
  <c r="CZ89" i="13"/>
  <c r="H169" i="7"/>
  <c r="D165" i="11"/>
  <c r="B114" i="12"/>
  <c r="D113" i="12"/>
  <c r="E118" i="7"/>
  <c r="D117" i="7"/>
  <c r="C114" i="12" s="1"/>
  <c r="G169" i="7"/>
  <c r="C166" i="11" s="1"/>
  <c r="CS119" i="13" l="1"/>
  <c r="CQ119" i="13"/>
  <c r="CO120" i="13" s="1"/>
  <c r="EM122" i="13"/>
  <c r="EK122" i="13"/>
  <c r="EN122" i="13" s="1"/>
  <c r="AH121" i="13"/>
  <c r="AH122" i="13" s="1"/>
  <c r="N121" i="13"/>
  <c r="L122" i="13" s="1"/>
  <c r="AG122" i="13"/>
  <c r="AF122" i="13" s="1"/>
  <c r="AD123" i="13" s="1"/>
  <c r="AG123" i="13" s="1"/>
  <c r="W121" i="13"/>
  <c r="U122" i="13" s="1"/>
  <c r="EW120" i="13"/>
  <c r="EU120" i="13"/>
  <c r="ES121" i="13" s="1"/>
  <c r="ED121" i="13"/>
  <c r="EC121" i="13" s="1"/>
  <c r="EA122" i="13" s="1"/>
  <c r="AQ116" i="13"/>
  <c r="AO117" i="13" s="1"/>
  <c r="BB121" i="13"/>
  <c r="AZ122" i="13" s="1"/>
  <c r="BC122" i="13" s="1"/>
  <c r="CV90" i="13"/>
  <c r="BV90" i="13"/>
  <c r="BX90" i="13"/>
  <c r="CY90" i="13" s="1"/>
  <c r="G90" i="13"/>
  <c r="DN90" i="13" s="1"/>
  <c r="E90" i="13"/>
  <c r="DK90" i="13"/>
  <c r="CF90" i="13"/>
  <c r="CH90" i="13"/>
  <c r="DF90" i="13" s="1"/>
  <c r="DC90" i="13"/>
  <c r="BO107" i="13"/>
  <c r="BM107" i="13"/>
  <c r="BK108" i="13" s="1"/>
  <c r="H170" i="7"/>
  <c r="B115" i="12"/>
  <c r="D114" i="12"/>
  <c r="D166" i="11"/>
  <c r="D118" i="7"/>
  <c r="C115" i="12" s="1"/>
  <c r="E119" i="7"/>
  <c r="G170" i="7"/>
  <c r="C167" i="11" s="1"/>
  <c r="CP120" i="13" l="1"/>
  <c r="CR120" i="13"/>
  <c r="EL122" i="13"/>
  <c r="EJ123" i="13" s="1"/>
  <c r="EK123" i="13" s="1"/>
  <c r="AE123" i="13"/>
  <c r="AF123" i="13" s="1"/>
  <c r="AD124" i="13" s="1"/>
  <c r="O122" i="13"/>
  <c r="M122" i="13"/>
  <c r="P122" i="13" s="1"/>
  <c r="X122" i="13"/>
  <c r="V122" i="13"/>
  <c r="EV121" i="13"/>
  <c r="ET121" i="13"/>
  <c r="AR117" i="13"/>
  <c r="AP117" i="13"/>
  <c r="BA122" i="13"/>
  <c r="BD122" i="13" s="1"/>
  <c r="EB122" i="13"/>
  <c r="EE122" i="13" s="1"/>
  <c r="ED122" i="13"/>
  <c r="BN108" i="13"/>
  <c r="BL108" i="13"/>
  <c r="CG90" i="13"/>
  <c r="DD90" i="13"/>
  <c r="CI90" i="13"/>
  <c r="DL90" i="13"/>
  <c r="C91" i="13"/>
  <c r="BW90" i="13"/>
  <c r="CW90" i="13"/>
  <c r="BY90" i="13"/>
  <c r="H171" i="7"/>
  <c r="B116" i="12"/>
  <c r="D167" i="11"/>
  <c r="D115" i="12"/>
  <c r="D119" i="7"/>
  <c r="C116" i="12" s="1"/>
  <c r="E120" i="7"/>
  <c r="G171" i="7"/>
  <c r="C168" i="11" s="1"/>
  <c r="CQ120" i="13" l="1"/>
  <c r="CO121" i="13" s="1"/>
  <c r="CS120" i="13"/>
  <c r="EM123" i="13"/>
  <c r="EL123" i="13" s="1"/>
  <c r="EJ124" i="13" s="1"/>
  <c r="EN123" i="13"/>
  <c r="AH123" i="13"/>
  <c r="N122" i="13"/>
  <c r="L123" i="13" s="1"/>
  <c r="AG124" i="13"/>
  <c r="AE124" i="13"/>
  <c r="W122" i="13"/>
  <c r="U123" i="13" s="1"/>
  <c r="Y122" i="13"/>
  <c r="EW121" i="13"/>
  <c r="EU121" i="13"/>
  <c r="ES122" i="13" s="1"/>
  <c r="AS117" i="13"/>
  <c r="AQ117" i="13"/>
  <c r="AO118" i="13" s="1"/>
  <c r="EC122" i="13"/>
  <c r="EA123" i="13" s="1"/>
  <c r="EB123" i="13" s="1"/>
  <c r="EE123" i="13" s="1"/>
  <c r="BB122" i="13"/>
  <c r="AZ123" i="13" s="1"/>
  <c r="CZ90" i="13"/>
  <c r="DE90" i="13"/>
  <c r="CE91" i="13"/>
  <c r="BO108" i="13"/>
  <c r="BM108" i="13"/>
  <c r="BK109" i="13" s="1"/>
  <c r="DG90" i="13"/>
  <c r="CX90" i="13"/>
  <c r="BU91" i="13"/>
  <c r="F91" i="13"/>
  <c r="DM91" i="13" s="1"/>
  <c r="D91" i="13"/>
  <c r="G91" i="13" s="1"/>
  <c r="DN91" i="13" s="1"/>
  <c r="DJ91" i="13"/>
  <c r="H172" i="7"/>
  <c r="B117" i="12"/>
  <c r="D168" i="11"/>
  <c r="D116" i="12"/>
  <c r="E121" i="7"/>
  <c r="D120" i="7"/>
  <c r="C117" i="12" s="1"/>
  <c r="G172" i="7"/>
  <c r="C169" i="11" s="1"/>
  <c r="CP121" i="13" l="1"/>
  <c r="CR121" i="13"/>
  <c r="EM124" i="13"/>
  <c r="EK124" i="13"/>
  <c r="O123" i="13"/>
  <c r="M123" i="13"/>
  <c r="AH124" i="13"/>
  <c r="AF124" i="13"/>
  <c r="AD125" i="13" s="1"/>
  <c r="X123" i="13"/>
  <c r="V123" i="13"/>
  <c r="ET122" i="13"/>
  <c r="EV122" i="13"/>
  <c r="ED123" i="13"/>
  <c r="EC123" i="13" s="1"/>
  <c r="EA124" i="13" s="1"/>
  <c r="AR118" i="13"/>
  <c r="AP118" i="13"/>
  <c r="AS118" i="13" s="1"/>
  <c r="BC123" i="13"/>
  <c r="BA123" i="13"/>
  <c r="CH91" i="13"/>
  <c r="DF91" i="13" s="1"/>
  <c r="DC91" i="13"/>
  <c r="CF91" i="13"/>
  <c r="BN109" i="13"/>
  <c r="BL109" i="13"/>
  <c r="E91" i="13"/>
  <c r="DK91" i="13"/>
  <c r="CV91" i="13"/>
  <c r="BV91" i="13"/>
  <c r="BX91" i="13"/>
  <c r="CY91" i="13" s="1"/>
  <c r="D169" i="11"/>
  <c r="H173" i="7"/>
  <c r="B118" i="12"/>
  <c r="D117" i="12"/>
  <c r="E122" i="7"/>
  <c r="D121" i="7"/>
  <c r="C118" i="12" s="1"/>
  <c r="G173" i="7"/>
  <c r="C170" i="11" s="1"/>
  <c r="CS121" i="13" l="1"/>
  <c r="CQ121" i="13"/>
  <c r="CO122" i="13" s="1"/>
  <c r="EN124" i="13"/>
  <c r="EL124" i="13"/>
  <c r="EJ125" i="13" s="1"/>
  <c r="N123" i="13"/>
  <c r="L124" i="13" s="1"/>
  <c r="O124" i="13" s="1"/>
  <c r="P123" i="13"/>
  <c r="AG125" i="13"/>
  <c r="AE125" i="13"/>
  <c r="Y123" i="13"/>
  <c r="W123" i="13"/>
  <c r="U124" i="13" s="1"/>
  <c r="EW122" i="13"/>
  <c r="EU122" i="13"/>
  <c r="ES123" i="13" s="1"/>
  <c r="AQ118" i="13"/>
  <c r="AO119" i="13" s="1"/>
  <c r="BB123" i="13"/>
  <c r="AZ124" i="13" s="1"/>
  <c r="BD123" i="13"/>
  <c r="EB124" i="13"/>
  <c r="EE124" i="13" s="1"/>
  <c r="ED124" i="13"/>
  <c r="DL91" i="13"/>
  <c r="C92" i="13"/>
  <c r="BO109" i="13"/>
  <c r="BM109" i="13"/>
  <c r="BK110" i="13" s="1"/>
  <c r="CW91" i="13"/>
  <c r="BW91" i="13"/>
  <c r="BY91" i="13"/>
  <c r="CG91" i="13"/>
  <c r="DD91" i="13"/>
  <c r="CI91" i="13"/>
  <c r="D118" i="12"/>
  <c r="B119" i="12"/>
  <c r="H174" i="7"/>
  <c r="D170" i="11"/>
  <c r="G174" i="7"/>
  <c r="C171" i="11" s="1"/>
  <c r="D122" i="7"/>
  <c r="C119" i="12" s="1"/>
  <c r="E123" i="7"/>
  <c r="M124" i="13" l="1"/>
  <c r="N124" i="13" s="1"/>
  <c r="L125" i="13" s="1"/>
  <c r="O125" i="13" s="1"/>
  <c r="CP122" i="13"/>
  <c r="CR122" i="13"/>
  <c r="EM125" i="13"/>
  <c r="EK125" i="13"/>
  <c r="AF125" i="13"/>
  <c r="AD126" i="13" s="1"/>
  <c r="AH125" i="13"/>
  <c r="X124" i="13"/>
  <c r="V124" i="13"/>
  <c r="ET123" i="13"/>
  <c r="EV123" i="13"/>
  <c r="AR119" i="13"/>
  <c r="AP119" i="13"/>
  <c r="EC124" i="13"/>
  <c r="EA125" i="13" s="1"/>
  <c r="EB125" i="13" s="1"/>
  <c r="EE125" i="13" s="1"/>
  <c r="BA124" i="13"/>
  <c r="BC124" i="13"/>
  <c r="DE91" i="13"/>
  <c r="CE92" i="13"/>
  <c r="BN110" i="13"/>
  <c r="BL110" i="13"/>
  <c r="CZ91" i="13"/>
  <c r="DG91" i="13"/>
  <c r="F92" i="13"/>
  <c r="DM92" i="13" s="1"/>
  <c r="D92" i="13"/>
  <c r="DJ92" i="13"/>
  <c r="CX91" i="13"/>
  <c r="BU92" i="13"/>
  <c r="H175" i="7"/>
  <c r="D171" i="11"/>
  <c r="B120" i="12"/>
  <c r="D119" i="12"/>
  <c r="D123" i="7"/>
  <c r="C120" i="12" s="1"/>
  <c r="E124" i="7"/>
  <c r="G175" i="7"/>
  <c r="C172" i="11" s="1"/>
  <c r="P124" i="13" l="1"/>
  <c r="CQ122" i="13"/>
  <c r="CO123" i="13" s="1"/>
  <c r="CS122" i="13"/>
  <c r="EN125" i="13"/>
  <c r="EL125" i="13"/>
  <c r="EJ126" i="13" s="1"/>
  <c r="M125" i="13"/>
  <c r="N125" i="13" s="1"/>
  <c r="L126" i="13" s="1"/>
  <c r="W124" i="13"/>
  <c r="U125" i="13" s="1"/>
  <c r="V125" i="13" s="1"/>
  <c r="AG126" i="13"/>
  <c r="AE126" i="13"/>
  <c r="Y124" i="13"/>
  <c r="EW123" i="13"/>
  <c r="EU123" i="13"/>
  <c r="ES124" i="13" s="1"/>
  <c r="AQ119" i="13"/>
  <c r="AO120" i="13" s="1"/>
  <c r="AR120" i="13" s="1"/>
  <c r="AS119" i="13"/>
  <c r="ED125" i="13"/>
  <c r="EC125" i="13" s="1"/>
  <c r="EA126" i="13" s="1"/>
  <c r="BB124" i="13"/>
  <c r="AZ125" i="13" s="1"/>
  <c r="BC125" i="13" s="1"/>
  <c r="BD124" i="13"/>
  <c r="BO110" i="13"/>
  <c r="BM110" i="13"/>
  <c r="BK111" i="13" s="1"/>
  <c r="G92" i="13"/>
  <c r="DN92" i="13" s="1"/>
  <c r="E92" i="13"/>
  <c r="DK92" i="13"/>
  <c r="CV92" i="13"/>
  <c r="BX92" i="13"/>
  <c r="CY92" i="13" s="1"/>
  <c r="BV92" i="13"/>
  <c r="CF92" i="13"/>
  <c r="DC92" i="13"/>
  <c r="CH92" i="13"/>
  <c r="DF92" i="13" s="1"/>
  <c r="D120" i="12"/>
  <c r="D172" i="11"/>
  <c r="B121" i="12"/>
  <c r="H176" i="7"/>
  <c r="G176" i="7"/>
  <c r="C173" i="11" s="1"/>
  <c r="E125" i="7"/>
  <c r="D124" i="7"/>
  <c r="C121" i="12" s="1"/>
  <c r="CP123" i="13" l="1"/>
  <c r="CR123" i="13"/>
  <c r="EM126" i="13"/>
  <c r="EK126" i="13"/>
  <c r="O126" i="13"/>
  <c r="M126" i="13"/>
  <c r="P125" i="13"/>
  <c r="X125" i="13"/>
  <c r="W125" i="13" s="1"/>
  <c r="U126" i="13" s="1"/>
  <c r="V126" i="13" s="1"/>
  <c r="AP120" i="13"/>
  <c r="AQ120" i="13" s="1"/>
  <c r="AO121" i="13" s="1"/>
  <c r="AR121" i="13" s="1"/>
  <c r="AF126" i="13"/>
  <c r="AD127" i="13" s="1"/>
  <c r="AG127" i="13" s="1"/>
  <c r="AH126" i="13"/>
  <c r="Y125" i="13"/>
  <c r="ET124" i="13"/>
  <c r="EV124" i="13"/>
  <c r="BA125" i="13"/>
  <c r="BB125" i="13" s="1"/>
  <c r="AZ126" i="13" s="1"/>
  <c r="BC126" i="13" s="1"/>
  <c r="EB126" i="13"/>
  <c r="ED126" i="13"/>
  <c r="CW92" i="13"/>
  <c r="BW92" i="13"/>
  <c r="BY92" i="13"/>
  <c r="DL92" i="13"/>
  <c r="C93" i="13"/>
  <c r="BN111" i="13"/>
  <c r="BL111" i="13"/>
  <c r="DD92" i="13"/>
  <c r="CG92" i="13"/>
  <c r="CI92" i="13"/>
  <c r="B122" i="12"/>
  <c r="H177" i="7"/>
  <c r="D121" i="12"/>
  <c r="D173" i="11"/>
  <c r="G177" i="7"/>
  <c r="C174" i="11" s="1"/>
  <c r="E126" i="7"/>
  <c r="D125" i="7"/>
  <c r="C122" i="12" s="1"/>
  <c r="CS123" i="13" l="1"/>
  <c r="CQ123" i="13"/>
  <c r="CO124" i="13" s="1"/>
  <c r="AS120" i="13"/>
  <c r="EN126" i="13"/>
  <c r="EL126" i="13"/>
  <c r="EJ127" i="13" s="1"/>
  <c r="AE127" i="13"/>
  <c r="AH127" i="13" s="1"/>
  <c r="P126" i="13"/>
  <c r="N126" i="13"/>
  <c r="L127" i="13" s="1"/>
  <c r="M127" i="13" s="1"/>
  <c r="X126" i="13"/>
  <c r="W126" i="13" s="1"/>
  <c r="U127" i="13" s="1"/>
  <c r="Y126" i="13"/>
  <c r="AP121" i="13"/>
  <c r="AQ121" i="13" s="1"/>
  <c r="AO122" i="13" s="1"/>
  <c r="AR122" i="13" s="1"/>
  <c r="EW124" i="13"/>
  <c r="EU124" i="13"/>
  <c r="ES125" i="13" s="1"/>
  <c r="BA126" i="13"/>
  <c r="BB126" i="13" s="1"/>
  <c r="AZ127" i="13" s="1"/>
  <c r="EC126" i="13"/>
  <c r="EA127" i="13" s="1"/>
  <c r="EB127" i="13" s="1"/>
  <c r="BD125" i="13"/>
  <c r="EE126" i="13"/>
  <c r="DG92" i="13"/>
  <c r="DE92" i="13"/>
  <c r="CE93" i="13"/>
  <c r="CZ92" i="13"/>
  <c r="BO111" i="13"/>
  <c r="BM111" i="13"/>
  <c r="BK112" i="13" s="1"/>
  <c r="CX92" i="13"/>
  <c r="BU93" i="13"/>
  <c r="D93" i="13"/>
  <c r="F93" i="13"/>
  <c r="DM93" i="13" s="1"/>
  <c r="DJ93" i="13"/>
  <c r="D122" i="12"/>
  <c r="H178" i="7"/>
  <c r="B123" i="12"/>
  <c r="D174" i="11"/>
  <c r="D126" i="7"/>
  <c r="C123" i="12" s="1"/>
  <c r="E127" i="7"/>
  <c r="G178" i="7"/>
  <c r="C175" i="11" s="1"/>
  <c r="CP124" i="13" l="1"/>
  <c r="CS124" i="13" s="1"/>
  <c r="CR124" i="13"/>
  <c r="EK127" i="13"/>
  <c r="EN127" i="13" s="1"/>
  <c r="EM127" i="13"/>
  <c r="AF127" i="13"/>
  <c r="AD128" i="13" s="1"/>
  <c r="AE128" i="13" s="1"/>
  <c r="X127" i="13"/>
  <c r="V127" i="13"/>
  <c r="O127" i="13"/>
  <c r="N127" i="13" s="1"/>
  <c r="L128" i="13" s="1"/>
  <c r="P127" i="13"/>
  <c r="BD126" i="13"/>
  <c r="AS121" i="13"/>
  <c r="ET125" i="13"/>
  <c r="EV125" i="13"/>
  <c r="EE127" i="13"/>
  <c r="AP122" i="13"/>
  <c r="AQ122" i="13" s="1"/>
  <c r="AO123" i="13" s="1"/>
  <c r="ED127" i="13"/>
  <c r="EC127" i="13" s="1"/>
  <c r="EA128" i="13" s="1"/>
  <c r="BC127" i="13"/>
  <c r="BA127" i="13"/>
  <c r="G93" i="13"/>
  <c r="DN93" i="13" s="1"/>
  <c r="E93" i="13"/>
  <c r="DK93" i="13"/>
  <c r="BN112" i="13"/>
  <c r="BL112" i="13"/>
  <c r="CH93" i="13"/>
  <c r="DF93" i="13" s="1"/>
  <c r="DC93" i="13"/>
  <c r="CF93" i="13"/>
  <c r="BV93" i="13"/>
  <c r="BX93" i="13"/>
  <c r="CY93" i="13" s="1"/>
  <c r="CV93" i="13"/>
  <c r="D123" i="12"/>
  <c r="B124" i="12"/>
  <c r="D175" i="11"/>
  <c r="H179" i="7"/>
  <c r="G179" i="7"/>
  <c r="C176" i="11" s="1"/>
  <c r="D127" i="7"/>
  <c r="C124" i="12" s="1"/>
  <c r="E128" i="7"/>
  <c r="W127" i="13" l="1"/>
  <c r="U128" i="13" s="1"/>
  <c r="X128" i="13" s="1"/>
  <c r="CQ124" i="13"/>
  <c r="CO125" i="13" s="1"/>
  <c r="AS122" i="13"/>
  <c r="AG128" i="13"/>
  <c r="AF128" i="13" s="1"/>
  <c r="AD129" i="13" s="1"/>
  <c r="EL127" i="13"/>
  <c r="EJ128" i="13" s="1"/>
  <c r="AH128" i="13"/>
  <c r="Y127" i="13"/>
  <c r="O128" i="13"/>
  <c r="M128" i="13"/>
  <c r="P128" i="13" s="1"/>
  <c r="EW125" i="13"/>
  <c r="EU125" i="13"/>
  <c r="ES126" i="13" s="1"/>
  <c r="AR123" i="13"/>
  <c r="AP123" i="13"/>
  <c r="BD127" i="13"/>
  <c r="BB127" i="13"/>
  <c r="AZ128" i="13" s="1"/>
  <c r="EB128" i="13"/>
  <c r="EE128" i="13" s="1"/>
  <c r="ED128" i="13"/>
  <c r="BW93" i="13"/>
  <c r="CW93" i="13"/>
  <c r="BY93" i="13"/>
  <c r="BO112" i="13"/>
  <c r="BM112" i="13"/>
  <c r="BK113" i="13" s="1"/>
  <c r="DL93" i="13"/>
  <c r="C94" i="13"/>
  <c r="DD93" i="13"/>
  <c r="CG93" i="13"/>
  <c r="CI93" i="13"/>
  <c r="B125" i="12"/>
  <c r="D176" i="11"/>
  <c r="H180" i="7"/>
  <c r="D124" i="12"/>
  <c r="G180" i="7"/>
  <c r="C177" i="11" s="1"/>
  <c r="E129" i="7"/>
  <c r="D128" i="7"/>
  <c r="C125" i="12" s="1"/>
  <c r="V128" i="13" l="1"/>
  <c r="W128" i="13" s="1"/>
  <c r="U129" i="13" s="1"/>
  <c r="CP125" i="13"/>
  <c r="CR125" i="13"/>
  <c r="EM128" i="13"/>
  <c r="EK128" i="13"/>
  <c r="N128" i="13"/>
  <c r="L129" i="13" s="1"/>
  <c r="M129" i="13" s="1"/>
  <c r="AQ123" i="13"/>
  <c r="AO124" i="13" s="1"/>
  <c r="AR124" i="13" s="1"/>
  <c r="AG129" i="13"/>
  <c r="AE129" i="13"/>
  <c r="Y128" i="13"/>
  <c r="EV126" i="13"/>
  <c r="ET126" i="13"/>
  <c r="AS123" i="13"/>
  <c r="EC128" i="13"/>
  <c r="EA129" i="13" s="1"/>
  <c r="ED129" i="13" s="1"/>
  <c r="BC128" i="13"/>
  <c r="BA128" i="13"/>
  <c r="D94" i="13"/>
  <c r="G94" i="13" s="1"/>
  <c r="DN94" i="13" s="1"/>
  <c r="F94" i="13"/>
  <c r="DM94" i="13" s="1"/>
  <c r="DJ94" i="13"/>
  <c r="CZ93" i="13"/>
  <c r="DG93" i="13"/>
  <c r="BN113" i="13"/>
  <c r="BL113" i="13"/>
  <c r="DE93" i="13"/>
  <c r="CE94" i="13"/>
  <c r="CX93" i="13"/>
  <c r="BU94" i="13"/>
  <c r="D125" i="12"/>
  <c r="H181" i="7"/>
  <c r="D177" i="11"/>
  <c r="B126" i="12"/>
  <c r="E130" i="7"/>
  <c r="D129" i="7"/>
  <c r="C126" i="12" s="1"/>
  <c r="G181" i="7"/>
  <c r="C178" i="11" s="1"/>
  <c r="CQ125" i="13" l="1"/>
  <c r="CO126" i="13" s="1"/>
  <c r="CS125" i="13"/>
  <c r="EN128" i="13"/>
  <c r="EL128" i="13"/>
  <c r="EJ129" i="13" s="1"/>
  <c r="O129" i="13"/>
  <c r="N129" i="13" s="1"/>
  <c r="L130" i="13" s="1"/>
  <c r="AP124" i="13"/>
  <c r="AQ124" i="13" s="1"/>
  <c r="AO125" i="13" s="1"/>
  <c r="AP125" i="13" s="1"/>
  <c r="P129" i="13"/>
  <c r="AH129" i="13"/>
  <c r="AF129" i="13"/>
  <c r="AD130" i="13" s="1"/>
  <c r="X129" i="13"/>
  <c r="V129" i="13"/>
  <c r="EW126" i="13"/>
  <c r="EU126" i="13"/>
  <c r="ES127" i="13" s="1"/>
  <c r="EB129" i="13"/>
  <c r="EC129" i="13" s="1"/>
  <c r="EA130" i="13" s="1"/>
  <c r="EB130" i="13" s="1"/>
  <c r="BD128" i="13"/>
  <c r="BB128" i="13"/>
  <c r="AZ129" i="13" s="1"/>
  <c r="CF94" i="13"/>
  <c r="CH94" i="13"/>
  <c r="DF94" i="13" s="1"/>
  <c r="DC94" i="13"/>
  <c r="E94" i="13"/>
  <c r="DK94" i="13"/>
  <c r="BV94" i="13"/>
  <c r="BX94" i="13"/>
  <c r="CY94" i="13" s="1"/>
  <c r="CV94" i="13"/>
  <c r="BO113" i="13"/>
  <c r="BM113" i="13"/>
  <c r="BK114" i="13" s="1"/>
  <c r="D126" i="12"/>
  <c r="D178" i="11"/>
  <c r="B127" i="12"/>
  <c r="H182" i="7"/>
  <c r="G182" i="7"/>
  <c r="C179" i="11" s="1"/>
  <c r="D130" i="7"/>
  <c r="C127" i="12" s="1"/>
  <c r="E131" i="7"/>
  <c r="CP126" i="13" l="1"/>
  <c r="CS126" i="13" s="1"/>
  <c r="CR126" i="13"/>
  <c r="EK129" i="13"/>
  <c r="EN129" i="13" s="1"/>
  <c r="EM129" i="13"/>
  <c r="AS124" i="13"/>
  <c r="AS125" i="13" s="1"/>
  <c r="AR125" i="13"/>
  <c r="AQ125" i="13" s="1"/>
  <c r="AO126" i="13" s="1"/>
  <c r="O130" i="13"/>
  <c r="M130" i="13"/>
  <c r="W129" i="13"/>
  <c r="U130" i="13" s="1"/>
  <c r="V130" i="13" s="1"/>
  <c r="AG130" i="13"/>
  <c r="AE130" i="13"/>
  <c r="Y129" i="13"/>
  <c r="ET127" i="13"/>
  <c r="EW127" i="13" s="1"/>
  <c r="EV127" i="13"/>
  <c r="ED130" i="13"/>
  <c r="EC130" i="13" s="1"/>
  <c r="EA131" i="13" s="1"/>
  <c r="EE129" i="13"/>
  <c r="EE130" i="13" s="1"/>
  <c r="BA129" i="13"/>
  <c r="BC129" i="13"/>
  <c r="CW94" i="13"/>
  <c r="BW94" i="13"/>
  <c r="BY94" i="13"/>
  <c r="DL94" i="13"/>
  <c r="C95" i="13"/>
  <c r="BN114" i="13"/>
  <c r="BL114" i="13"/>
  <c r="CG94" i="13"/>
  <c r="DD94" i="13"/>
  <c r="CI94" i="13"/>
  <c r="H183" i="7"/>
  <c r="D179" i="11"/>
  <c r="B128" i="12"/>
  <c r="D127" i="12"/>
  <c r="D131" i="7"/>
  <c r="C128" i="12" s="1"/>
  <c r="E132" i="7"/>
  <c r="G183" i="7"/>
  <c r="C180" i="11" s="1"/>
  <c r="CQ126" i="13" l="1"/>
  <c r="CO127" i="13" s="1"/>
  <c r="EL129" i="13"/>
  <c r="EJ130" i="13" s="1"/>
  <c r="EM130" i="13" s="1"/>
  <c r="X130" i="13"/>
  <c r="W130" i="13" s="1"/>
  <c r="U131" i="13" s="1"/>
  <c r="V131" i="13" s="1"/>
  <c r="P130" i="13"/>
  <c r="N130" i="13"/>
  <c r="L131" i="13" s="1"/>
  <c r="AF130" i="13"/>
  <c r="AD131" i="13" s="1"/>
  <c r="AE131" i="13" s="1"/>
  <c r="AH130" i="13"/>
  <c r="Y130" i="13"/>
  <c r="EU127" i="13"/>
  <c r="ES128" i="13" s="1"/>
  <c r="BB129" i="13"/>
  <c r="AZ130" i="13" s="1"/>
  <c r="BC130" i="13" s="1"/>
  <c r="AP126" i="13"/>
  <c r="AS126" i="13" s="1"/>
  <c r="AR126" i="13"/>
  <c r="BD129" i="13"/>
  <c r="EB131" i="13"/>
  <c r="EE131" i="13" s="1"/>
  <c r="ED131" i="13"/>
  <c r="D95" i="13"/>
  <c r="F95" i="13"/>
  <c r="DM95" i="13" s="1"/>
  <c r="DJ95" i="13"/>
  <c r="CX94" i="13"/>
  <c r="BU95" i="13"/>
  <c r="DE94" i="13"/>
  <c r="CE95" i="13"/>
  <c r="BO114" i="13"/>
  <c r="BM114" i="13"/>
  <c r="BK115" i="13" s="1"/>
  <c r="CZ94" i="13"/>
  <c r="DG94" i="13"/>
  <c r="H184" i="7"/>
  <c r="D128" i="12"/>
  <c r="D180" i="11"/>
  <c r="B129" i="12"/>
  <c r="G184" i="7"/>
  <c r="C181" i="11" s="1"/>
  <c r="E133" i="7"/>
  <c r="D132" i="7"/>
  <c r="C129" i="12" s="1"/>
  <c r="EK130" i="13" l="1"/>
  <c r="EN130" i="13" s="1"/>
  <c r="CP127" i="13"/>
  <c r="CR127" i="13"/>
  <c r="X131" i="13"/>
  <c r="W131" i="13" s="1"/>
  <c r="U132" i="13" s="1"/>
  <c r="X132" i="13" s="1"/>
  <c r="AG131" i="13"/>
  <c r="AF131" i="13" s="1"/>
  <c r="AD132" i="13" s="1"/>
  <c r="O131" i="13"/>
  <c r="M131" i="13"/>
  <c r="AH131" i="13"/>
  <c r="BA130" i="13"/>
  <c r="BB130" i="13" s="1"/>
  <c r="AZ131" i="13" s="1"/>
  <c r="Y131" i="13"/>
  <c r="ET128" i="13"/>
  <c r="EV128" i="13"/>
  <c r="AQ126" i="13"/>
  <c r="AO127" i="13" s="1"/>
  <c r="EC131" i="13"/>
  <c r="EA132" i="13" s="1"/>
  <c r="ED132" i="13" s="1"/>
  <c r="BN115" i="13"/>
  <c r="BL115" i="13"/>
  <c r="BV95" i="13"/>
  <c r="BX95" i="13"/>
  <c r="CY95" i="13" s="1"/>
  <c r="CV95" i="13"/>
  <c r="CF95" i="13"/>
  <c r="CH95" i="13"/>
  <c r="DF95" i="13" s="1"/>
  <c r="DC95" i="13"/>
  <c r="G95" i="13"/>
  <c r="DN95" i="13" s="1"/>
  <c r="E95" i="13"/>
  <c r="DK95" i="13"/>
  <c r="D129" i="12"/>
  <c r="D181" i="11"/>
  <c r="B130" i="12"/>
  <c r="H185" i="7"/>
  <c r="E134" i="7"/>
  <c r="D133" i="7"/>
  <c r="C130" i="12" s="1"/>
  <c r="G185" i="7"/>
  <c r="C182" i="11" s="1"/>
  <c r="EL130" i="13" l="1"/>
  <c r="EJ131" i="13" s="1"/>
  <c r="EM131" i="13" s="1"/>
  <c r="CQ127" i="13"/>
  <c r="CO128" i="13" s="1"/>
  <c r="CS127" i="13"/>
  <c r="N131" i="13"/>
  <c r="L132" i="13" s="1"/>
  <c r="O132" i="13" s="1"/>
  <c r="AG132" i="13"/>
  <c r="AE132" i="13"/>
  <c r="AH132" i="13" s="1"/>
  <c r="P131" i="13"/>
  <c r="V132" i="13"/>
  <c r="Y132" i="13" s="1"/>
  <c r="BD130" i="13"/>
  <c r="EW128" i="13"/>
  <c r="EU128" i="13"/>
  <c r="ES129" i="13" s="1"/>
  <c r="EB132" i="13"/>
  <c r="EE132" i="13" s="1"/>
  <c r="AP127" i="13"/>
  <c r="AR127" i="13"/>
  <c r="BA131" i="13"/>
  <c r="BC131" i="13"/>
  <c r="DD95" i="13"/>
  <c r="CG95" i="13"/>
  <c r="CI95" i="13"/>
  <c r="BW95" i="13"/>
  <c r="CW95" i="13"/>
  <c r="BY95" i="13"/>
  <c r="DL95" i="13"/>
  <c r="C96" i="13"/>
  <c r="BO115" i="13"/>
  <c r="BM115" i="13"/>
  <c r="BK116" i="13" s="1"/>
  <c r="B131" i="12"/>
  <c r="H186" i="7"/>
  <c r="D130" i="12"/>
  <c r="D182" i="11"/>
  <c r="E135" i="7"/>
  <c r="D134" i="7"/>
  <c r="C131" i="12" s="1"/>
  <c r="G186" i="7"/>
  <c r="C183" i="11" s="1"/>
  <c r="EK131" i="13" l="1"/>
  <c r="EN131" i="13" s="1"/>
  <c r="CR128" i="13"/>
  <c r="CP128" i="13"/>
  <c r="M132" i="13"/>
  <c r="P132" i="13" s="1"/>
  <c r="AF132" i="13"/>
  <c r="AD133" i="13" s="1"/>
  <c r="AG133" i="13" s="1"/>
  <c r="W132" i="13"/>
  <c r="U133" i="13" s="1"/>
  <c r="V133" i="13" s="1"/>
  <c r="ET129" i="13"/>
  <c r="EV129" i="13"/>
  <c r="EC132" i="13"/>
  <c r="EA133" i="13" s="1"/>
  <c r="AS127" i="13"/>
  <c r="AQ127" i="13"/>
  <c r="AO128" i="13" s="1"/>
  <c r="BD131" i="13"/>
  <c r="BB131" i="13"/>
  <c r="AZ132" i="13" s="1"/>
  <c r="BN116" i="13"/>
  <c r="BL116" i="13"/>
  <c r="F96" i="13"/>
  <c r="DM96" i="13" s="1"/>
  <c r="D96" i="13"/>
  <c r="G96" i="13" s="1"/>
  <c r="DN96" i="13" s="1"/>
  <c r="DJ96" i="13"/>
  <c r="DG95" i="13"/>
  <c r="CZ95" i="13"/>
  <c r="DE95" i="13"/>
  <c r="CE96" i="13"/>
  <c r="CX95" i="13"/>
  <c r="BU96" i="13"/>
  <c r="H187" i="7"/>
  <c r="D131" i="12"/>
  <c r="B132" i="12"/>
  <c r="D183" i="11"/>
  <c r="G187" i="7"/>
  <c r="C184" i="11" s="1"/>
  <c r="E136" i="7"/>
  <c r="D135" i="7"/>
  <c r="C132" i="12" s="1"/>
  <c r="EL131" i="13" l="1"/>
  <c r="EJ132" i="13" s="1"/>
  <c r="CS128" i="13"/>
  <c r="CQ128" i="13"/>
  <c r="CO129" i="13" s="1"/>
  <c r="EM132" i="13"/>
  <c r="EK132" i="13"/>
  <c r="AE133" i="13"/>
  <c r="AF133" i="13" s="1"/>
  <c r="AD134" i="13" s="1"/>
  <c r="AG134" i="13" s="1"/>
  <c r="N132" i="13"/>
  <c r="L133" i="13" s="1"/>
  <c r="M133" i="13" s="1"/>
  <c r="P133" i="13" s="1"/>
  <c r="Y133" i="13"/>
  <c r="X133" i="13"/>
  <c r="W133" i="13" s="1"/>
  <c r="U134" i="13" s="1"/>
  <c r="V134" i="13" s="1"/>
  <c r="EW129" i="13"/>
  <c r="EU129" i="13"/>
  <c r="ES130" i="13" s="1"/>
  <c r="EB133" i="13"/>
  <c r="ED133" i="13"/>
  <c r="AR128" i="13"/>
  <c r="AP128" i="13"/>
  <c r="BC132" i="13"/>
  <c r="BA132" i="13"/>
  <c r="CH96" i="13"/>
  <c r="DF96" i="13" s="1"/>
  <c r="DC96" i="13"/>
  <c r="CF96" i="13"/>
  <c r="BV96" i="13"/>
  <c r="BX96" i="13"/>
  <c r="CY96" i="13" s="1"/>
  <c r="CV96" i="13"/>
  <c r="E96" i="13"/>
  <c r="DK96" i="13"/>
  <c r="BO116" i="13"/>
  <c r="BM116" i="13"/>
  <c r="BK117" i="13" s="1"/>
  <c r="B133" i="12"/>
  <c r="H188" i="7"/>
  <c r="D132" i="12"/>
  <c r="D184" i="11"/>
  <c r="G188" i="7"/>
  <c r="C185" i="11" s="1"/>
  <c r="E137" i="7"/>
  <c r="D136" i="7"/>
  <c r="C133" i="12" s="1"/>
  <c r="CP129" i="13" l="1"/>
  <c r="CR129" i="13"/>
  <c r="AH133" i="13"/>
  <c r="AE134" i="13"/>
  <c r="AF134" i="13" s="1"/>
  <c r="AD135" i="13" s="1"/>
  <c r="O133" i="13"/>
  <c r="N133" i="13" s="1"/>
  <c r="L134" i="13" s="1"/>
  <c r="O134" i="13" s="1"/>
  <c r="EN132" i="13"/>
  <c r="EL132" i="13"/>
  <c r="EJ133" i="13" s="1"/>
  <c r="Y134" i="13"/>
  <c r="X134" i="13"/>
  <c r="W134" i="13" s="1"/>
  <c r="U135" i="13" s="1"/>
  <c r="ET130" i="13"/>
  <c r="EV130" i="13"/>
  <c r="EE133" i="13"/>
  <c r="EC133" i="13"/>
  <c r="EA134" i="13" s="1"/>
  <c r="AS128" i="13"/>
  <c r="AQ128" i="13"/>
  <c r="AO129" i="13" s="1"/>
  <c r="BD132" i="13"/>
  <c r="BB132" i="13"/>
  <c r="AZ133" i="13" s="1"/>
  <c r="BN117" i="13"/>
  <c r="BL117" i="13"/>
  <c r="CG96" i="13"/>
  <c r="DD96" i="13"/>
  <c r="CI96" i="13"/>
  <c r="DL96" i="13"/>
  <c r="C97" i="13"/>
  <c r="CW96" i="13"/>
  <c r="BW96" i="13"/>
  <c r="BY96" i="13"/>
  <c r="B134" i="12"/>
  <c r="D133" i="12"/>
  <c r="D185" i="11"/>
  <c r="H189" i="7"/>
  <c r="D137" i="7"/>
  <c r="C134" i="12" s="1"/>
  <c r="E138" i="7"/>
  <c r="G189" i="7"/>
  <c r="C186" i="11" s="1"/>
  <c r="AH134" i="13" l="1"/>
  <c r="CS129" i="13"/>
  <c r="CQ129" i="13"/>
  <c r="CO130" i="13" s="1"/>
  <c r="EK133" i="13"/>
  <c r="EN133" i="13" s="1"/>
  <c r="EM133" i="13"/>
  <c r="M134" i="13"/>
  <c r="P134" i="13" s="1"/>
  <c r="X135" i="13"/>
  <c r="V135" i="13"/>
  <c r="AG135" i="13"/>
  <c r="AE135" i="13"/>
  <c r="EW130" i="13"/>
  <c r="EU130" i="13"/>
  <c r="ES131" i="13" s="1"/>
  <c r="EB134" i="13"/>
  <c r="ED134" i="13"/>
  <c r="AR129" i="13"/>
  <c r="AP129" i="13"/>
  <c r="BC133" i="13"/>
  <c r="BA133" i="13"/>
  <c r="F97" i="13"/>
  <c r="DM97" i="13" s="1"/>
  <c r="D97" i="13"/>
  <c r="DJ97" i="13"/>
  <c r="CZ96" i="13"/>
  <c r="DG96" i="13"/>
  <c r="BO117" i="13"/>
  <c r="BM117" i="13"/>
  <c r="BK118" i="13" s="1"/>
  <c r="CX96" i="13"/>
  <c r="BU97" i="13"/>
  <c r="DE96" i="13"/>
  <c r="CE97" i="13"/>
  <c r="D134" i="12"/>
  <c r="D186" i="11"/>
  <c r="B135" i="12"/>
  <c r="H190" i="7"/>
  <c r="D138" i="7"/>
  <c r="C135" i="12" s="1"/>
  <c r="E139" i="7"/>
  <c r="G190" i="7"/>
  <c r="C187" i="11" s="1"/>
  <c r="CR130" i="13" l="1"/>
  <c r="CP130" i="13"/>
  <c r="CS130" i="13" s="1"/>
  <c r="EL133" i="13"/>
  <c r="EJ134" i="13" s="1"/>
  <c r="EM134" i="13" s="1"/>
  <c r="N134" i="13"/>
  <c r="L135" i="13" s="1"/>
  <c r="M135" i="13" s="1"/>
  <c r="W135" i="13"/>
  <c r="U136" i="13" s="1"/>
  <c r="V136" i="13" s="1"/>
  <c r="Y135" i="13"/>
  <c r="AH135" i="13"/>
  <c r="AF135" i="13"/>
  <c r="AD136" i="13" s="1"/>
  <c r="EV131" i="13"/>
  <c r="ET131" i="13"/>
  <c r="EE134" i="13"/>
  <c r="EC134" i="13"/>
  <c r="EA135" i="13" s="1"/>
  <c r="AS129" i="13"/>
  <c r="AQ129" i="13"/>
  <c r="AO130" i="13" s="1"/>
  <c r="BD133" i="13"/>
  <c r="BB133" i="13"/>
  <c r="AZ134" i="13" s="1"/>
  <c r="G97" i="13"/>
  <c r="DN97" i="13" s="1"/>
  <c r="E97" i="13"/>
  <c r="DK97" i="13"/>
  <c r="BN118" i="13"/>
  <c r="BL118" i="13"/>
  <c r="CH97" i="13"/>
  <c r="DF97" i="13" s="1"/>
  <c r="CF97" i="13"/>
  <c r="DC97" i="13"/>
  <c r="CV97" i="13"/>
  <c r="BV97" i="13"/>
  <c r="BX97" i="13"/>
  <c r="CY97" i="13" s="1"/>
  <c r="H191" i="7"/>
  <c r="D135" i="12"/>
  <c r="B136" i="12"/>
  <c r="D187" i="11"/>
  <c r="G191" i="7"/>
  <c r="C188" i="11" s="1"/>
  <c r="E140" i="7"/>
  <c r="D139" i="7"/>
  <c r="C136" i="12" s="1"/>
  <c r="EK134" i="13" l="1"/>
  <c r="EL134" i="13" s="1"/>
  <c r="EJ135" i="13" s="1"/>
  <c r="CQ130" i="13"/>
  <c r="CO131" i="13" s="1"/>
  <c r="O135" i="13"/>
  <c r="N135" i="13" s="1"/>
  <c r="L136" i="13" s="1"/>
  <c r="O136" i="13" s="1"/>
  <c r="X136" i="13"/>
  <c r="W136" i="13" s="1"/>
  <c r="U137" i="13" s="1"/>
  <c r="X137" i="13" s="1"/>
  <c r="Y136" i="13"/>
  <c r="P135" i="13"/>
  <c r="AG136" i="13"/>
  <c r="AE136" i="13"/>
  <c r="EW131" i="13"/>
  <c r="EU131" i="13"/>
  <c r="ES132" i="13" s="1"/>
  <c r="EB135" i="13"/>
  <c r="ED135" i="13"/>
  <c r="AP130" i="13"/>
  <c r="AS130" i="13" s="1"/>
  <c r="AR130" i="13"/>
  <c r="BC134" i="13"/>
  <c r="BA134" i="13"/>
  <c r="CW97" i="13"/>
  <c r="BW97" i="13"/>
  <c r="BY97" i="13"/>
  <c r="DD97" i="13"/>
  <c r="CG97" i="13"/>
  <c r="CI97" i="13"/>
  <c r="BO118" i="13"/>
  <c r="BM118" i="13"/>
  <c r="BK119" i="13" s="1"/>
  <c r="DL97" i="13"/>
  <c r="C98" i="13"/>
  <c r="B137" i="12"/>
  <c r="D136" i="12"/>
  <c r="D188" i="11"/>
  <c r="H192" i="7"/>
  <c r="G192" i="7"/>
  <c r="C189" i="11" s="1"/>
  <c r="E141" i="7"/>
  <c r="D140" i="7"/>
  <c r="C137" i="12" s="1"/>
  <c r="EN134" i="13" l="1"/>
  <c r="CP131" i="13"/>
  <c r="CR131" i="13"/>
  <c r="EK135" i="13"/>
  <c r="EN135" i="13" s="1"/>
  <c r="EM135" i="13"/>
  <c r="M136" i="13"/>
  <c r="N136" i="13" s="1"/>
  <c r="L137" i="13" s="1"/>
  <c r="O137" i="13" s="1"/>
  <c r="V137" i="13"/>
  <c r="W137" i="13" s="1"/>
  <c r="U138" i="13" s="1"/>
  <c r="X138" i="13" s="1"/>
  <c r="AF136" i="13"/>
  <c r="AD137" i="13" s="1"/>
  <c r="AG137" i="13" s="1"/>
  <c r="AH136" i="13"/>
  <c r="EV132" i="13"/>
  <c r="ET132" i="13"/>
  <c r="BB134" i="13"/>
  <c r="AZ135" i="13" s="1"/>
  <c r="BA135" i="13" s="1"/>
  <c r="EE135" i="13"/>
  <c r="EC135" i="13"/>
  <c r="EA136" i="13" s="1"/>
  <c r="AQ130" i="13"/>
  <c r="AO131" i="13" s="1"/>
  <c r="BD134" i="13"/>
  <c r="D98" i="13"/>
  <c r="G98" i="13" s="1"/>
  <c r="DN98" i="13" s="1"/>
  <c r="F98" i="13"/>
  <c r="DM98" i="13" s="1"/>
  <c r="DJ98" i="13"/>
  <c r="DG97" i="13"/>
  <c r="DE97" i="13"/>
  <c r="CE98" i="13"/>
  <c r="CZ97" i="13"/>
  <c r="BN119" i="13"/>
  <c r="BL119" i="13"/>
  <c r="CX97" i="13"/>
  <c r="BU98" i="13"/>
  <c r="B138" i="12"/>
  <c r="D137" i="12"/>
  <c r="H193" i="7"/>
  <c r="D189" i="11"/>
  <c r="G193" i="7"/>
  <c r="C190" i="11" s="1"/>
  <c r="D141" i="7"/>
  <c r="C138" i="12" s="1"/>
  <c r="E142" i="7"/>
  <c r="CQ131" i="13" l="1"/>
  <c r="CO132" i="13" s="1"/>
  <c r="CS131" i="13"/>
  <c r="EL135" i="13"/>
  <c r="EJ136" i="13" s="1"/>
  <c r="EM136" i="13" s="1"/>
  <c r="P136" i="13"/>
  <c r="Y137" i="13"/>
  <c r="AE137" i="13"/>
  <c r="AH137" i="13" s="1"/>
  <c r="V138" i="13"/>
  <c r="W138" i="13" s="1"/>
  <c r="U139" i="13" s="1"/>
  <c r="X139" i="13" s="1"/>
  <c r="M137" i="13"/>
  <c r="BC135" i="13"/>
  <c r="BB135" i="13" s="1"/>
  <c r="AZ136" i="13" s="1"/>
  <c r="BC136" i="13" s="1"/>
  <c r="EW132" i="13"/>
  <c r="EU132" i="13"/>
  <c r="ES133" i="13" s="1"/>
  <c r="ED136" i="13"/>
  <c r="EB136" i="13"/>
  <c r="AR131" i="13"/>
  <c r="AP131" i="13"/>
  <c r="BD135" i="13"/>
  <c r="DC98" i="13"/>
  <c r="CH98" i="13"/>
  <c r="DF98" i="13" s="1"/>
  <c r="CF98" i="13"/>
  <c r="CV98" i="13"/>
  <c r="BV98" i="13"/>
  <c r="BX98" i="13"/>
  <c r="CY98" i="13" s="1"/>
  <c r="BO119" i="13"/>
  <c r="BM119" i="13"/>
  <c r="BK120" i="13" s="1"/>
  <c r="E98" i="13"/>
  <c r="DK98" i="13"/>
  <c r="D138" i="12"/>
  <c r="B139" i="12"/>
  <c r="H194" i="7"/>
  <c r="D190" i="11"/>
  <c r="G194" i="7"/>
  <c r="C191" i="11" s="1"/>
  <c r="D142" i="7"/>
  <c r="C139" i="12" s="1"/>
  <c r="E143" i="7"/>
  <c r="P137" i="13" l="1"/>
  <c r="EK136" i="13"/>
  <c r="EL136" i="13" s="1"/>
  <c r="EJ137" i="13" s="1"/>
  <c r="CP132" i="13"/>
  <c r="CS132" i="13" s="1"/>
  <c r="CR132" i="13"/>
  <c r="AF137" i="13"/>
  <c r="AD138" i="13" s="1"/>
  <c r="AE138" i="13" s="1"/>
  <c r="AH138" i="13" s="1"/>
  <c r="V139" i="13"/>
  <c r="W139" i="13" s="1"/>
  <c r="U140" i="13" s="1"/>
  <c r="Y138" i="13"/>
  <c r="N137" i="13"/>
  <c r="L138" i="13" s="1"/>
  <c r="O138" i="13" s="1"/>
  <c r="ET133" i="13"/>
  <c r="EV133" i="13"/>
  <c r="BA136" i="13"/>
  <c r="BB136" i="13" s="1"/>
  <c r="AZ137" i="13" s="1"/>
  <c r="EE136" i="13"/>
  <c r="EC136" i="13"/>
  <c r="EA137" i="13" s="1"/>
  <c r="AS131" i="13"/>
  <c r="AQ131" i="13"/>
  <c r="AO132" i="13" s="1"/>
  <c r="CW98" i="13"/>
  <c r="BW98" i="13"/>
  <c r="BY98" i="13"/>
  <c r="DD98" i="13"/>
  <c r="CG98" i="13"/>
  <c r="CI98" i="13"/>
  <c r="BN120" i="13"/>
  <c r="BL120" i="13"/>
  <c r="DL98" i="13"/>
  <c r="C99" i="13"/>
  <c r="D139" i="12"/>
  <c r="H195" i="7"/>
  <c r="D191" i="11"/>
  <c r="B140" i="12"/>
  <c r="E144" i="7"/>
  <c r="D143" i="7"/>
  <c r="C140" i="12" s="1"/>
  <c r="G195" i="7"/>
  <c r="C192" i="11" s="1"/>
  <c r="EN136" i="13" l="1"/>
  <c r="EM137" i="13"/>
  <c r="EK137" i="13"/>
  <c r="EN137" i="13" s="1"/>
  <c r="CQ132" i="13"/>
  <c r="CO133" i="13" s="1"/>
  <c r="AG138" i="13"/>
  <c r="AF138" i="13" s="1"/>
  <c r="AD139" i="13" s="1"/>
  <c r="AG139" i="13" s="1"/>
  <c r="Y139" i="13"/>
  <c r="M138" i="13"/>
  <c r="N138" i="13" s="1"/>
  <c r="L139" i="13" s="1"/>
  <c r="O139" i="13" s="1"/>
  <c r="V140" i="13"/>
  <c r="X140" i="13"/>
  <c r="BD136" i="13"/>
  <c r="EW133" i="13"/>
  <c r="EU133" i="13"/>
  <c r="ES134" i="13" s="1"/>
  <c r="EB137" i="13"/>
  <c r="ED137" i="13"/>
  <c r="AP132" i="13"/>
  <c r="AS132" i="13" s="1"/>
  <c r="AR132" i="13"/>
  <c r="BA137" i="13"/>
  <c r="BC137" i="13"/>
  <c r="DG98" i="13"/>
  <c r="CX98" i="13"/>
  <c r="BU99" i="13"/>
  <c r="D99" i="13"/>
  <c r="G99" i="13" s="1"/>
  <c r="DN99" i="13" s="1"/>
  <c r="F99" i="13"/>
  <c r="DM99" i="13" s="1"/>
  <c r="DJ99" i="13"/>
  <c r="DE98" i="13"/>
  <c r="CE99" i="13"/>
  <c r="BO120" i="13"/>
  <c r="BM120" i="13"/>
  <c r="BK121" i="13" s="1"/>
  <c r="CZ98" i="13"/>
  <c r="H196" i="7"/>
  <c r="D140" i="12"/>
  <c r="D192" i="11"/>
  <c r="B141" i="12"/>
  <c r="E145" i="7"/>
  <c r="D144" i="7"/>
  <c r="C141" i="12" s="1"/>
  <c r="G196" i="7"/>
  <c r="C193" i="11" s="1"/>
  <c r="EL137" i="13" l="1"/>
  <c r="EJ138" i="13" s="1"/>
  <c r="AE139" i="13"/>
  <c r="AH139" i="13" s="1"/>
  <c r="CP133" i="13"/>
  <c r="CR133" i="13"/>
  <c r="EK138" i="13"/>
  <c r="EM138" i="13"/>
  <c r="M139" i="13"/>
  <c r="N139" i="13" s="1"/>
  <c r="L140" i="13" s="1"/>
  <c r="M140" i="13" s="1"/>
  <c r="P138" i="13"/>
  <c r="Y140" i="13"/>
  <c r="W140" i="13"/>
  <c r="U141" i="13" s="1"/>
  <c r="ET134" i="13"/>
  <c r="EV134" i="13"/>
  <c r="EE137" i="13"/>
  <c r="EC137" i="13"/>
  <c r="EA138" i="13" s="1"/>
  <c r="BB137" i="13"/>
  <c r="AZ138" i="13" s="1"/>
  <c r="BC138" i="13" s="1"/>
  <c r="AQ132" i="13"/>
  <c r="AO133" i="13" s="1"/>
  <c r="BD137" i="13"/>
  <c r="BV99" i="13"/>
  <c r="BX99" i="13"/>
  <c r="CY99" i="13" s="1"/>
  <c r="CV99" i="13"/>
  <c r="BN121" i="13"/>
  <c r="BL121" i="13"/>
  <c r="E99" i="13"/>
  <c r="DK99" i="13"/>
  <c r="CF99" i="13"/>
  <c r="CH99" i="13"/>
  <c r="DF99" i="13" s="1"/>
  <c r="DC99" i="13"/>
  <c r="B142" i="12"/>
  <c r="H197" i="7"/>
  <c r="D193" i="11"/>
  <c r="D141" i="12"/>
  <c r="G197" i="7"/>
  <c r="C194" i="11" s="1"/>
  <c r="D145" i="7"/>
  <c r="C142" i="12" s="1"/>
  <c r="E146" i="7"/>
  <c r="AF139" i="13" l="1"/>
  <c r="AD140" i="13" s="1"/>
  <c r="AG140" i="13" s="1"/>
  <c r="CQ133" i="13"/>
  <c r="CO134" i="13" s="1"/>
  <c r="CS133" i="13"/>
  <c r="P139" i="13"/>
  <c r="P140" i="13" s="1"/>
  <c r="EL138" i="13"/>
  <c r="EJ139" i="13" s="1"/>
  <c r="EN138" i="13"/>
  <c r="O140" i="13"/>
  <c r="N140" i="13" s="1"/>
  <c r="L141" i="13" s="1"/>
  <c r="M141" i="13" s="1"/>
  <c r="X141" i="13"/>
  <c r="V141" i="13"/>
  <c r="EW134" i="13"/>
  <c r="EU134" i="13"/>
  <c r="ES135" i="13" s="1"/>
  <c r="BA138" i="13"/>
  <c r="BD138" i="13" s="1"/>
  <c r="EB138" i="13"/>
  <c r="ED138" i="13"/>
  <c r="AR133" i="13"/>
  <c r="AP133" i="13"/>
  <c r="CW99" i="13"/>
  <c r="BW99" i="13"/>
  <c r="BY99" i="13"/>
  <c r="CG99" i="13"/>
  <c r="DD99" i="13"/>
  <c r="CI99" i="13"/>
  <c r="BO121" i="13"/>
  <c r="BM121" i="13"/>
  <c r="BK122" i="13" s="1"/>
  <c r="DL99" i="13"/>
  <c r="C100" i="13"/>
  <c r="H198" i="7"/>
  <c r="D142" i="12"/>
  <c r="B143" i="12"/>
  <c r="D194" i="11"/>
  <c r="D146" i="7"/>
  <c r="C143" i="12" s="1"/>
  <c r="E147" i="7"/>
  <c r="G198" i="7"/>
  <c r="C195" i="11" s="1"/>
  <c r="AE140" i="13" l="1"/>
  <c r="AF140" i="13" s="1"/>
  <c r="AD141" i="13" s="1"/>
  <c r="CP134" i="13"/>
  <c r="CS134" i="13" s="1"/>
  <c r="CR134" i="13"/>
  <c r="EK139" i="13"/>
  <c r="EN139" i="13" s="1"/>
  <c r="EM139" i="13"/>
  <c r="AH140" i="13"/>
  <c r="O141" i="13"/>
  <c r="N141" i="13" s="1"/>
  <c r="L142" i="13" s="1"/>
  <c r="M142" i="13" s="1"/>
  <c r="P141" i="13"/>
  <c r="Y141" i="13"/>
  <c r="W141" i="13"/>
  <c r="U142" i="13" s="1"/>
  <c r="ET135" i="13"/>
  <c r="EV135" i="13"/>
  <c r="BB138" i="13"/>
  <c r="AZ139" i="13" s="1"/>
  <c r="BC139" i="13" s="1"/>
  <c r="AQ133" i="13"/>
  <c r="AO134" i="13" s="1"/>
  <c r="AR134" i="13" s="1"/>
  <c r="EE138" i="13"/>
  <c r="EC138" i="13"/>
  <c r="EA139" i="13" s="1"/>
  <c r="AS133" i="13"/>
  <c r="DG99" i="13"/>
  <c r="BN122" i="13"/>
  <c r="BL122" i="13"/>
  <c r="DE99" i="13"/>
  <c r="CE100" i="13"/>
  <c r="CZ99" i="13"/>
  <c r="F100" i="13"/>
  <c r="DM100" i="13" s="1"/>
  <c r="D100" i="13"/>
  <c r="G100" i="13" s="1"/>
  <c r="DN100" i="13" s="1"/>
  <c r="DJ100" i="13"/>
  <c r="CX99" i="13"/>
  <c r="BU100" i="13"/>
  <c r="H199" i="7"/>
  <c r="D195" i="11"/>
  <c r="D143" i="12"/>
  <c r="B144" i="12"/>
  <c r="G199" i="7"/>
  <c r="C196" i="11" s="1"/>
  <c r="E148" i="7"/>
  <c r="D147" i="7"/>
  <c r="C144" i="12" s="1"/>
  <c r="AG141" i="13" l="1"/>
  <c r="AE141" i="13"/>
  <c r="AF141" i="13" s="1"/>
  <c r="AD142" i="13" s="1"/>
  <c r="AG142" i="13" s="1"/>
  <c r="CQ134" i="13"/>
  <c r="CO135" i="13" s="1"/>
  <c r="EL139" i="13"/>
  <c r="EJ140" i="13" s="1"/>
  <c r="O142" i="13"/>
  <c r="N142" i="13" s="1"/>
  <c r="L143" i="13" s="1"/>
  <c r="O143" i="13" s="1"/>
  <c r="X142" i="13"/>
  <c r="V142" i="13"/>
  <c r="BA139" i="13"/>
  <c r="BB139" i="13" s="1"/>
  <c r="AZ140" i="13" s="1"/>
  <c r="AP134" i="13"/>
  <c r="AQ134" i="13" s="1"/>
  <c r="AO135" i="13" s="1"/>
  <c r="EW135" i="13"/>
  <c r="EU135" i="13"/>
  <c r="ES136" i="13" s="1"/>
  <c r="EB139" i="13"/>
  <c r="ED139" i="13"/>
  <c r="P142" i="13"/>
  <c r="E100" i="13"/>
  <c r="DK100" i="13"/>
  <c r="BO122" i="13"/>
  <c r="BM122" i="13"/>
  <c r="BK123" i="13" s="1"/>
  <c r="CV100" i="13"/>
  <c r="BX100" i="13"/>
  <c r="CY100" i="13" s="1"/>
  <c r="BV100" i="13"/>
  <c r="CH100" i="13"/>
  <c r="DF100" i="13" s="1"/>
  <c r="CF100" i="13"/>
  <c r="DC100" i="13"/>
  <c r="B145" i="12"/>
  <c r="H200" i="7"/>
  <c r="D144" i="12"/>
  <c r="D196" i="11"/>
  <c r="G200" i="7"/>
  <c r="C197" i="11" s="1"/>
  <c r="E149" i="7"/>
  <c r="D148" i="7"/>
  <c r="C145" i="12" s="1"/>
  <c r="AE142" i="13" l="1"/>
  <c r="AF142" i="13" s="1"/>
  <c r="AD143" i="13" s="1"/>
  <c r="AH141" i="13"/>
  <c r="CP135" i="13"/>
  <c r="CR135" i="13"/>
  <c r="EK140" i="13"/>
  <c r="EM140" i="13"/>
  <c r="AH142" i="13"/>
  <c r="AG143" i="13"/>
  <c r="AE143" i="13"/>
  <c r="W142" i="13"/>
  <c r="U143" i="13" s="1"/>
  <c r="Y142" i="13"/>
  <c r="M143" i="13"/>
  <c r="P143" i="13" s="1"/>
  <c r="BD139" i="13"/>
  <c r="AS134" i="13"/>
  <c r="BA140" i="13"/>
  <c r="BC140" i="13"/>
  <c r="EV136" i="13"/>
  <c r="ET136" i="13"/>
  <c r="EE139" i="13"/>
  <c r="EC139" i="13"/>
  <c r="EA140" i="13" s="1"/>
  <c r="AR135" i="13"/>
  <c r="AP135" i="13"/>
  <c r="CG100" i="13"/>
  <c r="DD100" i="13"/>
  <c r="CI100" i="13"/>
  <c r="BN123" i="13"/>
  <c r="BL123" i="13"/>
  <c r="DL100" i="13"/>
  <c r="C101" i="13"/>
  <c r="CW100" i="13"/>
  <c r="BW100" i="13"/>
  <c r="BY100" i="13"/>
  <c r="D145" i="12"/>
  <c r="H201" i="7"/>
  <c r="B146" i="12"/>
  <c r="D197" i="11"/>
  <c r="D149" i="7"/>
  <c r="C146" i="12" s="1"/>
  <c r="E150" i="7"/>
  <c r="G201" i="7"/>
  <c r="C198" i="11" s="1"/>
  <c r="CQ135" i="13" l="1"/>
  <c r="CO136" i="13" s="1"/>
  <c r="CS135" i="13"/>
  <c r="EN140" i="13"/>
  <c r="EL140" i="13"/>
  <c r="EJ141" i="13" s="1"/>
  <c r="AF143" i="13"/>
  <c r="AD144" i="13" s="1"/>
  <c r="AG144" i="13" s="1"/>
  <c r="AH143" i="13"/>
  <c r="BD140" i="13"/>
  <c r="X143" i="13"/>
  <c r="V143" i="13"/>
  <c r="N143" i="13"/>
  <c r="L144" i="13" s="1"/>
  <c r="M144" i="13" s="1"/>
  <c r="P144" i="13" s="1"/>
  <c r="EU136" i="13"/>
  <c r="ES137" i="13" s="1"/>
  <c r="EV137" i="13" s="1"/>
  <c r="BB140" i="13"/>
  <c r="AZ141" i="13" s="1"/>
  <c r="BC141" i="13" s="1"/>
  <c r="EW136" i="13"/>
  <c r="ED140" i="13"/>
  <c r="EB140" i="13"/>
  <c r="AS135" i="13"/>
  <c r="AQ135" i="13"/>
  <c r="AO136" i="13" s="1"/>
  <c r="D101" i="13"/>
  <c r="F101" i="13"/>
  <c r="DM101" i="13" s="1"/>
  <c r="DJ101" i="13"/>
  <c r="DG100" i="13"/>
  <c r="CX100" i="13"/>
  <c r="BU101" i="13"/>
  <c r="BO123" i="13"/>
  <c r="BM123" i="13"/>
  <c r="BK124" i="13" s="1"/>
  <c r="DE100" i="13"/>
  <c r="CE101" i="13"/>
  <c r="CZ100" i="13"/>
  <c r="H202" i="7"/>
  <c r="D198" i="11"/>
  <c r="D146" i="12"/>
  <c r="B147" i="12"/>
  <c r="G202" i="7"/>
  <c r="C199" i="11" s="1"/>
  <c r="D150" i="7"/>
  <c r="C147" i="12" s="1"/>
  <c r="E151" i="7"/>
  <c r="CP136" i="13" l="1"/>
  <c r="CR136" i="13"/>
  <c r="EK141" i="13"/>
  <c r="EM141" i="13"/>
  <c r="AE144" i="13"/>
  <c r="AF144" i="13" s="1"/>
  <c r="AD145" i="13" s="1"/>
  <c r="ET137" i="13"/>
  <c r="EU137" i="13" s="1"/>
  <c r="ES138" i="13" s="1"/>
  <c r="W143" i="13"/>
  <c r="U144" i="13" s="1"/>
  <c r="X144" i="13" s="1"/>
  <c r="O144" i="13"/>
  <c r="N144" i="13" s="1"/>
  <c r="L145" i="13" s="1"/>
  <c r="M145" i="13" s="1"/>
  <c r="Y143" i="13"/>
  <c r="BA141" i="13"/>
  <c r="BB141" i="13" s="1"/>
  <c r="AZ142" i="13" s="1"/>
  <c r="BC142" i="13" s="1"/>
  <c r="EE140" i="13"/>
  <c r="EC140" i="13"/>
  <c r="EA141" i="13" s="1"/>
  <c r="AR136" i="13"/>
  <c r="AP136" i="13"/>
  <c r="DC101" i="13"/>
  <c r="CH101" i="13"/>
  <c r="DF101" i="13" s="1"/>
  <c r="CF101" i="13"/>
  <c r="BN124" i="13"/>
  <c r="BL124" i="13"/>
  <c r="BV101" i="13"/>
  <c r="BX101" i="13"/>
  <c r="CY101" i="13" s="1"/>
  <c r="CV101" i="13"/>
  <c r="G101" i="13"/>
  <c r="DN101" i="13" s="1"/>
  <c r="E101" i="13"/>
  <c r="DK101" i="13"/>
  <c r="B148" i="12"/>
  <c r="D147" i="12"/>
  <c r="D199" i="11"/>
  <c r="H203" i="7"/>
  <c r="E152" i="7"/>
  <c r="D151" i="7"/>
  <c r="C148" i="12" s="1"/>
  <c r="G203" i="7"/>
  <c r="C200" i="11" s="1"/>
  <c r="CQ136" i="13" l="1"/>
  <c r="CO137" i="13" s="1"/>
  <c r="CS136" i="13"/>
  <c r="EN141" i="13"/>
  <c r="EL141" i="13"/>
  <c r="EJ142" i="13" s="1"/>
  <c r="BD141" i="13"/>
  <c r="AG145" i="13"/>
  <c r="AE145" i="13"/>
  <c r="AH144" i="13"/>
  <c r="EW137" i="13"/>
  <c r="V144" i="13"/>
  <c r="Y144" i="13" s="1"/>
  <c r="P145" i="13"/>
  <c r="O145" i="13"/>
  <c r="N145" i="13" s="1"/>
  <c r="L146" i="13" s="1"/>
  <c r="BA142" i="13"/>
  <c r="AQ136" i="13"/>
  <c r="AO137" i="13" s="1"/>
  <c r="AP137" i="13" s="1"/>
  <c r="ET138" i="13"/>
  <c r="EV138" i="13"/>
  <c r="EB141" i="13"/>
  <c r="ED141" i="13"/>
  <c r="AS136" i="13"/>
  <c r="BW101" i="13"/>
  <c r="CW101" i="13"/>
  <c r="BY101" i="13"/>
  <c r="CG101" i="13"/>
  <c r="DD101" i="13"/>
  <c r="CI101" i="13"/>
  <c r="DL101" i="13"/>
  <c r="C102" i="13"/>
  <c r="BO124" i="13"/>
  <c r="BM124" i="13"/>
  <c r="BK125" i="13" s="1"/>
  <c r="B149" i="12"/>
  <c r="H204" i="7"/>
  <c r="D148" i="12"/>
  <c r="D200" i="11"/>
  <c r="G204" i="7"/>
  <c r="C201" i="11" s="1"/>
  <c r="E153" i="7"/>
  <c r="D152" i="7"/>
  <c r="C149" i="12" s="1"/>
  <c r="CR137" i="13" l="1"/>
  <c r="CP137" i="13"/>
  <c r="CQ137" i="13" s="1"/>
  <c r="CO138" i="13" s="1"/>
  <c r="EK142" i="13"/>
  <c r="EM142" i="13"/>
  <c r="AH145" i="13"/>
  <c r="AF145" i="13"/>
  <c r="AD146" i="13" s="1"/>
  <c r="AE146" i="13" s="1"/>
  <c r="W144" i="13"/>
  <c r="U145" i="13" s="1"/>
  <c r="V145" i="13" s="1"/>
  <c r="Y145" i="13" s="1"/>
  <c r="M146" i="13"/>
  <c r="P146" i="13" s="1"/>
  <c r="O146" i="13"/>
  <c r="AR137" i="13"/>
  <c r="AQ137" i="13" s="1"/>
  <c r="AO138" i="13" s="1"/>
  <c r="AP138" i="13" s="1"/>
  <c r="BB142" i="13"/>
  <c r="AZ143" i="13" s="1"/>
  <c r="BD142" i="13"/>
  <c r="EW138" i="13"/>
  <c r="EU138" i="13"/>
  <c r="ES139" i="13" s="1"/>
  <c r="EE141" i="13"/>
  <c r="EC141" i="13"/>
  <c r="EA142" i="13" s="1"/>
  <c r="AS137" i="13"/>
  <c r="F102" i="13"/>
  <c r="DM102" i="13" s="1"/>
  <c r="D102" i="13"/>
  <c r="G102" i="13" s="1"/>
  <c r="DN102" i="13" s="1"/>
  <c r="DJ102" i="13"/>
  <c r="CZ101" i="13"/>
  <c r="DG101" i="13"/>
  <c r="BN125" i="13"/>
  <c r="BL125" i="13"/>
  <c r="CX101" i="13"/>
  <c r="BU102" i="13"/>
  <c r="DE101" i="13"/>
  <c r="CE102" i="13"/>
  <c r="B150" i="12"/>
  <c r="D149" i="12"/>
  <c r="D201" i="11"/>
  <c r="H205" i="7"/>
  <c r="G205" i="7"/>
  <c r="C202" i="11" s="1"/>
  <c r="D153" i="7"/>
  <c r="C150" i="12" s="1"/>
  <c r="E154" i="7"/>
  <c r="CR138" i="13" l="1"/>
  <c r="CP138" i="13"/>
  <c r="CS137" i="13"/>
  <c r="EL142" i="13"/>
  <c r="EJ143" i="13" s="1"/>
  <c r="EN142" i="13"/>
  <c r="AG146" i="13"/>
  <c r="AF146" i="13" s="1"/>
  <c r="AD147" i="13" s="1"/>
  <c r="X145" i="13"/>
  <c r="W145" i="13" s="1"/>
  <c r="U146" i="13" s="1"/>
  <c r="X146" i="13" s="1"/>
  <c r="AH146" i="13"/>
  <c r="N146" i="13"/>
  <c r="L147" i="13" s="1"/>
  <c r="O147" i="13" s="1"/>
  <c r="AR138" i="13"/>
  <c r="AQ138" i="13" s="1"/>
  <c r="AO139" i="13" s="1"/>
  <c r="BA143" i="13"/>
  <c r="BC143" i="13"/>
  <c r="ET139" i="13"/>
  <c r="EV139" i="13"/>
  <c r="ED142" i="13"/>
  <c r="EB142" i="13"/>
  <c r="AS138" i="13"/>
  <c r="DC102" i="13"/>
  <c r="CF102" i="13"/>
  <c r="CH102" i="13"/>
  <c r="DF102" i="13" s="1"/>
  <c r="BV102" i="13"/>
  <c r="BX102" i="13"/>
  <c r="CY102" i="13" s="1"/>
  <c r="CV102" i="13"/>
  <c r="BO125" i="13"/>
  <c r="BM125" i="13"/>
  <c r="BK126" i="13" s="1"/>
  <c r="E102" i="13"/>
  <c r="DK102" i="13"/>
  <c r="H206" i="7"/>
  <c r="D150" i="12"/>
  <c r="B151" i="12"/>
  <c r="D202" i="11"/>
  <c r="G206" i="7"/>
  <c r="C203" i="11" s="1"/>
  <c r="D154" i="7"/>
  <c r="C151" i="12" s="1"/>
  <c r="E155" i="7"/>
  <c r="CS138" i="13" l="1"/>
  <c r="CQ138" i="13"/>
  <c r="CO139" i="13" s="1"/>
  <c r="EK143" i="13"/>
  <c r="EM143" i="13"/>
  <c r="AR139" i="13"/>
  <c r="AP139" i="13"/>
  <c r="AS139" i="13" s="1"/>
  <c r="M147" i="13"/>
  <c r="N147" i="13" s="1"/>
  <c r="L148" i="13" s="1"/>
  <c r="O148" i="13" s="1"/>
  <c r="AG147" i="13"/>
  <c r="AE147" i="13"/>
  <c r="V146" i="13"/>
  <c r="Y146" i="13" s="1"/>
  <c r="BB143" i="13"/>
  <c r="AZ144" i="13" s="1"/>
  <c r="BD143" i="13"/>
  <c r="EW139" i="13"/>
  <c r="EU139" i="13"/>
  <c r="ES140" i="13" s="1"/>
  <c r="EE142" i="13"/>
  <c r="EC142" i="13"/>
  <c r="EA143" i="13" s="1"/>
  <c r="DL102" i="13"/>
  <c r="C103" i="13"/>
  <c r="BN126" i="13"/>
  <c r="BL126" i="13"/>
  <c r="DD102" i="13"/>
  <c r="CG102" i="13"/>
  <c r="CI102" i="13"/>
  <c r="CW102" i="13"/>
  <c r="BW102" i="13"/>
  <c r="BY102" i="13"/>
  <c r="B152" i="12"/>
  <c r="D151" i="12"/>
  <c r="D203" i="11"/>
  <c r="H207" i="7"/>
  <c r="E156" i="7"/>
  <c r="D155" i="7"/>
  <c r="C152" i="12" s="1"/>
  <c r="G207" i="7"/>
  <c r="C204" i="11" s="1"/>
  <c r="CP139" i="13" l="1"/>
  <c r="CR139" i="13"/>
  <c r="M148" i="13"/>
  <c r="N148" i="13" s="1"/>
  <c r="L149" i="13" s="1"/>
  <c r="M149" i="13" s="1"/>
  <c r="P147" i="13"/>
  <c r="AQ139" i="13"/>
  <c r="AO140" i="13" s="1"/>
  <c r="EN143" i="13"/>
  <c r="EL143" i="13"/>
  <c r="EJ144" i="13" s="1"/>
  <c r="AH147" i="13"/>
  <c r="AF147" i="13"/>
  <c r="AD148" i="13" s="1"/>
  <c r="W146" i="13"/>
  <c r="U147" i="13" s="1"/>
  <c r="V147" i="13" s="1"/>
  <c r="Y147" i="13" s="1"/>
  <c r="BA144" i="13"/>
  <c r="BC144" i="13"/>
  <c r="EV140" i="13"/>
  <c r="ET140" i="13"/>
  <c r="EB143" i="13"/>
  <c r="ED143" i="13"/>
  <c r="AP140" i="13"/>
  <c r="AS140" i="13" s="1"/>
  <c r="AR140" i="13"/>
  <c r="CZ102" i="13"/>
  <c r="DG102" i="13"/>
  <c r="CX102" i="13"/>
  <c r="BU103" i="13"/>
  <c r="BO126" i="13"/>
  <c r="BM126" i="13"/>
  <c r="BK127" i="13" s="1"/>
  <c r="D103" i="13"/>
  <c r="F103" i="13"/>
  <c r="DM103" i="13" s="1"/>
  <c r="DJ103" i="13"/>
  <c r="DE102" i="13"/>
  <c r="CE103" i="13"/>
  <c r="H208" i="7"/>
  <c r="D152" i="12"/>
  <c r="B153" i="12"/>
  <c r="D204" i="11"/>
  <c r="G208" i="7"/>
  <c r="C205" i="11" s="1"/>
  <c r="E157" i="7"/>
  <c r="D156" i="7"/>
  <c r="C153" i="12" s="1"/>
  <c r="P148" i="13" l="1"/>
  <c r="CQ139" i="13"/>
  <c r="CO140" i="13" s="1"/>
  <c r="CP140" i="13" s="1"/>
  <c r="CS139" i="13"/>
  <c r="EM144" i="13"/>
  <c r="EK144" i="13"/>
  <c r="AG148" i="13"/>
  <c r="AE148" i="13"/>
  <c r="X147" i="13"/>
  <c r="W147" i="13" s="1"/>
  <c r="U148" i="13" s="1"/>
  <c r="X148" i="13" s="1"/>
  <c r="BB144" i="13"/>
  <c r="AZ145" i="13" s="1"/>
  <c r="BA145" i="13" s="1"/>
  <c r="BD144" i="13"/>
  <c r="P149" i="13"/>
  <c r="O149" i="13"/>
  <c r="N149" i="13" s="1"/>
  <c r="L150" i="13" s="1"/>
  <c r="M150" i="13" s="1"/>
  <c r="EW140" i="13"/>
  <c r="EU140" i="13"/>
  <c r="ES141" i="13" s="1"/>
  <c r="EE143" i="13"/>
  <c r="EC143" i="13"/>
  <c r="EA144" i="13" s="1"/>
  <c r="AQ140" i="13"/>
  <c r="AO141" i="13" s="1"/>
  <c r="G103" i="13"/>
  <c r="DN103" i="13" s="1"/>
  <c r="E103" i="13"/>
  <c r="DK103" i="13"/>
  <c r="CV103" i="13"/>
  <c r="BX103" i="13"/>
  <c r="CY103" i="13" s="1"/>
  <c r="BV103" i="13"/>
  <c r="CH103" i="13"/>
  <c r="DF103" i="13" s="1"/>
  <c r="DC103" i="13"/>
  <c r="CF103" i="13"/>
  <c r="BN127" i="13"/>
  <c r="BL127" i="13"/>
  <c r="D205" i="11"/>
  <c r="D153" i="12"/>
  <c r="B154" i="12"/>
  <c r="H209" i="7"/>
  <c r="D157" i="7"/>
  <c r="C154" i="12" s="1"/>
  <c r="E158" i="7"/>
  <c r="G209" i="7"/>
  <c r="C206" i="11" s="1"/>
  <c r="CR140" i="13" l="1"/>
  <c r="EL144" i="13"/>
  <c r="EJ145" i="13" s="1"/>
  <c r="EM145" i="13" s="1"/>
  <c r="CQ140" i="13"/>
  <c r="CO141" i="13" s="1"/>
  <c r="CS140" i="13"/>
  <c r="EN144" i="13"/>
  <c r="AF148" i="13"/>
  <c r="AD149" i="13" s="1"/>
  <c r="AH148" i="13"/>
  <c r="BD145" i="13"/>
  <c r="V148" i="13"/>
  <c r="Y148" i="13" s="1"/>
  <c r="P150" i="13"/>
  <c r="BC145" i="13"/>
  <c r="BB145" i="13" s="1"/>
  <c r="AZ146" i="13" s="1"/>
  <c r="O150" i="13"/>
  <c r="N150" i="13" s="1"/>
  <c r="L151" i="13" s="1"/>
  <c r="O151" i="13" s="1"/>
  <c r="ET141" i="13"/>
  <c r="EV141" i="13"/>
  <c r="EB144" i="13"/>
  <c r="EE144" i="13" s="1"/>
  <c r="ED144" i="13"/>
  <c r="AP141" i="13"/>
  <c r="AS141" i="13" s="1"/>
  <c r="AR141" i="13"/>
  <c r="BO127" i="13"/>
  <c r="BM127" i="13"/>
  <c r="BK128" i="13" s="1"/>
  <c r="DD103" i="13"/>
  <c r="CG103" i="13"/>
  <c r="CI103" i="13"/>
  <c r="CW103" i="13"/>
  <c r="BW103" i="13"/>
  <c r="BY103" i="13"/>
  <c r="DL103" i="13"/>
  <c r="C104" i="13"/>
  <c r="H210" i="7"/>
  <c r="B155" i="12"/>
  <c r="D206" i="11"/>
  <c r="D154" i="12"/>
  <c r="D158" i="7"/>
  <c r="C155" i="12" s="1"/>
  <c r="E159" i="7"/>
  <c r="G210" i="7"/>
  <c r="C207" i="11" s="1"/>
  <c r="EK145" i="13" l="1"/>
  <c r="EL145" i="13" s="1"/>
  <c r="EJ146" i="13" s="1"/>
  <c r="EN145" i="13"/>
  <c r="CP141" i="13"/>
  <c r="CR141" i="13"/>
  <c r="AG149" i="13"/>
  <c r="AE149" i="13"/>
  <c r="W148" i="13"/>
  <c r="U149" i="13" s="1"/>
  <c r="V149" i="13" s="1"/>
  <c r="BC146" i="13"/>
  <c r="BA146" i="13"/>
  <c r="M151" i="13"/>
  <c r="P151" i="13" s="1"/>
  <c r="EW141" i="13"/>
  <c r="EU141" i="13"/>
  <c r="ES142" i="13" s="1"/>
  <c r="EC144" i="13"/>
  <c r="EA145" i="13" s="1"/>
  <c r="EB145" i="13" s="1"/>
  <c r="EK146" i="13"/>
  <c r="EM146" i="13"/>
  <c r="AQ141" i="13"/>
  <c r="AO142" i="13" s="1"/>
  <c r="CZ103" i="13"/>
  <c r="DG103" i="13"/>
  <c r="CX103" i="13"/>
  <c r="BU104" i="13"/>
  <c r="D104" i="13"/>
  <c r="F104" i="13"/>
  <c r="DM104" i="13" s="1"/>
  <c r="DJ104" i="13"/>
  <c r="DE103" i="13"/>
  <c r="CE104" i="13"/>
  <c r="BN128" i="13"/>
  <c r="BL128" i="13"/>
  <c r="H211" i="7"/>
  <c r="D207" i="11"/>
  <c r="B156" i="12"/>
  <c r="D155" i="12"/>
  <c r="E160" i="7"/>
  <c r="D159" i="7"/>
  <c r="C156" i="12" s="1"/>
  <c r="G211" i="7"/>
  <c r="C208" i="11" s="1"/>
  <c r="CQ141" i="13" l="1"/>
  <c r="CO142" i="13" s="1"/>
  <c r="CP142" i="13" s="1"/>
  <c r="CS141" i="13"/>
  <c r="BB146" i="13"/>
  <c r="AZ147" i="13" s="1"/>
  <c r="BC147" i="13" s="1"/>
  <c r="AH149" i="13"/>
  <c r="AF149" i="13"/>
  <c r="AD150" i="13" s="1"/>
  <c r="X149" i="13"/>
  <c r="W149" i="13" s="1"/>
  <c r="U150" i="13" s="1"/>
  <c r="BD146" i="13"/>
  <c r="N151" i="13"/>
  <c r="L152" i="13" s="1"/>
  <c r="M152" i="13" s="1"/>
  <c r="P152" i="13" s="1"/>
  <c r="Y149" i="13"/>
  <c r="EV142" i="13"/>
  <c r="ET142" i="13"/>
  <c r="ED145" i="13"/>
  <c r="EC145" i="13" s="1"/>
  <c r="EA146" i="13" s="1"/>
  <c r="EE145" i="13"/>
  <c r="EN146" i="13"/>
  <c r="EL146" i="13"/>
  <c r="EJ147" i="13" s="1"/>
  <c r="AP142" i="13"/>
  <c r="AR142" i="13"/>
  <c r="G104" i="13"/>
  <c r="DN104" i="13" s="1"/>
  <c r="E104" i="13"/>
  <c r="DK104" i="13"/>
  <c r="CV104" i="13"/>
  <c r="BX104" i="13"/>
  <c r="CY104" i="13" s="1"/>
  <c r="BV104" i="13"/>
  <c r="BO128" i="13"/>
  <c r="BM128" i="13"/>
  <c r="BK129" i="13" s="1"/>
  <c r="DC104" i="13"/>
  <c r="CH104" i="13"/>
  <c r="DF104" i="13" s="1"/>
  <c r="CF104" i="13"/>
  <c r="D156" i="12"/>
  <c r="D208" i="11"/>
  <c r="H212" i="7"/>
  <c r="B157" i="12"/>
  <c r="E161" i="7"/>
  <c r="D160" i="7"/>
  <c r="C157" i="12" s="1"/>
  <c r="G212" i="7"/>
  <c r="C209" i="11" s="1"/>
  <c r="CR142" i="13" l="1"/>
  <c r="CS142" i="13"/>
  <c r="CQ142" i="13"/>
  <c r="CO143" i="13" s="1"/>
  <c r="CP143" i="13" s="1"/>
  <c r="CS143" i="13" s="1"/>
  <c r="BA147" i="13"/>
  <c r="BB147" i="13" s="1"/>
  <c r="AZ148" i="13" s="1"/>
  <c r="BA148" i="13" s="1"/>
  <c r="AE150" i="13"/>
  <c r="AH150" i="13" s="1"/>
  <c r="AG150" i="13"/>
  <c r="O152" i="13"/>
  <c r="N152" i="13" s="1"/>
  <c r="L153" i="13" s="1"/>
  <c r="M153" i="13" s="1"/>
  <c r="V150" i="13"/>
  <c r="X150" i="13"/>
  <c r="EW142" i="13"/>
  <c r="EU142" i="13"/>
  <c r="ES143" i="13" s="1"/>
  <c r="AQ142" i="13"/>
  <c r="AO143" i="13" s="1"/>
  <c r="AP143" i="13" s="1"/>
  <c r="ED146" i="13"/>
  <c r="EB146" i="13"/>
  <c r="AS142" i="13"/>
  <c r="EM147" i="13"/>
  <c r="EK147" i="13"/>
  <c r="CG104" i="13"/>
  <c r="DD104" i="13"/>
  <c r="CI104" i="13"/>
  <c r="CW104" i="13"/>
  <c r="BW104" i="13"/>
  <c r="BY104" i="13"/>
  <c r="DL104" i="13"/>
  <c r="C105" i="13"/>
  <c r="BN129" i="13"/>
  <c r="BL129" i="13"/>
  <c r="D209" i="11"/>
  <c r="D157" i="12"/>
  <c r="H213" i="7"/>
  <c r="B158" i="12"/>
  <c r="D161" i="7"/>
  <c r="C158" i="12" s="1"/>
  <c r="E162" i="7"/>
  <c r="G213" i="7"/>
  <c r="C210" i="11" s="1"/>
  <c r="CR143" i="13" l="1"/>
  <c r="CQ143" i="13" s="1"/>
  <c r="CO144" i="13" s="1"/>
  <c r="CP144" i="13" s="1"/>
  <c r="BC148" i="13"/>
  <c r="BB148" i="13" s="1"/>
  <c r="AZ149" i="13" s="1"/>
  <c r="BA149" i="13" s="1"/>
  <c r="BD147" i="13"/>
  <c r="BD148" i="13" s="1"/>
  <c r="AF150" i="13"/>
  <c r="AD151" i="13" s="1"/>
  <c r="AG151" i="13" s="1"/>
  <c r="O153" i="13"/>
  <c r="N153" i="13" s="1"/>
  <c r="L154" i="13" s="1"/>
  <c r="O154" i="13" s="1"/>
  <c r="P153" i="13"/>
  <c r="Y150" i="13"/>
  <c r="W150" i="13"/>
  <c r="U151" i="13" s="1"/>
  <c r="AR143" i="13"/>
  <c r="AQ143" i="13" s="1"/>
  <c r="AO144" i="13" s="1"/>
  <c r="EV143" i="13"/>
  <c r="ET143" i="13"/>
  <c r="EE146" i="13"/>
  <c r="EC146" i="13"/>
  <c r="EA147" i="13" s="1"/>
  <c r="EN147" i="13"/>
  <c r="EL147" i="13"/>
  <c r="EJ148" i="13" s="1"/>
  <c r="AS143" i="13"/>
  <c r="BO129" i="13"/>
  <c r="BM129" i="13"/>
  <c r="BK130" i="13" s="1"/>
  <c r="CX104" i="13"/>
  <c r="BU105" i="13"/>
  <c r="DG104" i="13"/>
  <c r="F105" i="13"/>
  <c r="DM105" i="13" s="1"/>
  <c r="D105" i="13"/>
  <c r="G105" i="13" s="1"/>
  <c r="DN105" i="13" s="1"/>
  <c r="DJ105" i="13"/>
  <c r="DE104" i="13"/>
  <c r="CE105" i="13"/>
  <c r="CZ104" i="13"/>
  <c r="D210" i="11"/>
  <c r="H214" i="7"/>
  <c r="B159" i="12"/>
  <c r="D158" i="12"/>
  <c r="G214" i="7"/>
  <c r="C211" i="11" s="1"/>
  <c r="E163" i="7"/>
  <c r="D162" i="7"/>
  <c r="C159" i="12" s="1"/>
  <c r="CR144" i="13" l="1"/>
  <c r="CQ144" i="13" s="1"/>
  <c r="CO145" i="13" s="1"/>
  <c r="CS144" i="13"/>
  <c r="AE151" i="13"/>
  <c r="AF151" i="13" s="1"/>
  <c r="AD152" i="13" s="1"/>
  <c r="M154" i="13"/>
  <c r="N154" i="13" s="1"/>
  <c r="L155" i="13" s="1"/>
  <c r="M155" i="13" s="1"/>
  <c r="X151" i="13"/>
  <c r="V151" i="13"/>
  <c r="BC149" i="13"/>
  <c r="BB149" i="13" s="1"/>
  <c r="AZ150" i="13" s="1"/>
  <c r="EU143" i="13"/>
  <c r="ES144" i="13" s="1"/>
  <c r="ET144" i="13" s="1"/>
  <c r="EW143" i="13"/>
  <c r="EB147" i="13"/>
  <c r="ED147" i="13"/>
  <c r="EK148" i="13"/>
  <c r="EM148" i="13"/>
  <c r="AP144" i="13"/>
  <c r="AR144" i="13"/>
  <c r="BD149" i="13"/>
  <c r="BX105" i="13"/>
  <c r="CY105" i="13" s="1"/>
  <c r="CV105" i="13"/>
  <c r="BV105" i="13"/>
  <c r="E105" i="13"/>
  <c r="DK105" i="13"/>
  <c r="BN130" i="13"/>
  <c r="BL130" i="13"/>
  <c r="CF105" i="13"/>
  <c r="DC105" i="13"/>
  <c r="CH105" i="13"/>
  <c r="DF105" i="13" s="1"/>
  <c r="H215" i="7"/>
  <c r="D159" i="12"/>
  <c r="B160" i="12"/>
  <c r="D211" i="11"/>
  <c r="G215" i="7"/>
  <c r="C212" i="11" s="1"/>
  <c r="E164" i="7"/>
  <c r="D163" i="7"/>
  <c r="C160" i="12" s="1"/>
  <c r="CR145" i="13" l="1"/>
  <c r="CP145" i="13"/>
  <c r="CQ145" i="13" s="1"/>
  <c r="CO146" i="13" s="1"/>
  <c r="CP146" i="13" s="1"/>
  <c r="P154" i="13"/>
  <c r="P155" i="13" s="1"/>
  <c r="AH151" i="13"/>
  <c r="AE152" i="13"/>
  <c r="AG152" i="13"/>
  <c r="EV144" i="13"/>
  <c r="EU144" i="13" s="1"/>
  <c r="ES145" i="13" s="1"/>
  <c r="W151" i="13"/>
  <c r="U152" i="13" s="1"/>
  <c r="Y151" i="13"/>
  <c r="O155" i="13"/>
  <c r="N155" i="13" s="1"/>
  <c r="L156" i="13" s="1"/>
  <c r="AQ144" i="13"/>
  <c r="AO145" i="13" s="1"/>
  <c r="AR145" i="13" s="1"/>
  <c r="EW144" i="13"/>
  <c r="EE147" i="13"/>
  <c r="EC147" i="13"/>
  <c r="EA148" i="13" s="1"/>
  <c r="EN148" i="13"/>
  <c r="EL148" i="13"/>
  <c r="EJ149" i="13" s="1"/>
  <c r="AS144" i="13"/>
  <c r="BC150" i="13"/>
  <c r="BA150" i="13"/>
  <c r="CG105" i="13"/>
  <c r="DD105" i="13"/>
  <c r="CI105" i="13"/>
  <c r="BO130" i="13"/>
  <c r="BM130" i="13"/>
  <c r="BK131" i="13" s="1"/>
  <c r="BW105" i="13"/>
  <c r="CW105" i="13"/>
  <c r="BY105" i="13"/>
  <c r="DL105" i="13"/>
  <c r="C106" i="13"/>
  <c r="B161" i="12"/>
  <c r="D212" i="11"/>
  <c r="H216" i="7"/>
  <c r="D160" i="12"/>
  <c r="D164" i="7"/>
  <c r="C161" i="12" s="1"/>
  <c r="E165" i="7"/>
  <c r="G216" i="7"/>
  <c r="C213" i="11" s="1"/>
  <c r="CS145" i="13" l="1"/>
  <c r="CS146" i="13" s="1"/>
  <c r="CR146" i="13"/>
  <c r="CQ146" i="13" s="1"/>
  <c r="CO147" i="13" s="1"/>
  <c r="CP147" i="13" s="1"/>
  <c r="AF152" i="13"/>
  <c r="AD153" i="13" s="1"/>
  <c r="AH152" i="13"/>
  <c r="AP145" i="13"/>
  <c r="AQ145" i="13" s="1"/>
  <c r="AO146" i="13" s="1"/>
  <c r="X152" i="13"/>
  <c r="V152" i="13"/>
  <c r="ET145" i="13"/>
  <c r="EV145" i="13"/>
  <c r="ED148" i="13"/>
  <c r="EB148" i="13"/>
  <c r="EK149" i="13"/>
  <c r="EM149" i="13"/>
  <c r="BD150" i="13"/>
  <c r="BB150" i="13"/>
  <c r="AZ151" i="13" s="1"/>
  <c r="O156" i="13"/>
  <c r="M156" i="13"/>
  <c r="CZ105" i="13"/>
  <c r="DG105" i="13"/>
  <c r="F106" i="13"/>
  <c r="DM106" i="13" s="1"/>
  <c r="D106" i="13"/>
  <c r="DJ106" i="13"/>
  <c r="CX105" i="13"/>
  <c r="BU106" i="13"/>
  <c r="BN131" i="13"/>
  <c r="BL131" i="13"/>
  <c r="DE105" i="13"/>
  <c r="CE106" i="13"/>
  <c r="B162" i="12"/>
  <c r="H217" i="7"/>
  <c r="D161" i="12"/>
  <c r="D213" i="11"/>
  <c r="G217" i="7"/>
  <c r="C214" i="11" s="1"/>
  <c r="D165" i="7"/>
  <c r="C162" i="12" s="1"/>
  <c r="E166" i="7"/>
  <c r="CR147" i="13" l="1"/>
  <c r="CQ147" i="13" s="1"/>
  <c r="CO148" i="13" s="1"/>
  <c r="CP148" i="13" s="1"/>
  <c r="CS147" i="13"/>
  <c r="AS145" i="13"/>
  <c r="AG153" i="13"/>
  <c r="AE153" i="13"/>
  <c r="W152" i="13"/>
  <c r="U153" i="13" s="1"/>
  <c r="Y152" i="13"/>
  <c r="EW145" i="13"/>
  <c r="EU145" i="13"/>
  <c r="ES146" i="13" s="1"/>
  <c r="EE148" i="13"/>
  <c r="EC148" i="13"/>
  <c r="EA149" i="13" s="1"/>
  <c r="EN149" i="13"/>
  <c r="EL149" i="13"/>
  <c r="EJ150" i="13" s="1"/>
  <c r="AP146" i="13"/>
  <c r="AR146" i="13"/>
  <c r="BA151" i="13"/>
  <c r="BC151" i="13"/>
  <c r="P156" i="13"/>
  <c r="N156" i="13"/>
  <c r="L157" i="13" s="1"/>
  <c r="CV106" i="13"/>
  <c r="BX106" i="13"/>
  <c r="CY106" i="13" s="1"/>
  <c r="BV106" i="13"/>
  <c r="G106" i="13"/>
  <c r="DN106" i="13" s="1"/>
  <c r="E106" i="13"/>
  <c r="DK106" i="13"/>
  <c r="BO131" i="13"/>
  <c r="BM131" i="13"/>
  <c r="BK132" i="13" s="1"/>
  <c r="CH106" i="13"/>
  <c r="DF106" i="13" s="1"/>
  <c r="DC106" i="13"/>
  <c r="CF106" i="13"/>
  <c r="D162" i="12"/>
  <c r="D214" i="11"/>
  <c r="B163" i="12"/>
  <c r="H218" i="7"/>
  <c r="E167" i="7"/>
  <c r="D166" i="7"/>
  <c r="C163" i="12" s="1"/>
  <c r="G218" i="7"/>
  <c r="C215" i="11" s="1"/>
  <c r="CS148" i="13" l="1"/>
  <c r="CR148" i="13"/>
  <c r="CQ148" i="13" s="1"/>
  <c r="CO149" i="13" s="1"/>
  <c r="CP149" i="13" s="1"/>
  <c r="AF153" i="13"/>
  <c r="AD154" i="13" s="1"/>
  <c r="AG154" i="13" s="1"/>
  <c r="AH153" i="13"/>
  <c r="V153" i="13"/>
  <c r="X153" i="13"/>
  <c r="BB151" i="13"/>
  <c r="AZ152" i="13" s="1"/>
  <c r="BC152" i="13" s="1"/>
  <c r="ET146" i="13"/>
  <c r="EV146" i="13"/>
  <c r="EB149" i="13"/>
  <c r="ED149" i="13"/>
  <c r="EK150" i="13"/>
  <c r="EM150" i="13"/>
  <c r="BD151" i="13"/>
  <c r="AS146" i="13"/>
  <c r="AQ146" i="13"/>
  <c r="AO147" i="13" s="1"/>
  <c r="O157" i="13"/>
  <c r="M157" i="13"/>
  <c r="BN132" i="13"/>
  <c r="BL132" i="13"/>
  <c r="CW106" i="13"/>
  <c r="BW106" i="13"/>
  <c r="BY106" i="13"/>
  <c r="DL106" i="13"/>
  <c r="C107" i="13"/>
  <c r="DD106" i="13"/>
  <c r="CG106" i="13"/>
  <c r="CI106" i="13"/>
  <c r="D163" i="12"/>
  <c r="H219" i="7"/>
  <c r="D215" i="11"/>
  <c r="B164" i="12"/>
  <c r="E168" i="7"/>
  <c r="D167" i="7"/>
  <c r="C164" i="12" s="1"/>
  <c r="G219" i="7"/>
  <c r="C216" i="11" s="1"/>
  <c r="AE154" i="13" l="1"/>
  <c r="AF154" i="13" s="1"/>
  <c r="AD155" i="13" s="1"/>
  <c r="CR149" i="13"/>
  <c r="Y153" i="13"/>
  <c r="W153" i="13"/>
  <c r="U154" i="13" s="1"/>
  <c r="BA152" i="13"/>
  <c r="BB152" i="13" s="1"/>
  <c r="AZ153" i="13" s="1"/>
  <c r="EW146" i="13"/>
  <c r="EU146" i="13"/>
  <c r="ES147" i="13" s="1"/>
  <c r="EE149" i="13"/>
  <c r="EC149" i="13"/>
  <c r="EA150" i="13" s="1"/>
  <c r="N157" i="13"/>
  <c r="L158" i="13" s="1"/>
  <c r="O158" i="13" s="1"/>
  <c r="EN150" i="13"/>
  <c r="EL150" i="13"/>
  <c r="EJ151" i="13" s="1"/>
  <c r="AR147" i="13"/>
  <c r="AP147" i="13"/>
  <c r="P157" i="13"/>
  <c r="DE106" i="13"/>
  <c r="CE107" i="13"/>
  <c r="F107" i="13"/>
  <c r="DM107" i="13" s="1"/>
  <c r="D107" i="13"/>
  <c r="G107" i="13" s="1"/>
  <c r="DN107" i="13" s="1"/>
  <c r="DJ107" i="13"/>
  <c r="CX106" i="13"/>
  <c r="BU107" i="13"/>
  <c r="BO132" i="13"/>
  <c r="BM132" i="13"/>
  <c r="BK133" i="13" s="1"/>
  <c r="DG106" i="13"/>
  <c r="CZ106" i="13"/>
  <c r="B165" i="12"/>
  <c r="H220" i="7"/>
  <c r="D164" i="12"/>
  <c r="D216" i="11"/>
  <c r="G220" i="7"/>
  <c r="C217" i="11" s="1"/>
  <c r="D168" i="7"/>
  <c r="C165" i="12" s="1"/>
  <c r="E169" i="7"/>
  <c r="AH154" i="13" l="1"/>
  <c r="CS149" i="13"/>
  <c r="CQ149" i="13"/>
  <c r="CO150" i="13" s="1"/>
  <c r="CP150" i="13" s="1"/>
  <c r="AG155" i="13"/>
  <c r="AE155" i="13"/>
  <c r="BD152" i="13"/>
  <c r="V154" i="13"/>
  <c r="X154" i="13"/>
  <c r="EV147" i="13"/>
  <c r="ET147" i="13"/>
  <c r="M158" i="13"/>
  <c r="N158" i="13" s="1"/>
  <c r="L159" i="13" s="1"/>
  <c r="M159" i="13" s="1"/>
  <c r="ED150" i="13"/>
  <c r="EB150" i="13"/>
  <c r="EM151" i="13"/>
  <c r="EK151" i="13"/>
  <c r="AS147" i="13"/>
  <c r="AQ147" i="13"/>
  <c r="AO148" i="13" s="1"/>
  <c r="BA153" i="13"/>
  <c r="BC153" i="13"/>
  <c r="E107" i="13"/>
  <c r="DK107" i="13"/>
  <c r="BN133" i="13"/>
  <c r="BL133" i="13"/>
  <c r="DC107" i="13"/>
  <c r="CF107" i="13"/>
  <c r="CH107" i="13"/>
  <c r="DF107" i="13" s="1"/>
  <c r="CV107" i="13"/>
  <c r="BX107" i="13"/>
  <c r="CY107" i="13" s="1"/>
  <c r="BV107" i="13"/>
  <c r="D165" i="12"/>
  <c r="B166" i="12"/>
  <c r="D217" i="11"/>
  <c r="H221" i="7"/>
  <c r="G221" i="7"/>
  <c r="C218" i="11" s="1"/>
  <c r="D169" i="7"/>
  <c r="C166" i="12" s="1"/>
  <c r="E170" i="7"/>
  <c r="CR150" i="13" l="1"/>
  <c r="CQ150" i="13" s="1"/>
  <c r="CO151" i="13" s="1"/>
  <c r="CP151" i="13" s="1"/>
  <c r="AH155" i="13"/>
  <c r="AF155" i="13"/>
  <c r="AD156" i="13" s="1"/>
  <c r="Y154" i="13"/>
  <c r="W154" i="13"/>
  <c r="U155" i="13" s="1"/>
  <c r="P158" i="13"/>
  <c r="EU147" i="13"/>
  <c r="ES148" i="13" s="1"/>
  <c r="ET148" i="13" s="1"/>
  <c r="EW147" i="13"/>
  <c r="O159" i="13"/>
  <c r="N159" i="13" s="1"/>
  <c r="L160" i="13" s="1"/>
  <c r="EE150" i="13"/>
  <c r="EC150" i="13"/>
  <c r="EA151" i="13" s="1"/>
  <c r="EN151" i="13"/>
  <c r="EL151" i="13"/>
  <c r="EJ152" i="13" s="1"/>
  <c r="AP148" i="13"/>
  <c r="AR148" i="13"/>
  <c r="BD153" i="13"/>
  <c r="BB153" i="13"/>
  <c r="AZ154" i="13" s="1"/>
  <c r="P159" i="13"/>
  <c r="CG107" i="13"/>
  <c r="DD107" i="13"/>
  <c r="CI107" i="13"/>
  <c r="BO133" i="13"/>
  <c r="BM133" i="13"/>
  <c r="BK134" i="13" s="1"/>
  <c r="BW107" i="13"/>
  <c r="CW107" i="13"/>
  <c r="BY107" i="13"/>
  <c r="DL107" i="13"/>
  <c r="C108" i="13"/>
  <c r="D218" i="11"/>
  <c r="B167" i="12"/>
  <c r="H222" i="7"/>
  <c r="D166" i="12"/>
  <c r="G222" i="7"/>
  <c r="C219" i="11" s="1"/>
  <c r="E171" i="7"/>
  <c r="D170" i="7"/>
  <c r="C167" i="12" s="1"/>
  <c r="CR151" i="13" l="1"/>
  <c r="CQ151" i="13" s="1"/>
  <c r="CO152" i="13" s="1"/>
  <c r="CP152" i="13" s="1"/>
  <c r="CS150" i="13"/>
  <c r="AE156" i="13"/>
  <c r="AG156" i="13"/>
  <c r="X155" i="13"/>
  <c r="V155" i="13"/>
  <c r="EV148" i="13"/>
  <c r="EU148" i="13" s="1"/>
  <c r="ES149" i="13" s="1"/>
  <c r="EW148" i="13"/>
  <c r="AQ148" i="13"/>
  <c r="AO149" i="13" s="1"/>
  <c r="AP149" i="13" s="1"/>
  <c r="EB151" i="13"/>
  <c r="EE151" i="13" s="1"/>
  <c r="ED151" i="13"/>
  <c r="EK152" i="13"/>
  <c r="EM152" i="13"/>
  <c r="AS148" i="13"/>
  <c r="BC154" i="13"/>
  <c r="BA154" i="13"/>
  <c r="M160" i="13"/>
  <c r="P160" i="13" s="1"/>
  <c r="O160" i="13"/>
  <c r="DG107" i="13"/>
  <c r="D108" i="13"/>
  <c r="F108" i="13"/>
  <c r="DM108" i="13" s="1"/>
  <c r="DJ108" i="13"/>
  <c r="BN134" i="13"/>
  <c r="BL134" i="13"/>
  <c r="CZ107" i="13"/>
  <c r="CX107" i="13"/>
  <c r="BU108" i="13"/>
  <c r="DE107" i="13"/>
  <c r="CE108" i="13"/>
  <c r="B168" i="12"/>
  <c r="H223" i="7"/>
  <c r="D219" i="11"/>
  <c r="D167" i="12"/>
  <c r="E172" i="7"/>
  <c r="D171" i="7"/>
  <c r="C168" i="12" s="1"/>
  <c r="G223" i="7"/>
  <c r="C220" i="11" s="1"/>
  <c r="CR152" i="13" l="1"/>
  <c r="CQ152" i="13" s="1"/>
  <c r="CO153" i="13" s="1"/>
  <c r="CP153" i="13" s="1"/>
  <c r="CS151" i="13"/>
  <c r="AH156" i="13"/>
  <c r="AF156" i="13"/>
  <c r="AD157" i="13" s="1"/>
  <c r="W155" i="13"/>
  <c r="U156" i="13" s="1"/>
  <c r="V156" i="13" s="1"/>
  <c r="Y155" i="13"/>
  <c r="AR149" i="13"/>
  <c r="AQ149" i="13" s="1"/>
  <c r="AO150" i="13" s="1"/>
  <c r="AR150" i="13" s="1"/>
  <c r="ET149" i="13"/>
  <c r="EV149" i="13"/>
  <c r="EC151" i="13"/>
  <c r="EA152" i="13" s="1"/>
  <c r="EB152" i="13" s="1"/>
  <c r="AS149" i="13"/>
  <c r="BB154" i="13"/>
  <c r="AZ155" i="13" s="1"/>
  <c r="BA155" i="13" s="1"/>
  <c r="EN152" i="13"/>
  <c r="EL152" i="13"/>
  <c r="EJ153" i="13" s="1"/>
  <c r="BD154" i="13"/>
  <c r="N160" i="13"/>
  <c r="L161" i="13" s="1"/>
  <c r="CV108" i="13"/>
  <c r="BV108" i="13"/>
  <c r="BX108" i="13"/>
  <c r="CY108" i="13" s="1"/>
  <c r="CH108" i="13"/>
  <c r="DF108" i="13" s="1"/>
  <c r="DC108" i="13"/>
  <c r="CF108" i="13"/>
  <c r="BO134" i="13"/>
  <c r="BM134" i="13"/>
  <c r="BK135" i="13" s="1"/>
  <c r="G108" i="13"/>
  <c r="DN108" i="13" s="1"/>
  <c r="E108" i="13"/>
  <c r="DK108" i="13"/>
  <c r="D168" i="12"/>
  <c r="H224" i="7"/>
  <c r="D220" i="11"/>
  <c r="B169" i="12"/>
  <c r="D172" i="7"/>
  <c r="C169" i="12" s="1"/>
  <c r="E173" i="7"/>
  <c r="G224" i="7"/>
  <c r="C221" i="11" s="1"/>
  <c r="CS152" i="13" l="1"/>
  <c r="CR153" i="13"/>
  <c r="CQ153" i="13" s="1"/>
  <c r="CO154" i="13" s="1"/>
  <c r="CP154" i="13" s="1"/>
  <c r="BC155" i="13"/>
  <c r="BB155" i="13" s="1"/>
  <c r="AZ156" i="13" s="1"/>
  <c r="BA156" i="13" s="1"/>
  <c r="AE157" i="13"/>
  <c r="AH157" i="13" s="1"/>
  <c r="AG157" i="13"/>
  <c r="X156" i="13"/>
  <c r="W156" i="13" s="1"/>
  <c r="U157" i="13" s="1"/>
  <c r="Y156" i="13"/>
  <c r="AP150" i="13"/>
  <c r="AQ150" i="13" s="1"/>
  <c r="AO151" i="13" s="1"/>
  <c r="AR151" i="13" s="1"/>
  <c r="EW149" i="13"/>
  <c r="EU149" i="13"/>
  <c r="ES150" i="13" s="1"/>
  <c r="ED152" i="13"/>
  <c r="EC152" i="13" s="1"/>
  <c r="EA153" i="13" s="1"/>
  <c r="EE152" i="13"/>
  <c r="EM153" i="13"/>
  <c r="EK153" i="13"/>
  <c r="BD155" i="13"/>
  <c r="O161" i="13"/>
  <c r="M161" i="13"/>
  <c r="P161" i="13" s="1"/>
  <c r="DL108" i="13"/>
  <c r="C109" i="13"/>
  <c r="BN135" i="13"/>
  <c r="BL135" i="13"/>
  <c r="CW108" i="13"/>
  <c r="BW108" i="13"/>
  <c r="BY108" i="13"/>
  <c r="DD108" i="13"/>
  <c r="CG108" i="13"/>
  <c r="CI108" i="13"/>
  <c r="B170" i="12"/>
  <c r="D169" i="12"/>
  <c r="D221" i="11"/>
  <c r="H225" i="7"/>
  <c r="G225" i="7"/>
  <c r="C222" i="11" s="1"/>
  <c r="D173" i="7"/>
  <c r="C170" i="12" s="1"/>
  <c r="E174" i="7"/>
  <c r="CR154" i="13" l="1"/>
  <c r="CQ154" i="13" s="1"/>
  <c r="CO155" i="13" s="1"/>
  <c r="CP155" i="13" s="1"/>
  <c r="CS153" i="13"/>
  <c r="AF157" i="13"/>
  <c r="AD158" i="13" s="1"/>
  <c r="V157" i="13"/>
  <c r="Y157" i="13" s="1"/>
  <c r="X157" i="13"/>
  <c r="AS150" i="13"/>
  <c r="BC156" i="13"/>
  <c r="BB156" i="13" s="1"/>
  <c r="AZ157" i="13" s="1"/>
  <c r="BC157" i="13" s="1"/>
  <c r="EV150" i="13"/>
  <c r="ET150" i="13"/>
  <c r="EW150" i="13" s="1"/>
  <c r="AP151" i="13"/>
  <c r="AQ151" i="13" s="1"/>
  <c r="AO152" i="13" s="1"/>
  <c r="AP152" i="13" s="1"/>
  <c r="ED153" i="13"/>
  <c r="EB153" i="13"/>
  <c r="EN153" i="13"/>
  <c r="EL153" i="13"/>
  <c r="EJ154" i="13" s="1"/>
  <c r="BD156" i="13"/>
  <c r="N161" i="13"/>
  <c r="L162" i="13" s="1"/>
  <c r="DG108" i="13"/>
  <c r="CZ108" i="13"/>
  <c r="CX108" i="13"/>
  <c r="BU109" i="13"/>
  <c r="BO135" i="13"/>
  <c r="BM135" i="13"/>
  <c r="BK136" i="13" s="1"/>
  <c r="D109" i="13"/>
  <c r="G109" i="13" s="1"/>
  <c r="DN109" i="13" s="1"/>
  <c r="F109" i="13"/>
  <c r="DM109" i="13" s="1"/>
  <c r="DJ109" i="13"/>
  <c r="DE108" i="13"/>
  <c r="CE109" i="13"/>
  <c r="B171" i="12"/>
  <c r="H226" i="7"/>
  <c r="D222" i="11"/>
  <c r="D170" i="12"/>
  <c r="E175" i="7"/>
  <c r="D174" i="7"/>
  <c r="C171" i="12" s="1"/>
  <c r="G226" i="7"/>
  <c r="C223" i="11" s="1"/>
  <c r="CS154" i="13" l="1"/>
  <c r="CR155" i="13"/>
  <c r="AE158" i="13"/>
  <c r="AG158" i="13"/>
  <c r="W157" i="13"/>
  <c r="U158" i="13" s="1"/>
  <c r="X158" i="13" s="1"/>
  <c r="AS151" i="13"/>
  <c r="AS152" i="13" s="1"/>
  <c r="EU150" i="13"/>
  <c r="ES151" i="13" s="1"/>
  <c r="EE153" i="13"/>
  <c r="EC153" i="13"/>
  <c r="EA154" i="13" s="1"/>
  <c r="BA157" i="13"/>
  <c r="BD157" i="13" s="1"/>
  <c r="AR152" i="13"/>
  <c r="AQ152" i="13" s="1"/>
  <c r="AO153" i="13" s="1"/>
  <c r="EK154" i="13"/>
  <c r="EM154" i="13"/>
  <c r="O162" i="13"/>
  <c r="M162" i="13"/>
  <c r="BV109" i="13"/>
  <c r="CV109" i="13"/>
  <c r="BX109" i="13"/>
  <c r="CY109" i="13" s="1"/>
  <c r="CH109" i="13"/>
  <c r="DF109" i="13" s="1"/>
  <c r="DC109" i="13"/>
  <c r="CF109" i="13"/>
  <c r="BN136" i="13"/>
  <c r="BL136" i="13"/>
  <c r="E109" i="13"/>
  <c r="DK109" i="13"/>
  <c r="D223" i="11"/>
  <c r="H227" i="7"/>
  <c r="B172" i="12"/>
  <c r="D171" i="12"/>
  <c r="E176" i="7"/>
  <c r="D175" i="7"/>
  <c r="C172" i="12" s="1"/>
  <c r="G227" i="7"/>
  <c r="C224" i="11" s="1"/>
  <c r="CS155" i="13" l="1"/>
  <c r="CQ155" i="13"/>
  <c r="CO156" i="13" s="1"/>
  <c r="CP156" i="13" s="1"/>
  <c r="AF158" i="13"/>
  <c r="AD159" i="13" s="1"/>
  <c r="AH158" i="13"/>
  <c r="V158" i="13"/>
  <c r="W158" i="13" s="1"/>
  <c r="U159" i="13" s="1"/>
  <c r="X159" i="13" s="1"/>
  <c r="ET151" i="13"/>
  <c r="EV151" i="13"/>
  <c r="N162" i="13"/>
  <c r="L163" i="13" s="1"/>
  <c r="M163" i="13" s="1"/>
  <c r="BB157" i="13"/>
  <c r="AZ158" i="13" s="1"/>
  <c r="BA158" i="13" s="1"/>
  <c r="ED154" i="13"/>
  <c r="EB154" i="13"/>
  <c r="EN154" i="13"/>
  <c r="EL154" i="13"/>
  <c r="EJ155" i="13" s="1"/>
  <c r="AP153" i="13"/>
  <c r="AR153" i="13"/>
  <c r="P162" i="13"/>
  <c r="DL109" i="13"/>
  <c r="C110" i="13"/>
  <c r="CG109" i="13"/>
  <c r="DD109" i="13"/>
  <c r="CI109" i="13"/>
  <c r="BW109" i="13"/>
  <c r="CW109" i="13"/>
  <c r="BY109" i="13"/>
  <c r="BO136" i="13"/>
  <c r="BM136" i="13"/>
  <c r="BK137" i="13" s="1"/>
  <c r="H228" i="7"/>
  <c r="D172" i="12"/>
  <c r="B173" i="12"/>
  <c r="D224" i="11"/>
  <c r="D176" i="7"/>
  <c r="C173" i="12" s="1"/>
  <c r="E177" i="7"/>
  <c r="G228" i="7"/>
  <c r="C225" i="11" s="1"/>
  <c r="CR156" i="13" l="1"/>
  <c r="CQ156" i="13" s="1"/>
  <c r="CO157" i="13" s="1"/>
  <c r="CP157" i="13" s="1"/>
  <c r="CS156" i="13"/>
  <c r="AE159" i="13"/>
  <c r="AH159" i="13" s="1"/>
  <c r="AG159" i="13"/>
  <c r="V159" i="13"/>
  <c r="Y158" i="13"/>
  <c r="BC158" i="13"/>
  <c r="BB158" i="13" s="1"/>
  <c r="AZ159" i="13" s="1"/>
  <c r="BA159" i="13" s="1"/>
  <c r="O163" i="13"/>
  <c r="N163" i="13" s="1"/>
  <c r="L164" i="13" s="1"/>
  <c r="M164" i="13" s="1"/>
  <c r="P163" i="13"/>
  <c r="EW151" i="13"/>
  <c r="EU151" i="13"/>
  <c r="ES152" i="13" s="1"/>
  <c r="AQ153" i="13"/>
  <c r="AO154" i="13" s="1"/>
  <c r="AR154" i="13" s="1"/>
  <c r="EE154" i="13"/>
  <c r="EC154" i="13"/>
  <c r="EA155" i="13" s="1"/>
  <c r="AS153" i="13"/>
  <c r="EK155" i="13"/>
  <c r="EM155" i="13"/>
  <c r="BD158" i="13"/>
  <c r="BN137" i="13"/>
  <c r="BL137" i="13"/>
  <c r="CZ109" i="13"/>
  <c r="DE109" i="13"/>
  <c r="CE110" i="13"/>
  <c r="CX109" i="13"/>
  <c r="BU110" i="13"/>
  <c r="D110" i="13"/>
  <c r="G110" i="13" s="1"/>
  <c r="DN110" i="13" s="1"/>
  <c r="F110" i="13"/>
  <c r="DM110" i="13" s="1"/>
  <c r="DJ110" i="13"/>
  <c r="DG109" i="13"/>
  <c r="D225" i="11"/>
  <c r="D173" i="12"/>
  <c r="H229" i="7"/>
  <c r="B174" i="12"/>
  <c r="G229" i="7"/>
  <c r="C226" i="11" s="1"/>
  <c r="D177" i="7"/>
  <c r="C174" i="12" s="1"/>
  <c r="E178" i="7"/>
  <c r="CR157" i="13" l="1"/>
  <c r="Y159" i="13"/>
  <c r="W159" i="13"/>
  <c r="U160" i="13" s="1"/>
  <c r="V160" i="13" s="1"/>
  <c r="AF159" i="13"/>
  <c r="AD160" i="13" s="1"/>
  <c r="O164" i="13"/>
  <c r="N164" i="13" s="1"/>
  <c r="L165" i="13" s="1"/>
  <c r="M165" i="13" s="1"/>
  <c r="ET152" i="13"/>
  <c r="EV152" i="13"/>
  <c r="AP154" i="13"/>
  <c r="AQ154" i="13" s="1"/>
  <c r="AO155" i="13" s="1"/>
  <c r="AR155" i="13" s="1"/>
  <c r="BC159" i="13"/>
  <c r="BB159" i="13" s="1"/>
  <c r="AZ160" i="13" s="1"/>
  <c r="EB155" i="13"/>
  <c r="ED155" i="13"/>
  <c r="EN155" i="13"/>
  <c r="EL155" i="13"/>
  <c r="EJ156" i="13" s="1"/>
  <c r="BD159" i="13"/>
  <c r="P164" i="13"/>
  <c r="E110" i="13"/>
  <c r="DK110" i="13"/>
  <c r="CH110" i="13"/>
  <c r="DF110" i="13" s="1"/>
  <c r="DC110" i="13"/>
  <c r="CF110" i="13"/>
  <c r="BO137" i="13"/>
  <c r="BM137" i="13"/>
  <c r="BK138" i="13" s="1"/>
  <c r="CV110" i="13"/>
  <c r="BV110" i="13"/>
  <c r="BX110" i="13"/>
  <c r="CY110" i="13" s="1"/>
  <c r="D174" i="12"/>
  <c r="H230" i="7"/>
  <c r="D226" i="11"/>
  <c r="B175" i="12"/>
  <c r="E179" i="7"/>
  <c r="D178" i="7"/>
  <c r="C175" i="12" s="1"/>
  <c r="G230" i="7"/>
  <c r="C227" i="11" s="1"/>
  <c r="CQ157" i="13" l="1"/>
  <c r="CO158" i="13" s="1"/>
  <c r="CP158" i="13" s="1"/>
  <c r="CS157" i="13"/>
  <c r="X160" i="13"/>
  <c r="W160" i="13" s="1"/>
  <c r="U161" i="13" s="1"/>
  <c r="Y160" i="13"/>
  <c r="AG160" i="13"/>
  <c r="AE160" i="13"/>
  <c r="AH160" i="13" s="1"/>
  <c r="AS154" i="13"/>
  <c r="EW152" i="13"/>
  <c r="EU152" i="13"/>
  <c r="ES153" i="13" s="1"/>
  <c r="BA160" i="13"/>
  <c r="BD160" i="13" s="1"/>
  <c r="BC160" i="13"/>
  <c r="AP155" i="13"/>
  <c r="AQ155" i="13" s="1"/>
  <c r="AO156" i="13" s="1"/>
  <c r="O165" i="13"/>
  <c r="N165" i="13" s="1"/>
  <c r="L166" i="13" s="1"/>
  <c r="EE155" i="13"/>
  <c r="EC155" i="13"/>
  <c r="EA156" i="13" s="1"/>
  <c r="EM156" i="13"/>
  <c r="EK156" i="13"/>
  <c r="P165" i="13"/>
  <c r="CW110" i="13"/>
  <c r="BW110" i="13"/>
  <c r="BY110" i="13"/>
  <c r="CG110" i="13"/>
  <c r="DD110" i="13"/>
  <c r="CI110" i="13"/>
  <c r="BN138" i="13"/>
  <c r="BL138" i="13"/>
  <c r="DL110" i="13"/>
  <c r="C111" i="13"/>
  <c r="H231" i="7"/>
  <c r="B176" i="12"/>
  <c r="D227" i="11"/>
  <c r="D175" i="12"/>
  <c r="G231" i="7"/>
  <c r="C228" i="11" s="1"/>
  <c r="E180" i="7"/>
  <c r="D179" i="7"/>
  <c r="C176" i="12" s="1"/>
  <c r="CR158" i="13" l="1"/>
  <c r="CQ158" i="13" s="1"/>
  <c r="CO159" i="13" s="1"/>
  <c r="CP159" i="13" s="1"/>
  <c r="X161" i="13"/>
  <c r="V161" i="13"/>
  <c r="Y161" i="13" s="1"/>
  <c r="AF160" i="13"/>
  <c r="AD161" i="13" s="1"/>
  <c r="AG161" i="13" s="1"/>
  <c r="AS155" i="13"/>
  <c r="BB160" i="13"/>
  <c r="AZ161" i="13" s="1"/>
  <c r="BA161" i="13" s="1"/>
  <c r="AR156" i="13"/>
  <c r="AP156" i="13"/>
  <c r="ET153" i="13"/>
  <c r="EV153" i="13"/>
  <c r="EB156" i="13"/>
  <c r="ED156" i="13"/>
  <c r="EN156" i="13"/>
  <c r="EL156" i="13"/>
  <c r="EJ157" i="13" s="1"/>
  <c r="M166" i="13"/>
  <c r="P166" i="13" s="1"/>
  <c r="O166" i="13"/>
  <c r="F111" i="13"/>
  <c r="DM111" i="13" s="1"/>
  <c r="D111" i="13"/>
  <c r="G111" i="13" s="1"/>
  <c r="DN111" i="13" s="1"/>
  <c r="DJ111" i="13"/>
  <c r="CX110" i="13"/>
  <c r="BU111" i="13"/>
  <c r="DG110" i="13"/>
  <c r="BO138" i="13"/>
  <c r="BM138" i="13"/>
  <c r="BK139" i="13" s="1"/>
  <c r="DE110" i="13"/>
  <c r="CE111" i="13"/>
  <c r="CZ110" i="13"/>
  <c r="D228" i="11"/>
  <c r="B177" i="12"/>
  <c r="D176" i="12"/>
  <c r="H232" i="7"/>
  <c r="D180" i="7"/>
  <c r="C177" i="12" s="1"/>
  <c r="E181" i="7"/>
  <c r="G232" i="7"/>
  <c r="C229" i="11" s="1"/>
  <c r="CR159" i="13" l="1"/>
  <c r="CS158" i="13"/>
  <c r="CS159" i="13" s="1"/>
  <c r="W161" i="13"/>
  <c r="U162" i="13" s="1"/>
  <c r="V162" i="13" s="1"/>
  <c r="AE161" i="13"/>
  <c r="AF161" i="13" s="1"/>
  <c r="AD162" i="13" s="1"/>
  <c r="AE162" i="13" s="1"/>
  <c r="AS156" i="13"/>
  <c r="AQ156" i="13"/>
  <c r="AO157" i="13" s="1"/>
  <c r="AP157" i="13" s="1"/>
  <c r="BC161" i="13"/>
  <c r="BB161" i="13" s="1"/>
  <c r="AZ162" i="13" s="1"/>
  <c r="BC162" i="13" s="1"/>
  <c r="BD161" i="13"/>
  <c r="EW153" i="13"/>
  <c r="EU153" i="13"/>
  <c r="ES154" i="13" s="1"/>
  <c r="EE156" i="13"/>
  <c r="EC156" i="13"/>
  <c r="EA157" i="13" s="1"/>
  <c r="EK157" i="13"/>
  <c r="EM157" i="13"/>
  <c r="N166" i="13"/>
  <c r="L167" i="13" s="1"/>
  <c r="DC111" i="13"/>
  <c r="CF111" i="13"/>
  <c r="CH111" i="13"/>
  <c r="DF111" i="13" s="1"/>
  <c r="BN139" i="13"/>
  <c r="BL139" i="13"/>
  <c r="BX111" i="13"/>
  <c r="CY111" i="13" s="1"/>
  <c r="CV111" i="13"/>
  <c r="BV111" i="13"/>
  <c r="E111" i="13"/>
  <c r="DK111" i="13"/>
  <c r="H233" i="7"/>
  <c r="B178" i="12"/>
  <c r="D229" i="11"/>
  <c r="D177" i="12"/>
  <c r="G233" i="7"/>
  <c r="C230" i="11" s="1"/>
  <c r="D181" i="7"/>
  <c r="C178" i="12" s="1"/>
  <c r="E182" i="7"/>
  <c r="CQ159" i="13" l="1"/>
  <c r="CO160" i="13" s="1"/>
  <c r="CP160" i="13" s="1"/>
  <c r="Y162" i="13"/>
  <c r="X162" i="13"/>
  <c r="W162" i="13" s="1"/>
  <c r="U163" i="13" s="1"/>
  <c r="AG162" i="13"/>
  <c r="AF162" i="13" s="1"/>
  <c r="AD163" i="13" s="1"/>
  <c r="AH161" i="13"/>
  <c r="AH162" i="13" s="1"/>
  <c r="AR157" i="13"/>
  <c r="AQ157" i="13" s="1"/>
  <c r="AO158" i="13" s="1"/>
  <c r="AP158" i="13" s="1"/>
  <c r="BA162" i="13"/>
  <c r="BD162" i="13" s="1"/>
  <c r="ET154" i="13"/>
  <c r="EV154" i="13"/>
  <c r="EB157" i="13"/>
  <c r="ED157" i="13"/>
  <c r="EN157" i="13"/>
  <c r="EL157" i="13"/>
  <c r="EJ158" i="13" s="1"/>
  <c r="AS157" i="13"/>
  <c r="O167" i="13"/>
  <c r="M167" i="13"/>
  <c r="DD111" i="13"/>
  <c r="CG111" i="13"/>
  <c r="CI111" i="13"/>
  <c r="CW111" i="13"/>
  <c r="BW111" i="13"/>
  <c r="BY111" i="13"/>
  <c r="DL111" i="13"/>
  <c r="C112" i="13"/>
  <c r="BO139" i="13"/>
  <c r="BM139" i="13"/>
  <c r="BK140" i="13" s="1"/>
  <c r="B179" i="12"/>
  <c r="H234" i="7"/>
  <c r="D230" i="11"/>
  <c r="D178" i="12"/>
  <c r="E183" i="7"/>
  <c r="D182" i="7"/>
  <c r="C179" i="12" s="1"/>
  <c r="G234" i="7"/>
  <c r="C231" i="11" s="1"/>
  <c r="CS160" i="13" l="1"/>
  <c r="CR160" i="13"/>
  <c r="CQ160" i="13" s="1"/>
  <c r="CO161" i="13" s="1"/>
  <c r="CP161" i="13" s="1"/>
  <c r="X163" i="13"/>
  <c r="V163" i="13"/>
  <c r="W163" i="13" s="1"/>
  <c r="U164" i="13" s="1"/>
  <c r="V164" i="13" s="1"/>
  <c r="AG163" i="13"/>
  <c r="AE163" i="13"/>
  <c r="AF163" i="13" s="1"/>
  <c r="AD164" i="13" s="1"/>
  <c r="AR158" i="13"/>
  <c r="AQ158" i="13" s="1"/>
  <c r="AO159" i="13" s="1"/>
  <c r="BB162" i="13"/>
  <c r="AZ163" i="13" s="1"/>
  <c r="BA163" i="13" s="1"/>
  <c r="EW154" i="13"/>
  <c r="EU154" i="13"/>
  <c r="ES155" i="13" s="1"/>
  <c r="EE157" i="13"/>
  <c r="EC157" i="13"/>
  <c r="EA158" i="13" s="1"/>
  <c r="EK158" i="13"/>
  <c r="EM158" i="13"/>
  <c r="AS158" i="13"/>
  <c r="P167" i="13"/>
  <c r="N167" i="13"/>
  <c r="L168" i="13" s="1"/>
  <c r="BN140" i="13"/>
  <c r="BL140" i="13"/>
  <c r="CX111" i="13"/>
  <c r="BU112" i="13"/>
  <c r="DG111" i="13"/>
  <c r="D112" i="13"/>
  <c r="F112" i="13"/>
  <c r="DM112" i="13" s="1"/>
  <c r="DJ112" i="13"/>
  <c r="DE111" i="13"/>
  <c r="CE112" i="13"/>
  <c r="CZ111" i="13"/>
  <c r="D179" i="12"/>
  <c r="B180" i="12"/>
  <c r="D231" i="11"/>
  <c r="H235" i="7"/>
  <c r="G235" i="7"/>
  <c r="C232" i="11" s="1"/>
  <c r="E184" i="7"/>
  <c r="D183" i="7"/>
  <c r="C180" i="12" s="1"/>
  <c r="CR161" i="13" l="1"/>
  <c r="CQ161" i="13" s="1"/>
  <c r="CO162" i="13" s="1"/>
  <c r="CP162" i="13" s="1"/>
  <c r="CS161" i="13"/>
  <c r="X164" i="13"/>
  <c r="W164" i="13" s="1"/>
  <c r="U165" i="13" s="1"/>
  <c r="X165" i="13" s="1"/>
  <c r="Y163" i="13"/>
  <c r="Y164" i="13" s="1"/>
  <c r="AH163" i="13"/>
  <c r="AG164" i="13"/>
  <c r="AE164" i="13"/>
  <c r="BC163" i="13"/>
  <c r="BB163" i="13" s="1"/>
  <c r="AZ164" i="13" s="1"/>
  <c r="EV155" i="13"/>
  <c r="ET155" i="13"/>
  <c r="EB158" i="13"/>
  <c r="ED158" i="13"/>
  <c r="EN158" i="13"/>
  <c r="EL158" i="13"/>
  <c r="EJ159" i="13" s="1"/>
  <c r="AR159" i="13"/>
  <c r="AP159" i="13"/>
  <c r="BD163" i="13"/>
  <c r="O168" i="13"/>
  <c r="M168" i="13"/>
  <c r="BO140" i="13"/>
  <c r="BM140" i="13"/>
  <c r="BK141" i="13" s="1"/>
  <c r="G112" i="13"/>
  <c r="DN112" i="13" s="1"/>
  <c r="E112" i="13"/>
  <c r="DK112" i="13"/>
  <c r="BV112" i="13"/>
  <c r="BX112" i="13"/>
  <c r="CY112" i="13" s="1"/>
  <c r="CV112" i="13"/>
  <c r="CF112" i="13"/>
  <c r="CH112" i="13"/>
  <c r="DF112" i="13" s="1"/>
  <c r="DC112" i="13"/>
  <c r="D232" i="11"/>
  <c r="D180" i="12"/>
  <c r="B181" i="12"/>
  <c r="H236" i="7"/>
  <c r="D184" i="7"/>
  <c r="C181" i="12" s="1"/>
  <c r="E185" i="7"/>
  <c r="G236" i="7"/>
  <c r="C233" i="11" s="1"/>
  <c r="V165" i="13" l="1"/>
  <c r="Y165" i="13" s="1"/>
  <c r="CS162" i="13"/>
  <c r="CR162" i="13"/>
  <c r="AH164" i="13"/>
  <c r="AF164" i="13"/>
  <c r="AD165" i="13" s="1"/>
  <c r="EW155" i="13"/>
  <c r="EU155" i="13"/>
  <c r="ES156" i="13" s="1"/>
  <c r="AQ159" i="13"/>
  <c r="AO160" i="13" s="1"/>
  <c r="AR160" i="13" s="1"/>
  <c r="EE158" i="13"/>
  <c r="EC158" i="13"/>
  <c r="EA159" i="13" s="1"/>
  <c r="EK159" i="13"/>
  <c r="EM159" i="13"/>
  <c r="AS159" i="13"/>
  <c r="N168" i="13"/>
  <c r="L169" i="13" s="1"/>
  <c r="O169" i="13" s="1"/>
  <c r="BC164" i="13"/>
  <c r="BA164" i="13"/>
  <c r="P168" i="13"/>
  <c r="CG112" i="13"/>
  <c r="DD112" i="13"/>
  <c r="CI112" i="13"/>
  <c r="DL112" i="13"/>
  <c r="C113" i="13"/>
  <c r="BN141" i="13"/>
  <c r="BL141" i="13"/>
  <c r="CW112" i="13"/>
  <c r="BW112" i="13"/>
  <c r="BY112" i="13"/>
  <c r="B182" i="12"/>
  <c r="D181" i="12"/>
  <c r="H237" i="7"/>
  <c r="D233" i="11"/>
  <c r="G237" i="7"/>
  <c r="C234" i="11" s="1"/>
  <c r="D185" i="7"/>
  <c r="C182" i="12" s="1"/>
  <c r="E186" i="7"/>
  <c r="W165" i="13" l="1"/>
  <c r="U166" i="13" s="1"/>
  <c r="X166" i="13" s="1"/>
  <c r="CQ162" i="13"/>
  <c r="CO163" i="13" s="1"/>
  <c r="CP163" i="13" s="1"/>
  <c r="AG165" i="13"/>
  <c r="AE165" i="13"/>
  <c r="V166" i="13"/>
  <c r="W166" i="13" s="1"/>
  <c r="U167" i="13" s="1"/>
  <c r="AP160" i="13"/>
  <c r="AS160" i="13" s="1"/>
  <c r="BB164" i="13"/>
  <c r="AZ165" i="13" s="1"/>
  <c r="BA165" i="13" s="1"/>
  <c r="ET156" i="13"/>
  <c r="EV156" i="13"/>
  <c r="M169" i="13"/>
  <c r="P169" i="13" s="1"/>
  <c r="EB159" i="13"/>
  <c r="ED159" i="13"/>
  <c r="EN159" i="13"/>
  <c r="EL159" i="13"/>
  <c r="EJ160" i="13" s="1"/>
  <c r="BD164" i="13"/>
  <c r="BO141" i="13"/>
  <c r="BM141" i="13"/>
  <c r="BK142" i="13" s="1"/>
  <c r="DE112" i="13"/>
  <c r="CE113" i="13"/>
  <c r="CZ112" i="13"/>
  <c r="CX112" i="13"/>
  <c r="BU113" i="13"/>
  <c r="F113" i="13"/>
  <c r="DM113" i="13" s="1"/>
  <c r="D113" i="13"/>
  <c r="DJ113" i="13"/>
  <c r="DG112" i="13"/>
  <c r="B183" i="12"/>
  <c r="D182" i="12"/>
  <c r="D234" i="11"/>
  <c r="H238" i="7"/>
  <c r="E187" i="7"/>
  <c r="D186" i="7"/>
  <c r="C183" i="12" s="1"/>
  <c r="G238" i="7"/>
  <c r="C235" i="11" s="1"/>
  <c r="AF165" i="13" l="1"/>
  <c r="AD166" i="13" s="1"/>
  <c r="CR163" i="13"/>
  <c r="AH165" i="13"/>
  <c r="AE166" i="13"/>
  <c r="AG166" i="13"/>
  <c r="AQ160" i="13"/>
  <c r="AO161" i="13" s="1"/>
  <c r="AP161" i="13" s="1"/>
  <c r="Y166" i="13"/>
  <c r="X167" i="13"/>
  <c r="V167" i="13"/>
  <c r="BC165" i="13"/>
  <c r="BB165" i="13" s="1"/>
  <c r="AZ166" i="13" s="1"/>
  <c r="N169" i="13"/>
  <c r="L170" i="13" s="1"/>
  <c r="M170" i="13" s="1"/>
  <c r="P170" i="13" s="1"/>
  <c r="EW156" i="13"/>
  <c r="EU156" i="13"/>
  <c r="ES157" i="13" s="1"/>
  <c r="EE159" i="13"/>
  <c r="EC159" i="13"/>
  <c r="EA160" i="13" s="1"/>
  <c r="EK160" i="13"/>
  <c r="EM160" i="13"/>
  <c r="BD165" i="13"/>
  <c r="DC113" i="13"/>
  <c r="CF113" i="13"/>
  <c r="CH113" i="13"/>
  <c r="DF113" i="13" s="1"/>
  <c r="BN142" i="13"/>
  <c r="BL142" i="13"/>
  <c r="CV113" i="13"/>
  <c r="BV113" i="13"/>
  <c r="BX113" i="13"/>
  <c r="CY113" i="13" s="1"/>
  <c r="G113" i="13"/>
  <c r="DN113" i="13" s="1"/>
  <c r="E113" i="13"/>
  <c r="DK113" i="13"/>
  <c r="D183" i="12"/>
  <c r="H239" i="7"/>
  <c r="B184" i="12"/>
  <c r="D235" i="11"/>
  <c r="G239" i="7"/>
  <c r="C236" i="11" s="1"/>
  <c r="E188" i="7"/>
  <c r="D187" i="7"/>
  <c r="C184" i="12" s="1"/>
  <c r="AH166" i="13" l="1"/>
  <c r="CQ163" i="13"/>
  <c r="CO164" i="13" s="1"/>
  <c r="CP164" i="13" s="1"/>
  <c r="CS163" i="13"/>
  <c r="AR161" i="13"/>
  <c r="AQ161" i="13" s="1"/>
  <c r="AO162" i="13" s="1"/>
  <c r="AR162" i="13" s="1"/>
  <c r="AF166" i="13"/>
  <c r="AD167" i="13" s="1"/>
  <c r="AG167" i="13" s="1"/>
  <c r="Y167" i="13"/>
  <c r="W167" i="13"/>
  <c r="U168" i="13" s="1"/>
  <c r="O170" i="13"/>
  <c r="N170" i="13" s="1"/>
  <c r="L171" i="13" s="1"/>
  <c r="M171" i="13" s="1"/>
  <c r="EV157" i="13"/>
  <c r="ET157" i="13"/>
  <c r="EB160" i="13"/>
  <c r="ED160" i="13"/>
  <c r="EN160" i="13"/>
  <c r="EL160" i="13"/>
  <c r="EJ161" i="13" s="1"/>
  <c r="AS161" i="13"/>
  <c r="BC166" i="13"/>
  <c r="BA166" i="13"/>
  <c r="BO142" i="13"/>
  <c r="BM142" i="13"/>
  <c r="BK143" i="13" s="1"/>
  <c r="DL113" i="13"/>
  <c r="C114" i="13"/>
  <c r="CW113" i="13"/>
  <c r="BW113" i="13"/>
  <c r="BY113" i="13"/>
  <c r="DD113" i="13"/>
  <c r="CG113" i="13"/>
  <c r="CI113" i="13"/>
  <c r="H240" i="7"/>
  <c r="D184" i="12"/>
  <c r="B185" i="12"/>
  <c r="D236" i="11"/>
  <c r="G240" i="7"/>
  <c r="C237" i="11" s="1"/>
  <c r="D188" i="7"/>
  <c r="C185" i="12" s="1"/>
  <c r="E189" i="7"/>
  <c r="AE167" i="13" l="1"/>
  <c r="AH167" i="13" s="1"/>
  <c r="CR164" i="13"/>
  <c r="CQ164" i="13" s="1"/>
  <c r="CO165" i="13" s="1"/>
  <c r="CP165" i="13" s="1"/>
  <c r="X168" i="13"/>
  <c r="V168" i="13"/>
  <c r="O171" i="13"/>
  <c r="N171" i="13" s="1"/>
  <c r="L172" i="13" s="1"/>
  <c r="AP162" i="13"/>
  <c r="AQ162" i="13" s="1"/>
  <c r="AO163" i="13" s="1"/>
  <c r="EU157" i="13"/>
  <c r="ES158" i="13" s="1"/>
  <c r="ET158" i="13" s="1"/>
  <c r="EW157" i="13"/>
  <c r="EE160" i="13"/>
  <c r="EC160" i="13"/>
  <c r="EA161" i="13" s="1"/>
  <c r="EK161" i="13"/>
  <c r="EM161" i="13"/>
  <c r="BD166" i="13"/>
  <c r="BB166" i="13"/>
  <c r="AZ167" i="13" s="1"/>
  <c r="P171" i="13"/>
  <c r="DE113" i="13"/>
  <c r="CE114" i="13"/>
  <c r="CZ113" i="13"/>
  <c r="BN143" i="13"/>
  <c r="BL143" i="13"/>
  <c r="CX113" i="13"/>
  <c r="BU114" i="13"/>
  <c r="D114" i="13"/>
  <c r="F114" i="13"/>
  <c r="DM114" i="13" s="1"/>
  <c r="DJ114" i="13"/>
  <c r="DG113" i="13"/>
  <c r="H241" i="7"/>
  <c r="B186" i="12"/>
  <c r="D237" i="11"/>
  <c r="D185" i="12"/>
  <c r="D189" i="7"/>
  <c r="C186" i="12" s="1"/>
  <c r="E190" i="7"/>
  <c r="G241" i="7"/>
  <c r="C238" i="11" s="1"/>
  <c r="AF167" i="13" l="1"/>
  <c r="AD168" i="13" s="1"/>
  <c r="AG168" i="13" s="1"/>
  <c r="CR165" i="13"/>
  <c r="CQ165" i="13" s="1"/>
  <c r="CO166" i="13" s="1"/>
  <c r="CP166" i="13" s="1"/>
  <c r="CS164" i="13"/>
  <c r="AE168" i="13"/>
  <c r="W168" i="13"/>
  <c r="U169" i="13" s="1"/>
  <c r="Y168" i="13"/>
  <c r="AS162" i="13"/>
  <c r="EV158" i="13"/>
  <c r="EU158" i="13" s="1"/>
  <c r="ES159" i="13" s="1"/>
  <c r="EV159" i="13" s="1"/>
  <c r="EW158" i="13"/>
  <c r="EB161" i="13"/>
  <c r="ED161" i="13"/>
  <c r="EN161" i="13"/>
  <c r="EL161" i="13"/>
  <c r="EJ162" i="13" s="1"/>
  <c r="AP163" i="13"/>
  <c r="AR163" i="13"/>
  <c r="BC167" i="13"/>
  <c r="BA167" i="13"/>
  <c r="M172" i="13"/>
  <c r="O172" i="13"/>
  <c r="G114" i="13"/>
  <c r="DN114" i="13" s="1"/>
  <c r="E114" i="13"/>
  <c r="DK114" i="13"/>
  <c r="CV114" i="13"/>
  <c r="BV114" i="13"/>
  <c r="BX114" i="13"/>
  <c r="CY114" i="13" s="1"/>
  <c r="BO143" i="13"/>
  <c r="BM143" i="13"/>
  <c r="BK144" i="13" s="1"/>
  <c r="CH114" i="13"/>
  <c r="DF114" i="13" s="1"/>
  <c r="CF114" i="13"/>
  <c r="DC114" i="13"/>
  <c r="D238" i="11"/>
  <c r="B187" i="12"/>
  <c r="D186" i="12"/>
  <c r="H242" i="7"/>
  <c r="G242" i="7"/>
  <c r="C239" i="11" s="1"/>
  <c r="E191" i="7"/>
  <c r="D190" i="7"/>
  <c r="C187" i="12" s="1"/>
  <c r="AS163" i="13" l="1"/>
  <c r="AF168" i="13"/>
  <c r="AD169" i="13" s="1"/>
  <c r="AE169" i="13" s="1"/>
  <c r="CS165" i="13"/>
  <c r="CR166" i="13"/>
  <c r="CQ166" i="13" s="1"/>
  <c r="CO167" i="13" s="1"/>
  <c r="CP167" i="13" s="1"/>
  <c r="AH168" i="13"/>
  <c r="ET159" i="13"/>
  <c r="EW159" i="13" s="1"/>
  <c r="X169" i="13"/>
  <c r="V169" i="13"/>
  <c r="BB167" i="13"/>
  <c r="AZ168" i="13" s="1"/>
  <c r="BC168" i="13" s="1"/>
  <c r="EE161" i="13"/>
  <c r="EC161" i="13"/>
  <c r="EA162" i="13" s="1"/>
  <c r="EK162" i="13"/>
  <c r="EM162" i="13"/>
  <c r="AQ163" i="13"/>
  <c r="AO164" i="13" s="1"/>
  <c r="BD167" i="13"/>
  <c r="P172" i="13"/>
  <c r="N172" i="13"/>
  <c r="L173" i="13" s="1"/>
  <c r="DD114" i="13"/>
  <c r="CG114" i="13"/>
  <c r="CI114" i="13"/>
  <c r="DL114" i="13"/>
  <c r="C115" i="13"/>
  <c r="CW114" i="13"/>
  <c r="BW114" i="13"/>
  <c r="BY114" i="13"/>
  <c r="BN144" i="13"/>
  <c r="BL144" i="13"/>
  <c r="D239" i="11"/>
  <c r="B188" i="12"/>
  <c r="H243" i="7"/>
  <c r="D187" i="12"/>
  <c r="E192" i="7"/>
  <c r="D191" i="7"/>
  <c r="C188" i="12" s="1"/>
  <c r="G243" i="7"/>
  <c r="C240" i="11" s="1"/>
  <c r="AG169" i="13" l="1"/>
  <c r="AF169" i="13" s="1"/>
  <c r="AD170" i="13" s="1"/>
  <c r="AH169" i="13"/>
  <c r="CR167" i="13"/>
  <c r="CQ167" i="13" s="1"/>
  <c r="CO168" i="13" s="1"/>
  <c r="CS166" i="13"/>
  <c r="CS167" i="13" s="1"/>
  <c r="EU159" i="13"/>
  <c r="ES160" i="13" s="1"/>
  <c r="EV160" i="13" s="1"/>
  <c r="Y169" i="13"/>
  <c r="W169" i="13"/>
  <c r="U170" i="13" s="1"/>
  <c r="BA168" i="13"/>
  <c r="BB168" i="13" s="1"/>
  <c r="AZ169" i="13" s="1"/>
  <c r="BC169" i="13" s="1"/>
  <c r="ET160" i="13"/>
  <c r="ED162" i="13"/>
  <c r="EB162" i="13"/>
  <c r="EN162" i="13"/>
  <c r="EL162" i="13"/>
  <c r="EJ163" i="13" s="1"/>
  <c r="AR164" i="13"/>
  <c r="AP164" i="13"/>
  <c r="AS164" i="13" s="1"/>
  <c r="O173" i="13"/>
  <c r="M173" i="13"/>
  <c r="D115" i="13"/>
  <c r="G115" i="13" s="1"/>
  <c r="DN115" i="13" s="1"/>
  <c r="F115" i="13"/>
  <c r="DM115" i="13" s="1"/>
  <c r="DJ115" i="13"/>
  <c r="DG114" i="13"/>
  <c r="CZ114" i="13"/>
  <c r="DE114" i="13"/>
  <c r="CE115" i="13"/>
  <c r="BO144" i="13"/>
  <c r="BM144" i="13"/>
  <c r="BK145" i="13" s="1"/>
  <c r="CX114" i="13"/>
  <c r="BU115" i="13"/>
  <c r="B189" i="12"/>
  <c r="D188" i="12"/>
  <c r="H244" i="7"/>
  <c r="D240" i="11"/>
  <c r="G244" i="7"/>
  <c r="C241" i="11" s="1"/>
  <c r="D192" i="7"/>
  <c r="C189" i="12" s="1"/>
  <c r="E193" i="7"/>
  <c r="AG170" i="13" l="1"/>
  <c r="AE170" i="13"/>
  <c r="AF170" i="13" s="1"/>
  <c r="AD171" i="13" s="1"/>
  <c r="AE171" i="13" s="1"/>
  <c r="CP168" i="13"/>
  <c r="CS168" i="13" s="1"/>
  <c r="CR168" i="13"/>
  <c r="BD168" i="13"/>
  <c r="V170" i="13"/>
  <c r="Y170" i="13" s="1"/>
  <c r="X170" i="13"/>
  <c r="BA169" i="13"/>
  <c r="BB169" i="13" s="1"/>
  <c r="AZ170" i="13" s="1"/>
  <c r="EW160" i="13"/>
  <c r="EU160" i="13"/>
  <c r="ES161" i="13" s="1"/>
  <c r="EE162" i="13"/>
  <c r="EC162" i="13"/>
  <c r="EA163" i="13" s="1"/>
  <c r="EK163" i="13"/>
  <c r="EM163" i="13"/>
  <c r="AQ164" i="13"/>
  <c r="AO165" i="13" s="1"/>
  <c r="P173" i="13"/>
  <c r="N173" i="13"/>
  <c r="L174" i="13" s="1"/>
  <c r="CH115" i="13"/>
  <c r="DF115" i="13" s="1"/>
  <c r="DC115" i="13"/>
  <c r="CF115" i="13"/>
  <c r="CV115" i="13"/>
  <c r="BX115" i="13"/>
  <c r="CY115" i="13" s="1"/>
  <c r="BV115" i="13"/>
  <c r="E115" i="13"/>
  <c r="DK115" i="13"/>
  <c r="BN145" i="13"/>
  <c r="BL145" i="13"/>
  <c r="H245" i="7"/>
  <c r="B190" i="12"/>
  <c r="D241" i="11"/>
  <c r="D189" i="12"/>
  <c r="D193" i="7"/>
  <c r="C190" i="12" s="1"/>
  <c r="E194" i="7"/>
  <c r="G245" i="7"/>
  <c r="C242" i="11" s="1"/>
  <c r="AG171" i="13" l="1"/>
  <c r="AF171" i="13" s="1"/>
  <c r="AD172" i="13" s="1"/>
  <c r="AE172" i="13" s="1"/>
  <c r="AH170" i="13"/>
  <c r="AH171" i="13" s="1"/>
  <c r="CQ168" i="13"/>
  <c r="CO169" i="13" s="1"/>
  <c r="BD169" i="13"/>
  <c r="AG172" i="13"/>
  <c r="W170" i="13"/>
  <c r="U171" i="13" s="1"/>
  <c r="ET161" i="13"/>
  <c r="EV161" i="13"/>
  <c r="EL163" i="13"/>
  <c r="EJ164" i="13" s="1"/>
  <c r="EM164" i="13" s="1"/>
  <c r="EB163" i="13"/>
  <c r="ED163" i="13"/>
  <c r="EN163" i="13"/>
  <c r="EK164" i="13"/>
  <c r="AP165" i="13"/>
  <c r="AR165" i="13"/>
  <c r="BA170" i="13"/>
  <c r="BC170" i="13"/>
  <c r="M174" i="13"/>
  <c r="O174" i="13"/>
  <c r="BW115" i="13"/>
  <c r="CW115" i="13"/>
  <c r="BY115" i="13"/>
  <c r="CG115" i="13"/>
  <c r="DD115" i="13"/>
  <c r="CI115" i="13"/>
  <c r="BO145" i="13"/>
  <c r="BM145" i="13"/>
  <c r="BK146" i="13" s="1"/>
  <c r="DL115" i="13"/>
  <c r="C116" i="13"/>
  <c r="H246" i="7"/>
  <c r="D242" i="11"/>
  <c r="B191" i="12"/>
  <c r="D190" i="12"/>
  <c r="G246" i="7"/>
  <c r="C243" i="11" s="1"/>
  <c r="E195" i="7"/>
  <c r="D194" i="7"/>
  <c r="C191" i="12" s="1"/>
  <c r="BD170" i="13" l="1"/>
  <c r="AF172" i="13"/>
  <c r="AD173" i="13" s="1"/>
  <c r="CP169" i="13"/>
  <c r="CR169" i="13"/>
  <c r="AH172" i="13"/>
  <c r="AG173" i="13"/>
  <c r="AE173" i="13"/>
  <c r="X171" i="13"/>
  <c r="V171" i="13"/>
  <c r="EW161" i="13"/>
  <c r="EU161" i="13"/>
  <c r="ES162" i="13" s="1"/>
  <c r="AQ165" i="13"/>
  <c r="AO166" i="13" s="1"/>
  <c r="AR166" i="13" s="1"/>
  <c r="EE163" i="13"/>
  <c r="EC163" i="13"/>
  <c r="EA164" i="13" s="1"/>
  <c r="AS165" i="13"/>
  <c r="EN164" i="13"/>
  <c r="EL164" i="13"/>
  <c r="EJ165" i="13" s="1"/>
  <c r="BB170" i="13"/>
  <c r="AZ171" i="13" s="1"/>
  <c r="P174" i="13"/>
  <c r="N174" i="13"/>
  <c r="L175" i="13" s="1"/>
  <c r="CX115" i="13"/>
  <c r="BU116" i="13"/>
  <c r="BN146" i="13"/>
  <c r="BL146" i="13"/>
  <c r="DG115" i="13"/>
  <c r="D116" i="13"/>
  <c r="F116" i="13"/>
  <c r="DM116" i="13" s="1"/>
  <c r="DJ116" i="13"/>
  <c r="CZ115" i="13"/>
  <c r="DE115" i="13"/>
  <c r="CE116" i="13"/>
  <c r="H247" i="7"/>
  <c r="D243" i="11"/>
  <c r="B192" i="12"/>
  <c r="D191" i="12"/>
  <c r="E196" i="7"/>
  <c r="D195" i="7"/>
  <c r="C192" i="12" s="1"/>
  <c r="G247" i="7"/>
  <c r="C244" i="11" s="1"/>
  <c r="AF173" i="13" l="1"/>
  <c r="AD174" i="13" s="1"/>
  <c r="AE174" i="13" s="1"/>
  <c r="CS169" i="13"/>
  <c r="CQ169" i="13"/>
  <c r="CO170" i="13" s="1"/>
  <c r="AH173" i="13"/>
  <c r="AG174" i="13"/>
  <c r="Y171" i="13"/>
  <c r="W171" i="13"/>
  <c r="U172" i="13" s="1"/>
  <c r="EV162" i="13"/>
  <c r="ET162" i="13"/>
  <c r="AP166" i="13"/>
  <c r="AQ166" i="13" s="1"/>
  <c r="AO167" i="13" s="1"/>
  <c r="AR167" i="13" s="1"/>
  <c r="EB164" i="13"/>
  <c r="ED164" i="13"/>
  <c r="EM165" i="13"/>
  <c r="EK165" i="13"/>
  <c r="BA171" i="13"/>
  <c r="BC171" i="13"/>
  <c r="O175" i="13"/>
  <c r="M175" i="13"/>
  <c r="CH116" i="13"/>
  <c r="DF116" i="13" s="1"/>
  <c r="CF116" i="13"/>
  <c r="DC116" i="13"/>
  <c r="G116" i="13"/>
  <c r="DN116" i="13" s="1"/>
  <c r="E116" i="13"/>
  <c r="DK116" i="13"/>
  <c r="BO146" i="13"/>
  <c r="BM146" i="13"/>
  <c r="BK147" i="13" s="1"/>
  <c r="BV116" i="13"/>
  <c r="BX116" i="13"/>
  <c r="CY116" i="13" s="1"/>
  <c r="CV116" i="13"/>
  <c r="D244" i="11"/>
  <c r="B193" i="12"/>
  <c r="D192" i="12"/>
  <c r="H248" i="7"/>
  <c r="G248" i="7"/>
  <c r="C245" i="11" s="1"/>
  <c r="D196" i="7"/>
  <c r="C193" i="12" s="1"/>
  <c r="E197" i="7"/>
  <c r="CR170" i="13" l="1"/>
  <c r="CP170" i="13"/>
  <c r="AF174" i="13"/>
  <c r="AD175" i="13" s="1"/>
  <c r="AG175" i="13" s="1"/>
  <c r="AH174" i="13"/>
  <c r="X172" i="13"/>
  <c r="V172" i="13"/>
  <c r="Y172" i="13" s="1"/>
  <c r="AS166" i="13"/>
  <c r="EW162" i="13"/>
  <c r="EU162" i="13"/>
  <c r="ES163" i="13" s="1"/>
  <c r="AP167" i="13"/>
  <c r="AQ167" i="13" s="1"/>
  <c r="AO168" i="13" s="1"/>
  <c r="EE164" i="13"/>
  <c r="EC164" i="13"/>
  <c r="EA165" i="13" s="1"/>
  <c r="EN165" i="13"/>
  <c r="EL165" i="13"/>
  <c r="EJ166" i="13" s="1"/>
  <c r="BD171" i="13"/>
  <c r="BB171" i="13"/>
  <c r="AZ172" i="13" s="1"/>
  <c r="P175" i="13"/>
  <c r="N175" i="13"/>
  <c r="L176" i="13" s="1"/>
  <c r="BN147" i="13"/>
  <c r="BL147" i="13"/>
  <c r="BW116" i="13"/>
  <c r="CW116" i="13"/>
  <c r="BY116" i="13"/>
  <c r="DL116" i="13"/>
  <c r="C117" i="13"/>
  <c r="CG116" i="13"/>
  <c r="DD116" i="13"/>
  <c r="CI116" i="13"/>
  <c r="B194" i="12"/>
  <c r="D245" i="11"/>
  <c r="H249" i="7"/>
  <c r="D193" i="12"/>
  <c r="D197" i="7"/>
  <c r="C194" i="12" s="1"/>
  <c r="E198" i="7"/>
  <c r="G249" i="7"/>
  <c r="C246" i="11" s="1"/>
  <c r="CQ170" i="13" l="1"/>
  <c r="CO171" i="13" s="1"/>
  <c r="CR171" i="13" s="1"/>
  <c r="CS170" i="13"/>
  <c r="AE175" i="13"/>
  <c r="AF175" i="13" s="1"/>
  <c r="AD176" i="13" s="1"/>
  <c r="AG176" i="13" s="1"/>
  <c r="W172" i="13"/>
  <c r="U173" i="13" s="1"/>
  <c r="X173" i="13" s="1"/>
  <c r="AS167" i="13"/>
  <c r="AP168" i="13"/>
  <c r="AR168" i="13"/>
  <c r="EV163" i="13"/>
  <c r="ET163" i="13"/>
  <c r="ED165" i="13"/>
  <c r="EB165" i="13"/>
  <c r="EM166" i="13"/>
  <c r="EK166" i="13"/>
  <c r="BC172" i="13"/>
  <c r="BA172" i="13"/>
  <c r="O176" i="13"/>
  <c r="M176" i="13"/>
  <c r="DG116" i="13"/>
  <c r="CZ116" i="13"/>
  <c r="BO147" i="13"/>
  <c r="BM147" i="13"/>
  <c r="BK148" i="13" s="1"/>
  <c r="DE116" i="13"/>
  <c r="CE117" i="13"/>
  <c r="CX116" i="13"/>
  <c r="BU117" i="13"/>
  <c r="F117" i="13"/>
  <c r="DM117" i="13" s="1"/>
  <c r="D117" i="13"/>
  <c r="G117" i="13" s="1"/>
  <c r="DN117" i="13" s="1"/>
  <c r="DJ117" i="13"/>
  <c r="H250" i="7"/>
  <c r="B195" i="12"/>
  <c r="D194" i="12"/>
  <c r="D246" i="11"/>
  <c r="G250" i="7"/>
  <c r="C247" i="11" s="1"/>
  <c r="E199" i="7"/>
  <c r="D198" i="7"/>
  <c r="C195" i="12" s="1"/>
  <c r="CP171" i="13" l="1"/>
  <c r="CQ171" i="13" s="1"/>
  <c r="CO172" i="13" s="1"/>
  <c r="AE176" i="13"/>
  <c r="AF176" i="13" s="1"/>
  <c r="AD177" i="13" s="1"/>
  <c r="AG177" i="13" s="1"/>
  <c r="AH175" i="13"/>
  <c r="V173" i="13"/>
  <c r="Y173" i="13" s="1"/>
  <c r="AS168" i="13"/>
  <c r="AQ168" i="13"/>
  <c r="AO169" i="13" s="1"/>
  <c r="AR169" i="13" s="1"/>
  <c r="EW163" i="13"/>
  <c r="EU163" i="13"/>
  <c r="ES164" i="13" s="1"/>
  <c r="EE165" i="13"/>
  <c r="EC165" i="13"/>
  <c r="EA166" i="13" s="1"/>
  <c r="EN166" i="13"/>
  <c r="EL166" i="13"/>
  <c r="EJ167" i="13" s="1"/>
  <c r="N176" i="13"/>
  <c r="L177" i="13" s="1"/>
  <c r="O177" i="13" s="1"/>
  <c r="BD172" i="13"/>
  <c r="BB172" i="13"/>
  <c r="AZ173" i="13" s="1"/>
  <c r="P176" i="13"/>
  <c r="DC117" i="13"/>
  <c r="CF117" i="13"/>
  <c r="CH117" i="13"/>
  <c r="DF117" i="13" s="1"/>
  <c r="E117" i="13"/>
  <c r="DK117" i="13"/>
  <c r="BN148" i="13"/>
  <c r="BL148" i="13"/>
  <c r="BV117" i="13"/>
  <c r="CV117" i="13"/>
  <c r="BX117" i="13"/>
  <c r="CY117" i="13" s="1"/>
  <c r="H251" i="7"/>
  <c r="D247" i="11"/>
  <c r="B196" i="12"/>
  <c r="D195" i="12"/>
  <c r="E200" i="7"/>
  <c r="D199" i="7"/>
  <c r="C196" i="12" s="1"/>
  <c r="G251" i="7"/>
  <c r="C248" i="11" s="1"/>
  <c r="CS171" i="13" l="1"/>
  <c r="CP172" i="13"/>
  <c r="CR172" i="13"/>
  <c r="AH176" i="13"/>
  <c r="W173" i="13"/>
  <c r="U174" i="13" s="1"/>
  <c r="V174" i="13" s="1"/>
  <c r="AE177" i="13"/>
  <c r="AF177" i="13" s="1"/>
  <c r="AD178" i="13" s="1"/>
  <c r="AE178" i="13" s="1"/>
  <c r="AP169" i="13"/>
  <c r="AS169" i="13" s="1"/>
  <c r="EV164" i="13"/>
  <c r="ET164" i="13"/>
  <c r="M177" i="13"/>
  <c r="P177" i="13" s="1"/>
  <c r="EB166" i="13"/>
  <c r="ED166" i="13"/>
  <c r="EK167" i="13"/>
  <c r="EM167" i="13"/>
  <c r="BA173" i="13"/>
  <c r="BC173" i="13"/>
  <c r="BW117" i="13"/>
  <c r="CW117" i="13"/>
  <c r="BY117" i="13"/>
  <c r="DD117" i="13"/>
  <c r="CG117" i="13"/>
  <c r="CI117" i="13"/>
  <c r="BO148" i="13"/>
  <c r="BM148" i="13"/>
  <c r="BK149" i="13" s="1"/>
  <c r="DL117" i="13"/>
  <c r="C118" i="13"/>
  <c r="B197" i="12"/>
  <c r="D196" i="12"/>
  <c r="D248" i="11"/>
  <c r="H252" i="7"/>
  <c r="G252" i="7"/>
  <c r="C249" i="11" s="1"/>
  <c r="D200" i="7"/>
  <c r="C197" i="12" s="1"/>
  <c r="E201" i="7"/>
  <c r="CQ172" i="13" l="1"/>
  <c r="CO173" i="13" s="1"/>
  <c r="CP173" i="13" s="1"/>
  <c r="CS172" i="13"/>
  <c r="AH177" i="13"/>
  <c r="X174" i="13"/>
  <c r="W174" i="13" s="1"/>
  <c r="U175" i="13" s="1"/>
  <c r="X175" i="13" s="1"/>
  <c r="Y174" i="13"/>
  <c r="AQ169" i="13"/>
  <c r="AO170" i="13" s="1"/>
  <c r="N177" i="13"/>
  <c r="L178" i="13" s="1"/>
  <c r="O178" i="13" s="1"/>
  <c r="AG178" i="13"/>
  <c r="AF178" i="13" s="1"/>
  <c r="AD179" i="13" s="1"/>
  <c r="EW164" i="13"/>
  <c r="EU164" i="13"/>
  <c r="ES165" i="13" s="1"/>
  <c r="AH178" i="13"/>
  <c r="EE166" i="13"/>
  <c r="EC166" i="13"/>
  <c r="EA167" i="13" s="1"/>
  <c r="EN167" i="13"/>
  <c r="EL167" i="13"/>
  <c r="EJ168" i="13" s="1"/>
  <c r="BD173" i="13"/>
  <c r="BB173" i="13"/>
  <c r="AZ174" i="13" s="1"/>
  <c r="DE117" i="13"/>
  <c r="CE118" i="13"/>
  <c r="CZ117" i="13"/>
  <c r="F118" i="13"/>
  <c r="DM118" i="13" s="1"/>
  <c r="D118" i="13"/>
  <c r="DJ118" i="13"/>
  <c r="BN149" i="13"/>
  <c r="BL149" i="13"/>
  <c r="DG117" i="13"/>
  <c r="CX117" i="13"/>
  <c r="BU118" i="13"/>
  <c r="B198" i="12"/>
  <c r="D249" i="11"/>
  <c r="H253" i="7"/>
  <c r="D197" i="12"/>
  <c r="D201" i="7"/>
  <c r="C198" i="12" s="1"/>
  <c r="E202" i="7"/>
  <c r="G253" i="7"/>
  <c r="C250" i="11" s="1"/>
  <c r="CS173" i="13" l="1"/>
  <c r="CR173" i="13"/>
  <c r="CQ173" i="13" s="1"/>
  <c r="CO174" i="13" s="1"/>
  <c r="CP174" i="13" s="1"/>
  <c r="M178" i="13"/>
  <c r="N178" i="13" s="1"/>
  <c r="L179" i="13" s="1"/>
  <c r="O179" i="13" s="1"/>
  <c r="V175" i="13"/>
  <c r="W175" i="13" s="1"/>
  <c r="U176" i="13" s="1"/>
  <c r="AR170" i="13"/>
  <c r="AP170" i="13"/>
  <c r="AE179" i="13"/>
  <c r="AG179" i="13"/>
  <c r="ET165" i="13"/>
  <c r="EV165" i="13"/>
  <c r="EB167" i="13"/>
  <c r="ED167" i="13"/>
  <c r="EK168" i="13"/>
  <c r="EM168" i="13"/>
  <c r="BC174" i="13"/>
  <c r="BA174" i="13"/>
  <c r="BX118" i="13"/>
  <c r="CY118" i="13" s="1"/>
  <c r="CV118" i="13"/>
  <c r="BV118" i="13"/>
  <c r="BO149" i="13"/>
  <c r="BM149" i="13"/>
  <c r="BK150" i="13" s="1"/>
  <c r="G118" i="13"/>
  <c r="DN118" i="13" s="1"/>
  <c r="E118" i="13"/>
  <c r="DK118" i="13"/>
  <c r="DC118" i="13"/>
  <c r="CF118" i="13"/>
  <c r="CH118" i="13"/>
  <c r="DF118" i="13" s="1"/>
  <c r="H254" i="7"/>
  <c r="D250" i="11"/>
  <c r="D198" i="12"/>
  <c r="B199" i="12"/>
  <c r="G254" i="7"/>
  <c r="C251" i="11" s="1"/>
  <c r="E203" i="7"/>
  <c r="D202" i="7"/>
  <c r="C199" i="12" s="1"/>
  <c r="CR174" i="13" l="1"/>
  <c r="P178" i="13"/>
  <c r="Y175" i="13"/>
  <c r="X176" i="13"/>
  <c r="V176" i="13"/>
  <c r="AQ170" i="13"/>
  <c r="AO171" i="13" s="1"/>
  <c r="AR171" i="13" s="1"/>
  <c r="AS170" i="13"/>
  <c r="M179" i="13"/>
  <c r="P179" i="13" s="1"/>
  <c r="EU165" i="13"/>
  <c r="ES166" i="13" s="1"/>
  <c r="ET166" i="13" s="1"/>
  <c r="BB174" i="13"/>
  <c r="AZ175" i="13" s="1"/>
  <c r="BA175" i="13" s="1"/>
  <c r="EW165" i="13"/>
  <c r="AH179" i="13"/>
  <c r="AF179" i="13"/>
  <c r="AD180" i="13" s="1"/>
  <c r="EE167" i="13"/>
  <c r="EC167" i="13"/>
  <c r="EA168" i="13" s="1"/>
  <c r="EN168" i="13"/>
  <c r="EL168" i="13"/>
  <c r="EJ169" i="13" s="1"/>
  <c r="BD174" i="13"/>
  <c r="CS174" i="13"/>
  <c r="CQ174" i="13"/>
  <c r="CO175" i="13" s="1"/>
  <c r="CP175" i="13" s="1"/>
  <c r="DL118" i="13"/>
  <c r="C119" i="13"/>
  <c r="BW118" i="13"/>
  <c r="CW118" i="13"/>
  <c r="BY118" i="13"/>
  <c r="BN150" i="13"/>
  <c r="BL150" i="13"/>
  <c r="CG118" i="13"/>
  <c r="DD118" i="13"/>
  <c r="CI118" i="13"/>
  <c r="H255" i="7"/>
  <c r="D199" i="12"/>
  <c r="D251" i="11"/>
  <c r="B200" i="12"/>
  <c r="E204" i="7"/>
  <c r="D203" i="7"/>
  <c r="C200" i="12" s="1"/>
  <c r="G255" i="7"/>
  <c r="C252" i="11" s="1"/>
  <c r="Y176" i="13" l="1"/>
  <c r="W176" i="13"/>
  <c r="U177" i="13" s="1"/>
  <c r="V177" i="13" s="1"/>
  <c r="Y177" i="13" s="1"/>
  <c r="AP171" i="13"/>
  <c r="AQ171" i="13" s="1"/>
  <c r="AO172" i="13" s="1"/>
  <c r="AR172" i="13" s="1"/>
  <c r="N179" i="13"/>
  <c r="L180" i="13" s="1"/>
  <c r="O180" i="13" s="1"/>
  <c r="EV166" i="13"/>
  <c r="EU166" i="13" s="1"/>
  <c r="ES167" i="13" s="1"/>
  <c r="BC175" i="13"/>
  <c r="BB175" i="13" s="1"/>
  <c r="AZ176" i="13" s="1"/>
  <c r="EW166" i="13"/>
  <c r="AG180" i="13"/>
  <c r="AE180" i="13"/>
  <c r="ED168" i="13"/>
  <c r="EB168" i="13"/>
  <c r="EM169" i="13"/>
  <c r="EK169" i="13"/>
  <c r="BD175" i="13"/>
  <c r="CS175" i="13"/>
  <c r="CR175" i="13"/>
  <c r="BO150" i="13"/>
  <c r="BM150" i="13"/>
  <c r="BK151" i="13" s="1"/>
  <c r="CX118" i="13"/>
  <c r="BU119" i="13"/>
  <c r="DG118" i="13"/>
  <c r="CZ118" i="13"/>
  <c r="DE118" i="13"/>
  <c r="CE119" i="13"/>
  <c r="F119" i="13"/>
  <c r="DM119" i="13" s="1"/>
  <c r="D119" i="13"/>
  <c r="DJ119" i="13"/>
  <c r="D252" i="11"/>
  <c r="B201" i="12"/>
  <c r="H256" i="7"/>
  <c r="D200" i="12"/>
  <c r="G256" i="7"/>
  <c r="C253" i="11" s="1"/>
  <c r="D204" i="7"/>
  <c r="C201" i="12" s="1"/>
  <c r="E205" i="7"/>
  <c r="X177" i="13" l="1"/>
  <c r="AS171" i="13"/>
  <c r="W177" i="13"/>
  <c r="U178" i="13" s="1"/>
  <c r="M180" i="13"/>
  <c r="P180" i="13" s="1"/>
  <c r="AP172" i="13"/>
  <c r="AQ172" i="13" s="1"/>
  <c r="AO173" i="13" s="1"/>
  <c r="EV167" i="13"/>
  <c r="ET167" i="13"/>
  <c r="AF180" i="13"/>
  <c r="AD181" i="13" s="1"/>
  <c r="AE181" i="13" s="1"/>
  <c r="AH180" i="13"/>
  <c r="EE168" i="13"/>
  <c r="EC168" i="13"/>
  <c r="EA169" i="13" s="1"/>
  <c r="EN169" i="13"/>
  <c r="EL169" i="13"/>
  <c r="EJ170" i="13" s="1"/>
  <c r="BA176" i="13"/>
  <c r="BC176" i="13"/>
  <c r="CQ175" i="13"/>
  <c r="CO176" i="13" s="1"/>
  <c r="CP176" i="13" s="1"/>
  <c r="G119" i="13"/>
  <c r="DN119" i="13" s="1"/>
  <c r="E119" i="13"/>
  <c r="DK119" i="13"/>
  <c r="CV119" i="13"/>
  <c r="BX119" i="13"/>
  <c r="CY119" i="13" s="1"/>
  <c r="BV119" i="13"/>
  <c r="DC119" i="13"/>
  <c r="CH119" i="13"/>
  <c r="DF119" i="13" s="1"/>
  <c r="CF119" i="13"/>
  <c r="BN151" i="13"/>
  <c r="BL151" i="13"/>
  <c r="B202" i="12"/>
  <c r="D253" i="11"/>
  <c r="H257" i="7"/>
  <c r="D201" i="12"/>
  <c r="D205" i="7"/>
  <c r="C202" i="12" s="1"/>
  <c r="E206" i="7"/>
  <c r="G257" i="7"/>
  <c r="C254" i="11" s="1"/>
  <c r="AS172" i="13" l="1"/>
  <c r="X178" i="13"/>
  <c r="V178" i="13"/>
  <c r="W178" i="13" s="1"/>
  <c r="U179" i="13" s="1"/>
  <c r="N180" i="13"/>
  <c r="L181" i="13" s="1"/>
  <c r="EU167" i="13"/>
  <c r="ES168" i="13" s="1"/>
  <c r="EV168" i="13" s="1"/>
  <c r="EW167" i="13"/>
  <c r="AG181" i="13"/>
  <c r="AF181" i="13" s="1"/>
  <c r="AD182" i="13" s="1"/>
  <c r="AR173" i="13"/>
  <c r="AP173" i="13"/>
  <c r="AH181" i="13"/>
  <c r="ED169" i="13"/>
  <c r="EB169" i="13"/>
  <c r="EM170" i="13"/>
  <c r="EK170" i="13"/>
  <c r="BD176" i="13"/>
  <c r="BB176" i="13"/>
  <c r="AZ177" i="13" s="1"/>
  <c r="CR176" i="13"/>
  <c r="CW119" i="13"/>
  <c r="BW119" i="13"/>
  <c r="BY119" i="13"/>
  <c r="BO151" i="13"/>
  <c r="BM151" i="13"/>
  <c r="BK152" i="13" s="1"/>
  <c r="DD119" i="13"/>
  <c r="CG119" i="13"/>
  <c r="CI119" i="13"/>
  <c r="DL119" i="13"/>
  <c r="C120" i="13"/>
  <c r="D202" i="12"/>
  <c r="B203" i="12"/>
  <c r="H258" i="7"/>
  <c r="D254" i="11"/>
  <c r="G258" i="7"/>
  <c r="C255" i="11" s="1"/>
  <c r="E207" i="7"/>
  <c r="D206" i="7"/>
  <c r="C203" i="12" s="1"/>
  <c r="ET168" i="13" l="1"/>
  <c r="EU168" i="13" s="1"/>
  <c r="ES169" i="13" s="1"/>
  <c r="Y178" i="13"/>
  <c r="X179" i="13"/>
  <c r="V179" i="13"/>
  <c r="M181" i="13"/>
  <c r="O181" i="13"/>
  <c r="AQ173" i="13"/>
  <c r="AO174" i="13" s="1"/>
  <c r="AR174" i="13" s="1"/>
  <c r="AS173" i="13"/>
  <c r="AG182" i="13"/>
  <c r="AE182" i="13"/>
  <c r="EE169" i="13"/>
  <c r="EC169" i="13"/>
  <c r="EA170" i="13" s="1"/>
  <c r="EN170" i="13"/>
  <c r="EL170" i="13"/>
  <c r="EJ171" i="13" s="1"/>
  <c r="BC177" i="13"/>
  <c r="BA177" i="13"/>
  <c r="CQ176" i="13"/>
  <c r="CO177" i="13" s="1"/>
  <c r="CP177" i="13" s="1"/>
  <c r="CS176" i="13"/>
  <c r="F120" i="13"/>
  <c r="DM120" i="13" s="1"/>
  <c r="D120" i="13"/>
  <c r="DJ120" i="13"/>
  <c r="CZ119" i="13"/>
  <c r="BN152" i="13"/>
  <c r="BL152" i="13"/>
  <c r="CX119" i="13"/>
  <c r="BU120" i="13"/>
  <c r="DG119" i="13"/>
  <c r="DE119" i="13"/>
  <c r="CE120" i="13"/>
  <c r="H259" i="7"/>
  <c r="D203" i="12"/>
  <c r="B204" i="12"/>
  <c r="D255" i="11"/>
  <c r="E208" i="7"/>
  <c r="D207" i="7"/>
  <c r="C204" i="12" s="1"/>
  <c r="G259" i="7"/>
  <c r="C256" i="11" s="1"/>
  <c r="EW168" i="13" l="1"/>
  <c r="EV169" i="13"/>
  <c r="ET169" i="13"/>
  <c r="EU169" i="13" s="1"/>
  <c r="ES170" i="13" s="1"/>
  <c r="EV170" i="13" s="1"/>
  <c r="Y179" i="13"/>
  <c r="W179" i="13"/>
  <c r="U180" i="13" s="1"/>
  <c r="P181" i="13"/>
  <c r="N181" i="13"/>
  <c r="L182" i="13" s="1"/>
  <c r="AP174" i="13"/>
  <c r="AQ174" i="13" s="1"/>
  <c r="AO175" i="13" s="1"/>
  <c r="AF182" i="13"/>
  <c r="AD183" i="13" s="1"/>
  <c r="AE183" i="13" s="1"/>
  <c r="AH182" i="13"/>
  <c r="BB177" i="13"/>
  <c r="AZ178" i="13" s="1"/>
  <c r="BC178" i="13" s="1"/>
  <c r="EB170" i="13"/>
  <c r="ED170" i="13"/>
  <c r="EK171" i="13"/>
  <c r="EM171" i="13"/>
  <c r="BD177" i="13"/>
  <c r="CR177" i="13"/>
  <c r="BO152" i="13"/>
  <c r="BM152" i="13"/>
  <c r="BK153" i="13" s="1"/>
  <c r="G120" i="13"/>
  <c r="DN120" i="13" s="1"/>
  <c r="E120" i="13"/>
  <c r="DK120" i="13"/>
  <c r="CH120" i="13"/>
  <c r="DF120" i="13" s="1"/>
  <c r="DC120" i="13"/>
  <c r="CF120" i="13"/>
  <c r="BV120" i="13"/>
  <c r="BX120" i="13"/>
  <c r="CY120" i="13" s="1"/>
  <c r="CV120" i="13"/>
  <c r="B205" i="12"/>
  <c r="D256" i="11"/>
  <c r="H260" i="7"/>
  <c r="D204" i="12"/>
  <c r="G260" i="7"/>
  <c r="C257" i="11" s="1"/>
  <c r="D208" i="7"/>
  <c r="C205" i="12" s="1"/>
  <c r="E209" i="7"/>
  <c r="EW169" i="13" l="1"/>
  <c r="X180" i="13"/>
  <c r="V180" i="13"/>
  <c r="W180" i="13" s="1"/>
  <c r="U181" i="13" s="1"/>
  <c r="O182" i="13"/>
  <c r="M182" i="13"/>
  <c r="AS174" i="13"/>
  <c r="ET170" i="13"/>
  <c r="EU170" i="13" s="1"/>
  <c r="ES171" i="13" s="1"/>
  <c r="AG183" i="13"/>
  <c r="AF183" i="13" s="1"/>
  <c r="AD184" i="13" s="1"/>
  <c r="AP175" i="13"/>
  <c r="AR175" i="13"/>
  <c r="BA178" i="13"/>
  <c r="BB178" i="13" s="1"/>
  <c r="AZ179" i="13" s="1"/>
  <c r="BC179" i="13" s="1"/>
  <c r="AH183" i="13"/>
  <c r="EE170" i="13"/>
  <c r="EC170" i="13"/>
  <c r="EA171" i="13" s="1"/>
  <c r="EN171" i="13"/>
  <c r="EL171" i="13"/>
  <c r="EJ172" i="13" s="1"/>
  <c r="CQ177" i="13"/>
  <c r="CO178" i="13" s="1"/>
  <c r="CP178" i="13" s="1"/>
  <c r="CS177" i="13"/>
  <c r="DL120" i="13"/>
  <c r="C121" i="13"/>
  <c r="DD120" i="13"/>
  <c r="CG120" i="13"/>
  <c r="CI120" i="13"/>
  <c r="BN153" i="13"/>
  <c r="BL153" i="13"/>
  <c r="BW120" i="13"/>
  <c r="CW120" i="13"/>
  <c r="BY120" i="13"/>
  <c r="B206" i="12"/>
  <c r="H261" i="7"/>
  <c r="D257" i="11"/>
  <c r="D205" i="12"/>
  <c r="D209" i="7"/>
  <c r="C206" i="12" s="1"/>
  <c r="E210" i="7"/>
  <c r="G261" i="7"/>
  <c r="C258" i="11" s="1"/>
  <c r="Y180" i="13" l="1"/>
  <c r="V181" i="13"/>
  <c r="X181" i="13"/>
  <c r="P182" i="13"/>
  <c r="N182" i="13"/>
  <c r="L183" i="13" s="1"/>
  <c r="EW170" i="13"/>
  <c r="BD178" i="13"/>
  <c r="BA179" i="13"/>
  <c r="BB179" i="13" s="1"/>
  <c r="AZ180" i="13" s="1"/>
  <c r="BA180" i="13" s="1"/>
  <c r="EV171" i="13"/>
  <c r="ET171" i="13"/>
  <c r="AG184" i="13"/>
  <c r="AE184" i="13"/>
  <c r="AH184" i="13" s="1"/>
  <c r="CR178" i="13"/>
  <c r="CQ178" i="13" s="1"/>
  <c r="CO179" i="13" s="1"/>
  <c r="CP179" i="13" s="1"/>
  <c r="AQ175" i="13"/>
  <c r="AO176" i="13" s="1"/>
  <c r="AR176" i="13" s="1"/>
  <c r="AS175" i="13"/>
  <c r="ED171" i="13"/>
  <c r="EB171" i="13"/>
  <c r="EM172" i="13"/>
  <c r="EK172" i="13"/>
  <c r="EN172" i="13" s="1"/>
  <c r="CS178" i="13"/>
  <c r="CZ120" i="13"/>
  <c r="CX120" i="13"/>
  <c r="BU121" i="13"/>
  <c r="D121" i="13"/>
  <c r="G121" i="13" s="1"/>
  <c r="DN121" i="13" s="1"/>
  <c r="F121" i="13"/>
  <c r="DM121" i="13" s="1"/>
  <c r="DJ121" i="13"/>
  <c r="BO153" i="13"/>
  <c r="BM153" i="13"/>
  <c r="BK154" i="13" s="1"/>
  <c r="DG120" i="13"/>
  <c r="DE120" i="13"/>
  <c r="CE121" i="13"/>
  <c r="B207" i="12"/>
  <c r="D206" i="12"/>
  <c r="H262" i="7"/>
  <c r="D258" i="11"/>
  <c r="G262" i="7"/>
  <c r="C259" i="11" s="1"/>
  <c r="E211" i="7"/>
  <c r="D210" i="7"/>
  <c r="C207" i="12" s="1"/>
  <c r="EW171" i="13" l="1"/>
  <c r="BD179" i="13"/>
  <c r="W181" i="13"/>
  <c r="U182" i="13" s="1"/>
  <c r="V182" i="13" s="1"/>
  <c r="Y181" i="13"/>
  <c r="M183" i="13"/>
  <c r="P183" i="13" s="1"/>
  <c r="O183" i="13"/>
  <c r="EU171" i="13"/>
  <c r="ES172" i="13" s="1"/>
  <c r="EV172" i="13" s="1"/>
  <c r="AF184" i="13"/>
  <c r="AD185" i="13" s="1"/>
  <c r="AE185" i="13" s="1"/>
  <c r="AH185" i="13" s="1"/>
  <c r="AP176" i="13"/>
  <c r="AQ176" i="13" s="1"/>
  <c r="AO177" i="13" s="1"/>
  <c r="EC171" i="13"/>
  <c r="EA172" i="13" s="1"/>
  <c r="EB172" i="13" s="1"/>
  <c r="BC180" i="13"/>
  <c r="BB180" i="13" s="1"/>
  <c r="AZ181" i="13" s="1"/>
  <c r="EE171" i="13"/>
  <c r="EL172" i="13"/>
  <c r="EJ173" i="13" s="1"/>
  <c r="BD180" i="13"/>
  <c r="CR179" i="13"/>
  <c r="E121" i="13"/>
  <c r="DK121" i="13"/>
  <c r="BN154" i="13"/>
  <c r="BL154" i="13"/>
  <c r="DC121" i="13"/>
  <c r="CH121" i="13"/>
  <c r="DF121" i="13" s="1"/>
  <c r="CF121" i="13"/>
  <c r="BX121" i="13"/>
  <c r="CY121" i="13" s="1"/>
  <c r="CV121" i="13"/>
  <c r="BV121" i="13"/>
  <c r="H263" i="7"/>
  <c r="D207" i="12"/>
  <c r="B208" i="12"/>
  <c r="D259" i="11"/>
  <c r="E212" i="7"/>
  <c r="D211" i="7"/>
  <c r="C208" i="12" s="1"/>
  <c r="G263" i="7"/>
  <c r="C260" i="11" s="1"/>
  <c r="X182" i="13" l="1"/>
  <c r="ET172" i="13"/>
  <c r="EW172" i="13" s="1"/>
  <c r="Y182" i="13"/>
  <c r="W182" i="13"/>
  <c r="U183" i="13" s="1"/>
  <c r="N183" i="13"/>
  <c r="L184" i="13" s="1"/>
  <c r="AS176" i="13"/>
  <c r="AG185" i="13"/>
  <c r="AF185" i="13" s="1"/>
  <c r="AD186" i="13" s="1"/>
  <c r="AE186" i="13" s="1"/>
  <c r="AR177" i="13"/>
  <c r="AP177" i="13"/>
  <c r="ED172" i="13"/>
  <c r="EC172" i="13" s="1"/>
  <c r="EA173" i="13" s="1"/>
  <c r="EE172" i="13"/>
  <c r="BC181" i="13"/>
  <c r="BA181" i="13"/>
  <c r="BD181" i="13" s="1"/>
  <c r="EM173" i="13"/>
  <c r="EK173" i="13"/>
  <c r="CS179" i="13"/>
  <c r="CQ179" i="13"/>
  <c r="CO180" i="13" s="1"/>
  <c r="CP180" i="13" s="1"/>
  <c r="CG121" i="13"/>
  <c r="DD121" i="13"/>
  <c r="CI121" i="13"/>
  <c r="BO154" i="13"/>
  <c r="BM154" i="13"/>
  <c r="BK155" i="13" s="1"/>
  <c r="DL121" i="13"/>
  <c r="C122" i="13"/>
  <c r="CW121" i="13"/>
  <c r="BW121" i="13"/>
  <c r="BY121" i="13"/>
  <c r="H264" i="7"/>
  <c r="D260" i="11"/>
  <c r="D208" i="12"/>
  <c r="B209" i="12"/>
  <c r="G264" i="7"/>
  <c r="C261" i="11" s="1"/>
  <c r="E213" i="7"/>
  <c r="D212" i="7"/>
  <c r="C209" i="12" s="1"/>
  <c r="EU172" i="13" l="1"/>
  <c r="ES173" i="13" s="1"/>
  <c r="ET173" i="13" s="1"/>
  <c r="AS177" i="13"/>
  <c r="X183" i="13"/>
  <c r="V183" i="13"/>
  <c r="M184" i="13"/>
  <c r="P184" i="13" s="1"/>
  <c r="O184" i="13"/>
  <c r="AG186" i="13"/>
  <c r="AF186" i="13" s="1"/>
  <c r="AD187" i="13" s="1"/>
  <c r="AH186" i="13"/>
  <c r="AQ177" i="13"/>
  <c r="AO178" i="13" s="1"/>
  <c r="AR178" i="13" s="1"/>
  <c r="BB181" i="13"/>
  <c r="AZ182" i="13" s="1"/>
  <c r="BA182" i="13" s="1"/>
  <c r="EL173" i="13"/>
  <c r="EJ174" i="13" s="1"/>
  <c r="EM174" i="13" s="1"/>
  <c r="EB173" i="13"/>
  <c r="ED173" i="13"/>
  <c r="EN173" i="13"/>
  <c r="CR180" i="13"/>
  <c r="CS180" i="13"/>
  <c r="DG121" i="13"/>
  <c r="CZ121" i="13"/>
  <c r="CX121" i="13"/>
  <c r="BU122" i="13"/>
  <c r="F122" i="13"/>
  <c r="DM122" i="13" s="1"/>
  <c r="D122" i="13"/>
  <c r="DJ122" i="13"/>
  <c r="BN155" i="13"/>
  <c r="BL155" i="13"/>
  <c r="DE121" i="13"/>
  <c r="CE122" i="13"/>
  <c r="B210" i="12"/>
  <c r="H265" i="7"/>
  <c r="D209" i="12"/>
  <c r="D261" i="11"/>
  <c r="G265" i="7"/>
  <c r="C262" i="11" s="1"/>
  <c r="D213" i="7"/>
  <c r="C210" i="12" s="1"/>
  <c r="E214" i="7"/>
  <c r="EV173" i="13" l="1"/>
  <c r="W183" i="13"/>
  <c r="U184" i="13" s="1"/>
  <c r="V184" i="13" s="1"/>
  <c r="Y183" i="13"/>
  <c r="N184" i="13"/>
  <c r="L185" i="13" s="1"/>
  <c r="AG187" i="13"/>
  <c r="AE187" i="13"/>
  <c r="AH187" i="13" s="1"/>
  <c r="AP178" i="13"/>
  <c r="AQ178" i="13" s="1"/>
  <c r="AO179" i="13" s="1"/>
  <c r="AP179" i="13" s="1"/>
  <c r="BC182" i="13"/>
  <c r="BB182" i="13" s="1"/>
  <c r="AZ183" i="13" s="1"/>
  <c r="BA183" i="13" s="1"/>
  <c r="EK174" i="13"/>
  <c r="EL174" i="13" s="1"/>
  <c r="EJ175" i="13" s="1"/>
  <c r="EU173" i="13"/>
  <c r="ES174" i="13" s="1"/>
  <c r="ET174" i="13" s="1"/>
  <c r="EW173" i="13"/>
  <c r="EE173" i="13"/>
  <c r="EC173" i="13"/>
  <c r="EA174" i="13" s="1"/>
  <c r="BD182" i="13"/>
  <c r="CQ180" i="13"/>
  <c r="CO181" i="13" s="1"/>
  <c r="CP181" i="13" s="1"/>
  <c r="BX122" i="13"/>
  <c r="CY122" i="13" s="1"/>
  <c r="BV122" i="13"/>
  <c r="CV122" i="13"/>
  <c r="BO155" i="13"/>
  <c r="BM155" i="13"/>
  <c r="BK156" i="13" s="1"/>
  <c r="CF122" i="13"/>
  <c r="CH122" i="13"/>
  <c r="DF122" i="13" s="1"/>
  <c r="DC122" i="13"/>
  <c r="G122" i="13"/>
  <c r="DN122" i="13" s="1"/>
  <c r="E122" i="13"/>
  <c r="DK122" i="13"/>
  <c r="D210" i="12"/>
  <c r="B211" i="12"/>
  <c r="D262" i="11"/>
  <c r="H266" i="7"/>
  <c r="G266" i="7"/>
  <c r="C263" i="11" s="1"/>
  <c r="D214" i="7"/>
  <c r="C211" i="12" s="1"/>
  <c r="E215" i="7"/>
  <c r="X184" i="13" l="1"/>
  <c r="W184" i="13" s="1"/>
  <c r="U185" i="13" s="1"/>
  <c r="V185" i="13" s="1"/>
  <c r="Y184" i="13"/>
  <c r="M185" i="13"/>
  <c r="P185" i="13" s="1"/>
  <c r="O185" i="13"/>
  <c r="AF187" i="13"/>
  <c r="AD188" i="13" s="1"/>
  <c r="AE188" i="13" s="1"/>
  <c r="AS178" i="13"/>
  <c r="AS179" i="13" s="1"/>
  <c r="AR179" i="13"/>
  <c r="AQ179" i="13" s="1"/>
  <c r="AO180" i="13" s="1"/>
  <c r="AR180" i="13" s="1"/>
  <c r="EN174" i="13"/>
  <c r="EV174" i="13"/>
  <c r="EU174" i="13" s="1"/>
  <c r="ES175" i="13" s="1"/>
  <c r="EV175" i="13" s="1"/>
  <c r="EW174" i="13"/>
  <c r="BC183" i="13"/>
  <c r="BB183" i="13" s="1"/>
  <c r="AZ184" i="13" s="1"/>
  <c r="EB174" i="13"/>
  <c r="ED174" i="13"/>
  <c r="EK175" i="13"/>
  <c r="EM175" i="13"/>
  <c r="BD183" i="13"/>
  <c r="CR181" i="13"/>
  <c r="BN156" i="13"/>
  <c r="BL156" i="13"/>
  <c r="DL122" i="13"/>
  <c r="C123" i="13"/>
  <c r="CG122" i="13"/>
  <c r="DD122" i="13"/>
  <c r="CI122" i="13"/>
  <c r="BW122" i="13"/>
  <c r="CW122" i="13"/>
  <c r="BY122" i="13"/>
  <c r="H267" i="7"/>
  <c r="D263" i="11"/>
  <c r="B212" i="12"/>
  <c r="D211" i="12"/>
  <c r="E216" i="7"/>
  <c r="D215" i="7"/>
  <c r="C212" i="12" s="1"/>
  <c r="G267" i="7"/>
  <c r="C264" i="11" s="1"/>
  <c r="X185" i="13" l="1"/>
  <c r="W185" i="13" s="1"/>
  <c r="U186" i="13" s="1"/>
  <c r="AG188" i="13"/>
  <c r="AF188" i="13" s="1"/>
  <c r="AD189" i="13" s="1"/>
  <c r="Y185" i="13"/>
  <c r="N185" i="13"/>
  <c r="L186" i="13" s="1"/>
  <c r="O186" i="13" s="1"/>
  <c r="AP180" i="13"/>
  <c r="AQ180" i="13" s="1"/>
  <c r="AO181" i="13" s="1"/>
  <c r="AR181" i="13" s="1"/>
  <c r="ET175" i="13"/>
  <c r="EU175" i="13" s="1"/>
  <c r="ES176" i="13" s="1"/>
  <c r="AH188" i="13"/>
  <c r="EE174" i="13"/>
  <c r="EC174" i="13"/>
  <c r="EA175" i="13" s="1"/>
  <c r="EN175" i="13"/>
  <c r="EL175" i="13"/>
  <c r="EJ176" i="13" s="1"/>
  <c r="BC184" i="13"/>
  <c r="BA184" i="13"/>
  <c r="CQ181" i="13"/>
  <c r="CO182" i="13" s="1"/>
  <c r="CP182" i="13" s="1"/>
  <c r="CS181" i="13"/>
  <c r="BO156" i="13"/>
  <c r="BM156" i="13"/>
  <c r="BK157" i="13" s="1"/>
  <c r="CX122" i="13"/>
  <c r="BU123" i="13"/>
  <c r="DE122" i="13"/>
  <c r="CE123" i="13"/>
  <c r="CZ122" i="13"/>
  <c r="DG122" i="13"/>
  <c r="F123" i="13"/>
  <c r="DM123" i="13" s="1"/>
  <c r="D123" i="13"/>
  <c r="G123" i="13" s="1"/>
  <c r="DN123" i="13" s="1"/>
  <c r="DJ123" i="13"/>
  <c r="D212" i="12"/>
  <c r="D264" i="11"/>
  <c r="H268" i="7"/>
  <c r="B213" i="12"/>
  <c r="E217" i="7"/>
  <c r="D216" i="7"/>
  <c r="C213" i="12" s="1"/>
  <c r="G268" i="7"/>
  <c r="C265" i="11" s="1"/>
  <c r="AS180" i="13" l="1"/>
  <c r="EW175" i="13"/>
  <c r="X186" i="13"/>
  <c r="V186" i="13"/>
  <c r="W186" i="13" s="1"/>
  <c r="U187" i="13" s="1"/>
  <c r="M186" i="13"/>
  <c r="P186" i="13" s="1"/>
  <c r="AP181" i="13"/>
  <c r="AQ181" i="13" s="1"/>
  <c r="AO182" i="13" s="1"/>
  <c r="EV176" i="13"/>
  <c r="ET176" i="13"/>
  <c r="AG189" i="13"/>
  <c r="AE189" i="13"/>
  <c r="BB184" i="13"/>
  <c r="AZ185" i="13" s="1"/>
  <c r="BC185" i="13" s="1"/>
  <c r="EB175" i="13"/>
  <c r="ED175" i="13"/>
  <c r="EK176" i="13"/>
  <c r="EM176" i="13"/>
  <c r="BD184" i="13"/>
  <c r="CR182" i="13"/>
  <c r="CH123" i="13"/>
  <c r="DF123" i="13" s="1"/>
  <c r="DC123" i="13"/>
  <c r="CF123" i="13"/>
  <c r="BN157" i="13"/>
  <c r="BL157" i="13"/>
  <c r="BV123" i="13"/>
  <c r="BX123" i="13"/>
  <c r="CY123" i="13" s="1"/>
  <c r="CV123" i="13"/>
  <c r="E123" i="13"/>
  <c r="DK123" i="13"/>
  <c r="D265" i="11"/>
  <c r="B214" i="12"/>
  <c r="D213" i="12"/>
  <c r="H269" i="7"/>
  <c r="G269" i="7"/>
  <c r="C266" i="11" s="1"/>
  <c r="D217" i="7"/>
  <c r="C214" i="12" s="1"/>
  <c r="E218" i="7"/>
  <c r="Y186" i="13" l="1"/>
  <c r="N186" i="13"/>
  <c r="L187" i="13" s="1"/>
  <c r="O187" i="13" s="1"/>
  <c r="X187" i="13"/>
  <c r="V187" i="13"/>
  <c r="AS181" i="13"/>
  <c r="BA185" i="13"/>
  <c r="BB185" i="13" s="1"/>
  <c r="AZ186" i="13" s="1"/>
  <c r="AP182" i="13"/>
  <c r="AR182" i="13"/>
  <c r="AH189" i="13"/>
  <c r="AF189" i="13"/>
  <c r="AD190" i="13" s="1"/>
  <c r="EW176" i="13"/>
  <c r="EU176" i="13"/>
  <c r="ES177" i="13" s="1"/>
  <c r="EE175" i="13"/>
  <c r="EC175" i="13"/>
  <c r="EA176" i="13" s="1"/>
  <c r="EN176" i="13"/>
  <c r="EL176" i="13"/>
  <c r="EJ177" i="13" s="1"/>
  <c r="CQ182" i="13"/>
  <c r="CO183" i="13" s="1"/>
  <c r="CP183" i="13" s="1"/>
  <c r="CS182" i="13"/>
  <c r="CW123" i="13"/>
  <c r="BW123" i="13"/>
  <c r="BY123" i="13"/>
  <c r="DL123" i="13"/>
  <c r="C124" i="13"/>
  <c r="BO157" i="13"/>
  <c r="BM157" i="13"/>
  <c r="BK158" i="13" s="1"/>
  <c r="CG123" i="13"/>
  <c r="DD123" i="13"/>
  <c r="CI123" i="13"/>
  <c r="D266" i="11"/>
  <c r="H270" i="7"/>
  <c r="B215" i="12"/>
  <c r="D214" i="12"/>
  <c r="G270" i="7"/>
  <c r="C267" i="11" s="1"/>
  <c r="D218" i="7"/>
  <c r="C215" i="12" s="1"/>
  <c r="E219" i="7"/>
  <c r="M187" i="13" l="1"/>
  <c r="N187" i="13" s="1"/>
  <c r="L188" i="13" s="1"/>
  <c r="O188" i="13" s="1"/>
  <c r="AS182" i="13"/>
  <c r="W187" i="13"/>
  <c r="U188" i="13" s="1"/>
  <c r="X188" i="13" s="1"/>
  <c r="BD185" i="13"/>
  <c r="P187" i="13"/>
  <c r="Y187" i="13"/>
  <c r="AQ182" i="13"/>
  <c r="AO183" i="13" s="1"/>
  <c r="AP183" i="13" s="1"/>
  <c r="AS183" i="13" s="1"/>
  <c r="AE190" i="13"/>
  <c r="AH190" i="13" s="1"/>
  <c r="AG190" i="13"/>
  <c r="ET177" i="13"/>
  <c r="EW177" i="13" s="1"/>
  <c r="EV177" i="13"/>
  <c r="EB176" i="13"/>
  <c r="ED176" i="13"/>
  <c r="EK177" i="13"/>
  <c r="EM177" i="13"/>
  <c r="BA186" i="13"/>
  <c r="BC186" i="13"/>
  <c r="CR183" i="13"/>
  <c r="CQ183" i="13" s="1"/>
  <c r="CO184" i="13" s="1"/>
  <c r="CP184" i="13" s="1"/>
  <c r="CS183" i="13"/>
  <c r="D124" i="13"/>
  <c r="F124" i="13"/>
  <c r="DM124" i="13" s="1"/>
  <c r="DJ124" i="13"/>
  <c r="DG123" i="13"/>
  <c r="CZ123" i="13"/>
  <c r="CX123" i="13"/>
  <c r="BU124" i="13"/>
  <c r="DE123" i="13"/>
  <c r="CE124" i="13"/>
  <c r="BN158" i="13"/>
  <c r="BL158" i="13"/>
  <c r="H271" i="7"/>
  <c r="B216" i="12"/>
  <c r="D215" i="12"/>
  <c r="D267" i="11"/>
  <c r="G271" i="7"/>
  <c r="C268" i="11" s="1"/>
  <c r="E220" i="7"/>
  <c r="D219" i="7"/>
  <c r="C216" i="12" s="1"/>
  <c r="V188" i="13" l="1"/>
  <c r="Y188" i="13" s="1"/>
  <c r="M188" i="13"/>
  <c r="P188" i="13" s="1"/>
  <c r="AR183" i="13"/>
  <c r="AQ183" i="13" s="1"/>
  <c r="AO184" i="13" s="1"/>
  <c r="AP184" i="13" s="1"/>
  <c r="AS184" i="13" s="1"/>
  <c r="AF190" i="13"/>
  <c r="AD191" i="13" s="1"/>
  <c r="AG191" i="13" s="1"/>
  <c r="EU177" i="13"/>
  <c r="ES178" i="13" s="1"/>
  <c r="BB186" i="13"/>
  <c r="AZ187" i="13" s="1"/>
  <c r="BC187" i="13" s="1"/>
  <c r="EE176" i="13"/>
  <c r="EC176" i="13"/>
  <c r="EA177" i="13" s="1"/>
  <c r="EN177" i="13"/>
  <c r="EL177" i="13"/>
  <c r="EJ178" i="13" s="1"/>
  <c r="BD186" i="13"/>
  <c r="CR184" i="13"/>
  <c r="BO158" i="13"/>
  <c r="BM158" i="13"/>
  <c r="BK159" i="13" s="1"/>
  <c r="BX124" i="13"/>
  <c r="CY124" i="13" s="1"/>
  <c r="CV124" i="13"/>
  <c r="BV124" i="13"/>
  <c r="G124" i="13"/>
  <c r="DN124" i="13" s="1"/>
  <c r="E124" i="13"/>
  <c r="DK124" i="13"/>
  <c r="CH124" i="13"/>
  <c r="DF124" i="13" s="1"/>
  <c r="DC124" i="13"/>
  <c r="CF124" i="13"/>
  <c r="B217" i="12"/>
  <c r="D268" i="11"/>
  <c r="H272" i="7"/>
  <c r="D216" i="12"/>
  <c r="G272" i="7"/>
  <c r="C269" i="11" s="1"/>
  <c r="E221" i="7"/>
  <c r="D220" i="7"/>
  <c r="C217" i="12" s="1"/>
  <c r="W188" i="13" l="1"/>
  <c r="U189" i="13" s="1"/>
  <c r="N188" i="13"/>
  <c r="L189" i="13" s="1"/>
  <c r="O189" i="13" s="1"/>
  <c r="AR184" i="13"/>
  <c r="AQ184" i="13" s="1"/>
  <c r="AO185" i="13" s="1"/>
  <c r="AR185" i="13" s="1"/>
  <c r="X189" i="13"/>
  <c r="V189" i="13"/>
  <c r="AE191" i="13"/>
  <c r="AH191" i="13" s="1"/>
  <c r="ET178" i="13"/>
  <c r="EV178" i="13"/>
  <c r="BA187" i="13"/>
  <c r="BB187" i="13" s="1"/>
  <c r="AZ188" i="13" s="1"/>
  <c r="ED177" i="13"/>
  <c r="EB177" i="13"/>
  <c r="EK178" i="13"/>
  <c r="EM178" i="13"/>
  <c r="CQ184" i="13"/>
  <c r="CO185" i="13" s="1"/>
  <c r="CP185" i="13" s="1"/>
  <c r="CS184" i="13"/>
  <c r="DD124" i="13"/>
  <c r="CG124" i="13"/>
  <c r="CI124" i="13"/>
  <c r="BN159" i="13"/>
  <c r="BL159" i="13"/>
  <c r="DL124" i="13"/>
  <c r="C125" i="13"/>
  <c r="CW124" i="13"/>
  <c r="BW124" i="13"/>
  <c r="BY124" i="13"/>
  <c r="B218" i="12"/>
  <c r="D217" i="12"/>
  <c r="H273" i="7"/>
  <c r="D269" i="11"/>
  <c r="D221" i="7"/>
  <c r="C218" i="12" s="1"/>
  <c r="E222" i="7"/>
  <c r="G273" i="7"/>
  <c r="C270" i="11" s="1"/>
  <c r="M189" i="13" l="1"/>
  <c r="P189" i="13" s="1"/>
  <c r="W189" i="13"/>
  <c r="U190" i="13" s="1"/>
  <c r="V190" i="13" s="1"/>
  <c r="Y189" i="13"/>
  <c r="BD187" i="13"/>
  <c r="AP185" i="13"/>
  <c r="AQ185" i="13" s="1"/>
  <c r="AO186" i="13" s="1"/>
  <c r="AR186" i="13" s="1"/>
  <c r="AF191" i="13"/>
  <c r="AD192" i="13" s="1"/>
  <c r="AG192" i="13" s="1"/>
  <c r="BA188" i="13"/>
  <c r="BC188" i="13"/>
  <c r="EW178" i="13"/>
  <c r="EU178" i="13"/>
  <c r="ES179" i="13" s="1"/>
  <c r="EL178" i="13"/>
  <c r="EJ179" i="13" s="1"/>
  <c r="EK179" i="13" s="1"/>
  <c r="EE177" i="13"/>
  <c r="EC177" i="13"/>
  <c r="EA178" i="13" s="1"/>
  <c r="EN178" i="13"/>
  <c r="CR185" i="13"/>
  <c r="CZ124" i="13"/>
  <c r="D125" i="13"/>
  <c r="G125" i="13" s="1"/>
  <c r="DN125" i="13" s="1"/>
  <c r="F125" i="13"/>
  <c r="DM125" i="13" s="1"/>
  <c r="DJ125" i="13"/>
  <c r="CX124" i="13"/>
  <c r="BU125" i="13"/>
  <c r="DG124" i="13"/>
  <c r="DE124" i="13"/>
  <c r="CE125" i="13"/>
  <c r="BO159" i="13"/>
  <c r="BM159" i="13"/>
  <c r="BK160" i="13" s="1"/>
  <c r="D218" i="12"/>
  <c r="H274" i="7"/>
  <c r="D270" i="11"/>
  <c r="B219" i="12"/>
  <c r="G274" i="7"/>
  <c r="C271" i="11" s="1"/>
  <c r="D222" i="7"/>
  <c r="C219" i="12" s="1"/>
  <c r="E223" i="7"/>
  <c r="N189" i="13" l="1"/>
  <c r="L190" i="13" s="1"/>
  <c r="BD188" i="13"/>
  <c r="X190" i="13"/>
  <c r="M190" i="13"/>
  <c r="O190" i="13"/>
  <c r="Y190" i="13"/>
  <c r="W190" i="13"/>
  <c r="U191" i="13" s="1"/>
  <c r="AS185" i="13"/>
  <c r="AE192" i="13"/>
  <c r="AF192" i="13" s="1"/>
  <c r="AD193" i="13" s="1"/>
  <c r="EM179" i="13"/>
  <c r="EL179" i="13" s="1"/>
  <c r="EJ180" i="13" s="1"/>
  <c r="EM180" i="13" s="1"/>
  <c r="BB188" i="13"/>
  <c r="AZ189" i="13" s="1"/>
  <c r="BC189" i="13" s="1"/>
  <c r="ET179" i="13"/>
  <c r="EV179" i="13"/>
  <c r="AP186" i="13"/>
  <c r="AQ186" i="13" s="1"/>
  <c r="AO187" i="13" s="1"/>
  <c r="AR187" i="13" s="1"/>
  <c r="ED178" i="13"/>
  <c r="EB178" i="13"/>
  <c r="EN179" i="13"/>
  <c r="CQ185" i="13"/>
  <c r="CO186" i="13" s="1"/>
  <c r="CP186" i="13" s="1"/>
  <c r="CS185" i="13"/>
  <c r="BN160" i="13"/>
  <c r="BL160" i="13"/>
  <c r="BV125" i="13"/>
  <c r="CV125" i="13"/>
  <c r="BX125" i="13"/>
  <c r="CY125" i="13" s="1"/>
  <c r="DC125" i="13"/>
  <c r="CF125" i="13"/>
  <c r="CH125" i="13"/>
  <c r="DF125" i="13" s="1"/>
  <c r="E125" i="13"/>
  <c r="DK125" i="13"/>
  <c r="H275" i="7"/>
  <c r="B220" i="12"/>
  <c r="D271" i="11"/>
  <c r="D219" i="12"/>
  <c r="G275" i="7"/>
  <c r="C272" i="11" s="1"/>
  <c r="E224" i="7"/>
  <c r="D223" i="7"/>
  <c r="C220" i="12" s="1"/>
  <c r="P190" i="13" l="1"/>
  <c r="N190" i="13"/>
  <c r="L191" i="13" s="1"/>
  <c r="X191" i="13"/>
  <c r="V191" i="13"/>
  <c r="AH192" i="13"/>
  <c r="BA189" i="13"/>
  <c r="BB189" i="13" s="1"/>
  <c r="AZ190" i="13" s="1"/>
  <c r="BC190" i="13" s="1"/>
  <c r="AE193" i="13"/>
  <c r="AG193" i="13"/>
  <c r="AS186" i="13"/>
  <c r="EU179" i="13"/>
  <c r="ES180" i="13" s="1"/>
  <c r="ET180" i="13" s="1"/>
  <c r="EK180" i="13"/>
  <c r="EL180" i="13" s="1"/>
  <c r="EJ181" i="13" s="1"/>
  <c r="EW179" i="13"/>
  <c r="AP187" i="13"/>
  <c r="AQ187" i="13" s="1"/>
  <c r="AO188" i="13" s="1"/>
  <c r="AR188" i="13" s="1"/>
  <c r="EE178" i="13"/>
  <c r="EC178" i="13"/>
  <c r="EA179" i="13" s="1"/>
  <c r="CR186" i="13"/>
  <c r="BW125" i="13"/>
  <c r="CW125" i="13"/>
  <c r="BY125" i="13"/>
  <c r="DL125" i="13"/>
  <c r="C126" i="13"/>
  <c r="BO160" i="13"/>
  <c r="BM160" i="13"/>
  <c r="BK161" i="13" s="1"/>
  <c r="CG125" i="13"/>
  <c r="DD125" i="13"/>
  <c r="CI125" i="13"/>
  <c r="B221" i="12"/>
  <c r="D272" i="11"/>
  <c r="H276" i="7"/>
  <c r="D220" i="12"/>
  <c r="E225" i="7"/>
  <c r="D224" i="7"/>
  <c r="C221" i="12" s="1"/>
  <c r="G276" i="7"/>
  <c r="C273" i="11" s="1"/>
  <c r="O191" i="13" l="1"/>
  <c r="M191" i="13"/>
  <c r="N191" i="13" s="1"/>
  <c r="L192" i="13" s="1"/>
  <c r="W191" i="13"/>
  <c r="U192" i="13" s="1"/>
  <c r="V192" i="13" s="1"/>
  <c r="Y191" i="13"/>
  <c r="AH193" i="13"/>
  <c r="BD189" i="13"/>
  <c r="EV180" i="13"/>
  <c r="EU180" i="13" s="1"/>
  <c r="ES181" i="13" s="1"/>
  <c r="EV181" i="13" s="1"/>
  <c r="AF193" i="13"/>
  <c r="AD194" i="13" s="1"/>
  <c r="AG194" i="13" s="1"/>
  <c r="EN180" i="13"/>
  <c r="AP188" i="13"/>
  <c r="AQ188" i="13" s="1"/>
  <c r="AO189" i="13" s="1"/>
  <c r="AR189" i="13" s="1"/>
  <c r="EM181" i="13"/>
  <c r="EK181" i="13"/>
  <c r="BA190" i="13"/>
  <c r="EW180" i="13"/>
  <c r="AS187" i="13"/>
  <c r="EB179" i="13"/>
  <c r="ED179" i="13"/>
  <c r="CQ186" i="13"/>
  <c r="CO187" i="13" s="1"/>
  <c r="CP187" i="13" s="1"/>
  <c r="CS186" i="13"/>
  <c r="DG125" i="13"/>
  <c r="D126" i="13"/>
  <c r="F126" i="13"/>
  <c r="DM126" i="13" s="1"/>
  <c r="DJ126" i="13"/>
  <c r="CX125" i="13"/>
  <c r="BU126" i="13"/>
  <c r="DE125" i="13"/>
  <c r="CE126" i="13"/>
  <c r="BN161" i="13"/>
  <c r="BL161" i="13"/>
  <c r="CZ125" i="13"/>
  <c r="B222" i="12"/>
  <c r="H277" i="7"/>
  <c r="D273" i="11"/>
  <c r="D221" i="12"/>
  <c r="D225" i="7"/>
  <c r="C222" i="12" s="1"/>
  <c r="E226" i="7"/>
  <c r="G277" i="7"/>
  <c r="C274" i="11" s="1"/>
  <c r="O192" i="13" l="1"/>
  <c r="M192" i="13"/>
  <c r="N192" i="13" s="1"/>
  <c r="L193" i="13" s="1"/>
  <c r="P191" i="13"/>
  <c r="BD190" i="13"/>
  <c r="X192" i="13"/>
  <c r="Y192" i="13"/>
  <c r="W192" i="13"/>
  <c r="U193" i="13" s="1"/>
  <c r="X193" i="13" s="1"/>
  <c r="AS188" i="13"/>
  <c r="ET181" i="13"/>
  <c r="EU181" i="13" s="1"/>
  <c r="ES182" i="13" s="1"/>
  <c r="AE194" i="13"/>
  <c r="AH194" i="13" s="1"/>
  <c r="BB190" i="13"/>
  <c r="AZ191" i="13" s="1"/>
  <c r="BA191" i="13" s="1"/>
  <c r="EN181" i="13"/>
  <c r="EL181" i="13"/>
  <c r="EJ182" i="13" s="1"/>
  <c r="EM182" i="13" s="1"/>
  <c r="AP189" i="13"/>
  <c r="AQ189" i="13" s="1"/>
  <c r="AO190" i="13" s="1"/>
  <c r="EE179" i="13"/>
  <c r="EC179" i="13"/>
  <c r="EA180" i="13" s="1"/>
  <c r="CS187" i="13"/>
  <c r="CR187" i="13"/>
  <c r="CF126" i="13"/>
  <c r="DC126" i="13"/>
  <c r="CH126" i="13"/>
  <c r="DF126" i="13" s="1"/>
  <c r="G126" i="13"/>
  <c r="DN126" i="13" s="1"/>
  <c r="E126" i="13"/>
  <c r="DK126" i="13"/>
  <c r="BO161" i="13"/>
  <c r="BM161" i="13"/>
  <c r="BK162" i="13" s="1"/>
  <c r="BV126" i="13"/>
  <c r="BX126" i="13"/>
  <c r="CY126" i="13" s="1"/>
  <c r="CV126" i="13"/>
  <c r="D222" i="12"/>
  <c r="H278" i="7"/>
  <c r="D274" i="11"/>
  <c r="B223" i="12"/>
  <c r="G278" i="7"/>
  <c r="C275" i="11" s="1"/>
  <c r="D226" i="7"/>
  <c r="C223" i="12" s="1"/>
  <c r="E227" i="7"/>
  <c r="P192" i="13" l="1"/>
  <c r="O193" i="13"/>
  <c r="M193" i="13"/>
  <c r="AS189" i="13"/>
  <c r="V193" i="13"/>
  <c r="W193" i="13" s="1"/>
  <c r="U194" i="13" s="1"/>
  <c r="EW181" i="13"/>
  <c r="BC191" i="13"/>
  <c r="BB191" i="13" s="1"/>
  <c r="AZ192" i="13" s="1"/>
  <c r="BC192" i="13" s="1"/>
  <c r="BD191" i="13"/>
  <c r="EK182" i="13"/>
  <c r="EN182" i="13" s="1"/>
  <c r="AF194" i="13"/>
  <c r="AD195" i="13" s="1"/>
  <c r="ET182" i="13"/>
  <c r="EV182" i="13"/>
  <c r="EB180" i="13"/>
  <c r="ED180" i="13"/>
  <c r="AP190" i="13"/>
  <c r="AR190" i="13"/>
  <c r="CQ187" i="13"/>
  <c r="CO188" i="13" s="1"/>
  <c r="CP188" i="13" s="1"/>
  <c r="BN162" i="13"/>
  <c r="BL162" i="13"/>
  <c r="CG126" i="13"/>
  <c r="DD126" i="13"/>
  <c r="CI126" i="13"/>
  <c r="DL126" i="13"/>
  <c r="C127" i="13"/>
  <c r="CW126" i="13"/>
  <c r="BW126" i="13"/>
  <c r="BY126" i="13"/>
  <c r="H279" i="7"/>
  <c r="D223" i="12"/>
  <c r="B224" i="12"/>
  <c r="D275" i="11"/>
  <c r="G279" i="7"/>
  <c r="C276" i="11" s="1"/>
  <c r="E228" i="7"/>
  <c r="D227" i="7"/>
  <c r="C224" i="12" s="1"/>
  <c r="AS190" i="13" l="1"/>
  <c r="P193" i="13"/>
  <c r="N193" i="13"/>
  <c r="L194" i="13" s="1"/>
  <c r="Y193" i="13"/>
  <c r="X194" i="13"/>
  <c r="V194" i="13"/>
  <c r="BA192" i="13"/>
  <c r="BB192" i="13" s="1"/>
  <c r="AZ193" i="13" s="1"/>
  <c r="BC193" i="13" s="1"/>
  <c r="EL182" i="13"/>
  <c r="EJ183" i="13" s="1"/>
  <c r="EK183" i="13" s="1"/>
  <c r="AG195" i="13"/>
  <c r="AE195" i="13"/>
  <c r="EW182" i="13"/>
  <c r="EU182" i="13"/>
  <c r="ES183" i="13" s="1"/>
  <c r="EE180" i="13"/>
  <c r="EC180" i="13"/>
  <c r="EA181" i="13" s="1"/>
  <c r="AQ190" i="13"/>
  <c r="AO191" i="13" s="1"/>
  <c r="AP191" i="13" s="1"/>
  <c r="AS191" i="13" s="1"/>
  <c r="CR188" i="13"/>
  <c r="CZ126" i="13"/>
  <c r="F127" i="13"/>
  <c r="DM127" i="13" s="1"/>
  <c r="D127" i="13"/>
  <c r="G127" i="13" s="1"/>
  <c r="DN127" i="13" s="1"/>
  <c r="DJ127" i="13"/>
  <c r="DG126" i="13"/>
  <c r="BO162" i="13"/>
  <c r="BM162" i="13"/>
  <c r="BK163" i="13" s="1"/>
  <c r="CX126" i="13"/>
  <c r="BU127" i="13"/>
  <c r="DE126" i="13"/>
  <c r="CE127" i="13"/>
  <c r="H280" i="7"/>
  <c r="D276" i="11"/>
  <c r="D224" i="12"/>
  <c r="B225" i="12"/>
  <c r="E229" i="7"/>
  <c r="D228" i="7"/>
  <c r="C225" i="12" s="1"/>
  <c r="G280" i="7"/>
  <c r="C277" i="11" s="1"/>
  <c r="M194" i="13" l="1"/>
  <c r="O194" i="13"/>
  <c r="W194" i="13"/>
  <c r="U195" i="13" s="1"/>
  <c r="V195" i="13" s="1"/>
  <c r="Y194" i="13"/>
  <c r="BD192" i="13"/>
  <c r="EM183" i="13"/>
  <c r="AH195" i="13"/>
  <c r="AF195" i="13"/>
  <c r="AD196" i="13" s="1"/>
  <c r="EV183" i="13"/>
  <c r="ET183" i="13"/>
  <c r="AR191" i="13"/>
  <c r="AQ191" i="13" s="1"/>
  <c r="AO192" i="13" s="1"/>
  <c r="AP192" i="13" s="1"/>
  <c r="BA193" i="13"/>
  <c r="EB181" i="13"/>
  <c r="ED181" i="13"/>
  <c r="EN183" i="13"/>
  <c r="EL183" i="13"/>
  <c r="EJ184" i="13" s="1"/>
  <c r="CS188" i="13"/>
  <c r="CQ188" i="13"/>
  <c r="CO189" i="13" s="1"/>
  <c r="CP189" i="13" s="1"/>
  <c r="BV127" i="13"/>
  <c r="CV127" i="13"/>
  <c r="BX127" i="13"/>
  <c r="CY127" i="13" s="1"/>
  <c r="BN163" i="13"/>
  <c r="BL163" i="13"/>
  <c r="E127" i="13"/>
  <c r="DK127" i="13"/>
  <c r="CH127" i="13"/>
  <c r="DF127" i="13" s="1"/>
  <c r="DC127" i="13"/>
  <c r="CF127" i="13"/>
  <c r="H281" i="7"/>
  <c r="D277" i="11"/>
  <c r="B226" i="12"/>
  <c r="D225" i="12"/>
  <c r="D229" i="7"/>
  <c r="C226" i="12" s="1"/>
  <c r="E230" i="7"/>
  <c r="G281" i="7"/>
  <c r="C278" i="11" s="1"/>
  <c r="BD193" i="13" l="1"/>
  <c r="Y195" i="13"/>
  <c r="X195" i="13"/>
  <c r="W195" i="13" s="1"/>
  <c r="U196" i="13" s="1"/>
  <c r="P194" i="13"/>
  <c r="N194" i="13"/>
  <c r="L195" i="13" s="1"/>
  <c r="AG196" i="13"/>
  <c r="AE196" i="13"/>
  <c r="BB193" i="13"/>
  <c r="AZ194" i="13" s="1"/>
  <c r="BC194" i="13" s="1"/>
  <c r="EW183" i="13"/>
  <c r="EU183" i="13"/>
  <c r="ES184" i="13" s="1"/>
  <c r="AR192" i="13"/>
  <c r="AQ192" i="13" s="1"/>
  <c r="AO193" i="13" s="1"/>
  <c r="EE181" i="13"/>
  <c r="EC181" i="13"/>
  <c r="EA182" i="13" s="1"/>
  <c r="EK184" i="13"/>
  <c r="EM184" i="13"/>
  <c r="AS192" i="13"/>
  <c r="CR189" i="13"/>
  <c r="CS189" i="13"/>
  <c r="CG127" i="13"/>
  <c r="DD127" i="13"/>
  <c r="CI127" i="13"/>
  <c r="CW127" i="13"/>
  <c r="BW127" i="13"/>
  <c r="BY127" i="13"/>
  <c r="BO163" i="13"/>
  <c r="BM163" i="13"/>
  <c r="BK164" i="13" s="1"/>
  <c r="DL127" i="13"/>
  <c r="C128" i="13"/>
  <c r="D278" i="11"/>
  <c r="B227" i="12"/>
  <c r="H282" i="7"/>
  <c r="D226" i="12"/>
  <c r="G282" i="7"/>
  <c r="C279" i="11" s="1"/>
  <c r="D230" i="7"/>
  <c r="C227" i="12" s="1"/>
  <c r="E231" i="7"/>
  <c r="X196" i="13" l="1"/>
  <c r="V196" i="13"/>
  <c r="W196" i="13" s="1"/>
  <c r="U197" i="13" s="1"/>
  <c r="O195" i="13"/>
  <c r="M195" i="13"/>
  <c r="BA194" i="13"/>
  <c r="BB194" i="13" s="1"/>
  <c r="AZ195" i="13" s="1"/>
  <c r="AH196" i="13"/>
  <c r="AF196" i="13"/>
  <c r="AD197" i="13" s="1"/>
  <c r="EV184" i="13"/>
  <c r="ET184" i="13"/>
  <c r="EL184" i="13"/>
  <c r="EJ185" i="13" s="1"/>
  <c r="EM185" i="13" s="1"/>
  <c r="AP193" i="13"/>
  <c r="AR193" i="13"/>
  <c r="EB182" i="13"/>
  <c r="ED182" i="13"/>
  <c r="EN184" i="13"/>
  <c r="CQ189" i="13"/>
  <c r="CO190" i="13" s="1"/>
  <c r="CP190" i="13" s="1"/>
  <c r="BN164" i="13"/>
  <c r="BL164" i="13"/>
  <c r="DG127" i="13"/>
  <c r="CZ127" i="13"/>
  <c r="CX127" i="13"/>
  <c r="BU128" i="13"/>
  <c r="DE127" i="13"/>
  <c r="CE128" i="13"/>
  <c r="F128" i="13"/>
  <c r="DM128" i="13" s="1"/>
  <c r="D128" i="13"/>
  <c r="G128" i="13" s="1"/>
  <c r="DN128" i="13" s="1"/>
  <c r="DJ128" i="13"/>
  <c r="D227" i="12"/>
  <c r="H283" i="7"/>
  <c r="D279" i="11"/>
  <c r="B228" i="12"/>
  <c r="G283" i="7"/>
  <c r="C280" i="11" s="1"/>
  <c r="E232" i="7"/>
  <c r="D231" i="7"/>
  <c r="C228" i="12" s="1"/>
  <c r="Y196" i="13" l="1"/>
  <c r="V197" i="13"/>
  <c r="X197" i="13"/>
  <c r="P195" i="13"/>
  <c r="N195" i="13"/>
  <c r="L196" i="13" s="1"/>
  <c r="BD194" i="13"/>
  <c r="AG197" i="13"/>
  <c r="AE197" i="13"/>
  <c r="EK185" i="13"/>
  <c r="EN185" i="13" s="1"/>
  <c r="AQ193" i="13"/>
  <c r="AO194" i="13" s="1"/>
  <c r="AR194" i="13" s="1"/>
  <c r="EW184" i="13"/>
  <c r="EU184" i="13"/>
  <c r="ES185" i="13" s="1"/>
  <c r="AS193" i="13"/>
  <c r="EE182" i="13"/>
  <c r="EC182" i="13"/>
  <c r="EA183" i="13" s="1"/>
  <c r="BC195" i="13"/>
  <c r="BA195" i="13"/>
  <c r="CR190" i="13"/>
  <c r="E128" i="13"/>
  <c r="DK128" i="13"/>
  <c r="BX128" i="13"/>
  <c r="CY128" i="13" s="1"/>
  <c r="BV128" i="13"/>
  <c r="CV128" i="13"/>
  <c r="CH128" i="13"/>
  <c r="DF128" i="13" s="1"/>
  <c r="DC128" i="13"/>
  <c r="CF128" i="13"/>
  <c r="BO164" i="13"/>
  <c r="BM164" i="13"/>
  <c r="BK165" i="13" s="1"/>
  <c r="B229" i="12"/>
  <c r="H284" i="7"/>
  <c r="D228" i="12"/>
  <c r="D280" i="11"/>
  <c r="G284" i="7"/>
  <c r="C281" i="11" s="1"/>
  <c r="E233" i="7"/>
  <c r="D232" i="7"/>
  <c r="C229" i="12" s="1"/>
  <c r="Y197" i="13" l="1"/>
  <c r="W197" i="13"/>
  <c r="U198" i="13" s="1"/>
  <c r="V198" i="13" s="1"/>
  <c r="O196" i="13"/>
  <c r="M196" i="13"/>
  <c r="AF197" i="13"/>
  <c r="AD198" i="13" s="1"/>
  <c r="AG198" i="13" s="1"/>
  <c r="AH197" i="13"/>
  <c r="AP194" i="13"/>
  <c r="AQ194" i="13" s="1"/>
  <c r="AO195" i="13" s="1"/>
  <c r="EL185" i="13"/>
  <c r="EJ186" i="13" s="1"/>
  <c r="ET185" i="13"/>
  <c r="EV185" i="13"/>
  <c r="ED183" i="13"/>
  <c r="EB183" i="13"/>
  <c r="BB195" i="13"/>
  <c r="AZ196" i="13" s="1"/>
  <c r="BC196" i="13" s="1"/>
  <c r="BD195" i="13"/>
  <c r="CQ190" i="13"/>
  <c r="CO191" i="13" s="1"/>
  <c r="CP191" i="13" s="1"/>
  <c r="CS190" i="13"/>
  <c r="BN165" i="13"/>
  <c r="BL165" i="13"/>
  <c r="DD128" i="13"/>
  <c r="CG128" i="13"/>
  <c r="CI128" i="13"/>
  <c r="DL128" i="13"/>
  <c r="C129" i="13"/>
  <c r="CW128" i="13"/>
  <c r="BW128" i="13"/>
  <c r="BY128" i="13"/>
  <c r="H285" i="7"/>
  <c r="D281" i="11"/>
  <c r="B230" i="12"/>
  <c r="D229" i="12"/>
  <c r="G285" i="7"/>
  <c r="C282" i="11" s="1"/>
  <c r="D233" i="7"/>
  <c r="C230" i="12" s="1"/>
  <c r="E234" i="7"/>
  <c r="X198" i="13" l="1"/>
  <c r="P196" i="13"/>
  <c r="N196" i="13"/>
  <c r="L197" i="13" s="1"/>
  <c r="AE198" i="13"/>
  <c r="AF198" i="13" s="1"/>
  <c r="AD199" i="13" s="1"/>
  <c r="W198" i="13"/>
  <c r="U199" i="13" s="1"/>
  <c r="V199" i="13" s="1"/>
  <c r="Y198" i="13"/>
  <c r="AS194" i="13"/>
  <c r="EM186" i="13"/>
  <c r="EK186" i="13"/>
  <c r="EW185" i="13"/>
  <c r="EU185" i="13"/>
  <c r="ES186" i="13" s="1"/>
  <c r="EE183" i="13"/>
  <c r="EC183" i="13"/>
  <c r="EA184" i="13" s="1"/>
  <c r="BA196" i="13"/>
  <c r="BB196" i="13" s="1"/>
  <c r="AZ197" i="13" s="1"/>
  <c r="AP195" i="13"/>
  <c r="AR195" i="13"/>
  <c r="CR191" i="13"/>
  <c r="D129" i="13"/>
  <c r="G129" i="13" s="1"/>
  <c r="DN129" i="13" s="1"/>
  <c r="F129" i="13"/>
  <c r="DM129" i="13" s="1"/>
  <c r="DJ129" i="13"/>
  <c r="DG128" i="13"/>
  <c r="BO165" i="13"/>
  <c r="BM165" i="13"/>
  <c r="BK166" i="13" s="1"/>
  <c r="CZ128" i="13"/>
  <c r="DE128" i="13"/>
  <c r="CE129" i="13"/>
  <c r="CX128" i="13"/>
  <c r="BU129" i="13"/>
  <c r="D230" i="12"/>
  <c r="D282" i="11"/>
  <c r="B231" i="12"/>
  <c r="H286" i="7"/>
  <c r="G286" i="7"/>
  <c r="C283" i="11" s="1"/>
  <c r="D234" i="7"/>
  <c r="C231" i="12" s="1"/>
  <c r="E235" i="7"/>
  <c r="AH198" i="13" l="1"/>
  <c r="X199" i="13"/>
  <c r="W199" i="13" s="1"/>
  <c r="U200" i="13" s="1"/>
  <c r="M197" i="13"/>
  <c r="P197" i="13" s="1"/>
  <c r="O197" i="13"/>
  <c r="Y199" i="13"/>
  <c r="AE199" i="13"/>
  <c r="AG199" i="13"/>
  <c r="EL186" i="13"/>
  <c r="EJ187" i="13" s="1"/>
  <c r="EN186" i="13"/>
  <c r="ET186" i="13"/>
  <c r="EV186" i="13"/>
  <c r="BD196" i="13"/>
  <c r="BC197" i="13"/>
  <c r="BA197" i="13"/>
  <c r="EB184" i="13"/>
  <c r="ED184" i="13"/>
  <c r="AS195" i="13"/>
  <c r="AQ195" i="13"/>
  <c r="AO196" i="13" s="1"/>
  <c r="CQ191" i="13"/>
  <c r="CO192" i="13" s="1"/>
  <c r="CS191" i="13"/>
  <c r="CH129" i="13"/>
  <c r="DF129" i="13" s="1"/>
  <c r="DC129" i="13"/>
  <c r="CF129" i="13"/>
  <c r="E129" i="13"/>
  <c r="DK129" i="13"/>
  <c r="BX129" i="13"/>
  <c r="CY129" i="13" s="1"/>
  <c r="CV129" i="13"/>
  <c r="BV129" i="13"/>
  <c r="BN166" i="13"/>
  <c r="BL166" i="13"/>
  <c r="B232" i="12"/>
  <c r="D231" i="12"/>
  <c r="H287" i="7"/>
  <c r="D283" i="11"/>
  <c r="E236" i="7"/>
  <c r="D235" i="7"/>
  <c r="C232" i="12" s="1"/>
  <c r="G287" i="7"/>
  <c r="C284" i="11" s="1"/>
  <c r="CR192" i="13" l="1"/>
  <c r="CP192" i="13"/>
  <c r="N197" i="13"/>
  <c r="L198" i="13" s="1"/>
  <c r="M198" i="13" s="1"/>
  <c r="V200" i="13"/>
  <c r="Y200" i="13" s="1"/>
  <c r="X200" i="13"/>
  <c r="AF199" i="13"/>
  <c r="AD200" i="13" s="1"/>
  <c r="AG200" i="13" s="1"/>
  <c r="AH199" i="13"/>
  <c r="EK187" i="13"/>
  <c r="EM187" i="13"/>
  <c r="EW186" i="13"/>
  <c r="EU186" i="13"/>
  <c r="ES187" i="13" s="1"/>
  <c r="BB197" i="13"/>
  <c r="AZ198" i="13" s="1"/>
  <c r="BD197" i="13"/>
  <c r="EE184" i="13"/>
  <c r="EC184" i="13"/>
  <c r="EA185" i="13" s="1"/>
  <c r="AP196" i="13"/>
  <c r="AR196" i="13"/>
  <c r="CG129" i="13"/>
  <c r="DD129" i="13"/>
  <c r="CI129" i="13"/>
  <c r="BW129" i="13"/>
  <c r="CW129" i="13"/>
  <c r="BY129" i="13"/>
  <c r="DL129" i="13"/>
  <c r="C130" i="13"/>
  <c r="BO166" i="13"/>
  <c r="BM166" i="13"/>
  <c r="BK167" i="13" s="1"/>
  <c r="B233" i="12"/>
  <c r="H288" i="7"/>
  <c r="D284" i="11"/>
  <c r="D232" i="12"/>
  <c r="G288" i="7"/>
  <c r="C285" i="11" s="1"/>
  <c r="E237" i="7"/>
  <c r="D236" i="7"/>
  <c r="C233" i="12" s="1"/>
  <c r="CQ192" i="13" l="1"/>
  <c r="CO193" i="13" s="1"/>
  <c r="CP193" i="13" s="1"/>
  <c r="O198" i="13"/>
  <c r="P198" i="13"/>
  <c r="N198" i="13"/>
  <c r="L199" i="13" s="1"/>
  <c r="W200" i="13"/>
  <c r="U201" i="13" s="1"/>
  <c r="X201" i="13" s="1"/>
  <c r="AE200" i="13"/>
  <c r="AF200" i="13" s="1"/>
  <c r="AD201" i="13" s="1"/>
  <c r="EN187" i="13"/>
  <c r="EL187" i="13"/>
  <c r="EJ188" i="13" s="1"/>
  <c r="EV187" i="13"/>
  <c r="ET187" i="13"/>
  <c r="BA198" i="13"/>
  <c r="BC198" i="13"/>
  <c r="CS192" i="13"/>
  <c r="AQ196" i="13"/>
  <c r="AO197" i="13" s="1"/>
  <c r="AP197" i="13" s="1"/>
  <c r="EB185" i="13"/>
  <c r="ED185" i="13"/>
  <c r="AS196" i="13"/>
  <c r="D130" i="13"/>
  <c r="G130" i="13" s="1"/>
  <c r="DN130" i="13" s="1"/>
  <c r="F130" i="13"/>
  <c r="DM130" i="13" s="1"/>
  <c r="DJ130" i="13"/>
  <c r="BN167" i="13"/>
  <c r="BL167" i="13"/>
  <c r="CZ129" i="13"/>
  <c r="DG129" i="13"/>
  <c r="DE129" i="13"/>
  <c r="CE130" i="13"/>
  <c r="CX129" i="13"/>
  <c r="BU130" i="13"/>
  <c r="H289" i="7"/>
  <c r="D285" i="11"/>
  <c r="B234" i="12"/>
  <c r="D233" i="12"/>
  <c r="G289" i="7"/>
  <c r="C286" i="11" s="1"/>
  <c r="D237" i="7"/>
  <c r="C234" i="12" s="1"/>
  <c r="E238" i="7"/>
  <c r="CR193" i="13" l="1"/>
  <c r="V201" i="13"/>
  <c r="W201" i="13" s="1"/>
  <c r="U202" i="13" s="1"/>
  <c r="M199" i="13"/>
  <c r="O199" i="13"/>
  <c r="AH200" i="13"/>
  <c r="Y201" i="13"/>
  <c r="AG201" i="13"/>
  <c r="AE201" i="13"/>
  <c r="EK188" i="13"/>
  <c r="EM188" i="13"/>
  <c r="EW187" i="13"/>
  <c r="EU187" i="13"/>
  <c r="ES188" i="13" s="1"/>
  <c r="AR197" i="13"/>
  <c r="AQ197" i="13" s="1"/>
  <c r="AO198" i="13" s="1"/>
  <c r="BD198" i="13"/>
  <c r="BB198" i="13"/>
  <c r="AZ199" i="13" s="1"/>
  <c r="EE185" i="13"/>
  <c r="EC185" i="13"/>
  <c r="EA186" i="13" s="1"/>
  <c r="AS197" i="13"/>
  <c r="CQ193" i="13"/>
  <c r="CO194" i="13" s="1"/>
  <c r="CP194" i="13" s="1"/>
  <c r="CS193" i="13"/>
  <c r="CF130" i="13"/>
  <c r="CH130" i="13"/>
  <c r="DF130" i="13" s="1"/>
  <c r="DC130" i="13"/>
  <c r="BV130" i="13"/>
  <c r="BX130" i="13"/>
  <c r="CY130" i="13" s="1"/>
  <c r="CV130" i="13"/>
  <c r="E130" i="13"/>
  <c r="DK130" i="13"/>
  <c r="BO167" i="13"/>
  <c r="BM167" i="13"/>
  <c r="BK168" i="13" s="1"/>
  <c r="B235" i="12"/>
  <c r="D286" i="11"/>
  <c r="D234" i="12"/>
  <c r="H290" i="7"/>
  <c r="D238" i="7"/>
  <c r="C235" i="12" s="1"/>
  <c r="E239" i="7"/>
  <c r="G290" i="7"/>
  <c r="C287" i="11" s="1"/>
  <c r="X202" i="13" l="1"/>
  <c r="V202" i="13"/>
  <c r="Y202" i="13" s="1"/>
  <c r="P199" i="13"/>
  <c r="N199" i="13"/>
  <c r="L200" i="13" s="1"/>
  <c r="AF201" i="13"/>
  <c r="AD202" i="13" s="1"/>
  <c r="AG202" i="13" s="1"/>
  <c r="AH201" i="13"/>
  <c r="EN188" i="13"/>
  <c r="EL188" i="13"/>
  <c r="EJ189" i="13" s="1"/>
  <c r="ET188" i="13"/>
  <c r="EV188" i="13"/>
  <c r="AP198" i="13"/>
  <c r="AS198" i="13" s="1"/>
  <c r="AR198" i="13"/>
  <c r="BA199" i="13"/>
  <c r="BC199" i="13"/>
  <c r="ED186" i="13"/>
  <c r="EB186" i="13"/>
  <c r="CS194" i="13"/>
  <c r="CR194" i="13"/>
  <c r="BN168" i="13"/>
  <c r="BL168" i="13"/>
  <c r="DL130" i="13"/>
  <c r="C131" i="13"/>
  <c r="CW130" i="13"/>
  <c r="BW130" i="13"/>
  <c r="BY130" i="13"/>
  <c r="CG130" i="13"/>
  <c r="DD130" i="13"/>
  <c r="CI130" i="13"/>
  <c r="H291" i="7"/>
  <c r="D287" i="11"/>
  <c r="D235" i="12"/>
  <c r="B236" i="12"/>
  <c r="G291" i="7"/>
  <c r="C288" i="11" s="1"/>
  <c r="E240" i="7"/>
  <c r="D239" i="7"/>
  <c r="C236" i="12" s="1"/>
  <c r="W202" i="13" l="1"/>
  <c r="U203" i="13" s="1"/>
  <c r="V203" i="13" s="1"/>
  <c r="M200" i="13"/>
  <c r="O200" i="13"/>
  <c r="AE202" i="13"/>
  <c r="AH202" i="13" s="1"/>
  <c r="EM189" i="13"/>
  <c r="EK189" i="13"/>
  <c r="EW188" i="13"/>
  <c r="EU188" i="13"/>
  <c r="ES189" i="13" s="1"/>
  <c r="AQ198" i="13"/>
  <c r="AO199" i="13" s="1"/>
  <c r="BD199" i="13"/>
  <c r="BB199" i="13"/>
  <c r="AZ200" i="13" s="1"/>
  <c r="EE186" i="13"/>
  <c r="EC186" i="13"/>
  <c r="EA187" i="13" s="1"/>
  <c r="CQ194" i="13"/>
  <c r="CO195" i="13" s="1"/>
  <c r="CP195" i="13" s="1"/>
  <c r="DG130" i="13"/>
  <c r="DE130" i="13"/>
  <c r="CE131" i="13"/>
  <c r="BO168" i="13"/>
  <c r="BM168" i="13"/>
  <c r="BK169" i="13" s="1"/>
  <c r="CZ130" i="13"/>
  <c r="CX130" i="13"/>
  <c r="BU131" i="13"/>
  <c r="F131" i="13"/>
  <c r="DM131" i="13" s="1"/>
  <c r="D131" i="13"/>
  <c r="G131" i="13" s="1"/>
  <c r="DN131" i="13" s="1"/>
  <c r="DJ131" i="13"/>
  <c r="D288" i="11"/>
  <c r="B237" i="12"/>
  <c r="H292" i="7"/>
  <c r="D236" i="12"/>
  <c r="E241" i="7"/>
  <c r="D240" i="7"/>
  <c r="C237" i="12" s="1"/>
  <c r="G292" i="7"/>
  <c r="C289" i="11" s="1"/>
  <c r="X203" i="13" l="1"/>
  <c r="N200" i="13"/>
  <c r="L201" i="13" s="1"/>
  <c r="M201" i="13" s="1"/>
  <c r="AF202" i="13"/>
  <c r="AD203" i="13" s="1"/>
  <c r="AG203" i="13" s="1"/>
  <c r="P200" i="13"/>
  <c r="W203" i="13"/>
  <c r="U204" i="13" s="1"/>
  <c r="X204" i="13" s="1"/>
  <c r="Y203" i="13"/>
  <c r="EN189" i="13"/>
  <c r="EL189" i="13"/>
  <c r="EJ190" i="13" s="1"/>
  <c r="EV189" i="13"/>
  <c r="ET189" i="13"/>
  <c r="AP199" i="13"/>
  <c r="AS199" i="13" s="1"/>
  <c r="AR199" i="13"/>
  <c r="BA200" i="13"/>
  <c r="BD200" i="13" s="1"/>
  <c r="BC200" i="13"/>
  <c r="ED187" i="13"/>
  <c r="EB187" i="13"/>
  <c r="CR195" i="13"/>
  <c r="E131" i="13"/>
  <c r="DK131" i="13"/>
  <c r="CV131" i="13"/>
  <c r="BX131" i="13"/>
  <c r="CY131" i="13" s="1"/>
  <c r="BV131" i="13"/>
  <c r="BN169" i="13"/>
  <c r="BL169" i="13"/>
  <c r="CH131" i="13"/>
  <c r="DF131" i="13" s="1"/>
  <c r="DC131" i="13"/>
  <c r="CF131" i="13"/>
  <c r="D289" i="11"/>
  <c r="D237" i="12"/>
  <c r="H293" i="7"/>
  <c r="B238" i="12"/>
  <c r="D241" i="7"/>
  <c r="C238" i="12" s="1"/>
  <c r="E242" i="7"/>
  <c r="G293" i="7"/>
  <c r="C290" i="11" s="1"/>
  <c r="O201" i="13" l="1"/>
  <c r="N201" i="13" s="1"/>
  <c r="L202" i="13" s="1"/>
  <c r="O202" i="13" s="1"/>
  <c r="AE203" i="13"/>
  <c r="AF203" i="13" s="1"/>
  <c r="AD204" i="13" s="1"/>
  <c r="AE204" i="13" s="1"/>
  <c r="V204" i="13"/>
  <c r="Y204" i="13" s="1"/>
  <c r="P201" i="13"/>
  <c r="EK190" i="13"/>
  <c r="EM190" i="13"/>
  <c r="EW189" i="13"/>
  <c r="EU189" i="13"/>
  <c r="ES190" i="13" s="1"/>
  <c r="AQ199" i="13"/>
  <c r="AO200" i="13" s="1"/>
  <c r="BB200" i="13"/>
  <c r="AZ201" i="13" s="1"/>
  <c r="BC201" i="13" s="1"/>
  <c r="EE187" i="13"/>
  <c r="EC187" i="13"/>
  <c r="EA188" i="13" s="1"/>
  <c r="CQ195" i="13"/>
  <c r="CO196" i="13" s="1"/>
  <c r="CP196" i="13" s="1"/>
  <c r="CS195" i="13"/>
  <c r="CG131" i="13"/>
  <c r="DD131" i="13"/>
  <c r="CI131" i="13"/>
  <c r="BO169" i="13"/>
  <c r="BM169" i="13"/>
  <c r="BK170" i="13" s="1"/>
  <c r="BW131" i="13"/>
  <c r="CW131" i="13"/>
  <c r="BY131" i="13"/>
  <c r="DL131" i="13"/>
  <c r="C132" i="13"/>
  <c r="H294" i="7"/>
  <c r="B239" i="12"/>
  <c r="D238" i="12"/>
  <c r="D290" i="11"/>
  <c r="D242" i="7"/>
  <c r="C239" i="12" s="1"/>
  <c r="E243" i="7"/>
  <c r="G294" i="7"/>
  <c r="C291" i="11" s="1"/>
  <c r="W204" i="13" l="1"/>
  <c r="U205" i="13" s="1"/>
  <c r="X205" i="13" s="1"/>
  <c r="AG204" i="13"/>
  <c r="M202" i="13"/>
  <c r="P202" i="13" s="1"/>
  <c r="AH203" i="13"/>
  <c r="AH204" i="13" s="1"/>
  <c r="V205" i="13"/>
  <c r="W205" i="13" s="1"/>
  <c r="U206" i="13" s="1"/>
  <c r="AF204" i="13"/>
  <c r="AD205" i="13" s="1"/>
  <c r="AG205" i="13" s="1"/>
  <c r="EL190" i="13"/>
  <c r="EJ191" i="13" s="1"/>
  <c r="EK191" i="13" s="1"/>
  <c r="EN190" i="13"/>
  <c r="BA201" i="13"/>
  <c r="BB201" i="13" s="1"/>
  <c r="AZ202" i="13" s="1"/>
  <c r="ET190" i="13"/>
  <c r="EV190" i="13"/>
  <c r="AR200" i="13"/>
  <c r="AP200" i="13"/>
  <c r="AS200" i="13" s="1"/>
  <c r="EB188" i="13"/>
  <c r="ED188" i="13"/>
  <c r="CR196" i="13"/>
  <c r="DG131" i="13"/>
  <c r="CX131" i="13"/>
  <c r="BU132" i="13"/>
  <c r="BN170" i="13"/>
  <c r="BL170" i="13"/>
  <c r="DE131" i="13"/>
  <c r="CE132" i="13"/>
  <c r="F132" i="13"/>
  <c r="DM132" i="13" s="1"/>
  <c r="D132" i="13"/>
  <c r="DJ132" i="13"/>
  <c r="CZ131" i="13"/>
  <c r="D291" i="11"/>
  <c r="H295" i="7"/>
  <c r="D239" i="12"/>
  <c r="B240" i="12"/>
  <c r="G295" i="7"/>
  <c r="C292" i="11" s="1"/>
  <c r="E244" i="7"/>
  <c r="D243" i="7"/>
  <c r="C240" i="12" s="1"/>
  <c r="N202" i="13" l="1"/>
  <c r="L203" i="13" s="1"/>
  <c r="Y205" i="13"/>
  <c r="O203" i="13"/>
  <c r="M203" i="13"/>
  <c r="AE205" i="13"/>
  <c r="AF205" i="13" s="1"/>
  <c r="AD206" i="13" s="1"/>
  <c r="AE206" i="13" s="1"/>
  <c r="V206" i="13"/>
  <c r="X206" i="13"/>
  <c r="BD201" i="13"/>
  <c r="EN191" i="13"/>
  <c r="EM191" i="13"/>
  <c r="EL191" i="13" s="1"/>
  <c r="EJ192" i="13" s="1"/>
  <c r="AQ200" i="13"/>
  <c r="AO201" i="13" s="1"/>
  <c r="EW190" i="13"/>
  <c r="EU190" i="13"/>
  <c r="ES191" i="13" s="1"/>
  <c r="BA202" i="13"/>
  <c r="BC202" i="13"/>
  <c r="EE188" i="13"/>
  <c r="EC188" i="13"/>
  <c r="EA189" i="13" s="1"/>
  <c r="CQ196" i="13"/>
  <c r="CO197" i="13" s="1"/>
  <c r="CP197" i="13" s="1"/>
  <c r="CS196" i="13"/>
  <c r="CH132" i="13"/>
  <c r="DF132" i="13" s="1"/>
  <c r="CF132" i="13"/>
  <c r="DC132" i="13"/>
  <c r="G132" i="13"/>
  <c r="DN132" i="13" s="1"/>
  <c r="E132" i="13"/>
  <c r="DK132" i="13"/>
  <c r="BO170" i="13"/>
  <c r="BM170" i="13"/>
  <c r="BK171" i="13" s="1"/>
  <c r="CV132" i="13"/>
  <c r="BV132" i="13"/>
  <c r="BX132" i="13"/>
  <c r="CY132" i="13" s="1"/>
  <c r="B241" i="12"/>
  <c r="H296" i="7"/>
  <c r="D240" i="12"/>
  <c r="D292" i="11"/>
  <c r="G296" i="7"/>
  <c r="C293" i="11" s="1"/>
  <c r="E245" i="7"/>
  <c r="D244" i="7"/>
  <c r="C241" i="12" s="1"/>
  <c r="P203" i="13" l="1"/>
  <c r="N203" i="13"/>
  <c r="L204" i="13" s="1"/>
  <c r="AH205" i="13"/>
  <c r="AH206" i="13" s="1"/>
  <c r="W206" i="13"/>
  <c r="U207" i="13" s="1"/>
  <c r="X207" i="13" s="1"/>
  <c r="Y206" i="13"/>
  <c r="BD202" i="13"/>
  <c r="AG206" i="13"/>
  <c r="AF206" i="13" s="1"/>
  <c r="AD207" i="13" s="1"/>
  <c r="AE207" i="13" s="1"/>
  <c r="EK192" i="13"/>
  <c r="EN192" i="13" s="1"/>
  <c r="EM192" i="13"/>
  <c r="AR201" i="13"/>
  <c r="AP201" i="13"/>
  <c r="AS201" i="13" s="1"/>
  <c r="ET191" i="13"/>
  <c r="EV191" i="13"/>
  <c r="BB202" i="13"/>
  <c r="AZ203" i="13" s="1"/>
  <c r="ED189" i="13"/>
  <c r="EB189" i="13"/>
  <c r="CR197" i="13"/>
  <c r="DD132" i="13"/>
  <c r="CG132" i="13"/>
  <c r="CI132" i="13"/>
  <c r="BN171" i="13"/>
  <c r="BL171" i="13"/>
  <c r="DL132" i="13"/>
  <c r="C133" i="13"/>
  <c r="BW132" i="13"/>
  <c r="CW132" i="13"/>
  <c r="BY132" i="13"/>
  <c r="B242" i="12"/>
  <c r="H297" i="7"/>
  <c r="D241" i="12"/>
  <c r="D293" i="11"/>
  <c r="D245" i="7"/>
  <c r="C242" i="12" s="1"/>
  <c r="E246" i="7"/>
  <c r="G297" i="7"/>
  <c r="C294" i="11" s="1"/>
  <c r="AG207" i="13" l="1"/>
  <c r="V207" i="13"/>
  <c r="Y207" i="13" s="1"/>
  <c r="O204" i="13"/>
  <c r="M204" i="13"/>
  <c r="AH207" i="13"/>
  <c r="EL192" i="13"/>
  <c r="EJ193" i="13" s="1"/>
  <c r="EM193" i="13" s="1"/>
  <c r="AF207" i="13"/>
  <c r="AD208" i="13" s="1"/>
  <c r="AG208" i="13" s="1"/>
  <c r="AQ201" i="13"/>
  <c r="AO202" i="13" s="1"/>
  <c r="AR202" i="13" s="1"/>
  <c r="EW191" i="13"/>
  <c r="EU191" i="13"/>
  <c r="ES192" i="13" s="1"/>
  <c r="BC203" i="13"/>
  <c r="BA203" i="13"/>
  <c r="BD203" i="13" s="1"/>
  <c r="EE189" i="13"/>
  <c r="EC189" i="13"/>
  <c r="EA190" i="13" s="1"/>
  <c r="CQ197" i="13"/>
  <c r="CO198" i="13" s="1"/>
  <c r="CS197" i="13"/>
  <c r="BO171" i="13"/>
  <c r="BM171" i="13"/>
  <c r="BK172" i="13" s="1"/>
  <c r="DE132" i="13"/>
  <c r="CE133" i="13"/>
  <c r="CX132" i="13"/>
  <c r="BU133" i="13"/>
  <c r="F133" i="13"/>
  <c r="DM133" i="13" s="1"/>
  <c r="D133" i="13"/>
  <c r="G133" i="13" s="1"/>
  <c r="DN133" i="13" s="1"/>
  <c r="DJ133" i="13"/>
  <c r="CZ132" i="13"/>
  <c r="DG132" i="13"/>
  <c r="B243" i="12"/>
  <c r="D242" i="12"/>
  <c r="H298" i="7"/>
  <c r="D294" i="11"/>
  <c r="D246" i="7"/>
  <c r="C243" i="12" s="1"/>
  <c r="E247" i="7"/>
  <c r="G298" i="7"/>
  <c r="C295" i="11" s="1"/>
  <c r="CR198" i="13" l="1"/>
  <c r="CP198" i="13"/>
  <c r="CS198" i="13" s="1"/>
  <c r="W207" i="13"/>
  <c r="U208" i="13" s="1"/>
  <c r="V208" i="13" s="1"/>
  <c r="N204" i="13"/>
  <c r="L205" i="13" s="1"/>
  <c r="M205" i="13" s="1"/>
  <c r="EK193" i="13"/>
  <c r="EL193" i="13" s="1"/>
  <c r="EJ194" i="13" s="1"/>
  <c r="P204" i="13"/>
  <c r="X208" i="13"/>
  <c r="AE208" i="13"/>
  <c r="AH208" i="13" s="1"/>
  <c r="AP202" i="13"/>
  <c r="AQ202" i="13" s="1"/>
  <c r="AO203" i="13" s="1"/>
  <c r="AR203" i="13" s="1"/>
  <c r="EV192" i="13"/>
  <c r="ET192" i="13"/>
  <c r="BB203" i="13"/>
  <c r="AZ204" i="13" s="1"/>
  <c r="BA204" i="13" s="1"/>
  <c r="ED190" i="13"/>
  <c r="EB190" i="13"/>
  <c r="EN193" i="13"/>
  <c r="E133" i="13"/>
  <c r="DK133" i="13"/>
  <c r="BN172" i="13"/>
  <c r="BL172" i="13"/>
  <c r="BX133" i="13"/>
  <c r="CY133" i="13" s="1"/>
  <c r="CV133" i="13"/>
  <c r="BV133" i="13"/>
  <c r="DC133" i="13"/>
  <c r="CH133" i="13"/>
  <c r="DF133" i="13" s="1"/>
  <c r="CF133" i="13"/>
  <c r="D243" i="12"/>
  <c r="H299" i="7"/>
  <c r="B244" i="12"/>
  <c r="D295" i="11"/>
  <c r="E248" i="7"/>
  <c r="D247" i="7"/>
  <c r="C244" i="12" s="1"/>
  <c r="G299" i="7"/>
  <c r="C296" i="11" s="1"/>
  <c r="O205" i="13" l="1"/>
  <c r="N205" i="13" s="1"/>
  <c r="L206" i="13" s="1"/>
  <c r="O206" i="13" s="1"/>
  <c r="P205" i="13"/>
  <c r="W208" i="13"/>
  <c r="U209" i="13" s="1"/>
  <c r="Y208" i="13"/>
  <c r="AF208" i="13"/>
  <c r="AD209" i="13" s="1"/>
  <c r="AG209" i="13" s="1"/>
  <c r="AS202" i="13"/>
  <c r="AP203" i="13"/>
  <c r="AQ203" i="13" s="1"/>
  <c r="AO204" i="13" s="1"/>
  <c r="AR204" i="13" s="1"/>
  <c r="BC204" i="13"/>
  <c r="BB204" i="13" s="1"/>
  <c r="AZ205" i="13" s="1"/>
  <c r="BC205" i="13" s="1"/>
  <c r="CQ198" i="13"/>
  <c r="CO199" i="13" s="1"/>
  <c r="EW192" i="13"/>
  <c r="EU192" i="13"/>
  <c r="ES193" i="13" s="1"/>
  <c r="BD204" i="13"/>
  <c r="EE190" i="13"/>
  <c r="EC190" i="13"/>
  <c r="EA191" i="13" s="1"/>
  <c r="EK194" i="13"/>
  <c r="EM194" i="13"/>
  <c r="CG133" i="13"/>
  <c r="DD133" i="13"/>
  <c r="CI133" i="13"/>
  <c r="BO172" i="13"/>
  <c r="BM172" i="13"/>
  <c r="BK173" i="13" s="1"/>
  <c r="BW133" i="13"/>
  <c r="CW133" i="13"/>
  <c r="BY133" i="13"/>
  <c r="DL133" i="13"/>
  <c r="C134" i="13"/>
  <c r="D244" i="12"/>
  <c r="H300" i="7"/>
  <c r="B245" i="12"/>
  <c r="D296" i="11"/>
  <c r="G300" i="7"/>
  <c r="C297" i="11" s="1"/>
  <c r="E249" i="7"/>
  <c r="D248" i="7"/>
  <c r="C245" i="12" s="1"/>
  <c r="CR199" i="13" l="1"/>
  <c r="CP199" i="13"/>
  <c r="M206" i="13"/>
  <c r="N206" i="13" s="1"/>
  <c r="L207" i="13" s="1"/>
  <c r="M207" i="13" s="1"/>
  <c r="AE209" i="13"/>
  <c r="AH209" i="13" s="1"/>
  <c r="V209" i="13"/>
  <c r="X209" i="13"/>
  <c r="AS203" i="13"/>
  <c r="AP204" i="13"/>
  <c r="AQ204" i="13" s="1"/>
  <c r="AO205" i="13" s="1"/>
  <c r="AR205" i="13" s="1"/>
  <c r="BA205" i="13"/>
  <c r="BB205" i="13" s="1"/>
  <c r="AZ206" i="13" s="1"/>
  <c r="ET193" i="13"/>
  <c r="EV193" i="13"/>
  <c r="ED191" i="13"/>
  <c r="EB191" i="13"/>
  <c r="EN194" i="13"/>
  <c r="EL194" i="13"/>
  <c r="EJ195" i="13" s="1"/>
  <c r="D134" i="13"/>
  <c r="F134" i="13"/>
  <c r="DM134" i="13" s="1"/>
  <c r="DJ134" i="13"/>
  <c r="DE133" i="13"/>
  <c r="CE134" i="13"/>
  <c r="CZ133" i="13"/>
  <c r="BN173" i="13"/>
  <c r="BL173" i="13"/>
  <c r="DG133" i="13"/>
  <c r="CX133" i="13"/>
  <c r="BU134" i="13"/>
  <c r="D297" i="11"/>
  <c r="B246" i="12"/>
  <c r="H301" i="7"/>
  <c r="D245" i="12"/>
  <c r="G301" i="7"/>
  <c r="C298" i="11" s="1"/>
  <c r="D249" i="7"/>
  <c r="C246" i="12" s="1"/>
  <c r="E250" i="7"/>
  <c r="CQ199" i="13" l="1"/>
  <c r="CO200" i="13" s="1"/>
  <c r="CP200" i="13" s="1"/>
  <c r="O207" i="13"/>
  <c r="P206" i="13"/>
  <c r="P207" i="13" s="1"/>
  <c r="N207" i="13"/>
  <c r="L208" i="13" s="1"/>
  <c r="AF209" i="13"/>
  <c r="AD210" i="13" s="1"/>
  <c r="AG210" i="13" s="1"/>
  <c r="BD205" i="13"/>
  <c r="Y209" i="13"/>
  <c r="W209" i="13"/>
  <c r="U210" i="13" s="1"/>
  <c r="AS204" i="13"/>
  <c r="AP205" i="13"/>
  <c r="AQ205" i="13" s="1"/>
  <c r="AO206" i="13" s="1"/>
  <c r="CS199" i="13"/>
  <c r="EW193" i="13"/>
  <c r="EU193" i="13"/>
  <c r="ES194" i="13" s="1"/>
  <c r="BC206" i="13"/>
  <c r="BA206" i="13"/>
  <c r="EE191" i="13"/>
  <c r="EC191" i="13"/>
  <c r="EA192" i="13" s="1"/>
  <c r="EM195" i="13"/>
  <c r="EK195" i="13"/>
  <c r="CV134" i="13"/>
  <c r="BX134" i="13"/>
  <c r="CY134" i="13" s="1"/>
  <c r="BV134" i="13"/>
  <c r="BO173" i="13"/>
  <c r="BM173" i="13"/>
  <c r="BK174" i="13" s="1"/>
  <c r="DC134" i="13"/>
  <c r="CH134" i="13"/>
  <c r="DF134" i="13" s="1"/>
  <c r="CF134" i="13"/>
  <c r="G134" i="13"/>
  <c r="DN134" i="13" s="1"/>
  <c r="E134" i="13"/>
  <c r="DK134" i="13"/>
  <c r="D298" i="11"/>
  <c r="B247" i="12"/>
  <c r="H302" i="7"/>
  <c r="D246" i="12"/>
  <c r="G302" i="7"/>
  <c r="C299" i="11" s="1"/>
  <c r="D250" i="7"/>
  <c r="C247" i="12" s="1"/>
  <c r="E251" i="7"/>
  <c r="CS200" i="13" l="1"/>
  <c r="CR200" i="13"/>
  <c r="CQ200" i="13" s="1"/>
  <c r="CO201" i="13" s="1"/>
  <c r="CR201" i="13" s="1"/>
  <c r="BD206" i="13"/>
  <c r="M208" i="13"/>
  <c r="O208" i="13"/>
  <c r="AE210" i="13"/>
  <c r="V210" i="13"/>
  <c r="X210" i="13"/>
  <c r="AS205" i="13"/>
  <c r="AP206" i="13"/>
  <c r="AR206" i="13"/>
  <c r="BB206" i="13"/>
  <c r="AZ207" i="13" s="1"/>
  <c r="BA207" i="13" s="1"/>
  <c r="EV194" i="13"/>
  <c r="ET194" i="13"/>
  <c r="EB192" i="13"/>
  <c r="ED192" i="13"/>
  <c r="EN195" i="13"/>
  <c r="EL195" i="13"/>
  <c r="EJ196" i="13" s="1"/>
  <c r="BN174" i="13"/>
  <c r="BL174" i="13"/>
  <c r="DD134" i="13"/>
  <c r="CG134" i="13"/>
  <c r="CI134" i="13"/>
  <c r="DL134" i="13"/>
  <c r="C135" i="13"/>
  <c r="CW134" i="13"/>
  <c r="BW134" i="13"/>
  <c r="BY134" i="13"/>
  <c r="H303" i="7"/>
  <c r="B248" i="12"/>
  <c r="D247" i="12"/>
  <c r="D299" i="11"/>
  <c r="E252" i="7"/>
  <c r="D251" i="7"/>
  <c r="C248" i="12" s="1"/>
  <c r="G303" i="7"/>
  <c r="C300" i="11" s="1"/>
  <c r="CP201" i="13" l="1"/>
  <c r="CQ201" i="13"/>
  <c r="CO202" i="13" s="1"/>
  <c r="CR202" i="13" s="1"/>
  <c r="P208" i="13"/>
  <c r="N208" i="13"/>
  <c r="L209" i="13" s="1"/>
  <c r="AF210" i="13"/>
  <c r="AD211" i="13" s="1"/>
  <c r="AH210" i="13"/>
  <c r="AS206" i="13"/>
  <c r="Y210" i="13"/>
  <c r="W210" i="13"/>
  <c r="U211" i="13" s="1"/>
  <c r="CS201" i="13"/>
  <c r="BD207" i="13"/>
  <c r="AQ206" i="13"/>
  <c r="AO207" i="13" s="1"/>
  <c r="AP207" i="13" s="1"/>
  <c r="BC207" i="13"/>
  <c r="BB207" i="13" s="1"/>
  <c r="AZ208" i="13" s="1"/>
  <c r="EW194" i="13"/>
  <c r="EU194" i="13"/>
  <c r="ES195" i="13" s="1"/>
  <c r="EE192" i="13"/>
  <c r="EC192" i="13"/>
  <c r="EA193" i="13" s="1"/>
  <c r="EM196" i="13"/>
  <c r="EK196" i="13"/>
  <c r="CZ134" i="13"/>
  <c r="F135" i="13"/>
  <c r="DM135" i="13" s="1"/>
  <c r="D135" i="13"/>
  <c r="G135" i="13" s="1"/>
  <c r="DN135" i="13" s="1"/>
  <c r="DJ135" i="13"/>
  <c r="BO174" i="13"/>
  <c r="BM174" i="13"/>
  <c r="BK175" i="13" s="1"/>
  <c r="DG134" i="13"/>
  <c r="CX134" i="13"/>
  <c r="BU135" i="13"/>
  <c r="DE134" i="13"/>
  <c r="CE135" i="13"/>
  <c r="B249" i="12"/>
  <c r="D300" i="11"/>
  <c r="H304" i="7"/>
  <c r="D248" i="12"/>
  <c r="G304" i="7"/>
  <c r="C301" i="11" s="1"/>
  <c r="E253" i="7"/>
  <c r="D252" i="7"/>
  <c r="C249" i="12" s="1"/>
  <c r="CP202" i="13" l="1"/>
  <c r="CQ202" i="13" s="1"/>
  <c r="CO203" i="13" s="1"/>
  <c r="M209" i="13"/>
  <c r="O209" i="13"/>
  <c r="AE211" i="13"/>
  <c r="AG211" i="13"/>
  <c r="V211" i="13"/>
  <c r="Y211" i="13" s="1"/>
  <c r="X211" i="13"/>
  <c r="AR207" i="13"/>
  <c r="AQ207" i="13" s="1"/>
  <c r="AO208" i="13" s="1"/>
  <c r="AS207" i="13"/>
  <c r="ET195" i="13"/>
  <c r="EV195" i="13"/>
  <c r="BC208" i="13"/>
  <c r="BA208" i="13"/>
  <c r="BD208" i="13" s="1"/>
  <c r="EB193" i="13"/>
  <c r="ED193" i="13"/>
  <c r="EN196" i="13"/>
  <c r="EL196" i="13"/>
  <c r="EJ197" i="13" s="1"/>
  <c r="BV135" i="13"/>
  <c r="BX135" i="13"/>
  <c r="CY135" i="13" s="1"/>
  <c r="CV135" i="13"/>
  <c r="CH135" i="13"/>
  <c r="DF135" i="13" s="1"/>
  <c r="CF135" i="13"/>
  <c r="DC135" i="13"/>
  <c r="BN175" i="13"/>
  <c r="BL175" i="13"/>
  <c r="E135" i="13"/>
  <c r="DK135" i="13"/>
  <c r="B250" i="12"/>
  <c r="D249" i="12"/>
  <c r="D301" i="11"/>
  <c r="H305" i="7"/>
  <c r="D253" i="7"/>
  <c r="C250" i="12" s="1"/>
  <c r="E254" i="7"/>
  <c r="G305" i="7"/>
  <c r="C302" i="11" s="1"/>
  <c r="CP203" i="13" l="1"/>
  <c r="CR203" i="13"/>
  <c r="CS202" i="13"/>
  <c r="CS203" i="13"/>
  <c r="P209" i="13"/>
  <c r="N209" i="13"/>
  <c r="L210" i="13" s="1"/>
  <c r="AH211" i="13"/>
  <c r="AF211" i="13"/>
  <c r="AD212" i="13" s="1"/>
  <c r="CQ203" i="13"/>
  <c r="CO204" i="13" s="1"/>
  <c r="W211" i="13"/>
  <c r="U212" i="13" s="1"/>
  <c r="X212" i="13" s="1"/>
  <c r="AR208" i="13"/>
  <c r="AP208" i="13"/>
  <c r="EU195" i="13"/>
  <c r="ES196" i="13" s="1"/>
  <c r="EV196" i="13" s="1"/>
  <c r="EW195" i="13"/>
  <c r="BB208" i="13"/>
  <c r="AZ209" i="13" s="1"/>
  <c r="EE193" i="13"/>
  <c r="EC193" i="13"/>
  <c r="EA194" i="13" s="1"/>
  <c r="EK197" i="13"/>
  <c r="EM197" i="13"/>
  <c r="DL135" i="13"/>
  <c r="C136" i="13"/>
  <c r="BO175" i="13"/>
  <c r="BM175" i="13"/>
  <c r="BK176" i="13" s="1"/>
  <c r="DD135" i="13"/>
  <c r="CG135" i="13"/>
  <c r="CI135" i="13"/>
  <c r="CW135" i="13"/>
  <c r="BW135" i="13"/>
  <c r="BY135" i="13"/>
  <c r="D250" i="12"/>
  <c r="B251" i="12"/>
  <c r="H306" i="7"/>
  <c r="D302" i="11"/>
  <c r="G306" i="7"/>
  <c r="C303" i="11" s="1"/>
  <c r="D254" i="7"/>
  <c r="C251" i="12" s="1"/>
  <c r="E255" i="7"/>
  <c r="CP204" i="13" l="1"/>
  <c r="CS204" i="13" s="1"/>
  <c r="O210" i="13"/>
  <c r="M210" i="13"/>
  <c r="AE212" i="13"/>
  <c r="AH212" i="13" s="1"/>
  <c r="AG212" i="13"/>
  <c r="V212" i="13"/>
  <c r="Y212" i="13" s="1"/>
  <c r="CR204" i="13"/>
  <c r="AQ208" i="13"/>
  <c r="AO209" i="13" s="1"/>
  <c r="AP209" i="13" s="1"/>
  <c r="AS208" i="13"/>
  <c r="BC209" i="13"/>
  <c r="BA209" i="13"/>
  <c r="EL197" i="13"/>
  <c r="EJ198" i="13" s="1"/>
  <c r="EK198" i="13" s="1"/>
  <c r="ET196" i="13"/>
  <c r="EW196" i="13" s="1"/>
  <c r="EB194" i="13"/>
  <c r="ED194" i="13"/>
  <c r="EN197" i="13"/>
  <c r="CZ135" i="13"/>
  <c r="DG135" i="13"/>
  <c r="CX135" i="13"/>
  <c r="BU136" i="13"/>
  <c r="DE135" i="13"/>
  <c r="CE136" i="13"/>
  <c r="BN176" i="13"/>
  <c r="BL176" i="13"/>
  <c r="F136" i="13"/>
  <c r="DM136" i="13" s="1"/>
  <c r="D136" i="13"/>
  <c r="G136" i="13" s="1"/>
  <c r="DN136" i="13" s="1"/>
  <c r="DJ136" i="13"/>
  <c r="D303" i="11"/>
  <c r="H307" i="7"/>
  <c r="B252" i="12"/>
  <c r="D251" i="12"/>
  <c r="E256" i="7"/>
  <c r="D255" i="7"/>
  <c r="C252" i="12" s="1"/>
  <c r="G307" i="7"/>
  <c r="C304" i="11" s="1"/>
  <c r="N210" i="13" l="1"/>
  <c r="L211" i="13" s="1"/>
  <c r="O211" i="13" s="1"/>
  <c r="CQ204" i="13"/>
  <c r="CO205" i="13" s="1"/>
  <c r="CP205" i="13" s="1"/>
  <c r="CS205" i="13" s="1"/>
  <c r="P210" i="13"/>
  <c r="AF212" i="13"/>
  <c r="AD213" i="13" s="1"/>
  <c r="AG213" i="13" s="1"/>
  <c r="W212" i="13"/>
  <c r="U213" i="13" s="1"/>
  <c r="V213" i="13" s="1"/>
  <c r="Y213" i="13" s="1"/>
  <c r="AS209" i="13"/>
  <c r="AR209" i="13"/>
  <c r="AQ209" i="13" s="1"/>
  <c r="AO210" i="13" s="1"/>
  <c r="AP210" i="13" s="1"/>
  <c r="BB209" i="13"/>
  <c r="AZ210" i="13" s="1"/>
  <c r="BD209" i="13"/>
  <c r="EM198" i="13"/>
  <c r="EL198" i="13" s="1"/>
  <c r="EJ199" i="13" s="1"/>
  <c r="EK199" i="13" s="1"/>
  <c r="EU196" i="13"/>
  <c r="ES197" i="13" s="1"/>
  <c r="EV197" i="13" s="1"/>
  <c r="EC194" i="13"/>
  <c r="EA195" i="13" s="1"/>
  <c r="EE194" i="13"/>
  <c r="EN198" i="13"/>
  <c r="CH136" i="13"/>
  <c r="DF136" i="13" s="1"/>
  <c r="CF136" i="13"/>
  <c r="DC136" i="13"/>
  <c r="BO176" i="13"/>
  <c r="BM176" i="13"/>
  <c r="BK177" i="13" s="1"/>
  <c r="E136" i="13"/>
  <c r="DK136" i="13"/>
  <c r="BV136" i="13"/>
  <c r="CV136" i="13"/>
  <c r="BX136" i="13"/>
  <c r="CY136" i="13" s="1"/>
  <c r="H308" i="7"/>
  <c r="B253" i="12"/>
  <c r="D252" i="12"/>
  <c r="D304" i="11"/>
  <c r="G308" i="7"/>
  <c r="C305" i="11" s="1"/>
  <c r="E257" i="7"/>
  <c r="D256" i="7"/>
  <c r="C253" i="12" s="1"/>
  <c r="M211" i="13" l="1"/>
  <c r="N211" i="13" s="1"/>
  <c r="L212" i="13" s="1"/>
  <c r="CR205" i="13"/>
  <c r="AE213" i="13"/>
  <c r="AF213" i="13" s="1"/>
  <c r="AD214" i="13" s="1"/>
  <c r="AG214" i="13" s="1"/>
  <c r="P211" i="13"/>
  <c r="X213" i="13"/>
  <c r="W213" i="13" s="1"/>
  <c r="U214" i="13" s="1"/>
  <c r="CQ205" i="13"/>
  <c r="CO206" i="13" s="1"/>
  <c r="CP206" i="13" s="1"/>
  <c r="AR210" i="13"/>
  <c r="AQ210" i="13" s="1"/>
  <c r="AO211" i="13" s="1"/>
  <c r="AS210" i="13"/>
  <c r="BC210" i="13"/>
  <c r="BA210" i="13"/>
  <c r="BD210" i="13" s="1"/>
  <c r="ET197" i="13"/>
  <c r="EW197" i="13" s="1"/>
  <c r="EM199" i="13"/>
  <c r="EL199" i="13" s="1"/>
  <c r="EJ200" i="13" s="1"/>
  <c r="EB195" i="13"/>
  <c r="ED195" i="13"/>
  <c r="EN199" i="13"/>
  <c r="DL136" i="13"/>
  <c r="C137" i="13"/>
  <c r="BN177" i="13"/>
  <c r="BL177" i="13"/>
  <c r="DD136" i="13"/>
  <c r="CG136" i="13"/>
  <c r="CI136" i="13"/>
  <c r="CW136" i="13"/>
  <c r="BW136" i="13"/>
  <c r="BY136" i="13"/>
  <c r="D253" i="12"/>
  <c r="H309" i="7"/>
  <c r="B254" i="12"/>
  <c r="D305" i="11"/>
  <c r="D257" i="7"/>
  <c r="C254" i="12" s="1"/>
  <c r="E258" i="7"/>
  <c r="G309" i="7"/>
  <c r="C306" i="11" s="1"/>
  <c r="X214" i="13" l="1"/>
  <c r="V214" i="13"/>
  <c r="AH213" i="13"/>
  <c r="AE214" i="13"/>
  <c r="AF214" i="13" s="1"/>
  <c r="AD215" i="13" s="1"/>
  <c r="AG215" i="13" s="1"/>
  <c r="O212" i="13"/>
  <c r="M212" i="13"/>
  <c r="AR211" i="13"/>
  <c r="AP211" i="13"/>
  <c r="CR206" i="13"/>
  <c r="BB210" i="13"/>
  <c r="AZ211" i="13" s="1"/>
  <c r="BC211" i="13" s="1"/>
  <c r="EU197" i="13"/>
  <c r="ES198" i="13" s="1"/>
  <c r="EV198" i="13" s="1"/>
  <c r="EE195" i="13"/>
  <c r="EC195" i="13"/>
  <c r="EA196" i="13" s="1"/>
  <c r="EM200" i="13"/>
  <c r="EK200" i="13"/>
  <c r="CZ136" i="13"/>
  <c r="D137" i="13"/>
  <c r="G137" i="13" s="1"/>
  <c r="DN137" i="13" s="1"/>
  <c r="F137" i="13"/>
  <c r="DM137" i="13" s="1"/>
  <c r="DJ137" i="13"/>
  <c r="DG136" i="13"/>
  <c r="CX136" i="13"/>
  <c r="BU137" i="13"/>
  <c r="DE136" i="13"/>
  <c r="CE137" i="13"/>
  <c r="BO177" i="13"/>
  <c r="BM177" i="13"/>
  <c r="BK178" i="13" s="1"/>
  <c r="H310" i="7"/>
  <c r="D306" i="11"/>
  <c r="B255" i="12"/>
  <c r="D254" i="12"/>
  <c r="G310" i="7"/>
  <c r="C307" i="11" s="1"/>
  <c r="D258" i="7"/>
  <c r="C255" i="12" s="1"/>
  <c r="E259" i="7"/>
  <c r="W214" i="13" l="1"/>
  <c r="U215" i="13" s="1"/>
  <c r="V215" i="13" s="1"/>
  <c r="Y214" i="13"/>
  <c r="AQ211" i="13"/>
  <c r="AO212" i="13" s="1"/>
  <c r="AP212" i="13" s="1"/>
  <c r="X215" i="13"/>
  <c r="AE215" i="13"/>
  <c r="AF215" i="13" s="1"/>
  <c r="AD216" i="13" s="1"/>
  <c r="AG216" i="13" s="1"/>
  <c r="N212" i="13"/>
  <c r="L213" i="13" s="1"/>
  <c r="P212" i="13"/>
  <c r="AH214" i="13"/>
  <c r="AS211" i="13"/>
  <c r="CS206" i="13"/>
  <c r="CQ206" i="13"/>
  <c r="CO207" i="13" s="1"/>
  <c r="CP207" i="13" s="1"/>
  <c r="BA211" i="13"/>
  <c r="BD211" i="13" s="1"/>
  <c r="AE216" i="13"/>
  <c r="ET198" i="13"/>
  <c r="EW198" i="13" s="1"/>
  <c r="EB196" i="13"/>
  <c r="ED196" i="13"/>
  <c r="EN200" i="13"/>
  <c r="EL200" i="13"/>
  <c r="EJ201" i="13" s="1"/>
  <c r="DC137" i="13"/>
  <c r="CH137" i="13"/>
  <c r="DF137" i="13" s="1"/>
  <c r="CF137" i="13"/>
  <c r="BN178" i="13"/>
  <c r="BL178" i="13"/>
  <c r="CV137" i="13"/>
  <c r="BV137" i="13"/>
  <c r="BX137" i="13"/>
  <c r="CY137" i="13" s="1"/>
  <c r="E137" i="13"/>
  <c r="DK137" i="13"/>
  <c r="H311" i="7"/>
  <c r="D307" i="11"/>
  <c r="B256" i="12"/>
  <c r="D255" i="12"/>
  <c r="G311" i="7"/>
  <c r="C308" i="11" s="1"/>
  <c r="E260" i="7"/>
  <c r="D259" i="7"/>
  <c r="C256" i="12" s="1"/>
  <c r="AS212" i="13" l="1"/>
  <c r="Y215" i="13"/>
  <c r="AR212" i="13"/>
  <c r="AQ212" i="13" s="1"/>
  <c r="AO213" i="13" s="1"/>
  <c r="AR213" i="13" s="1"/>
  <c r="AH215" i="13"/>
  <c r="AH216" i="13" s="1"/>
  <c r="W215" i="13"/>
  <c r="U216" i="13" s="1"/>
  <c r="O213" i="13"/>
  <c r="M213" i="13"/>
  <c r="AF216" i="13"/>
  <c r="AD217" i="13" s="1"/>
  <c r="AE217" i="13" s="1"/>
  <c r="CR207" i="13"/>
  <c r="BB211" i="13"/>
  <c r="AZ212" i="13" s="1"/>
  <c r="BA212" i="13" s="1"/>
  <c r="EU198" i="13"/>
  <c r="ES199" i="13" s="1"/>
  <c r="EV199" i="13" s="1"/>
  <c r="EE196" i="13"/>
  <c r="EC196" i="13"/>
  <c r="EA197" i="13" s="1"/>
  <c r="EM201" i="13"/>
  <c r="EK201" i="13"/>
  <c r="DL137" i="13"/>
  <c r="C138" i="13"/>
  <c r="BW137" i="13"/>
  <c r="CW137" i="13"/>
  <c r="BY137" i="13"/>
  <c r="DD137" i="13"/>
  <c r="CG137" i="13"/>
  <c r="CI137" i="13"/>
  <c r="BO178" i="13"/>
  <c r="BM178" i="13"/>
  <c r="BK179" i="13" s="1"/>
  <c r="D256" i="12"/>
  <c r="H312" i="7"/>
  <c r="D308" i="11"/>
  <c r="B257" i="12"/>
  <c r="G312" i="7"/>
  <c r="C309" i="11" s="1"/>
  <c r="E261" i="7"/>
  <c r="D260" i="7"/>
  <c r="C257" i="12" s="1"/>
  <c r="AP213" i="13" l="1"/>
  <c r="AQ213" i="13" s="1"/>
  <c r="AO214" i="13" s="1"/>
  <c r="N213" i="13"/>
  <c r="L214" i="13" s="1"/>
  <c r="M214" i="13" s="1"/>
  <c r="X216" i="13"/>
  <c r="V216" i="13"/>
  <c r="AG217" i="13"/>
  <c r="AF217" i="13" s="1"/>
  <c r="AD218" i="13" s="1"/>
  <c r="AE218" i="13" s="1"/>
  <c r="P213" i="13"/>
  <c r="AS213" i="13"/>
  <c r="O214" i="13"/>
  <c r="CS207" i="13"/>
  <c r="CQ207" i="13"/>
  <c r="CO208" i="13" s="1"/>
  <c r="CP208" i="13" s="1"/>
  <c r="BC212" i="13"/>
  <c r="BB212" i="13" s="1"/>
  <c r="AZ213" i="13" s="1"/>
  <c r="BA213" i="13" s="1"/>
  <c r="BD212" i="13"/>
  <c r="ET199" i="13"/>
  <c r="EW199" i="13" s="1"/>
  <c r="AH217" i="13"/>
  <c r="EB197" i="13"/>
  <c r="ED197" i="13"/>
  <c r="EN201" i="13"/>
  <c r="EL201" i="13"/>
  <c r="EJ202" i="13" s="1"/>
  <c r="DG137" i="13"/>
  <c r="D138" i="13"/>
  <c r="F138" i="13"/>
  <c r="DM138" i="13" s="1"/>
  <c r="DJ138" i="13"/>
  <c r="CZ137" i="13"/>
  <c r="BN179" i="13"/>
  <c r="BL179" i="13"/>
  <c r="DE137" i="13"/>
  <c r="CE138" i="13"/>
  <c r="CX137" i="13"/>
  <c r="BU138" i="13"/>
  <c r="D257" i="12"/>
  <c r="B258" i="12"/>
  <c r="H313" i="7"/>
  <c r="D309" i="11"/>
  <c r="G313" i="7"/>
  <c r="C310" i="11" s="1"/>
  <c r="D261" i="7"/>
  <c r="C258" i="12" s="1"/>
  <c r="E262" i="7"/>
  <c r="AR214" i="13" l="1"/>
  <c r="AP214" i="13"/>
  <c r="AQ214" i="13" s="1"/>
  <c r="AO215" i="13" s="1"/>
  <c r="AP215" i="13" s="1"/>
  <c r="Y216" i="13"/>
  <c r="W216" i="13"/>
  <c r="U217" i="13" s="1"/>
  <c r="N214" i="13"/>
  <c r="L215" i="13" s="1"/>
  <c r="P214" i="13"/>
  <c r="BD213" i="13"/>
  <c r="BC213" i="13"/>
  <c r="BB213" i="13" s="1"/>
  <c r="AZ214" i="13" s="1"/>
  <c r="CS208" i="13"/>
  <c r="CR208" i="13"/>
  <c r="EU199" i="13"/>
  <c r="ES200" i="13" s="1"/>
  <c r="EV200" i="13" s="1"/>
  <c r="AG218" i="13"/>
  <c r="AF218" i="13" s="1"/>
  <c r="AD219" i="13" s="1"/>
  <c r="AG219" i="13" s="1"/>
  <c r="AH218" i="13"/>
  <c r="EE197" i="13"/>
  <c r="EC197" i="13"/>
  <c r="EA198" i="13" s="1"/>
  <c r="EM202" i="13"/>
  <c r="EK202" i="13"/>
  <c r="BX138" i="13"/>
  <c r="CY138" i="13" s="1"/>
  <c r="BV138" i="13"/>
  <c r="CV138" i="13"/>
  <c r="DC138" i="13"/>
  <c r="CF138" i="13"/>
  <c r="CH138" i="13"/>
  <c r="DF138" i="13" s="1"/>
  <c r="G138" i="13"/>
  <c r="DN138" i="13" s="1"/>
  <c r="E138" i="13"/>
  <c r="DK138" i="13"/>
  <c r="BO179" i="13"/>
  <c r="BM179" i="13"/>
  <c r="BK180" i="13" s="1"/>
  <c r="D310" i="11"/>
  <c r="H314" i="7"/>
  <c r="D258" i="12"/>
  <c r="B259" i="12"/>
  <c r="G314" i="7"/>
  <c r="C311" i="11" s="1"/>
  <c r="D262" i="7"/>
  <c r="C259" i="12" s="1"/>
  <c r="E263" i="7"/>
  <c r="AS214" i="13" l="1"/>
  <c r="AR215" i="13"/>
  <c r="AQ215" i="13" s="1"/>
  <c r="AO216" i="13" s="1"/>
  <c r="AS215" i="13"/>
  <c r="X217" i="13"/>
  <c r="V217" i="13"/>
  <c r="BA214" i="13"/>
  <c r="BD214" i="13" s="1"/>
  <c r="BC214" i="13"/>
  <c r="M215" i="13"/>
  <c r="P215" i="13" s="1"/>
  <c r="O215" i="13"/>
  <c r="ET200" i="13"/>
  <c r="EU200" i="13" s="1"/>
  <c r="ES201" i="13" s="1"/>
  <c r="CQ208" i="13"/>
  <c r="CO209" i="13" s="1"/>
  <c r="CP209" i="13" s="1"/>
  <c r="AE219" i="13"/>
  <c r="AF219" i="13" s="1"/>
  <c r="AD220" i="13" s="1"/>
  <c r="AE220" i="13" s="1"/>
  <c r="ED198" i="13"/>
  <c r="EB198" i="13"/>
  <c r="EN202" i="13"/>
  <c r="EL202" i="13"/>
  <c r="EJ203" i="13" s="1"/>
  <c r="BN180" i="13"/>
  <c r="BL180" i="13"/>
  <c r="DL138" i="13"/>
  <c r="C139" i="13"/>
  <c r="CG138" i="13"/>
  <c r="DD138" i="13"/>
  <c r="CI138" i="13"/>
  <c r="BW138" i="13"/>
  <c r="CW138" i="13"/>
  <c r="BY138" i="13"/>
  <c r="D259" i="12"/>
  <c r="H315" i="7"/>
  <c r="D311" i="11"/>
  <c r="B260" i="12"/>
  <c r="G315" i="7"/>
  <c r="C312" i="11" s="1"/>
  <c r="E264" i="7"/>
  <c r="D263" i="7"/>
  <c r="C260" i="12" s="1"/>
  <c r="W217" i="13" l="1"/>
  <c r="U218" i="13" s="1"/>
  <c r="X218" i="13" s="1"/>
  <c r="AP216" i="13"/>
  <c r="AR216" i="13"/>
  <c r="V218" i="13"/>
  <c r="W218" i="13" s="1"/>
  <c r="U219" i="13" s="1"/>
  <c r="BB214" i="13"/>
  <c r="AZ215" i="13" s="1"/>
  <c r="BC215" i="13" s="1"/>
  <c r="EW200" i="13"/>
  <c r="CR209" i="13"/>
  <c r="CQ209" i="13" s="1"/>
  <c r="CO210" i="13" s="1"/>
  <c r="Y217" i="13"/>
  <c r="N215" i="13"/>
  <c r="L216" i="13" s="1"/>
  <c r="O216" i="13" s="1"/>
  <c r="CS209" i="13"/>
  <c r="AG220" i="13"/>
  <c r="AF220" i="13" s="1"/>
  <c r="AD221" i="13" s="1"/>
  <c r="AH219" i="13"/>
  <c r="AH220" i="13" s="1"/>
  <c r="EV201" i="13"/>
  <c r="ET201" i="13"/>
  <c r="EE198" i="13"/>
  <c r="EC198" i="13"/>
  <c r="EA199" i="13" s="1"/>
  <c r="EM203" i="13"/>
  <c r="EK203" i="13"/>
  <c r="AS216" i="13"/>
  <c r="AQ216" i="13"/>
  <c r="AO217" i="13" s="1"/>
  <c r="DG138" i="13"/>
  <c r="BO180" i="13"/>
  <c r="BM180" i="13"/>
  <c r="BK181" i="13" s="1"/>
  <c r="CZ138" i="13"/>
  <c r="CX138" i="13"/>
  <c r="BU139" i="13"/>
  <c r="DE138" i="13"/>
  <c r="CE139" i="13"/>
  <c r="D139" i="13"/>
  <c r="G139" i="13" s="1"/>
  <c r="DN139" i="13" s="1"/>
  <c r="F139" i="13"/>
  <c r="DM139" i="13" s="1"/>
  <c r="DJ139" i="13"/>
  <c r="B261" i="12"/>
  <c r="H316" i="7"/>
  <c r="D260" i="12"/>
  <c r="D312" i="11"/>
  <c r="E265" i="7"/>
  <c r="D264" i="7"/>
  <c r="C261" i="12" s="1"/>
  <c r="G316" i="7"/>
  <c r="C313" i="11" s="1"/>
  <c r="BA215" i="13" l="1"/>
  <c r="BB215" i="13" s="1"/>
  <c r="AZ216" i="13" s="1"/>
  <c r="BC216" i="13" s="1"/>
  <c r="Y218" i="13"/>
  <c r="CP210" i="13"/>
  <c r="CS210" i="13" s="1"/>
  <c r="CR210" i="13"/>
  <c r="M216" i="13"/>
  <c r="N216" i="13" s="1"/>
  <c r="L217" i="13" s="1"/>
  <c r="M217" i="13" s="1"/>
  <c r="V219" i="13"/>
  <c r="X219" i="13"/>
  <c r="BD215" i="13"/>
  <c r="AG221" i="13"/>
  <c r="AE221" i="13"/>
  <c r="AH221" i="13" s="1"/>
  <c r="BA216" i="13"/>
  <c r="BB216" i="13" s="1"/>
  <c r="AZ217" i="13" s="1"/>
  <c r="BC217" i="13" s="1"/>
  <c r="EW201" i="13"/>
  <c r="EU201" i="13"/>
  <c r="ES202" i="13" s="1"/>
  <c r="EB199" i="13"/>
  <c r="ED199" i="13"/>
  <c r="EN203" i="13"/>
  <c r="EL203" i="13"/>
  <c r="EJ204" i="13" s="1"/>
  <c r="AP217" i="13"/>
  <c r="AR217" i="13"/>
  <c r="DC139" i="13"/>
  <c r="CF139" i="13"/>
  <c r="CH139" i="13"/>
  <c r="DF139" i="13" s="1"/>
  <c r="BX139" i="13"/>
  <c r="CY139" i="13" s="1"/>
  <c r="CV139" i="13"/>
  <c r="BV139" i="13"/>
  <c r="E139" i="13"/>
  <c r="DK139" i="13"/>
  <c r="BN181" i="13"/>
  <c r="BL181" i="13"/>
  <c r="D313" i="11"/>
  <c r="B262" i="12"/>
  <c r="D261" i="12"/>
  <c r="H317" i="7"/>
  <c r="D265" i="7"/>
  <c r="C262" i="12" s="1"/>
  <c r="E266" i="7"/>
  <c r="G317" i="7"/>
  <c r="C314" i="11" s="1"/>
  <c r="CQ210" i="13" l="1"/>
  <c r="CO211" i="13" s="1"/>
  <c r="CP211" i="13" s="1"/>
  <c r="CS211" i="13" s="1"/>
  <c r="O217" i="13"/>
  <c r="P216" i="13"/>
  <c r="P217" i="13" s="1"/>
  <c r="N217" i="13"/>
  <c r="L218" i="13" s="1"/>
  <c r="O218" i="13" s="1"/>
  <c r="W219" i="13"/>
  <c r="U220" i="13" s="1"/>
  <c r="V220" i="13" s="1"/>
  <c r="BD216" i="13"/>
  <c r="Y219" i="13"/>
  <c r="AF221" i="13"/>
  <c r="AD222" i="13" s="1"/>
  <c r="AG222" i="13" s="1"/>
  <c r="BA217" i="13"/>
  <c r="EV202" i="13"/>
  <c r="ET202" i="13"/>
  <c r="EE199" i="13"/>
  <c r="EC199" i="13"/>
  <c r="EA200" i="13" s="1"/>
  <c r="EK204" i="13"/>
  <c r="EM204" i="13"/>
  <c r="AQ217" i="13"/>
  <c r="AO218" i="13" s="1"/>
  <c r="AS217" i="13"/>
  <c r="CW139" i="13"/>
  <c r="BW139" i="13"/>
  <c r="BY139" i="13"/>
  <c r="DD139" i="13"/>
  <c r="CG139" i="13"/>
  <c r="CI139" i="13"/>
  <c r="BO181" i="13"/>
  <c r="BM181" i="13"/>
  <c r="BK182" i="13" s="1"/>
  <c r="DL139" i="13"/>
  <c r="C140" i="13"/>
  <c r="D262" i="12"/>
  <c r="B263" i="12"/>
  <c r="D314" i="11"/>
  <c r="H318" i="7"/>
  <c r="G318" i="7"/>
  <c r="C315" i="11" s="1"/>
  <c r="D266" i="7"/>
  <c r="C263" i="12" s="1"/>
  <c r="E267" i="7"/>
  <c r="CR211" i="13" l="1"/>
  <c r="CQ211" i="13" s="1"/>
  <c r="CO212" i="13" s="1"/>
  <c r="M218" i="13"/>
  <c r="P218" i="13" s="1"/>
  <c r="X220" i="13"/>
  <c r="W220" i="13" s="1"/>
  <c r="U221" i="13" s="1"/>
  <c r="V221" i="13" s="1"/>
  <c r="BD217" i="13"/>
  <c r="AE222" i="13"/>
  <c r="AF222" i="13" s="1"/>
  <c r="AD223" i="13" s="1"/>
  <c r="AG223" i="13" s="1"/>
  <c r="Y220" i="13"/>
  <c r="BB217" i="13"/>
  <c r="AZ218" i="13" s="1"/>
  <c r="BC218" i="13" s="1"/>
  <c r="EW202" i="13"/>
  <c r="EU202" i="13"/>
  <c r="ES203" i="13" s="1"/>
  <c r="EB200" i="13"/>
  <c r="ED200" i="13"/>
  <c r="EN204" i="13"/>
  <c r="EL204" i="13"/>
  <c r="EJ205" i="13" s="1"/>
  <c r="AR218" i="13"/>
  <c r="AP218" i="13"/>
  <c r="DG139" i="13"/>
  <c r="CZ139" i="13"/>
  <c r="DE139" i="13"/>
  <c r="CE140" i="13"/>
  <c r="CX139" i="13"/>
  <c r="BU140" i="13"/>
  <c r="BN182" i="13"/>
  <c r="BL182" i="13"/>
  <c r="D140" i="13"/>
  <c r="F140" i="13"/>
  <c r="DM140" i="13" s="1"/>
  <c r="DJ140" i="13"/>
  <c r="B264" i="12"/>
  <c r="H319" i="7"/>
  <c r="D315" i="11"/>
  <c r="D263" i="12"/>
  <c r="E268" i="7"/>
  <c r="D267" i="7"/>
  <c r="C264" i="12" s="1"/>
  <c r="G319" i="7"/>
  <c r="C316" i="11" s="1"/>
  <c r="N218" i="13" l="1"/>
  <c r="L219" i="13" s="1"/>
  <c r="O219" i="13" s="1"/>
  <c r="CR212" i="13"/>
  <c r="CP212" i="13"/>
  <c r="CQ212" i="13" s="1"/>
  <c r="CO213" i="13" s="1"/>
  <c r="CR213" i="13" s="1"/>
  <c r="M219" i="13"/>
  <c r="N219" i="13" s="1"/>
  <c r="L220" i="13" s="1"/>
  <c r="X221" i="13"/>
  <c r="W221" i="13" s="1"/>
  <c r="U222" i="13" s="1"/>
  <c r="V222" i="13" s="1"/>
  <c r="Y221" i="13"/>
  <c r="BA218" i="13"/>
  <c r="BB218" i="13" s="1"/>
  <c r="AZ219" i="13" s="1"/>
  <c r="AH222" i="13"/>
  <c r="AE223" i="13"/>
  <c r="AQ218" i="13"/>
  <c r="AO219" i="13" s="1"/>
  <c r="AR219" i="13" s="1"/>
  <c r="ET203" i="13"/>
  <c r="EV203" i="13"/>
  <c r="EE200" i="13"/>
  <c r="EC200" i="13"/>
  <c r="EA201" i="13" s="1"/>
  <c r="EK205" i="13"/>
  <c r="EM205" i="13"/>
  <c r="AS218" i="13"/>
  <c r="G140" i="13"/>
  <c r="DN140" i="13" s="1"/>
  <c r="E140" i="13"/>
  <c r="DK140" i="13"/>
  <c r="BV140" i="13"/>
  <c r="BX140" i="13"/>
  <c r="CY140" i="13" s="1"/>
  <c r="CV140" i="13"/>
  <c r="BO182" i="13"/>
  <c r="BM182" i="13"/>
  <c r="BK183" i="13" s="1"/>
  <c r="CF140" i="13"/>
  <c r="CH140" i="13"/>
  <c r="DF140" i="13" s="1"/>
  <c r="DC140" i="13"/>
  <c r="D264" i="12"/>
  <c r="H320" i="7"/>
  <c r="D316" i="11"/>
  <c r="B265" i="12"/>
  <c r="G320" i="7"/>
  <c r="C317" i="11" s="1"/>
  <c r="E269" i="7"/>
  <c r="D268" i="7"/>
  <c r="C265" i="12" s="1"/>
  <c r="CS212" i="13" l="1"/>
  <c r="CP213" i="13"/>
  <c r="CQ213" i="13" s="1"/>
  <c r="CO214" i="13" s="1"/>
  <c r="M220" i="13"/>
  <c r="O220" i="13"/>
  <c r="P219" i="13"/>
  <c r="AP219" i="13"/>
  <c r="AQ219" i="13" s="1"/>
  <c r="AO220" i="13" s="1"/>
  <c r="AR220" i="13" s="1"/>
  <c r="BD218" i="13"/>
  <c r="AH223" i="13"/>
  <c r="X222" i="13"/>
  <c r="W222" i="13" s="1"/>
  <c r="U223" i="13" s="1"/>
  <c r="Y222" i="13"/>
  <c r="AF223" i="13"/>
  <c r="AD224" i="13" s="1"/>
  <c r="AE224" i="13" s="1"/>
  <c r="BC219" i="13"/>
  <c r="BA219" i="13"/>
  <c r="EW203" i="13"/>
  <c r="EU203" i="13"/>
  <c r="ES204" i="13" s="1"/>
  <c r="EB201" i="13"/>
  <c r="ED201" i="13"/>
  <c r="EN205" i="13"/>
  <c r="EL205" i="13"/>
  <c r="EJ206" i="13" s="1"/>
  <c r="CG140" i="13"/>
  <c r="DD140" i="13"/>
  <c r="CI140" i="13"/>
  <c r="BN183" i="13"/>
  <c r="BL183" i="13"/>
  <c r="CW140" i="13"/>
  <c r="BW140" i="13"/>
  <c r="BY140" i="13"/>
  <c r="DL140" i="13"/>
  <c r="C141" i="13"/>
  <c r="D265" i="12"/>
  <c r="B266" i="12"/>
  <c r="H321" i="7"/>
  <c r="D317" i="11"/>
  <c r="D269" i="7"/>
  <c r="C266" i="12" s="1"/>
  <c r="E270" i="7"/>
  <c r="G321" i="7"/>
  <c r="C318" i="11" s="1"/>
  <c r="CS213" i="13" l="1"/>
  <c r="P220" i="13"/>
  <c r="CR214" i="13"/>
  <c r="CP214" i="13"/>
  <c r="CQ214" i="13" s="1"/>
  <c r="CO215" i="13" s="1"/>
  <c r="AS219" i="13"/>
  <c r="N220" i="13"/>
  <c r="L221" i="13" s="1"/>
  <c r="M221" i="13" s="1"/>
  <c r="AG224" i="13"/>
  <c r="AF224" i="13" s="1"/>
  <c r="AD225" i="13" s="1"/>
  <c r="AE225" i="13" s="1"/>
  <c r="V223" i="13"/>
  <c r="X223" i="13"/>
  <c r="BB219" i="13"/>
  <c r="AZ220" i="13" s="1"/>
  <c r="BC220" i="13" s="1"/>
  <c r="BD219" i="13"/>
  <c r="AH224" i="13"/>
  <c r="EV204" i="13"/>
  <c r="ET204" i="13"/>
  <c r="AP220" i="13"/>
  <c r="AQ220" i="13" s="1"/>
  <c r="AO221" i="13" s="1"/>
  <c r="AP221" i="13" s="1"/>
  <c r="EE201" i="13"/>
  <c r="EC201" i="13"/>
  <c r="EA202" i="13" s="1"/>
  <c r="EK206" i="13"/>
  <c r="EM206" i="13"/>
  <c r="CS214" i="13"/>
  <c r="CX140" i="13"/>
  <c r="BU141" i="13"/>
  <c r="DE140" i="13"/>
  <c r="CE141" i="13"/>
  <c r="F141" i="13"/>
  <c r="DM141" i="13" s="1"/>
  <c r="D141" i="13"/>
  <c r="G141" i="13" s="1"/>
  <c r="DN141" i="13" s="1"/>
  <c r="DJ141" i="13"/>
  <c r="BO183" i="13"/>
  <c r="BM183" i="13"/>
  <c r="BK184" i="13" s="1"/>
  <c r="DG140" i="13"/>
  <c r="CZ140" i="13"/>
  <c r="B267" i="12"/>
  <c r="D266" i="12"/>
  <c r="H322" i="7"/>
  <c r="D318" i="11"/>
  <c r="G322" i="7"/>
  <c r="C319" i="11" s="1"/>
  <c r="D270" i="7"/>
  <c r="C267" i="12" s="1"/>
  <c r="E271" i="7"/>
  <c r="O221" i="13" l="1"/>
  <c r="CP215" i="13"/>
  <c r="CS215" i="13" s="1"/>
  <c r="CR215" i="13"/>
  <c r="P221" i="13"/>
  <c r="N221" i="13"/>
  <c r="L222" i="13" s="1"/>
  <c r="O222" i="13" s="1"/>
  <c r="BA220" i="13"/>
  <c r="BB220" i="13" s="1"/>
  <c r="AZ221" i="13" s="1"/>
  <c r="BA221" i="13" s="1"/>
  <c r="Y223" i="13"/>
  <c r="W223" i="13"/>
  <c r="U224" i="13" s="1"/>
  <c r="AH225" i="13"/>
  <c r="AG225" i="13"/>
  <c r="AF225" i="13" s="1"/>
  <c r="AD226" i="13" s="1"/>
  <c r="AS220" i="13"/>
  <c r="AS221" i="13" s="1"/>
  <c r="AR221" i="13"/>
  <c r="AQ221" i="13" s="1"/>
  <c r="AO222" i="13" s="1"/>
  <c r="AP222" i="13" s="1"/>
  <c r="EW204" i="13"/>
  <c r="EU204" i="13"/>
  <c r="ES205" i="13" s="1"/>
  <c r="ED202" i="13"/>
  <c r="EB202" i="13"/>
  <c r="EN206" i="13"/>
  <c r="EL206" i="13"/>
  <c r="EJ207" i="13" s="1"/>
  <c r="E141" i="13"/>
  <c r="DK141" i="13"/>
  <c r="CV141" i="13"/>
  <c r="BV141" i="13"/>
  <c r="BX141" i="13"/>
  <c r="CY141" i="13" s="1"/>
  <c r="DC141" i="13"/>
  <c r="CH141" i="13"/>
  <c r="DF141" i="13" s="1"/>
  <c r="CF141" i="13"/>
  <c r="BN184" i="13"/>
  <c r="BL184" i="13"/>
  <c r="H323" i="7"/>
  <c r="D267" i="12"/>
  <c r="B268" i="12"/>
  <c r="D319" i="11"/>
  <c r="E272" i="7"/>
  <c r="D271" i="7"/>
  <c r="C268" i="12" s="1"/>
  <c r="G323" i="7"/>
  <c r="C320" i="11" s="1"/>
  <c r="M222" i="13" l="1"/>
  <c r="P222" i="13" s="1"/>
  <c r="CQ215" i="13"/>
  <c r="CO216" i="13" s="1"/>
  <c r="BD220" i="13"/>
  <c r="BD221" i="13" s="1"/>
  <c r="BC221" i="13"/>
  <c r="BB221" i="13" s="1"/>
  <c r="AZ222" i="13" s="1"/>
  <c r="BA222" i="13" s="1"/>
  <c r="X224" i="13"/>
  <c r="V224" i="13"/>
  <c r="AE226" i="13"/>
  <c r="AG226" i="13"/>
  <c r="AR222" i="13"/>
  <c r="AQ222" i="13" s="1"/>
  <c r="AO223" i="13" s="1"/>
  <c r="ET205" i="13"/>
  <c r="EV205" i="13"/>
  <c r="AS222" i="13"/>
  <c r="EE202" i="13"/>
  <c r="EC202" i="13"/>
  <c r="EA203" i="13" s="1"/>
  <c r="EK207" i="13"/>
  <c r="EM207" i="13"/>
  <c r="DD141" i="13"/>
  <c r="CG141" i="13"/>
  <c r="CI141" i="13"/>
  <c r="BW141" i="13"/>
  <c r="CW141" i="13"/>
  <c r="BY141" i="13"/>
  <c r="BO184" i="13"/>
  <c r="BM184" i="13"/>
  <c r="BK185" i="13" s="1"/>
  <c r="DL141" i="13"/>
  <c r="C142" i="13"/>
  <c r="B269" i="12"/>
  <c r="D268" i="12"/>
  <c r="D320" i="11"/>
  <c r="H324" i="7"/>
  <c r="G324" i="7"/>
  <c r="C321" i="11" s="1"/>
  <c r="E273" i="7"/>
  <c r="D272" i="7"/>
  <c r="C269" i="12" s="1"/>
  <c r="N222" i="13" l="1"/>
  <c r="L223" i="13" s="1"/>
  <c r="O223" i="13" s="1"/>
  <c r="CP216" i="13"/>
  <c r="CR216" i="13"/>
  <c r="M223" i="13"/>
  <c r="P223" i="13" s="1"/>
  <c r="BC222" i="13"/>
  <c r="BB222" i="13" s="1"/>
  <c r="AZ223" i="13" s="1"/>
  <c r="BC223" i="13" s="1"/>
  <c r="BD222" i="13"/>
  <c r="Y224" i="13"/>
  <c r="W224" i="13"/>
  <c r="U225" i="13" s="1"/>
  <c r="AF226" i="13"/>
  <c r="AD227" i="13" s="1"/>
  <c r="AG227" i="13" s="1"/>
  <c r="AH226" i="13"/>
  <c r="EW205" i="13"/>
  <c r="EU205" i="13"/>
  <c r="ES206" i="13" s="1"/>
  <c r="EB203" i="13"/>
  <c r="ED203" i="13"/>
  <c r="EN207" i="13"/>
  <c r="EL207" i="13"/>
  <c r="EJ208" i="13" s="1"/>
  <c r="AP223" i="13"/>
  <c r="AR223" i="13"/>
  <c r="CX141" i="13"/>
  <c r="BU142" i="13"/>
  <c r="D142" i="13"/>
  <c r="F142" i="13"/>
  <c r="DM142" i="13" s="1"/>
  <c r="DJ142" i="13"/>
  <c r="BN185" i="13"/>
  <c r="BL185" i="13"/>
  <c r="DG141" i="13"/>
  <c r="CZ141" i="13"/>
  <c r="DE141" i="13"/>
  <c r="CE142" i="13"/>
  <c r="D269" i="12"/>
  <c r="B270" i="12"/>
  <c r="H325" i="7"/>
  <c r="D321" i="11"/>
  <c r="D273" i="7"/>
  <c r="C270" i="12" s="1"/>
  <c r="E274" i="7"/>
  <c r="G325" i="7"/>
  <c r="C322" i="11" s="1"/>
  <c r="N223" i="13" l="1"/>
  <c r="L224" i="13" s="1"/>
  <c r="O224" i="13" s="1"/>
  <c r="CS216" i="13"/>
  <c r="CQ216" i="13"/>
  <c r="CO217" i="13" s="1"/>
  <c r="BA223" i="13"/>
  <c r="BD223" i="13" s="1"/>
  <c r="M224" i="13"/>
  <c r="X225" i="13"/>
  <c r="V225" i="13"/>
  <c r="AE227" i="13"/>
  <c r="AF227" i="13" s="1"/>
  <c r="AD228" i="13" s="1"/>
  <c r="EV206" i="13"/>
  <c r="ET206" i="13"/>
  <c r="EE203" i="13"/>
  <c r="EC203" i="13"/>
  <c r="EA204" i="13" s="1"/>
  <c r="EK208" i="13"/>
  <c r="EM208" i="13"/>
  <c r="AS223" i="13"/>
  <c r="AQ223" i="13"/>
  <c r="AO224" i="13" s="1"/>
  <c r="DC142" i="13"/>
  <c r="CF142" i="13"/>
  <c r="CH142" i="13"/>
  <c r="DF142" i="13" s="1"/>
  <c r="BO185" i="13"/>
  <c r="BM185" i="13"/>
  <c r="BK186" i="13" s="1"/>
  <c r="CV142" i="13"/>
  <c r="BV142" i="13"/>
  <c r="BX142" i="13"/>
  <c r="CY142" i="13" s="1"/>
  <c r="G142" i="13"/>
  <c r="DN142" i="13" s="1"/>
  <c r="E142" i="13"/>
  <c r="DK142" i="13"/>
  <c r="H326" i="7"/>
  <c r="D322" i="11"/>
  <c r="B271" i="12"/>
  <c r="D270" i="12"/>
  <c r="D274" i="7"/>
  <c r="C271" i="12" s="1"/>
  <c r="E275" i="7"/>
  <c r="G326" i="7"/>
  <c r="C323" i="11" s="1"/>
  <c r="CP217" i="13" l="1"/>
  <c r="CR217" i="13"/>
  <c r="BB223" i="13"/>
  <c r="AZ224" i="13" s="1"/>
  <c r="BA224" i="13" s="1"/>
  <c r="BD224" i="13" s="1"/>
  <c r="P224" i="13"/>
  <c r="N224" i="13"/>
  <c r="L225" i="13" s="1"/>
  <c r="Y225" i="13"/>
  <c r="W225" i="13"/>
  <c r="U226" i="13" s="1"/>
  <c r="AH227" i="13"/>
  <c r="AE228" i="13"/>
  <c r="AG228" i="13"/>
  <c r="EW206" i="13"/>
  <c r="EU206" i="13"/>
  <c r="ES207" i="13" s="1"/>
  <c r="EL208" i="13"/>
  <c r="EJ209" i="13" s="1"/>
  <c r="EM209" i="13" s="1"/>
  <c r="ED204" i="13"/>
  <c r="EB204" i="13"/>
  <c r="EN208" i="13"/>
  <c r="AR224" i="13"/>
  <c r="AP224" i="13"/>
  <c r="CW142" i="13"/>
  <c r="BW142" i="13"/>
  <c r="BY142" i="13"/>
  <c r="BN186" i="13"/>
  <c r="BL186" i="13"/>
  <c r="DL142" i="13"/>
  <c r="C143" i="13"/>
  <c r="CG142" i="13"/>
  <c r="DD142" i="13"/>
  <c r="CI142" i="13"/>
  <c r="D271" i="12"/>
  <c r="H327" i="7"/>
  <c r="D323" i="11"/>
  <c r="B272" i="12"/>
  <c r="G327" i="7"/>
  <c r="C324" i="11" s="1"/>
  <c r="E276" i="7"/>
  <c r="D275" i="7"/>
  <c r="C272" i="12" s="1"/>
  <c r="BC224" i="13" l="1"/>
  <c r="CQ217" i="13"/>
  <c r="CO218" i="13" s="1"/>
  <c r="CS217" i="13"/>
  <c r="BB224" i="13"/>
  <c r="AZ225" i="13" s="1"/>
  <c r="BA225" i="13" s="1"/>
  <c r="M225" i="13"/>
  <c r="O225" i="13"/>
  <c r="V226" i="13"/>
  <c r="X226" i="13"/>
  <c r="AF228" i="13"/>
  <c r="AD229" i="13" s="1"/>
  <c r="AE229" i="13" s="1"/>
  <c r="AH228" i="13"/>
  <c r="EK209" i="13"/>
  <c r="EN209" i="13" s="1"/>
  <c r="ET207" i="13"/>
  <c r="EV207" i="13"/>
  <c r="AQ224" i="13"/>
  <c r="AO225" i="13" s="1"/>
  <c r="AP225" i="13" s="1"/>
  <c r="EE204" i="13"/>
  <c r="EC204" i="13"/>
  <c r="EA205" i="13" s="1"/>
  <c r="AS224" i="13"/>
  <c r="DG142" i="13"/>
  <c r="DE142" i="13"/>
  <c r="CE143" i="13"/>
  <c r="D143" i="13"/>
  <c r="G143" i="13" s="1"/>
  <c r="DN143" i="13" s="1"/>
  <c r="F143" i="13"/>
  <c r="DM143" i="13" s="1"/>
  <c r="DJ143" i="13"/>
  <c r="CZ142" i="13"/>
  <c r="BO186" i="13"/>
  <c r="BM186" i="13"/>
  <c r="BK187" i="13" s="1"/>
  <c r="CX142" i="13"/>
  <c r="BU143" i="13"/>
  <c r="B273" i="12"/>
  <c r="H328" i="7"/>
  <c r="D324" i="11"/>
  <c r="D272" i="12"/>
  <c r="E277" i="7"/>
  <c r="D276" i="7"/>
  <c r="C273" i="12" s="1"/>
  <c r="G328" i="7"/>
  <c r="C325" i="11" s="1"/>
  <c r="BC225" i="13" l="1"/>
  <c r="CP218" i="13"/>
  <c r="CS218" i="13" s="1"/>
  <c r="CR218" i="13"/>
  <c r="BB225" i="13"/>
  <c r="AZ226" i="13" s="1"/>
  <c r="P225" i="13"/>
  <c r="N225" i="13"/>
  <c r="L226" i="13" s="1"/>
  <c r="BD225" i="13"/>
  <c r="Y226" i="13"/>
  <c r="W226" i="13"/>
  <c r="U227" i="13" s="1"/>
  <c r="AG229" i="13"/>
  <c r="AF229" i="13" s="1"/>
  <c r="AD230" i="13" s="1"/>
  <c r="AG230" i="13" s="1"/>
  <c r="AH229" i="13"/>
  <c r="EL209" i="13"/>
  <c r="EJ210" i="13" s="1"/>
  <c r="EK210" i="13" s="1"/>
  <c r="AR225" i="13"/>
  <c r="AQ225" i="13" s="1"/>
  <c r="AO226" i="13" s="1"/>
  <c r="EW207" i="13"/>
  <c r="EU207" i="13"/>
  <c r="ES208" i="13" s="1"/>
  <c r="EB205" i="13"/>
  <c r="ED205" i="13"/>
  <c r="AS225" i="13"/>
  <c r="CH143" i="13"/>
  <c r="DF143" i="13" s="1"/>
  <c r="DC143" i="13"/>
  <c r="CF143" i="13"/>
  <c r="BN187" i="13"/>
  <c r="BL187" i="13"/>
  <c r="CV143" i="13"/>
  <c r="BV143" i="13"/>
  <c r="BX143" i="13"/>
  <c r="CY143" i="13" s="1"/>
  <c r="E143" i="13"/>
  <c r="DK143" i="13"/>
  <c r="D325" i="11"/>
  <c r="D273" i="12"/>
  <c r="B274" i="12"/>
  <c r="H329" i="7"/>
  <c r="G329" i="7"/>
  <c r="C326" i="11" s="1"/>
  <c r="D277" i="7"/>
  <c r="C274" i="12" s="1"/>
  <c r="E278" i="7"/>
  <c r="CQ218" i="13" l="1"/>
  <c r="CO219" i="13" s="1"/>
  <c r="CP219" i="13" s="1"/>
  <c r="BC226" i="13"/>
  <c r="BA226" i="13"/>
  <c r="O226" i="13"/>
  <c r="M226" i="13"/>
  <c r="V227" i="13"/>
  <c r="Y227" i="13" s="1"/>
  <c r="X227" i="13"/>
  <c r="EM210" i="13"/>
  <c r="EL210" i="13" s="1"/>
  <c r="EJ211" i="13" s="1"/>
  <c r="AE230" i="13"/>
  <c r="AH230" i="13" s="1"/>
  <c r="EV208" i="13"/>
  <c r="ET208" i="13"/>
  <c r="EE205" i="13"/>
  <c r="EC205" i="13"/>
  <c r="EA206" i="13" s="1"/>
  <c r="EN210" i="13"/>
  <c r="AP226" i="13"/>
  <c r="AS226" i="13" s="1"/>
  <c r="AR226" i="13"/>
  <c r="BW143" i="13"/>
  <c r="CW143" i="13"/>
  <c r="BY143" i="13"/>
  <c r="DL143" i="13"/>
  <c r="C144" i="13"/>
  <c r="BO187" i="13"/>
  <c r="BM187" i="13"/>
  <c r="BK188" i="13" s="1"/>
  <c r="DD143" i="13"/>
  <c r="CG143" i="13"/>
  <c r="CI143" i="13"/>
  <c r="B275" i="12"/>
  <c r="D326" i="11"/>
  <c r="H330" i="7"/>
  <c r="D274" i="12"/>
  <c r="D278" i="7"/>
  <c r="C275" i="12" s="1"/>
  <c r="E279" i="7"/>
  <c r="G330" i="7"/>
  <c r="C327" i="11" s="1"/>
  <c r="N226" i="13" l="1"/>
  <c r="L227" i="13" s="1"/>
  <c r="CR219" i="13"/>
  <c r="CQ219" i="13"/>
  <c r="CO220" i="13" s="1"/>
  <c r="CS219" i="13"/>
  <c r="BD226" i="13"/>
  <c r="BB226" i="13"/>
  <c r="AZ227" i="13" s="1"/>
  <c r="P226" i="13"/>
  <c r="M227" i="13"/>
  <c r="O227" i="13"/>
  <c r="W227" i="13"/>
  <c r="U228" i="13" s="1"/>
  <c r="X228" i="13" s="1"/>
  <c r="AF230" i="13"/>
  <c r="AD231" i="13" s="1"/>
  <c r="EW208" i="13"/>
  <c r="EU208" i="13"/>
  <c r="ES209" i="13" s="1"/>
  <c r="ED206" i="13"/>
  <c r="EB206" i="13"/>
  <c r="EK211" i="13"/>
  <c r="EM211" i="13"/>
  <c r="AQ226" i="13"/>
  <c r="AO227" i="13" s="1"/>
  <c r="BN188" i="13"/>
  <c r="BL188" i="13"/>
  <c r="DG143" i="13"/>
  <c r="DE143" i="13"/>
  <c r="CE144" i="13"/>
  <c r="CX143" i="13"/>
  <c r="BU144" i="13"/>
  <c r="F144" i="13"/>
  <c r="DM144" i="13" s="1"/>
  <c r="D144" i="13"/>
  <c r="DJ144" i="13"/>
  <c r="CZ143" i="13"/>
  <c r="D327" i="11"/>
  <c r="B276" i="12"/>
  <c r="D275" i="12"/>
  <c r="H331" i="7"/>
  <c r="G331" i="7"/>
  <c r="C328" i="11" s="1"/>
  <c r="E280" i="7"/>
  <c r="D279" i="7"/>
  <c r="C276" i="12" s="1"/>
  <c r="N227" i="13" l="1"/>
  <c r="L228" i="13" s="1"/>
  <c r="O228" i="13" s="1"/>
  <c r="CP220" i="13"/>
  <c r="CR220" i="13"/>
  <c r="BA227" i="13"/>
  <c r="BC227" i="13"/>
  <c r="M228" i="13"/>
  <c r="P227" i="13"/>
  <c r="V228" i="13"/>
  <c r="Y228" i="13" s="1"/>
  <c r="AG231" i="13"/>
  <c r="AE231" i="13"/>
  <c r="EV209" i="13"/>
  <c r="ET209" i="13"/>
  <c r="EE206" i="13"/>
  <c r="EC206" i="13"/>
  <c r="EA207" i="13" s="1"/>
  <c r="EN211" i="13"/>
  <c r="EL211" i="13"/>
  <c r="EJ212" i="13" s="1"/>
  <c r="AP227" i="13"/>
  <c r="AR227" i="13"/>
  <c r="G144" i="13"/>
  <c r="DN144" i="13" s="1"/>
  <c r="E144" i="13"/>
  <c r="DK144" i="13"/>
  <c r="BO188" i="13"/>
  <c r="BM188" i="13"/>
  <c r="BK189" i="13" s="1"/>
  <c r="BV144" i="13"/>
  <c r="BX144" i="13"/>
  <c r="CY144" i="13" s="1"/>
  <c r="CV144" i="13"/>
  <c r="DC144" i="13"/>
  <c r="CH144" i="13"/>
  <c r="DF144" i="13" s="1"/>
  <c r="CF144" i="13"/>
  <c r="B277" i="12"/>
  <c r="D276" i="12"/>
  <c r="H332" i="7"/>
  <c r="D328" i="11"/>
  <c r="G332" i="7"/>
  <c r="C329" i="11" s="1"/>
  <c r="E281" i="7"/>
  <c r="D280" i="7"/>
  <c r="C277" i="12" s="1"/>
  <c r="N228" i="13" l="1"/>
  <c r="L229" i="13" s="1"/>
  <c r="CQ220" i="13"/>
  <c r="CO221" i="13" s="1"/>
  <c r="CS220" i="13"/>
  <c r="P228" i="13"/>
  <c r="BD227" i="13"/>
  <c r="BB227" i="13"/>
  <c r="AZ228" i="13" s="1"/>
  <c r="O229" i="13"/>
  <c r="M229" i="13"/>
  <c r="P229" i="13" s="1"/>
  <c r="W228" i="13"/>
  <c r="U229" i="13" s="1"/>
  <c r="X229" i="13" s="1"/>
  <c r="AH231" i="13"/>
  <c r="AF231" i="13"/>
  <c r="AD232" i="13" s="1"/>
  <c r="EW209" i="13"/>
  <c r="EU209" i="13"/>
  <c r="ES210" i="13" s="1"/>
  <c r="AQ227" i="13"/>
  <c r="AO228" i="13" s="1"/>
  <c r="AR228" i="13" s="1"/>
  <c r="ED207" i="13"/>
  <c r="EB207" i="13"/>
  <c r="EM212" i="13"/>
  <c r="EK212" i="13"/>
  <c r="AS227" i="13"/>
  <c r="BW144" i="13"/>
  <c r="CW144" i="13"/>
  <c r="BY144" i="13"/>
  <c r="DL144" i="13"/>
  <c r="C145" i="13"/>
  <c r="DD144" i="13"/>
  <c r="CG144" i="13"/>
  <c r="CI144" i="13"/>
  <c r="BN189" i="13"/>
  <c r="BL189" i="13"/>
  <c r="B278" i="12"/>
  <c r="D277" i="12"/>
  <c r="H333" i="7"/>
  <c r="D329" i="11"/>
  <c r="D281" i="7"/>
  <c r="C278" i="12" s="1"/>
  <c r="E282" i="7"/>
  <c r="G333" i="7"/>
  <c r="C330" i="11" s="1"/>
  <c r="CR221" i="13" l="1"/>
  <c r="CP221" i="13"/>
  <c r="BA228" i="13"/>
  <c r="BC228" i="13"/>
  <c r="N229" i="13"/>
  <c r="L230" i="13" s="1"/>
  <c r="M230" i="13" s="1"/>
  <c r="V229" i="13"/>
  <c r="W229" i="13" s="1"/>
  <c r="U230" i="13" s="1"/>
  <c r="X230" i="13" s="1"/>
  <c r="AE232" i="13"/>
  <c r="AG232" i="13"/>
  <c r="AP228" i="13"/>
  <c r="AQ228" i="13" s="1"/>
  <c r="AO229" i="13" s="1"/>
  <c r="AR229" i="13" s="1"/>
  <c r="ET210" i="13"/>
  <c r="EV210" i="13"/>
  <c r="EE207" i="13"/>
  <c r="EC207" i="13"/>
  <c r="EA208" i="13" s="1"/>
  <c r="EN212" i="13"/>
  <c r="EL212" i="13"/>
  <c r="EJ213" i="13" s="1"/>
  <c r="BO189" i="13"/>
  <c r="BM189" i="13"/>
  <c r="BK190" i="13" s="1"/>
  <c r="D145" i="13"/>
  <c r="G145" i="13" s="1"/>
  <c r="DN145" i="13" s="1"/>
  <c r="F145" i="13"/>
  <c r="DM145" i="13" s="1"/>
  <c r="DJ145" i="13"/>
  <c r="CZ144" i="13"/>
  <c r="DG144" i="13"/>
  <c r="DE144" i="13"/>
  <c r="CE145" i="13"/>
  <c r="CX144" i="13"/>
  <c r="BU145" i="13"/>
  <c r="H334" i="7"/>
  <c r="D330" i="11"/>
  <c r="B279" i="12"/>
  <c r="D278" i="12"/>
  <c r="D282" i="7"/>
  <c r="C279" i="12" s="1"/>
  <c r="E283" i="7"/>
  <c r="G334" i="7"/>
  <c r="C331" i="11" s="1"/>
  <c r="CQ221" i="13" l="1"/>
  <c r="CO222" i="13" s="1"/>
  <c r="CP222" i="13" s="1"/>
  <c r="CS221" i="13"/>
  <c r="O230" i="13"/>
  <c r="N230" i="13" s="1"/>
  <c r="L231" i="13" s="1"/>
  <c r="M231" i="13" s="1"/>
  <c r="BB228" i="13"/>
  <c r="AZ229" i="13" s="1"/>
  <c r="BD228" i="13"/>
  <c r="P230" i="13"/>
  <c r="Y229" i="13"/>
  <c r="AS228" i="13"/>
  <c r="V230" i="13"/>
  <c r="W230" i="13" s="1"/>
  <c r="U231" i="13" s="1"/>
  <c r="V231" i="13" s="1"/>
  <c r="AH232" i="13"/>
  <c r="AF232" i="13"/>
  <c r="AD233" i="13" s="1"/>
  <c r="AP229" i="13"/>
  <c r="AQ229" i="13" s="1"/>
  <c r="AO230" i="13" s="1"/>
  <c r="EW210" i="13"/>
  <c r="EU210" i="13"/>
  <c r="ES211" i="13" s="1"/>
  <c r="EB208" i="13"/>
  <c r="ED208" i="13"/>
  <c r="EM213" i="13"/>
  <c r="EK213" i="13"/>
  <c r="E145" i="13"/>
  <c r="DK145" i="13"/>
  <c r="CH145" i="13"/>
  <c r="DF145" i="13" s="1"/>
  <c r="DC145" i="13"/>
  <c r="CF145" i="13"/>
  <c r="CV145" i="13"/>
  <c r="BX145" i="13"/>
  <c r="CY145" i="13" s="1"/>
  <c r="BV145" i="13"/>
  <c r="BN190" i="13"/>
  <c r="BL190" i="13"/>
  <c r="H335" i="7"/>
  <c r="B280" i="12"/>
  <c r="D279" i="12"/>
  <c r="D331" i="11"/>
  <c r="E284" i="7"/>
  <c r="D283" i="7"/>
  <c r="C280" i="12" s="1"/>
  <c r="G335" i="7"/>
  <c r="C332" i="11" s="1"/>
  <c r="CR222" i="13" l="1"/>
  <c r="CS222" i="13"/>
  <c r="CQ222" i="13"/>
  <c r="CO223" i="13" s="1"/>
  <c r="AS229" i="13"/>
  <c r="P231" i="13"/>
  <c r="O231" i="13"/>
  <c r="N231" i="13" s="1"/>
  <c r="L232" i="13" s="1"/>
  <c r="O232" i="13" s="1"/>
  <c r="BC229" i="13"/>
  <c r="BA229" i="13"/>
  <c r="X231" i="13"/>
  <c r="W231" i="13" s="1"/>
  <c r="U232" i="13" s="1"/>
  <c r="M232" i="13"/>
  <c r="Y230" i="13"/>
  <c r="Y231" i="13" s="1"/>
  <c r="AG233" i="13"/>
  <c r="AE233" i="13"/>
  <c r="EV211" i="13"/>
  <c r="ET211" i="13"/>
  <c r="EE208" i="13"/>
  <c r="EC208" i="13"/>
  <c r="EA209" i="13" s="1"/>
  <c r="EN213" i="13"/>
  <c r="EL213" i="13"/>
  <c r="EJ214" i="13" s="1"/>
  <c r="AP230" i="13"/>
  <c r="AR230" i="13"/>
  <c r="BO190" i="13"/>
  <c r="BM190" i="13"/>
  <c r="BK191" i="13" s="1"/>
  <c r="BW145" i="13"/>
  <c r="CW145" i="13"/>
  <c r="BY145" i="13"/>
  <c r="CG145" i="13"/>
  <c r="DD145" i="13"/>
  <c r="CI145" i="13"/>
  <c r="DL145" i="13"/>
  <c r="C146" i="13"/>
  <c r="H336" i="7"/>
  <c r="D280" i="12"/>
  <c r="B281" i="12"/>
  <c r="D332" i="11"/>
  <c r="G336" i="7"/>
  <c r="C333" i="11" s="1"/>
  <c r="E285" i="7"/>
  <c r="D284" i="7"/>
  <c r="C281" i="12" s="1"/>
  <c r="CR223" i="13" l="1"/>
  <c r="CP223" i="13"/>
  <c r="BB229" i="13"/>
  <c r="AZ230" i="13" s="1"/>
  <c r="BD229" i="13"/>
  <c r="V232" i="13"/>
  <c r="Y232" i="13" s="1"/>
  <c r="X232" i="13"/>
  <c r="N232" i="13"/>
  <c r="L233" i="13" s="1"/>
  <c r="M233" i="13" s="1"/>
  <c r="P232" i="13"/>
  <c r="AF233" i="13"/>
  <c r="AD234" i="13" s="1"/>
  <c r="AE234" i="13" s="1"/>
  <c r="AH233" i="13"/>
  <c r="EW211" i="13"/>
  <c r="EU211" i="13"/>
  <c r="ES212" i="13" s="1"/>
  <c r="EB209" i="13"/>
  <c r="ED209" i="13"/>
  <c r="EK214" i="13"/>
  <c r="EM214" i="13"/>
  <c r="AS230" i="13"/>
  <c r="AQ230" i="13"/>
  <c r="AO231" i="13" s="1"/>
  <c r="DG145" i="13"/>
  <c r="BN191" i="13"/>
  <c r="BL191" i="13"/>
  <c r="CZ145" i="13"/>
  <c r="D146" i="13"/>
  <c r="F146" i="13"/>
  <c r="DM146" i="13" s="1"/>
  <c r="DJ146" i="13"/>
  <c r="DE145" i="13"/>
  <c r="CE146" i="13"/>
  <c r="CX145" i="13"/>
  <c r="BU146" i="13"/>
  <c r="D281" i="12"/>
  <c r="D333" i="11"/>
  <c r="B282" i="12"/>
  <c r="H337" i="7"/>
  <c r="G337" i="7"/>
  <c r="C334" i="11" s="1"/>
  <c r="D285" i="7"/>
  <c r="C282" i="12" s="1"/>
  <c r="E286" i="7"/>
  <c r="CS223" i="13" l="1"/>
  <c r="CQ223" i="13"/>
  <c r="CO224" i="13" s="1"/>
  <c r="O233" i="13"/>
  <c r="N233" i="13" s="1"/>
  <c r="L234" i="13" s="1"/>
  <c r="M234" i="13" s="1"/>
  <c r="BC230" i="13"/>
  <c r="BA230" i="13"/>
  <c r="W232" i="13"/>
  <c r="U233" i="13" s="1"/>
  <c r="V233" i="13" s="1"/>
  <c r="Y233" i="13" s="1"/>
  <c r="P233" i="13"/>
  <c r="AH234" i="13"/>
  <c r="AG234" i="13"/>
  <c r="AF234" i="13" s="1"/>
  <c r="AD235" i="13" s="1"/>
  <c r="AG235" i="13" s="1"/>
  <c r="ET212" i="13"/>
  <c r="EV212" i="13"/>
  <c r="EE209" i="13"/>
  <c r="EC209" i="13"/>
  <c r="EA210" i="13" s="1"/>
  <c r="EN214" i="13"/>
  <c r="EL214" i="13"/>
  <c r="EJ215" i="13" s="1"/>
  <c r="AR231" i="13"/>
  <c r="AP231" i="13"/>
  <c r="CF146" i="13"/>
  <c r="CH146" i="13"/>
  <c r="DF146" i="13" s="1"/>
  <c r="DC146" i="13"/>
  <c r="BO191" i="13"/>
  <c r="BM191" i="13"/>
  <c r="BK192" i="13" s="1"/>
  <c r="BV146" i="13"/>
  <c r="CV146" i="13"/>
  <c r="BX146" i="13"/>
  <c r="CY146" i="13" s="1"/>
  <c r="G146" i="13"/>
  <c r="DN146" i="13" s="1"/>
  <c r="E146" i="13"/>
  <c r="DK146" i="13"/>
  <c r="H338" i="7"/>
  <c r="D282" i="12"/>
  <c r="D334" i="11"/>
  <c r="B283" i="12"/>
  <c r="E287" i="7"/>
  <c r="D286" i="7"/>
  <c r="C283" i="12" s="1"/>
  <c r="G338" i="7"/>
  <c r="C335" i="11" s="1"/>
  <c r="CP224" i="13" l="1"/>
  <c r="CS224" i="13" s="1"/>
  <c r="CR224" i="13"/>
  <c r="O234" i="13"/>
  <c r="N234" i="13" s="1"/>
  <c r="L235" i="13" s="1"/>
  <c r="X233" i="13"/>
  <c r="W233" i="13" s="1"/>
  <c r="U234" i="13" s="1"/>
  <c r="V234" i="13" s="1"/>
  <c r="Y234" i="13" s="1"/>
  <c r="P234" i="13"/>
  <c r="BB230" i="13"/>
  <c r="AZ231" i="13" s="1"/>
  <c r="BD230" i="13"/>
  <c r="AE235" i="13"/>
  <c r="AF235" i="13" s="1"/>
  <c r="AD236" i="13" s="1"/>
  <c r="EW212" i="13"/>
  <c r="EU212" i="13"/>
  <c r="ES213" i="13" s="1"/>
  <c r="EB210" i="13"/>
  <c r="ED210" i="13"/>
  <c r="EK215" i="13"/>
  <c r="EM215" i="13"/>
  <c r="AS231" i="13"/>
  <c r="AQ231" i="13"/>
  <c r="AO232" i="13" s="1"/>
  <c r="CW146" i="13"/>
  <c r="BW146" i="13"/>
  <c r="BY146" i="13"/>
  <c r="BN192" i="13"/>
  <c r="BL192" i="13"/>
  <c r="DD146" i="13"/>
  <c r="CG146" i="13"/>
  <c r="CI146" i="13"/>
  <c r="DL146" i="13"/>
  <c r="C147" i="13"/>
  <c r="D335" i="11"/>
  <c r="B284" i="12"/>
  <c r="H339" i="7"/>
  <c r="D283" i="12"/>
  <c r="E288" i="7"/>
  <c r="D287" i="7"/>
  <c r="C284" i="12" s="1"/>
  <c r="G339" i="7"/>
  <c r="C336" i="11" s="1"/>
  <c r="CQ224" i="13" l="1"/>
  <c r="CO225" i="13" s="1"/>
  <c r="BA231" i="13"/>
  <c r="BD231" i="13" s="1"/>
  <c r="BC231" i="13"/>
  <c r="M235" i="13"/>
  <c r="O235" i="13"/>
  <c r="AH235" i="13"/>
  <c r="AG236" i="13"/>
  <c r="AE236" i="13"/>
  <c r="X234" i="13"/>
  <c r="W234" i="13" s="1"/>
  <c r="U235" i="13" s="1"/>
  <c r="EV213" i="13"/>
  <c r="ET213" i="13"/>
  <c r="EE210" i="13"/>
  <c r="EC210" i="13"/>
  <c r="EA211" i="13" s="1"/>
  <c r="EN215" i="13"/>
  <c r="EL215" i="13"/>
  <c r="EJ216" i="13" s="1"/>
  <c r="AP232" i="13"/>
  <c r="AR232" i="13"/>
  <c r="DG146" i="13"/>
  <c r="DE146" i="13"/>
  <c r="CE147" i="13"/>
  <c r="CZ146" i="13"/>
  <c r="CX146" i="13"/>
  <c r="BU147" i="13"/>
  <c r="F147" i="13"/>
  <c r="DM147" i="13" s="1"/>
  <c r="D147" i="13"/>
  <c r="G147" i="13" s="1"/>
  <c r="DN147" i="13" s="1"/>
  <c r="DJ147" i="13"/>
  <c r="BO192" i="13"/>
  <c r="BM192" i="13"/>
  <c r="BK193" i="13" s="1"/>
  <c r="D284" i="12"/>
  <c r="D336" i="11"/>
  <c r="H340" i="7"/>
  <c r="B285" i="12"/>
  <c r="G340" i="7"/>
  <c r="C337" i="11" s="1"/>
  <c r="D288" i="7"/>
  <c r="C285" i="12" s="1"/>
  <c r="E289" i="7"/>
  <c r="CP225" i="13" l="1"/>
  <c r="CS225" i="13" s="1"/>
  <c r="CR225" i="13"/>
  <c r="BB231" i="13"/>
  <c r="AZ232" i="13" s="1"/>
  <c r="BC232" i="13" s="1"/>
  <c r="P235" i="13"/>
  <c r="N235" i="13"/>
  <c r="L236" i="13" s="1"/>
  <c r="AF236" i="13"/>
  <c r="AD237" i="13" s="1"/>
  <c r="AE237" i="13" s="1"/>
  <c r="AH236" i="13"/>
  <c r="X235" i="13"/>
  <c r="V235" i="13"/>
  <c r="AQ232" i="13"/>
  <c r="AO233" i="13" s="1"/>
  <c r="AR233" i="13" s="1"/>
  <c r="EW213" i="13"/>
  <c r="EU213" i="13"/>
  <c r="ES214" i="13" s="1"/>
  <c r="ED211" i="13"/>
  <c r="EB211" i="13"/>
  <c r="EK216" i="13"/>
  <c r="EM216" i="13"/>
  <c r="AS232" i="13"/>
  <c r="E147" i="13"/>
  <c r="DK147" i="13"/>
  <c r="CH147" i="13"/>
  <c r="DF147" i="13" s="1"/>
  <c r="DC147" i="13"/>
  <c r="CF147" i="13"/>
  <c r="CV147" i="13"/>
  <c r="BV147" i="13"/>
  <c r="BX147" i="13"/>
  <c r="CY147" i="13" s="1"/>
  <c r="BN193" i="13"/>
  <c r="BL193" i="13"/>
  <c r="B286" i="12"/>
  <c r="H341" i="7"/>
  <c r="D285" i="12"/>
  <c r="D337" i="11"/>
  <c r="D289" i="7"/>
  <c r="C286" i="12" s="1"/>
  <c r="E290" i="7"/>
  <c r="G341" i="7"/>
  <c r="C338" i="11" s="1"/>
  <c r="BA232" i="13" l="1"/>
  <c r="BD232" i="13" s="1"/>
  <c r="CQ225" i="13"/>
  <c r="CO226" i="13" s="1"/>
  <c r="AG237" i="13"/>
  <c r="AF237" i="13" s="1"/>
  <c r="AD238" i="13" s="1"/>
  <c r="AG238" i="13" s="1"/>
  <c r="O236" i="13"/>
  <c r="M236" i="13"/>
  <c r="AH237" i="13"/>
  <c r="W235" i="13"/>
  <c r="U236" i="13" s="1"/>
  <c r="X236" i="13" s="1"/>
  <c r="Y235" i="13"/>
  <c r="AP233" i="13"/>
  <c r="AQ233" i="13" s="1"/>
  <c r="AO234" i="13" s="1"/>
  <c r="AR234" i="13" s="1"/>
  <c r="EV214" i="13"/>
  <c r="ET214" i="13"/>
  <c r="EE211" i="13"/>
  <c r="EC211" i="13"/>
  <c r="EA212" i="13" s="1"/>
  <c r="EN216" i="13"/>
  <c r="EL216" i="13"/>
  <c r="EJ217" i="13" s="1"/>
  <c r="CG147" i="13"/>
  <c r="DD147" i="13"/>
  <c r="CI147" i="13"/>
  <c r="DL147" i="13"/>
  <c r="C148" i="13"/>
  <c r="BO193" i="13"/>
  <c r="BM193" i="13"/>
  <c r="BK194" i="13" s="1"/>
  <c r="BW147" i="13"/>
  <c r="CW147" i="13"/>
  <c r="BY147" i="13"/>
  <c r="D286" i="12"/>
  <c r="B287" i="12"/>
  <c r="H342" i="7"/>
  <c r="D338" i="11"/>
  <c r="E291" i="7"/>
  <c r="D290" i="7"/>
  <c r="C287" i="12" s="1"/>
  <c r="G342" i="7"/>
  <c r="C339" i="11" s="1"/>
  <c r="BB232" i="13" l="1"/>
  <c r="AZ233" i="13" s="1"/>
  <c r="BC233" i="13" s="1"/>
  <c r="BA233" i="13"/>
  <c r="BB233" i="13" s="1"/>
  <c r="AZ234" i="13" s="1"/>
  <c r="BC234" i="13" s="1"/>
  <c r="CP226" i="13"/>
  <c r="CR226" i="13"/>
  <c r="N236" i="13"/>
  <c r="L237" i="13" s="1"/>
  <c r="M237" i="13" s="1"/>
  <c r="V236" i="13"/>
  <c r="W236" i="13" s="1"/>
  <c r="U237" i="13" s="1"/>
  <c r="V237" i="13" s="1"/>
  <c r="P236" i="13"/>
  <c r="O237" i="13"/>
  <c r="AS233" i="13"/>
  <c r="AE238" i="13"/>
  <c r="AF238" i="13" s="1"/>
  <c r="AD239" i="13" s="1"/>
  <c r="AP234" i="13"/>
  <c r="AQ234" i="13" s="1"/>
  <c r="AO235" i="13" s="1"/>
  <c r="AP235" i="13" s="1"/>
  <c r="EW214" i="13"/>
  <c r="EU214" i="13"/>
  <c r="ES215" i="13" s="1"/>
  <c r="ED212" i="13"/>
  <c r="EB212" i="13"/>
  <c r="EM217" i="13"/>
  <c r="EK217" i="13"/>
  <c r="CZ147" i="13"/>
  <c r="BN194" i="13"/>
  <c r="BL194" i="13"/>
  <c r="DE147" i="13"/>
  <c r="CE148" i="13"/>
  <c r="CX147" i="13"/>
  <c r="BU148" i="13"/>
  <c r="F148" i="13"/>
  <c r="DM148" i="13" s="1"/>
  <c r="D148" i="13"/>
  <c r="DJ148" i="13"/>
  <c r="DG147" i="13"/>
  <c r="D339" i="11"/>
  <c r="B288" i="12"/>
  <c r="H343" i="7"/>
  <c r="D287" i="12"/>
  <c r="G343" i="7"/>
  <c r="C340" i="11" s="1"/>
  <c r="E292" i="7"/>
  <c r="D291" i="7"/>
  <c r="C288" i="12" s="1"/>
  <c r="BD233" i="13" l="1"/>
  <c r="Y236" i="13"/>
  <c r="CQ226" i="13"/>
  <c r="CO227" i="13" s="1"/>
  <c r="CS226" i="13"/>
  <c r="BA234" i="13"/>
  <c r="P237" i="13"/>
  <c r="N237" i="13"/>
  <c r="L238" i="13" s="1"/>
  <c r="Y237" i="13"/>
  <c r="X237" i="13"/>
  <c r="W237" i="13" s="1"/>
  <c r="U238" i="13" s="1"/>
  <c r="X238" i="13" s="1"/>
  <c r="AG239" i="13"/>
  <c r="AE239" i="13"/>
  <c r="AH238" i="13"/>
  <c r="AS234" i="13"/>
  <c r="AS235" i="13" s="1"/>
  <c r="AR235" i="13"/>
  <c r="AQ235" i="13" s="1"/>
  <c r="AO236" i="13" s="1"/>
  <c r="AP236" i="13" s="1"/>
  <c r="EV215" i="13"/>
  <c r="ET215" i="13"/>
  <c r="EE212" i="13"/>
  <c r="EC212" i="13"/>
  <c r="EA213" i="13" s="1"/>
  <c r="EN217" i="13"/>
  <c r="EL217" i="13"/>
  <c r="EJ218" i="13" s="1"/>
  <c r="CF148" i="13"/>
  <c r="CH148" i="13"/>
  <c r="DF148" i="13" s="1"/>
  <c r="DC148" i="13"/>
  <c r="G148" i="13"/>
  <c r="DN148" i="13" s="1"/>
  <c r="E148" i="13"/>
  <c r="DK148" i="13"/>
  <c r="BX148" i="13"/>
  <c r="CY148" i="13" s="1"/>
  <c r="CV148" i="13"/>
  <c r="BV148" i="13"/>
  <c r="BO194" i="13"/>
  <c r="BM194" i="13"/>
  <c r="BK195" i="13" s="1"/>
  <c r="D340" i="11"/>
  <c r="H344" i="7"/>
  <c r="D288" i="12"/>
  <c r="B289" i="12"/>
  <c r="D292" i="7"/>
  <c r="C289" i="12" s="1"/>
  <c r="E293" i="7"/>
  <c r="G344" i="7"/>
  <c r="C341" i="11" s="1"/>
  <c r="CP227" i="13" l="1"/>
  <c r="CS227" i="13" s="1"/>
  <c r="CR227" i="13"/>
  <c r="BB234" i="13"/>
  <c r="AZ235" i="13" s="1"/>
  <c r="BD234" i="13"/>
  <c r="O238" i="13"/>
  <c r="M238" i="13"/>
  <c r="V238" i="13"/>
  <c r="Y238" i="13" s="1"/>
  <c r="AF239" i="13"/>
  <c r="AD240" i="13" s="1"/>
  <c r="AE240" i="13" s="1"/>
  <c r="AH239" i="13"/>
  <c r="EW215" i="13"/>
  <c r="EU215" i="13"/>
  <c r="ES216" i="13" s="1"/>
  <c r="EB213" i="13"/>
  <c r="ED213" i="13"/>
  <c r="AR236" i="13"/>
  <c r="AQ236" i="13" s="1"/>
  <c r="AO237" i="13" s="1"/>
  <c r="EM218" i="13"/>
  <c r="EK218" i="13"/>
  <c r="AS236" i="13"/>
  <c r="BN195" i="13"/>
  <c r="BL195" i="13"/>
  <c r="BW148" i="13"/>
  <c r="CW148" i="13"/>
  <c r="BY148" i="13"/>
  <c r="DL148" i="13"/>
  <c r="C149" i="13"/>
  <c r="DD148" i="13"/>
  <c r="CG148" i="13"/>
  <c r="CI148" i="13"/>
  <c r="B290" i="12"/>
  <c r="H345" i="7"/>
  <c r="D289" i="12"/>
  <c r="D341" i="11"/>
  <c r="G345" i="7"/>
  <c r="C342" i="11" s="1"/>
  <c r="D293" i="7"/>
  <c r="C290" i="12" s="1"/>
  <c r="E294" i="7"/>
  <c r="CQ227" i="13" l="1"/>
  <c r="CO228" i="13" s="1"/>
  <c r="BA235" i="13"/>
  <c r="BC235" i="13"/>
  <c r="W238" i="13"/>
  <c r="U239" i="13" s="1"/>
  <c r="X239" i="13" s="1"/>
  <c r="N238" i="13"/>
  <c r="L239" i="13" s="1"/>
  <c r="P238" i="13"/>
  <c r="AH240" i="13"/>
  <c r="AG240" i="13"/>
  <c r="AF240" i="13" s="1"/>
  <c r="AD241" i="13" s="1"/>
  <c r="AG241" i="13" s="1"/>
  <c r="ET216" i="13"/>
  <c r="EV216" i="13"/>
  <c r="EE213" i="13"/>
  <c r="EC213" i="13"/>
  <c r="EA214" i="13" s="1"/>
  <c r="EN218" i="13"/>
  <c r="EL218" i="13"/>
  <c r="EJ219" i="13" s="1"/>
  <c r="AR237" i="13"/>
  <c r="AP237" i="13"/>
  <c r="DE148" i="13"/>
  <c r="CE149" i="13"/>
  <c r="F149" i="13"/>
  <c r="DM149" i="13" s="1"/>
  <c r="D149" i="13"/>
  <c r="G149" i="13" s="1"/>
  <c r="DN149" i="13" s="1"/>
  <c r="DJ149" i="13"/>
  <c r="CX148" i="13"/>
  <c r="BU149" i="13"/>
  <c r="BO195" i="13"/>
  <c r="BM195" i="13"/>
  <c r="BK196" i="13" s="1"/>
  <c r="CZ148" i="13"/>
  <c r="DG148" i="13"/>
  <c r="H346" i="7"/>
  <c r="D290" i="12"/>
  <c r="B291" i="12"/>
  <c r="D342" i="11"/>
  <c r="G346" i="7"/>
  <c r="C343" i="11" s="1"/>
  <c r="E295" i="7"/>
  <c r="D294" i="7"/>
  <c r="C291" i="12" s="1"/>
  <c r="CP228" i="13" l="1"/>
  <c r="CR228" i="13"/>
  <c r="BB235" i="13"/>
  <c r="AZ236" i="13" s="1"/>
  <c r="BA236" i="13" s="1"/>
  <c r="BD235" i="13"/>
  <c r="V239" i="13"/>
  <c r="W239" i="13" s="1"/>
  <c r="U240" i="13" s="1"/>
  <c r="V240" i="13" s="1"/>
  <c r="M239" i="13"/>
  <c r="P239" i="13" s="1"/>
  <c r="O239" i="13"/>
  <c r="AE241" i="13"/>
  <c r="AF241" i="13" s="1"/>
  <c r="AD242" i="13" s="1"/>
  <c r="AE242" i="13" s="1"/>
  <c r="EW216" i="13"/>
  <c r="EU216" i="13"/>
  <c r="ES217" i="13" s="1"/>
  <c r="EB214" i="13"/>
  <c r="ED214" i="13"/>
  <c r="EK219" i="13"/>
  <c r="EM219" i="13"/>
  <c r="AS237" i="13"/>
  <c r="AQ237" i="13"/>
  <c r="AO238" i="13" s="1"/>
  <c r="BN196" i="13"/>
  <c r="BL196" i="13"/>
  <c r="BX149" i="13"/>
  <c r="CY149" i="13" s="1"/>
  <c r="BV149" i="13"/>
  <c r="CV149" i="13"/>
  <c r="E149" i="13"/>
  <c r="DK149" i="13"/>
  <c r="DC149" i="13"/>
  <c r="CH149" i="13"/>
  <c r="DF149" i="13" s="1"/>
  <c r="CF149" i="13"/>
  <c r="D343" i="11"/>
  <c r="B292" i="12"/>
  <c r="H347" i="7"/>
  <c r="D291" i="12"/>
  <c r="E296" i="7"/>
  <c r="D295" i="7"/>
  <c r="C292" i="12" s="1"/>
  <c r="G347" i="7"/>
  <c r="C344" i="11" s="1"/>
  <c r="CQ228" i="13" l="1"/>
  <c r="CO229" i="13" s="1"/>
  <c r="CS228" i="13"/>
  <c r="BC236" i="13"/>
  <c r="BB236" i="13" s="1"/>
  <c r="AZ237" i="13" s="1"/>
  <c r="BD236" i="13"/>
  <c r="X240" i="13"/>
  <c r="W240" i="13" s="1"/>
  <c r="U241" i="13" s="1"/>
  <c r="X241" i="13" s="1"/>
  <c r="Y239" i="13"/>
  <c r="Y240" i="13" s="1"/>
  <c r="N239" i="13"/>
  <c r="L240" i="13" s="1"/>
  <c r="M240" i="13" s="1"/>
  <c r="P240" i="13" s="1"/>
  <c r="AH241" i="13"/>
  <c r="AH242" i="13" s="1"/>
  <c r="AG242" i="13"/>
  <c r="AF242" i="13" s="1"/>
  <c r="AD243" i="13" s="1"/>
  <c r="AG243" i="13" s="1"/>
  <c r="ET217" i="13"/>
  <c r="EV217" i="13"/>
  <c r="V241" i="13"/>
  <c r="EE214" i="13"/>
  <c r="EC214" i="13"/>
  <c r="EA215" i="13" s="1"/>
  <c r="EN219" i="13"/>
  <c r="EL219" i="13"/>
  <c r="EJ220" i="13" s="1"/>
  <c r="AP238" i="13"/>
  <c r="AR238" i="13"/>
  <c r="DD149" i="13"/>
  <c r="CG149" i="13"/>
  <c r="CI149" i="13"/>
  <c r="DL149" i="13"/>
  <c r="C150" i="13"/>
  <c r="BO196" i="13"/>
  <c r="BM196" i="13"/>
  <c r="BK197" i="13" s="1"/>
  <c r="CW149" i="13"/>
  <c r="BW149" i="13"/>
  <c r="BY149" i="13"/>
  <c r="H348" i="7"/>
  <c r="D344" i="11"/>
  <c r="B293" i="12"/>
  <c r="D292" i="12"/>
  <c r="G348" i="7"/>
  <c r="C345" i="11" s="1"/>
  <c r="D296" i="7"/>
  <c r="C293" i="12" s="1"/>
  <c r="E297" i="7"/>
  <c r="Y241" i="13" l="1"/>
  <c r="CP229" i="13"/>
  <c r="CR229" i="13"/>
  <c r="BA237" i="13"/>
  <c r="BC237" i="13"/>
  <c r="O240" i="13"/>
  <c r="N240" i="13" s="1"/>
  <c r="L241" i="13" s="1"/>
  <c r="AE243" i="13"/>
  <c r="AF243" i="13" s="1"/>
  <c r="AD244" i="13" s="1"/>
  <c r="W241" i="13"/>
  <c r="U242" i="13" s="1"/>
  <c r="X242" i="13" s="1"/>
  <c r="EW217" i="13"/>
  <c r="EU217" i="13"/>
  <c r="ES218" i="13" s="1"/>
  <c r="AQ238" i="13"/>
  <c r="AO239" i="13" s="1"/>
  <c r="AR239" i="13" s="1"/>
  <c r="EB215" i="13"/>
  <c r="ED215" i="13"/>
  <c r="EK220" i="13"/>
  <c r="EM220" i="13"/>
  <c r="AS238" i="13"/>
  <c r="DG149" i="13"/>
  <c r="CX149" i="13"/>
  <c r="BU150" i="13"/>
  <c r="BN197" i="13"/>
  <c r="BL197" i="13"/>
  <c r="DE149" i="13"/>
  <c r="CE150" i="13"/>
  <c r="D150" i="13"/>
  <c r="F150" i="13"/>
  <c r="DM150" i="13" s="1"/>
  <c r="DJ150" i="13"/>
  <c r="CZ149" i="13"/>
  <c r="D345" i="11"/>
  <c r="B294" i="12"/>
  <c r="H349" i="7"/>
  <c r="D293" i="12"/>
  <c r="G349" i="7"/>
  <c r="C346" i="11" s="1"/>
  <c r="D297" i="7"/>
  <c r="C294" i="12" s="1"/>
  <c r="E298" i="7"/>
  <c r="BB237" i="13" l="1"/>
  <c r="AZ238" i="13" s="1"/>
  <c r="BA238" i="13" s="1"/>
  <c r="V242" i="13"/>
  <c r="W242" i="13" s="1"/>
  <c r="U243" i="13" s="1"/>
  <c r="X243" i="13" s="1"/>
  <c r="BC238" i="13"/>
  <c r="CQ229" i="13"/>
  <c r="CO230" i="13" s="1"/>
  <c r="CR230" i="13" s="1"/>
  <c r="CS229" i="13"/>
  <c r="BD237" i="13"/>
  <c r="O241" i="13"/>
  <c r="M241" i="13"/>
  <c r="AH243" i="13"/>
  <c r="AG244" i="13"/>
  <c r="AE244" i="13"/>
  <c r="EV218" i="13"/>
  <c r="ET218" i="13"/>
  <c r="AP239" i="13"/>
  <c r="AQ239" i="13" s="1"/>
  <c r="AO240" i="13" s="1"/>
  <c r="AR240" i="13" s="1"/>
  <c r="EE215" i="13"/>
  <c r="EC215" i="13"/>
  <c r="EA216" i="13" s="1"/>
  <c r="EN220" i="13"/>
  <c r="EL220" i="13"/>
  <c r="EJ221" i="13" s="1"/>
  <c r="BD238" i="13"/>
  <c r="Y242" i="13"/>
  <c r="G150" i="13"/>
  <c r="DN150" i="13" s="1"/>
  <c r="E150" i="13"/>
  <c r="DK150" i="13"/>
  <c r="CF150" i="13"/>
  <c r="CH150" i="13"/>
  <c r="DF150" i="13" s="1"/>
  <c r="DC150" i="13"/>
  <c r="BV150" i="13"/>
  <c r="BX150" i="13"/>
  <c r="CY150" i="13" s="1"/>
  <c r="CV150" i="13"/>
  <c r="BO197" i="13"/>
  <c r="BM197" i="13"/>
  <c r="BK198" i="13" s="1"/>
  <c r="D346" i="11"/>
  <c r="B295" i="12"/>
  <c r="D294" i="12"/>
  <c r="H350" i="7"/>
  <c r="E299" i="7"/>
  <c r="D298" i="7"/>
  <c r="C295" i="12" s="1"/>
  <c r="G350" i="7"/>
  <c r="C347" i="11" s="1"/>
  <c r="BB238" i="13" l="1"/>
  <c r="AZ239" i="13" s="1"/>
  <c r="CP230" i="13"/>
  <c r="CQ230" i="13" s="1"/>
  <c r="CO231" i="13" s="1"/>
  <c r="CR231" i="13" s="1"/>
  <c r="N241" i="13"/>
  <c r="L242" i="13" s="1"/>
  <c r="O242" i="13" s="1"/>
  <c r="P241" i="13"/>
  <c r="AF244" i="13"/>
  <c r="AD245" i="13" s="1"/>
  <c r="AG245" i="13" s="1"/>
  <c r="AS239" i="13"/>
  <c r="AH244" i="13"/>
  <c r="AP240" i="13"/>
  <c r="AQ240" i="13" s="1"/>
  <c r="AO241" i="13" s="1"/>
  <c r="AR241" i="13" s="1"/>
  <c r="EW218" i="13"/>
  <c r="EU218" i="13"/>
  <c r="ES219" i="13" s="1"/>
  <c r="V243" i="13"/>
  <c r="W243" i="13" s="1"/>
  <c r="U244" i="13" s="1"/>
  <c r="EB216" i="13"/>
  <c r="ED216" i="13"/>
  <c r="EK221" i="13"/>
  <c r="EM221" i="13"/>
  <c r="BC239" i="13"/>
  <c r="BA239" i="13"/>
  <c r="DL150" i="13"/>
  <c r="C151" i="13"/>
  <c r="CG150" i="13"/>
  <c r="DD150" i="13"/>
  <c r="CI150" i="13"/>
  <c r="BN198" i="13"/>
  <c r="BL198" i="13"/>
  <c r="CW150" i="13"/>
  <c r="BW150" i="13"/>
  <c r="BY150" i="13"/>
  <c r="B296" i="12"/>
  <c r="D347" i="11"/>
  <c r="H351" i="7"/>
  <c r="D295" i="12"/>
  <c r="E300" i="7"/>
  <c r="D299" i="7"/>
  <c r="C296" i="12" s="1"/>
  <c r="G351" i="7"/>
  <c r="C348" i="11" s="1"/>
  <c r="CP231" i="13" l="1"/>
  <c r="CS230" i="13"/>
  <c r="CQ231" i="13"/>
  <c r="CO232" i="13" s="1"/>
  <c r="M242" i="13"/>
  <c r="N242" i="13" s="1"/>
  <c r="L243" i="13" s="1"/>
  <c r="M243" i="13" s="1"/>
  <c r="AS240" i="13"/>
  <c r="AE245" i="13"/>
  <c r="AH245" i="13" s="1"/>
  <c r="ET219" i="13"/>
  <c r="EV219" i="13"/>
  <c r="AP241" i="13"/>
  <c r="AQ241" i="13" s="1"/>
  <c r="AO242" i="13" s="1"/>
  <c r="V244" i="13"/>
  <c r="X244" i="13"/>
  <c r="Y243" i="13"/>
  <c r="EE216" i="13"/>
  <c r="EC216" i="13"/>
  <c r="EA217" i="13" s="1"/>
  <c r="EL221" i="13"/>
  <c r="EJ222" i="13" s="1"/>
  <c r="EM222" i="13" s="1"/>
  <c r="EN221" i="13"/>
  <c r="BD239" i="13"/>
  <c r="BB239" i="13"/>
  <c r="AZ240" i="13" s="1"/>
  <c r="DG150" i="13"/>
  <c r="CZ150" i="13"/>
  <c r="DE150" i="13"/>
  <c r="CE151" i="13"/>
  <c r="CX150" i="13"/>
  <c r="BU151" i="13"/>
  <c r="BO198" i="13"/>
  <c r="BM198" i="13"/>
  <c r="BK199" i="13" s="1"/>
  <c r="F151" i="13"/>
  <c r="DM151" i="13" s="1"/>
  <c r="D151" i="13"/>
  <c r="G151" i="13" s="1"/>
  <c r="DN151" i="13" s="1"/>
  <c r="DJ151" i="13"/>
  <c r="B297" i="12"/>
  <c r="H352" i="7"/>
  <c r="D348" i="11"/>
  <c r="D296" i="12"/>
  <c r="G352" i="7"/>
  <c r="C349" i="11" s="1"/>
  <c r="D300" i="7"/>
  <c r="C297" i="12" s="1"/>
  <c r="E301" i="7"/>
  <c r="CS231" i="13" l="1"/>
  <c r="P242" i="13"/>
  <c r="CR232" i="13"/>
  <c r="CP232" i="13"/>
  <c r="O243" i="13"/>
  <c r="N243" i="13" s="1"/>
  <c r="L244" i="13" s="1"/>
  <c r="AF245" i="13"/>
  <c r="AD246" i="13" s="1"/>
  <c r="AE246" i="13" s="1"/>
  <c r="AH246" i="13" s="1"/>
  <c r="AS241" i="13"/>
  <c r="P243" i="13"/>
  <c r="W244" i="13"/>
  <c r="U245" i="13" s="1"/>
  <c r="V245" i="13" s="1"/>
  <c r="Y244" i="13"/>
  <c r="EW219" i="13"/>
  <c r="EU219" i="13"/>
  <c r="ES220" i="13" s="1"/>
  <c r="EK222" i="13"/>
  <c r="EL222" i="13" s="1"/>
  <c r="EJ223" i="13" s="1"/>
  <c r="EK223" i="13" s="1"/>
  <c r="EB217" i="13"/>
  <c r="ED217" i="13"/>
  <c r="AP242" i="13"/>
  <c r="AR242" i="13"/>
  <c r="BC240" i="13"/>
  <c r="BA240" i="13"/>
  <c r="BN199" i="13"/>
  <c r="BL199" i="13"/>
  <c r="CF151" i="13"/>
  <c r="CH151" i="13"/>
  <c r="DF151" i="13" s="1"/>
  <c r="DC151" i="13"/>
  <c r="E151" i="13"/>
  <c r="DK151" i="13"/>
  <c r="BX151" i="13"/>
  <c r="CY151" i="13" s="1"/>
  <c r="CV151" i="13"/>
  <c r="BV151" i="13"/>
  <c r="D349" i="11"/>
  <c r="B298" i="12"/>
  <c r="H353" i="7"/>
  <c r="D297" i="12"/>
  <c r="D301" i="7"/>
  <c r="C298" i="12" s="1"/>
  <c r="E302" i="7"/>
  <c r="G353" i="7"/>
  <c r="C350" i="11" s="1"/>
  <c r="CS232" i="13" l="1"/>
  <c r="CQ232" i="13"/>
  <c r="CO233" i="13" s="1"/>
  <c r="AS242" i="13"/>
  <c r="AG246" i="13"/>
  <c r="AF246" i="13" s="1"/>
  <c r="AD247" i="13" s="1"/>
  <c r="AG247" i="13" s="1"/>
  <c r="M244" i="13"/>
  <c r="O244" i="13"/>
  <c r="X245" i="13"/>
  <c r="W245" i="13" s="1"/>
  <c r="U246" i="13" s="1"/>
  <c r="EN222" i="13"/>
  <c r="EN223" i="13" s="1"/>
  <c r="ET220" i="13"/>
  <c r="EV220" i="13"/>
  <c r="EM223" i="13"/>
  <c r="EL223" i="13" s="1"/>
  <c r="EJ224" i="13" s="1"/>
  <c r="EE217" i="13"/>
  <c r="EC217" i="13"/>
  <c r="EA218" i="13" s="1"/>
  <c r="AQ242" i="13"/>
  <c r="AO243" i="13" s="1"/>
  <c r="AR243" i="13" s="1"/>
  <c r="BD240" i="13"/>
  <c r="BB240" i="13"/>
  <c r="AZ241" i="13" s="1"/>
  <c r="Y245" i="13"/>
  <c r="CG151" i="13"/>
  <c r="DD151" i="13"/>
  <c r="CI151" i="13"/>
  <c r="BO199" i="13"/>
  <c r="BM199" i="13"/>
  <c r="BK200" i="13" s="1"/>
  <c r="BW151" i="13"/>
  <c r="CW151" i="13"/>
  <c r="BY151" i="13"/>
  <c r="DL151" i="13"/>
  <c r="C152" i="13"/>
  <c r="H354" i="7"/>
  <c r="D298" i="12"/>
  <c r="B299" i="12"/>
  <c r="D350" i="11"/>
  <c r="E303" i="7"/>
  <c r="D302" i="7"/>
  <c r="C299" i="12" s="1"/>
  <c r="G354" i="7"/>
  <c r="C351" i="11" s="1"/>
  <c r="CR233" i="13" l="1"/>
  <c r="CP233" i="13"/>
  <c r="AE247" i="13"/>
  <c r="AF247" i="13" s="1"/>
  <c r="AD248" i="13" s="1"/>
  <c r="AG248" i="13" s="1"/>
  <c r="P244" i="13"/>
  <c r="N244" i="13"/>
  <c r="L245" i="13" s="1"/>
  <c r="EW220" i="13"/>
  <c r="EU220" i="13"/>
  <c r="ES221" i="13" s="1"/>
  <c r="AP243" i="13"/>
  <c r="AQ243" i="13" s="1"/>
  <c r="AO244" i="13" s="1"/>
  <c r="EB218" i="13"/>
  <c r="ED218" i="13"/>
  <c r="EM224" i="13"/>
  <c r="EK224" i="13"/>
  <c r="BC241" i="13"/>
  <c r="BA241" i="13"/>
  <c r="V246" i="13"/>
  <c r="X246" i="13"/>
  <c r="CZ151" i="13"/>
  <c r="DG151" i="13"/>
  <c r="F152" i="13"/>
  <c r="DM152" i="13" s="1"/>
  <c r="D152" i="13"/>
  <c r="G152" i="13" s="1"/>
  <c r="DN152" i="13" s="1"/>
  <c r="DJ152" i="13"/>
  <c r="CX151" i="13"/>
  <c r="BU152" i="13"/>
  <c r="BN200" i="13"/>
  <c r="BL200" i="13"/>
  <c r="DE151" i="13"/>
  <c r="CE152" i="13"/>
  <c r="D351" i="11"/>
  <c r="B300" i="12"/>
  <c r="H355" i="7"/>
  <c r="D299" i="12"/>
  <c r="E304" i="7"/>
  <c r="D303" i="7"/>
  <c r="C300" i="12" s="1"/>
  <c r="G355" i="7"/>
  <c r="C352" i="11" s="1"/>
  <c r="CS233" i="13" l="1"/>
  <c r="CQ233" i="13"/>
  <c r="CO234" i="13" s="1"/>
  <c r="AE248" i="13"/>
  <c r="AF248" i="13" s="1"/>
  <c r="AD249" i="13" s="1"/>
  <c r="AE249" i="13" s="1"/>
  <c r="AH247" i="13"/>
  <c r="M245" i="13"/>
  <c r="O245" i="13"/>
  <c r="EV221" i="13"/>
  <c r="ET221" i="13"/>
  <c r="AR244" i="13"/>
  <c r="AP244" i="13"/>
  <c r="AS243" i="13"/>
  <c r="EE218" i="13"/>
  <c r="EC218" i="13"/>
  <c r="EA219" i="13" s="1"/>
  <c r="EN224" i="13"/>
  <c r="EL224" i="13"/>
  <c r="EJ225" i="13" s="1"/>
  <c r="W246" i="13"/>
  <c r="U247" i="13" s="1"/>
  <c r="X247" i="13" s="1"/>
  <c r="BB241" i="13"/>
  <c r="AZ242" i="13" s="1"/>
  <c r="BD241" i="13"/>
  <c r="Y246" i="13"/>
  <c r="CH152" i="13"/>
  <c r="DF152" i="13" s="1"/>
  <c r="DC152" i="13"/>
  <c r="CF152" i="13"/>
  <c r="BX152" i="13"/>
  <c r="CY152" i="13" s="1"/>
  <c r="CV152" i="13"/>
  <c r="BV152" i="13"/>
  <c r="BO200" i="13"/>
  <c r="BM200" i="13"/>
  <c r="BK201" i="13" s="1"/>
  <c r="E152" i="13"/>
  <c r="DK152" i="13"/>
  <c r="D352" i="11"/>
  <c r="B301" i="12"/>
  <c r="H356" i="7"/>
  <c r="D300" i="12"/>
  <c r="D304" i="7"/>
  <c r="C301" i="12" s="1"/>
  <c r="E305" i="7"/>
  <c r="G356" i="7"/>
  <c r="C353" i="11" s="1"/>
  <c r="AH248" i="13" l="1"/>
  <c r="CP234" i="13"/>
  <c r="CS234" i="13" s="1"/>
  <c r="CR234" i="13"/>
  <c r="AG249" i="13"/>
  <c r="AF249" i="13" s="1"/>
  <c r="AD250" i="13" s="1"/>
  <c r="AE250" i="13" s="1"/>
  <c r="P245" i="13"/>
  <c r="N245" i="13"/>
  <c r="L246" i="13" s="1"/>
  <c r="AH249" i="13"/>
  <c r="EW221" i="13"/>
  <c r="EU221" i="13"/>
  <c r="ES222" i="13" s="1"/>
  <c r="AQ244" i="13"/>
  <c r="AO245" i="13" s="1"/>
  <c r="AR245" i="13" s="1"/>
  <c r="AS244" i="13"/>
  <c r="EB219" i="13"/>
  <c r="ED219" i="13"/>
  <c r="EM225" i="13"/>
  <c r="EK225" i="13"/>
  <c r="V247" i="13"/>
  <c r="W247" i="13" s="1"/>
  <c r="U248" i="13" s="1"/>
  <c r="V248" i="13" s="1"/>
  <c r="BA242" i="13"/>
  <c r="BC242" i="13"/>
  <c r="BN201" i="13"/>
  <c r="BL201" i="13"/>
  <c r="DL152" i="13"/>
  <c r="C153" i="13"/>
  <c r="DD152" i="13"/>
  <c r="CG152" i="13"/>
  <c r="CI152" i="13"/>
  <c r="BW152" i="13"/>
  <c r="CW152" i="13"/>
  <c r="BY152" i="13"/>
  <c r="B302" i="12"/>
  <c r="D353" i="11"/>
  <c r="D301" i="12"/>
  <c r="H357" i="7"/>
  <c r="G357" i="7"/>
  <c r="C354" i="11" s="1"/>
  <c r="D305" i="7"/>
  <c r="C302" i="12" s="1"/>
  <c r="E306" i="7"/>
  <c r="CQ234" i="13" l="1"/>
  <c r="CO235" i="13" s="1"/>
  <c r="O246" i="13"/>
  <c r="M246" i="13"/>
  <c r="AG250" i="13"/>
  <c r="AF250" i="13" s="1"/>
  <c r="AD251" i="13" s="1"/>
  <c r="AE251" i="13" s="1"/>
  <c r="AH250" i="13"/>
  <c r="AP245" i="13"/>
  <c r="AS245" i="13" s="1"/>
  <c r="EV222" i="13"/>
  <c r="ET222" i="13"/>
  <c r="Y247" i="13"/>
  <c r="Y248" i="13" s="1"/>
  <c r="EE219" i="13"/>
  <c r="EC219" i="13"/>
  <c r="EA220" i="13" s="1"/>
  <c r="X248" i="13"/>
  <c r="W248" i="13" s="1"/>
  <c r="U249" i="13" s="1"/>
  <c r="V249" i="13" s="1"/>
  <c r="EN225" i="13"/>
  <c r="EL225" i="13"/>
  <c r="EJ226" i="13" s="1"/>
  <c r="BB242" i="13"/>
  <c r="AZ243" i="13" s="1"/>
  <c r="BD242" i="13"/>
  <c r="CX152" i="13"/>
  <c r="BU153" i="13"/>
  <c r="DG152" i="13"/>
  <c r="DE152" i="13"/>
  <c r="CE153" i="13"/>
  <c r="CZ152" i="13"/>
  <c r="F153" i="13"/>
  <c r="DM153" i="13" s="1"/>
  <c r="D153" i="13"/>
  <c r="G153" i="13" s="1"/>
  <c r="DN153" i="13" s="1"/>
  <c r="DJ153" i="13"/>
  <c r="BO201" i="13"/>
  <c r="BM201" i="13"/>
  <c r="BK202" i="13" s="1"/>
  <c r="H358" i="7"/>
  <c r="D354" i="11"/>
  <c r="D302" i="12"/>
  <c r="B303" i="12"/>
  <c r="E307" i="7"/>
  <c r="D306" i="7"/>
  <c r="C303" i="12" s="1"/>
  <c r="G358" i="7"/>
  <c r="C355" i="11" s="1"/>
  <c r="N246" i="13" l="1"/>
  <c r="L247" i="13" s="1"/>
  <c r="M247" i="13" s="1"/>
  <c r="CP235" i="13"/>
  <c r="CR235" i="13"/>
  <c r="O247" i="13"/>
  <c r="N247" i="13" s="1"/>
  <c r="L248" i="13" s="1"/>
  <c r="P246" i="13"/>
  <c r="P247" i="13" s="1"/>
  <c r="AG251" i="13"/>
  <c r="AF251" i="13" s="1"/>
  <c r="AD252" i="13" s="1"/>
  <c r="AE252" i="13" s="1"/>
  <c r="AH251" i="13"/>
  <c r="AQ245" i="13"/>
  <c r="AO246" i="13" s="1"/>
  <c r="EW222" i="13"/>
  <c r="EU222" i="13"/>
  <c r="ES223" i="13" s="1"/>
  <c r="X249" i="13"/>
  <c r="W249" i="13" s="1"/>
  <c r="U250" i="13" s="1"/>
  <c r="EB220" i="13"/>
  <c r="ED220" i="13"/>
  <c r="EM226" i="13"/>
  <c r="EK226" i="13"/>
  <c r="BC243" i="13"/>
  <c r="BA243" i="13"/>
  <c r="Y249" i="13"/>
  <c r="BN202" i="13"/>
  <c r="BL202" i="13"/>
  <c r="E153" i="13"/>
  <c r="DK153" i="13"/>
  <c r="BX153" i="13"/>
  <c r="CY153" i="13" s="1"/>
  <c r="CV153" i="13"/>
  <c r="BV153" i="13"/>
  <c r="DC153" i="13"/>
  <c r="CH153" i="13"/>
  <c r="DF153" i="13" s="1"/>
  <c r="CF153" i="13"/>
  <c r="D303" i="12"/>
  <c r="B304" i="12"/>
  <c r="H359" i="7"/>
  <c r="D355" i="11"/>
  <c r="E308" i="7"/>
  <c r="D307" i="7"/>
  <c r="C304" i="12" s="1"/>
  <c r="G359" i="7"/>
  <c r="C356" i="11" s="1"/>
  <c r="O248" i="13" l="1"/>
  <c r="M248" i="13"/>
  <c r="CQ235" i="13"/>
  <c r="CO236" i="13" s="1"/>
  <c r="CS235" i="13"/>
  <c r="AG252" i="13"/>
  <c r="AF252" i="13" s="1"/>
  <c r="AD253" i="13" s="1"/>
  <c r="AG253" i="13" s="1"/>
  <c r="AH252" i="13"/>
  <c r="AP246" i="13"/>
  <c r="AS246" i="13" s="1"/>
  <c r="AR246" i="13"/>
  <c r="ET223" i="13"/>
  <c r="EV223" i="13"/>
  <c r="EE220" i="13"/>
  <c r="EC220" i="13"/>
  <c r="EA221" i="13" s="1"/>
  <c r="EN226" i="13"/>
  <c r="EL226" i="13"/>
  <c r="EJ227" i="13" s="1"/>
  <c r="N248" i="13"/>
  <c r="L249" i="13" s="1"/>
  <c r="O249" i="13" s="1"/>
  <c r="BD243" i="13"/>
  <c r="BB243" i="13"/>
  <c r="AZ244" i="13" s="1"/>
  <c r="P248" i="13"/>
  <c r="X250" i="13"/>
  <c r="V250" i="13"/>
  <c r="Y250" i="13" s="1"/>
  <c r="BW153" i="13"/>
  <c r="CW153" i="13"/>
  <c r="BY153" i="13"/>
  <c r="DL153" i="13"/>
  <c r="C154" i="13"/>
  <c r="BO202" i="13"/>
  <c r="BM202" i="13"/>
  <c r="BK203" i="13" s="1"/>
  <c r="CG153" i="13"/>
  <c r="DD153" i="13"/>
  <c r="CI153" i="13"/>
  <c r="D356" i="11"/>
  <c r="H360" i="7"/>
  <c r="B305" i="12"/>
  <c r="D304" i="12"/>
  <c r="G360" i="7"/>
  <c r="C357" i="11" s="1"/>
  <c r="E309" i="7"/>
  <c r="D308" i="7"/>
  <c r="C305" i="12" s="1"/>
  <c r="CP236" i="13" l="1"/>
  <c r="CR236" i="13"/>
  <c r="AE253" i="13"/>
  <c r="AH253" i="13" s="1"/>
  <c r="AQ246" i="13"/>
  <c r="AO247" i="13" s="1"/>
  <c r="EW223" i="13"/>
  <c r="EU223" i="13"/>
  <c r="ES224" i="13" s="1"/>
  <c r="M249" i="13"/>
  <c r="N249" i="13" s="1"/>
  <c r="L250" i="13" s="1"/>
  <c r="ED221" i="13"/>
  <c r="EB221" i="13"/>
  <c r="EK227" i="13"/>
  <c r="EM227" i="13"/>
  <c r="W250" i="13"/>
  <c r="U251" i="13" s="1"/>
  <c r="X251" i="13" s="1"/>
  <c r="BC244" i="13"/>
  <c r="BA244" i="13"/>
  <c r="BN203" i="13"/>
  <c r="BL203" i="13"/>
  <c r="DG153" i="13"/>
  <c r="CZ153" i="13"/>
  <c r="D154" i="13"/>
  <c r="F154" i="13"/>
  <c r="DM154" i="13" s="1"/>
  <c r="DJ154" i="13"/>
  <c r="CX153" i="13"/>
  <c r="BU154" i="13"/>
  <c r="DE153" i="13"/>
  <c r="CE154" i="13"/>
  <c r="D357" i="11"/>
  <c r="B306" i="12"/>
  <c r="D305" i="12"/>
  <c r="H361" i="7"/>
  <c r="G361" i="7"/>
  <c r="C358" i="11" s="1"/>
  <c r="D309" i="7"/>
  <c r="C306" i="12" s="1"/>
  <c r="E310" i="7"/>
  <c r="CQ236" i="13" l="1"/>
  <c r="CO237" i="13" s="1"/>
  <c r="CS236" i="13"/>
  <c r="AF253" i="13"/>
  <c r="AD254" i="13" s="1"/>
  <c r="AE254" i="13" s="1"/>
  <c r="AH254" i="13" s="1"/>
  <c r="P249" i="13"/>
  <c r="AP247" i="13"/>
  <c r="AS247" i="13" s="1"/>
  <c r="AR247" i="13"/>
  <c r="M250" i="13"/>
  <c r="O250" i="13"/>
  <c r="ET224" i="13"/>
  <c r="EV224" i="13"/>
  <c r="V251" i="13"/>
  <c r="W251" i="13" s="1"/>
  <c r="U252" i="13" s="1"/>
  <c r="X252" i="13" s="1"/>
  <c r="EE221" i="13"/>
  <c r="EC221" i="13"/>
  <c r="EA222" i="13" s="1"/>
  <c r="EN227" i="13"/>
  <c r="EL227" i="13"/>
  <c r="EJ228" i="13" s="1"/>
  <c r="BD244" i="13"/>
  <c r="BB244" i="13"/>
  <c r="AZ245" i="13" s="1"/>
  <c r="G154" i="13"/>
  <c r="DN154" i="13" s="1"/>
  <c r="E154" i="13"/>
  <c r="DK154" i="13"/>
  <c r="CV154" i="13"/>
  <c r="BV154" i="13"/>
  <c r="BX154" i="13"/>
  <c r="CY154" i="13" s="1"/>
  <c r="DC154" i="13"/>
  <c r="CF154" i="13"/>
  <c r="CH154" i="13"/>
  <c r="DF154" i="13" s="1"/>
  <c r="BO203" i="13"/>
  <c r="BM203" i="13"/>
  <c r="BK204" i="13" s="1"/>
  <c r="B307" i="12"/>
  <c r="H362" i="7"/>
  <c r="D358" i="11"/>
  <c r="D306" i="12"/>
  <c r="E311" i="7"/>
  <c r="D310" i="7"/>
  <c r="C307" i="12" s="1"/>
  <c r="G362" i="7"/>
  <c r="C359" i="11" s="1"/>
  <c r="P250" i="13" l="1"/>
  <c r="CP237" i="13"/>
  <c r="CS237" i="13" s="1"/>
  <c r="CR237" i="13"/>
  <c r="AG254" i="13"/>
  <c r="AF254" i="13" s="1"/>
  <c r="AD255" i="13" s="1"/>
  <c r="N250" i="13"/>
  <c r="L251" i="13" s="1"/>
  <c r="O251" i="13" s="1"/>
  <c r="AQ247" i="13"/>
  <c r="AO248" i="13" s="1"/>
  <c r="EW224" i="13"/>
  <c r="EU224" i="13"/>
  <c r="ES225" i="13" s="1"/>
  <c r="Y251" i="13"/>
  <c r="EB222" i="13"/>
  <c r="ED222" i="13"/>
  <c r="V252" i="13"/>
  <c r="W252" i="13" s="1"/>
  <c r="U253" i="13" s="1"/>
  <c r="EK228" i="13"/>
  <c r="EM228" i="13"/>
  <c r="BC245" i="13"/>
  <c r="BA245" i="13"/>
  <c r="M251" i="13"/>
  <c r="BN204" i="13"/>
  <c r="BL204" i="13"/>
  <c r="DD154" i="13"/>
  <c r="CG154" i="13"/>
  <c r="CI154" i="13"/>
  <c r="DL154" i="13"/>
  <c r="C155" i="13"/>
  <c r="CW154" i="13"/>
  <c r="BW154" i="13"/>
  <c r="BY154" i="13"/>
  <c r="B308" i="12"/>
  <c r="H363" i="7"/>
  <c r="D359" i="11"/>
  <c r="D307" i="12"/>
  <c r="E312" i="7"/>
  <c r="D311" i="7"/>
  <c r="C308" i="12" s="1"/>
  <c r="G363" i="7"/>
  <c r="C360" i="11" s="1"/>
  <c r="CQ237" i="13" l="1"/>
  <c r="CO238" i="13" s="1"/>
  <c r="AE255" i="13"/>
  <c r="AG255" i="13"/>
  <c r="AP248" i="13"/>
  <c r="AS248" i="13" s="1"/>
  <c r="AR248" i="13"/>
  <c r="EV225" i="13"/>
  <c r="ET225" i="13"/>
  <c r="BB245" i="13"/>
  <c r="AZ246" i="13" s="1"/>
  <c r="BC246" i="13" s="1"/>
  <c r="Y252" i="13"/>
  <c r="X253" i="13"/>
  <c r="V253" i="13"/>
  <c r="EE222" i="13"/>
  <c r="EC222" i="13"/>
  <c r="EA223" i="13" s="1"/>
  <c r="EN228" i="13"/>
  <c r="EL228" i="13"/>
  <c r="EJ229" i="13" s="1"/>
  <c r="BD245" i="13"/>
  <c r="P251" i="13"/>
  <c r="N251" i="13"/>
  <c r="L252" i="13" s="1"/>
  <c r="F155" i="13"/>
  <c r="DM155" i="13" s="1"/>
  <c r="D155" i="13"/>
  <c r="G155" i="13" s="1"/>
  <c r="DN155" i="13" s="1"/>
  <c r="DJ155" i="13"/>
  <c r="BO204" i="13"/>
  <c r="BM204" i="13"/>
  <c r="BK205" i="13" s="1"/>
  <c r="CX154" i="13"/>
  <c r="BU155" i="13"/>
  <c r="DG154" i="13"/>
  <c r="CZ154" i="13"/>
  <c r="DE154" i="13"/>
  <c r="CE155" i="13"/>
  <c r="D360" i="11"/>
  <c r="B309" i="12"/>
  <c r="H364" i="7"/>
  <c r="D308" i="12"/>
  <c r="G364" i="7"/>
  <c r="C361" i="11" s="1"/>
  <c r="D312" i="7"/>
  <c r="C309" i="12" s="1"/>
  <c r="E313" i="7"/>
  <c r="CP238" i="13" l="1"/>
  <c r="CR238" i="13"/>
  <c r="Y253" i="13"/>
  <c r="AF255" i="13"/>
  <c r="AD256" i="13" s="1"/>
  <c r="AH255" i="13"/>
  <c r="BA246" i="13"/>
  <c r="BB246" i="13" s="1"/>
  <c r="AZ247" i="13" s="1"/>
  <c r="BC247" i="13" s="1"/>
  <c r="AQ248" i="13"/>
  <c r="AO249" i="13" s="1"/>
  <c r="AP249" i="13" s="1"/>
  <c r="EW225" i="13"/>
  <c r="EU225" i="13"/>
  <c r="ES226" i="13" s="1"/>
  <c r="W253" i="13"/>
  <c r="U254" i="13" s="1"/>
  <c r="X254" i="13" s="1"/>
  <c r="EB223" i="13"/>
  <c r="ED223" i="13"/>
  <c r="EK229" i="13"/>
  <c r="EM229" i="13"/>
  <c r="O252" i="13"/>
  <c r="M252" i="13"/>
  <c r="BN205" i="13"/>
  <c r="BL205" i="13"/>
  <c r="E155" i="13"/>
  <c r="DK155" i="13"/>
  <c r="CH155" i="13"/>
  <c r="DF155" i="13" s="1"/>
  <c r="CF155" i="13"/>
  <c r="DC155" i="13"/>
  <c r="BV155" i="13"/>
  <c r="BX155" i="13"/>
  <c r="CY155" i="13" s="1"/>
  <c r="CV155" i="13"/>
  <c r="B310" i="12"/>
  <c r="D361" i="11"/>
  <c r="D309" i="12"/>
  <c r="H365" i="7"/>
  <c r="G365" i="7"/>
  <c r="C362" i="11" s="1"/>
  <c r="D313" i="7"/>
  <c r="C310" i="12" s="1"/>
  <c r="E314" i="7"/>
  <c r="CQ238" i="13" l="1"/>
  <c r="CO239" i="13" s="1"/>
  <c r="CS238" i="13"/>
  <c r="BD246" i="13"/>
  <c r="AG256" i="13"/>
  <c r="AE256" i="13"/>
  <c r="AS249" i="13"/>
  <c r="AR249" i="13"/>
  <c r="AQ249" i="13" s="1"/>
  <c r="AO250" i="13" s="1"/>
  <c r="ET226" i="13"/>
  <c r="EV226" i="13"/>
  <c r="V254" i="13"/>
  <c r="Y254" i="13" s="1"/>
  <c r="BA247" i="13"/>
  <c r="BB247" i="13" s="1"/>
  <c r="AZ248" i="13" s="1"/>
  <c r="EE223" i="13"/>
  <c r="EC223" i="13"/>
  <c r="EA224" i="13" s="1"/>
  <c r="EN229" i="13"/>
  <c r="EL229" i="13"/>
  <c r="EJ230" i="13" s="1"/>
  <c r="P252" i="13"/>
  <c r="N252" i="13"/>
  <c r="L253" i="13" s="1"/>
  <c r="DL155" i="13"/>
  <c r="C156" i="13"/>
  <c r="CG155" i="13"/>
  <c r="DD155" i="13"/>
  <c r="CI155" i="13"/>
  <c r="BO205" i="13"/>
  <c r="BM205" i="13"/>
  <c r="BK206" i="13" s="1"/>
  <c r="CW155" i="13"/>
  <c r="BW155" i="13"/>
  <c r="BY155" i="13"/>
  <c r="D362" i="11"/>
  <c r="D310" i="12"/>
  <c r="B311" i="12"/>
  <c r="H366" i="7"/>
  <c r="G366" i="7"/>
  <c r="C363" i="11" s="1"/>
  <c r="E315" i="7"/>
  <c r="D314" i="7"/>
  <c r="C311" i="12" s="1"/>
  <c r="CR239" i="13" l="1"/>
  <c r="CP239" i="13"/>
  <c r="AH256" i="13"/>
  <c r="AF256" i="13"/>
  <c r="AD257" i="13" s="1"/>
  <c r="BD247" i="13"/>
  <c r="AP250" i="13"/>
  <c r="AS250" i="13" s="1"/>
  <c r="AR250" i="13"/>
  <c r="W254" i="13"/>
  <c r="U255" i="13" s="1"/>
  <c r="X255" i="13" s="1"/>
  <c r="EW226" i="13"/>
  <c r="EU226" i="13"/>
  <c r="ES227" i="13" s="1"/>
  <c r="EB224" i="13"/>
  <c r="ED224" i="13"/>
  <c r="EM230" i="13"/>
  <c r="EK230" i="13"/>
  <c r="BC248" i="13"/>
  <c r="BA248" i="13"/>
  <c r="M253" i="13"/>
  <c r="O253" i="13"/>
  <c r="CX155" i="13"/>
  <c r="BU156" i="13"/>
  <c r="DE155" i="13"/>
  <c r="CE156" i="13"/>
  <c r="F156" i="13"/>
  <c r="DM156" i="13" s="1"/>
  <c r="D156" i="13"/>
  <c r="G156" i="13" s="1"/>
  <c r="DN156" i="13" s="1"/>
  <c r="DJ156" i="13"/>
  <c r="BN206" i="13"/>
  <c r="BL206" i="13"/>
  <c r="DG155" i="13"/>
  <c r="CZ155" i="13"/>
  <c r="H367" i="7"/>
  <c r="D363" i="11"/>
  <c r="B312" i="12"/>
  <c r="D311" i="12"/>
  <c r="E316" i="7"/>
  <c r="D315" i="7"/>
  <c r="C312" i="12" s="1"/>
  <c r="G367" i="7"/>
  <c r="C364" i="11" s="1"/>
  <c r="CS239" i="13" l="1"/>
  <c r="CQ239" i="13"/>
  <c r="CO240" i="13" s="1"/>
  <c r="V255" i="13"/>
  <c r="W255" i="13" s="1"/>
  <c r="U256" i="13" s="1"/>
  <c r="AG257" i="13"/>
  <c r="AE257" i="13"/>
  <c r="AQ250" i="13"/>
  <c r="AO251" i="13" s="1"/>
  <c r="ET227" i="13"/>
  <c r="EV227" i="13"/>
  <c r="EE224" i="13"/>
  <c r="EC224" i="13"/>
  <c r="EA225" i="13" s="1"/>
  <c r="EN230" i="13"/>
  <c r="EL230" i="13"/>
  <c r="EJ231" i="13" s="1"/>
  <c r="BD248" i="13"/>
  <c r="BB248" i="13"/>
  <c r="AZ249" i="13" s="1"/>
  <c r="P253" i="13"/>
  <c r="N253" i="13"/>
  <c r="L254" i="13" s="1"/>
  <c r="BO206" i="13"/>
  <c r="BM206" i="13"/>
  <c r="BK207" i="13" s="1"/>
  <c r="CH156" i="13"/>
  <c r="DF156" i="13" s="1"/>
  <c r="DC156" i="13"/>
  <c r="CF156" i="13"/>
  <c r="E156" i="13"/>
  <c r="DK156" i="13"/>
  <c r="CV156" i="13"/>
  <c r="BV156" i="13"/>
  <c r="BX156" i="13"/>
  <c r="CY156" i="13" s="1"/>
  <c r="H368" i="7"/>
  <c r="D312" i="12"/>
  <c r="D364" i="11"/>
  <c r="B313" i="12"/>
  <c r="D316" i="7"/>
  <c r="C313" i="12" s="1"/>
  <c r="E317" i="7"/>
  <c r="G368" i="7"/>
  <c r="C365" i="11" s="1"/>
  <c r="CR240" i="13" l="1"/>
  <c r="CP240" i="13"/>
  <c r="Y255" i="13"/>
  <c r="AH257" i="13"/>
  <c r="AF257" i="13"/>
  <c r="AD258" i="13" s="1"/>
  <c r="AP251" i="13"/>
  <c r="AS251" i="13" s="1"/>
  <c r="AR251" i="13"/>
  <c r="EW227" i="13"/>
  <c r="EU227" i="13"/>
  <c r="ES228" i="13" s="1"/>
  <c r="ED225" i="13"/>
  <c r="EB225" i="13"/>
  <c r="EK231" i="13"/>
  <c r="EM231" i="13"/>
  <c r="BC249" i="13"/>
  <c r="BA249" i="13"/>
  <c r="BD249" i="13" s="1"/>
  <c r="V256" i="13"/>
  <c r="X256" i="13"/>
  <c r="M254" i="13"/>
  <c r="O254" i="13"/>
  <c r="CW156" i="13"/>
  <c r="BW156" i="13"/>
  <c r="BY156" i="13"/>
  <c r="CG156" i="13"/>
  <c r="DD156" i="13"/>
  <c r="CI156" i="13"/>
  <c r="DL156" i="13"/>
  <c r="C157" i="13"/>
  <c r="BN207" i="13"/>
  <c r="BL207" i="13"/>
  <c r="H369" i="7"/>
  <c r="B314" i="12"/>
  <c r="D365" i="11"/>
  <c r="D313" i="12"/>
  <c r="G369" i="7"/>
  <c r="C366" i="11" s="1"/>
  <c r="D317" i="7"/>
  <c r="C314" i="12" s="1"/>
  <c r="E318" i="7"/>
  <c r="CS240" i="13" l="1"/>
  <c r="CQ240" i="13"/>
  <c r="CO241" i="13" s="1"/>
  <c r="AG258" i="13"/>
  <c r="AE258" i="13"/>
  <c r="AQ251" i="13"/>
  <c r="AO252" i="13" s="1"/>
  <c r="AR252" i="13" s="1"/>
  <c r="EV228" i="13"/>
  <c r="ET228" i="13"/>
  <c r="BB249" i="13"/>
  <c r="AZ250" i="13" s="1"/>
  <c r="BA250" i="13" s="1"/>
  <c r="EE225" i="13"/>
  <c r="EC225" i="13"/>
  <c r="EA226" i="13" s="1"/>
  <c r="EN231" i="13"/>
  <c r="EL231" i="13"/>
  <c r="EJ232" i="13" s="1"/>
  <c r="N254" i="13"/>
  <c r="L255" i="13" s="1"/>
  <c r="O255" i="13" s="1"/>
  <c r="P254" i="13"/>
  <c r="Y256" i="13"/>
  <c r="W256" i="13"/>
  <c r="U257" i="13" s="1"/>
  <c r="BO207" i="13"/>
  <c r="BM207" i="13"/>
  <c r="BK208" i="13" s="1"/>
  <c r="F157" i="13"/>
  <c r="DM157" i="13" s="1"/>
  <c r="D157" i="13"/>
  <c r="G157" i="13" s="1"/>
  <c r="DN157" i="13" s="1"/>
  <c r="DJ157" i="13"/>
  <c r="DE156" i="13"/>
  <c r="CE157" i="13"/>
  <c r="CZ156" i="13"/>
  <c r="CX156" i="13"/>
  <c r="BU157" i="13"/>
  <c r="DG156" i="13"/>
  <c r="B315" i="12"/>
  <c r="D366" i="11"/>
  <c r="H370" i="7"/>
  <c r="D314" i="12"/>
  <c r="G370" i="7"/>
  <c r="C367" i="11" s="1"/>
  <c r="E319" i="7"/>
  <c r="D318" i="7"/>
  <c r="C315" i="12" s="1"/>
  <c r="CR241" i="13" l="1"/>
  <c r="CP241" i="13"/>
  <c r="CQ241" i="13" s="1"/>
  <c r="CO242" i="13" s="1"/>
  <c r="AF258" i="13"/>
  <c r="AD259" i="13" s="1"/>
  <c r="AG259" i="13" s="1"/>
  <c r="AH258" i="13"/>
  <c r="AP252" i="13"/>
  <c r="AQ252" i="13" s="1"/>
  <c r="AO253" i="13" s="1"/>
  <c r="AR253" i="13" s="1"/>
  <c r="EW228" i="13"/>
  <c r="EU228" i="13"/>
  <c r="ES229" i="13" s="1"/>
  <c r="M255" i="13"/>
  <c r="P255" i="13" s="1"/>
  <c r="BC250" i="13"/>
  <c r="BB250" i="13" s="1"/>
  <c r="AZ251" i="13" s="1"/>
  <c r="EB226" i="13"/>
  <c r="ED226" i="13"/>
  <c r="EM232" i="13"/>
  <c r="EK232" i="13"/>
  <c r="BD250" i="13"/>
  <c r="V257" i="13"/>
  <c r="X257" i="13"/>
  <c r="CV157" i="13"/>
  <c r="BV157" i="13"/>
  <c r="BX157" i="13"/>
  <c r="CY157" i="13" s="1"/>
  <c r="E157" i="13"/>
  <c r="DK157" i="13"/>
  <c r="CF157" i="13"/>
  <c r="DC157" i="13"/>
  <c r="CH157" i="13"/>
  <c r="DF157" i="13" s="1"/>
  <c r="BN208" i="13"/>
  <c r="BL208" i="13"/>
  <c r="H371" i="7"/>
  <c r="B316" i="12"/>
  <c r="D367" i="11"/>
  <c r="D315" i="12"/>
  <c r="E320" i="7"/>
  <c r="D319" i="7"/>
  <c r="C316" i="12" s="1"/>
  <c r="G371" i="7"/>
  <c r="C368" i="11" s="1"/>
  <c r="CS241" i="13" l="1"/>
  <c r="CR242" i="13"/>
  <c r="CP242" i="13"/>
  <c r="CQ242" i="13" s="1"/>
  <c r="CO243" i="13" s="1"/>
  <c r="AE259" i="13"/>
  <c r="AH259" i="13" s="1"/>
  <c r="N255" i="13"/>
  <c r="L256" i="13" s="1"/>
  <c r="M256" i="13" s="1"/>
  <c r="AP253" i="13"/>
  <c r="AQ253" i="13" s="1"/>
  <c r="AO254" i="13" s="1"/>
  <c r="AS252" i="13"/>
  <c r="ET229" i="13"/>
  <c r="EV229" i="13"/>
  <c r="BA251" i="13"/>
  <c r="BD251" i="13" s="1"/>
  <c r="BC251" i="13"/>
  <c r="EE226" i="13"/>
  <c r="EC226" i="13"/>
  <c r="EA227" i="13" s="1"/>
  <c r="EN232" i="13"/>
  <c r="EL232" i="13"/>
  <c r="EJ233" i="13" s="1"/>
  <c r="W257" i="13"/>
  <c r="U258" i="13" s="1"/>
  <c r="V258" i="13" s="1"/>
  <c r="Y257" i="13"/>
  <c r="BO208" i="13"/>
  <c r="BM208" i="13"/>
  <c r="BK209" i="13" s="1"/>
  <c r="DL157" i="13"/>
  <c r="C158" i="13"/>
  <c r="CW157" i="13"/>
  <c r="BW157" i="13"/>
  <c r="BY157" i="13"/>
  <c r="DD157" i="13"/>
  <c r="CG157" i="13"/>
  <c r="CI157" i="13"/>
  <c r="B317" i="12"/>
  <c r="D368" i="11"/>
  <c r="D316" i="12"/>
  <c r="H372" i="7"/>
  <c r="G372" i="7"/>
  <c r="C369" i="11" s="1"/>
  <c r="D320" i="7"/>
  <c r="C317" i="12" s="1"/>
  <c r="E321" i="7"/>
  <c r="CP243" i="13" l="1"/>
  <c r="CR243" i="13"/>
  <c r="AF259" i="13"/>
  <c r="AD260" i="13" s="1"/>
  <c r="AG260" i="13" s="1"/>
  <c r="CS242" i="13"/>
  <c r="CS243" i="13" s="1"/>
  <c r="AS253" i="13"/>
  <c r="P256" i="13"/>
  <c r="O256" i="13"/>
  <c r="N256" i="13" s="1"/>
  <c r="L257" i="13" s="1"/>
  <c r="M257" i="13" s="1"/>
  <c r="AR254" i="13"/>
  <c r="AP254" i="13"/>
  <c r="AS254" i="13" s="1"/>
  <c r="BB251" i="13"/>
  <c r="AZ252" i="13" s="1"/>
  <c r="BA252" i="13" s="1"/>
  <c r="X258" i="13"/>
  <c r="W258" i="13" s="1"/>
  <c r="U259" i="13" s="1"/>
  <c r="V259" i="13" s="1"/>
  <c r="EW229" i="13"/>
  <c r="EU229" i="13"/>
  <c r="ES230" i="13" s="1"/>
  <c r="ED227" i="13"/>
  <c r="EB227" i="13"/>
  <c r="EM233" i="13"/>
  <c r="EK233" i="13"/>
  <c r="Y258" i="13"/>
  <c r="CX157" i="13"/>
  <c r="BU158" i="13"/>
  <c r="BN209" i="13"/>
  <c r="BL209" i="13"/>
  <c r="DG157" i="13"/>
  <c r="DE157" i="13"/>
  <c r="CE158" i="13"/>
  <c r="D158" i="13"/>
  <c r="F158" i="13"/>
  <c r="DM158" i="13" s="1"/>
  <c r="DJ158" i="13"/>
  <c r="CZ157" i="13"/>
  <c r="B318" i="12"/>
  <c r="H373" i="7"/>
  <c r="D369" i="11"/>
  <c r="D317" i="12"/>
  <c r="D321" i="7"/>
  <c r="C318" i="12" s="1"/>
  <c r="E322" i="7"/>
  <c r="G373" i="7"/>
  <c r="C370" i="11" s="1"/>
  <c r="AE260" i="13" l="1"/>
  <c r="AH260" i="13" s="1"/>
  <c r="CQ243" i="13"/>
  <c r="CO244" i="13" s="1"/>
  <c r="O257" i="13"/>
  <c r="N257" i="13" s="1"/>
  <c r="L258" i="13" s="1"/>
  <c r="O258" i="13" s="1"/>
  <c r="BD252" i="13"/>
  <c r="AQ254" i="13"/>
  <c r="AO255" i="13" s="1"/>
  <c r="AP255" i="13" s="1"/>
  <c r="BC252" i="13"/>
  <c r="BB252" i="13" s="1"/>
  <c r="AZ253" i="13" s="1"/>
  <c r="BC253" i="13" s="1"/>
  <c r="ET230" i="13"/>
  <c r="EV230" i="13"/>
  <c r="X259" i="13"/>
  <c r="W259" i="13" s="1"/>
  <c r="U260" i="13" s="1"/>
  <c r="EE227" i="13"/>
  <c r="EC227" i="13"/>
  <c r="EA228" i="13" s="1"/>
  <c r="EN233" i="13"/>
  <c r="EL233" i="13"/>
  <c r="EJ234" i="13" s="1"/>
  <c r="P257" i="13"/>
  <c r="Y259" i="13"/>
  <c r="CV158" i="13"/>
  <c r="BV158" i="13"/>
  <c r="BX158" i="13"/>
  <c r="CY158" i="13" s="1"/>
  <c r="CH158" i="13"/>
  <c r="DF158" i="13" s="1"/>
  <c r="CF158" i="13"/>
  <c r="DC158" i="13"/>
  <c r="BO209" i="13"/>
  <c r="BM209" i="13"/>
  <c r="BK210" i="13" s="1"/>
  <c r="G158" i="13"/>
  <c r="DN158" i="13" s="1"/>
  <c r="E158" i="13"/>
  <c r="DK158" i="13"/>
  <c r="D370" i="11"/>
  <c r="H374" i="7"/>
  <c r="D318" i="12"/>
  <c r="B319" i="12"/>
  <c r="G374" i="7"/>
  <c r="C371" i="11" s="1"/>
  <c r="E323" i="7"/>
  <c r="D322" i="7"/>
  <c r="C319" i="12" s="1"/>
  <c r="AF260" i="13" l="1"/>
  <c r="AD261" i="13" s="1"/>
  <c r="AE261" i="13" s="1"/>
  <c r="CP244" i="13"/>
  <c r="CR244" i="13"/>
  <c r="AH261" i="13"/>
  <c r="AS255" i="13"/>
  <c r="AR255" i="13"/>
  <c r="AQ255" i="13" s="1"/>
  <c r="AO256" i="13" s="1"/>
  <c r="BA253" i="13"/>
  <c r="BB253" i="13" s="1"/>
  <c r="AZ254" i="13" s="1"/>
  <c r="BA254" i="13" s="1"/>
  <c r="M258" i="13"/>
  <c r="N258" i="13" s="1"/>
  <c r="L259" i="13" s="1"/>
  <c r="O259" i="13" s="1"/>
  <c r="EW230" i="13"/>
  <c r="EU230" i="13"/>
  <c r="ES231" i="13" s="1"/>
  <c r="ED228" i="13"/>
  <c r="EB228" i="13"/>
  <c r="EM234" i="13"/>
  <c r="EK234" i="13"/>
  <c r="X260" i="13"/>
  <c r="V260" i="13"/>
  <c r="BW158" i="13"/>
  <c r="CW158" i="13"/>
  <c r="BY158" i="13"/>
  <c r="DL158" i="13"/>
  <c r="C159" i="13"/>
  <c r="BN210" i="13"/>
  <c r="BL210" i="13"/>
  <c r="DD158" i="13"/>
  <c r="CG158" i="13"/>
  <c r="CI158" i="13"/>
  <c r="D371" i="11"/>
  <c r="B320" i="12"/>
  <c r="D319" i="12"/>
  <c r="H375" i="7"/>
  <c r="G375" i="7"/>
  <c r="C372" i="11" s="1"/>
  <c r="E324" i="7"/>
  <c r="D323" i="7"/>
  <c r="C320" i="12" s="1"/>
  <c r="AG261" i="13" l="1"/>
  <c r="AF261" i="13" s="1"/>
  <c r="AD262" i="13" s="1"/>
  <c r="AG262" i="13" s="1"/>
  <c r="CQ244" i="13"/>
  <c r="CO245" i="13" s="1"/>
  <c r="CS244" i="13"/>
  <c r="BD253" i="13"/>
  <c r="BD254" i="13" s="1"/>
  <c r="AR256" i="13"/>
  <c r="AP256" i="13"/>
  <c r="P258" i="13"/>
  <c r="EV231" i="13"/>
  <c r="ET231" i="13"/>
  <c r="BC254" i="13"/>
  <c r="BB254" i="13" s="1"/>
  <c r="AZ255" i="13" s="1"/>
  <c r="EE228" i="13"/>
  <c r="EC228" i="13"/>
  <c r="EA229" i="13" s="1"/>
  <c r="EN234" i="13"/>
  <c r="EL234" i="13"/>
  <c r="EJ235" i="13" s="1"/>
  <c r="M259" i="13"/>
  <c r="N259" i="13" s="1"/>
  <c r="L260" i="13" s="1"/>
  <c r="O260" i="13" s="1"/>
  <c r="Y260" i="13"/>
  <c r="W260" i="13"/>
  <c r="U261" i="13" s="1"/>
  <c r="DG158" i="13"/>
  <c r="F159" i="13"/>
  <c r="DM159" i="13" s="1"/>
  <c r="D159" i="13"/>
  <c r="G159" i="13" s="1"/>
  <c r="DN159" i="13" s="1"/>
  <c r="DJ159" i="13"/>
  <c r="CX158" i="13"/>
  <c r="BU159" i="13"/>
  <c r="DE158" i="13"/>
  <c r="CE159" i="13"/>
  <c r="BO210" i="13"/>
  <c r="BM210" i="13"/>
  <c r="BK211" i="13" s="1"/>
  <c r="CZ158" i="13"/>
  <c r="H376" i="7"/>
  <c r="D320" i="12"/>
  <c r="B321" i="12"/>
  <c r="D372" i="11"/>
  <c r="D324" i="7"/>
  <c r="C321" i="12" s="1"/>
  <c r="E325" i="7"/>
  <c r="G376" i="7"/>
  <c r="C373" i="11" s="1"/>
  <c r="AE262" i="13" l="1"/>
  <c r="CP245" i="13"/>
  <c r="CR245" i="13"/>
  <c r="AH262" i="13"/>
  <c r="AF262" i="13"/>
  <c r="AD263" i="13" s="1"/>
  <c r="AQ256" i="13"/>
  <c r="AO257" i="13" s="1"/>
  <c r="AR257" i="13" s="1"/>
  <c r="AS256" i="13"/>
  <c r="EW231" i="13"/>
  <c r="EU231" i="13"/>
  <c r="ES232" i="13" s="1"/>
  <c r="M260" i="13"/>
  <c r="N260" i="13" s="1"/>
  <c r="L261" i="13" s="1"/>
  <c r="O261" i="13" s="1"/>
  <c r="EB229" i="13"/>
  <c r="ED229" i="13"/>
  <c r="EK235" i="13"/>
  <c r="EM235" i="13"/>
  <c r="P259" i="13"/>
  <c r="BA255" i="13"/>
  <c r="BC255" i="13"/>
  <c r="V261" i="13"/>
  <c r="X261" i="13"/>
  <c r="DC159" i="13"/>
  <c r="CF159" i="13"/>
  <c r="CH159" i="13"/>
  <c r="DF159" i="13" s="1"/>
  <c r="E159" i="13"/>
  <c r="DK159" i="13"/>
  <c r="BN211" i="13"/>
  <c r="BL211" i="13"/>
  <c r="BX159" i="13"/>
  <c r="CY159" i="13" s="1"/>
  <c r="BV159" i="13"/>
  <c r="CV159" i="13"/>
  <c r="D373" i="11"/>
  <c r="H377" i="7"/>
  <c r="B322" i="12"/>
  <c r="D321" i="12"/>
  <c r="G377" i="7"/>
  <c r="C374" i="11" s="1"/>
  <c r="D325" i="7"/>
  <c r="C322" i="12" s="1"/>
  <c r="E326" i="7"/>
  <c r="CS245" i="13" l="1"/>
  <c r="CQ245" i="13"/>
  <c r="CO246" i="13" s="1"/>
  <c r="AP257" i="13"/>
  <c r="AQ257" i="13" s="1"/>
  <c r="AO258" i="13" s="1"/>
  <c r="AR258" i="13" s="1"/>
  <c r="AE263" i="13"/>
  <c r="AH263" i="13" s="1"/>
  <c r="AG263" i="13"/>
  <c r="P260" i="13"/>
  <c r="ET232" i="13"/>
  <c r="EV232" i="13"/>
  <c r="M261" i="13"/>
  <c r="EE229" i="13"/>
  <c r="EC229" i="13"/>
  <c r="EA230" i="13" s="1"/>
  <c r="EN235" i="13"/>
  <c r="EL235" i="13"/>
  <c r="EJ236" i="13" s="1"/>
  <c r="W261" i="13"/>
  <c r="U262" i="13" s="1"/>
  <c r="V262" i="13" s="1"/>
  <c r="BD255" i="13"/>
  <c r="BB255" i="13"/>
  <c r="AZ256" i="13" s="1"/>
  <c r="Y261" i="13"/>
  <c r="CW159" i="13"/>
  <c r="BW159" i="13"/>
  <c r="BY159" i="13"/>
  <c r="BO211" i="13"/>
  <c r="BM211" i="13"/>
  <c r="BK212" i="13" s="1"/>
  <c r="DL159" i="13"/>
  <c r="C160" i="13"/>
  <c r="CG159" i="13"/>
  <c r="DD159" i="13"/>
  <c r="CI159" i="13"/>
  <c r="B323" i="12"/>
  <c r="H378" i="7"/>
  <c r="D322" i="12"/>
  <c r="D374" i="11"/>
  <c r="G378" i="7"/>
  <c r="C375" i="11" s="1"/>
  <c r="E327" i="7"/>
  <c r="D326" i="7"/>
  <c r="C323" i="12" s="1"/>
  <c r="CP246" i="13" l="1"/>
  <c r="CR246" i="13"/>
  <c r="AS257" i="13"/>
  <c r="AF263" i="13"/>
  <c r="AD264" i="13" s="1"/>
  <c r="AP258" i="13"/>
  <c r="AQ258" i="13" s="1"/>
  <c r="AO259" i="13" s="1"/>
  <c r="AR259" i="13" s="1"/>
  <c r="P261" i="13"/>
  <c r="EW232" i="13"/>
  <c r="EU232" i="13"/>
  <c r="ES233" i="13" s="1"/>
  <c r="N261" i="13"/>
  <c r="L262" i="13" s="1"/>
  <c r="EB230" i="13"/>
  <c r="ED230" i="13"/>
  <c r="EM236" i="13"/>
  <c r="EK236" i="13"/>
  <c r="X262" i="13"/>
  <c r="W262" i="13" s="1"/>
  <c r="U263" i="13" s="1"/>
  <c r="BA256" i="13"/>
  <c r="BC256" i="13"/>
  <c r="Y262" i="13"/>
  <c r="D160" i="13"/>
  <c r="F160" i="13"/>
  <c r="DM160" i="13" s="1"/>
  <c r="DJ160" i="13"/>
  <c r="CZ159" i="13"/>
  <c r="DE159" i="13"/>
  <c r="CE160" i="13"/>
  <c r="DG159" i="13"/>
  <c r="CX159" i="13"/>
  <c r="BU160" i="13"/>
  <c r="BN212" i="13"/>
  <c r="BL212" i="13"/>
  <c r="D323" i="12"/>
  <c r="B324" i="12"/>
  <c r="H379" i="7"/>
  <c r="D375" i="11"/>
  <c r="G379" i="7"/>
  <c r="C376" i="11" s="1"/>
  <c r="E328" i="7"/>
  <c r="D327" i="7"/>
  <c r="C324" i="12" s="1"/>
  <c r="CQ246" i="13" l="1"/>
  <c r="CO247" i="13" s="1"/>
  <c r="CS246" i="13"/>
  <c r="CP247" i="13"/>
  <c r="CR247" i="13"/>
  <c r="AE264" i="13"/>
  <c r="AH264" i="13" s="1"/>
  <c r="AG264" i="13"/>
  <c r="AP259" i="13"/>
  <c r="AQ259" i="13" s="1"/>
  <c r="AO260" i="13" s="1"/>
  <c r="AS258" i="13"/>
  <c r="ET233" i="13"/>
  <c r="EV233" i="13"/>
  <c r="EL236" i="13"/>
  <c r="EJ237" i="13" s="1"/>
  <c r="EM237" i="13" s="1"/>
  <c r="O262" i="13"/>
  <c r="M262" i="13"/>
  <c r="EE230" i="13"/>
  <c r="EC230" i="13"/>
  <c r="EA231" i="13" s="1"/>
  <c r="EN236" i="13"/>
  <c r="BB256" i="13"/>
  <c r="AZ257" i="13" s="1"/>
  <c r="BA257" i="13" s="1"/>
  <c r="BD256" i="13"/>
  <c r="V263" i="13"/>
  <c r="X263" i="13"/>
  <c r="CF160" i="13"/>
  <c r="DC160" i="13"/>
  <c r="CH160" i="13"/>
  <c r="DF160" i="13" s="1"/>
  <c r="G160" i="13"/>
  <c r="DN160" i="13" s="1"/>
  <c r="E160" i="13"/>
  <c r="DK160" i="13"/>
  <c r="BO212" i="13"/>
  <c r="BM212" i="13"/>
  <c r="BK213" i="13" s="1"/>
  <c r="BX160" i="13"/>
  <c r="CY160" i="13" s="1"/>
  <c r="CV160" i="13"/>
  <c r="BV160" i="13"/>
  <c r="B325" i="12"/>
  <c r="D324" i="12"/>
  <c r="H380" i="7"/>
  <c r="D376" i="11"/>
  <c r="D328" i="7"/>
  <c r="C325" i="12" s="1"/>
  <c r="E329" i="7"/>
  <c r="G380" i="7"/>
  <c r="C377" i="11" s="1"/>
  <c r="CQ247" i="13" l="1"/>
  <c r="CO248" i="13" s="1"/>
  <c r="CR248" i="13" s="1"/>
  <c r="CS247" i="13"/>
  <c r="AS259" i="13"/>
  <c r="AF264" i="13"/>
  <c r="AD265" i="13" s="1"/>
  <c r="AP260" i="13"/>
  <c r="AR260" i="13"/>
  <c r="EK237" i="13"/>
  <c r="EN237" i="13" s="1"/>
  <c r="EW233" i="13"/>
  <c r="EU233" i="13"/>
  <c r="ES234" i="13" s="1"/>
  <c r="N262" i="13"/>
  <c r="L263" i="13" s="1"/>
  <c r="P262" i="13"/>
  <c r="BC257" i="13"/>
  <c r="BB257" i="13" s="1"/>
  <c r="AZ258" i="13" s="1"/>
  <c r="ED231" i="13"/>
  <c r="EB231" i="13"/>
  <c r="BD257" i="13"/>
  <c r="Y263" i="13"/>
  <c r="W263" i="13"/>
  <c r="U264" i="13" s="1"/>
  <c r="DL160" i="13"/>
  <c r="C161" i="13"/>
  <c r="BW160" i="13"/>
  <c r="CW160" i="13"/>
  <c r="BY160" i="13"/>
  <c r="CG160" i="13"/>
  <c r="DD160" i="13"/>
  <c r="CI160" i="13"/>
  <c r="BN213" i="13"/>
  <c r="BL213" i="13"/>
  <c r="D377" i="11"/>
  <c r="B326" i="12"/>
  <c r="H381" i="7"/>
  <c r="D325" i="12"/>
  <c r="G381" i="7"/>
  <c r="C378" i="11" s="1"/>
  <c r="D329" i="7"/>
  <c r="C326" i="12" s="1"/>
  <c r="E330" i="7"/>
  <c r="CP248" i="13" l="1"/>
  <c r="CQ248" i="13" s="1"/>
  <c r="CO249" i="13" s="1"/>
  <c r="AS260" i="13"/>
  <c r="AQ260" i="13"/>
  <c r="AO261" i="13" s="1"/>
  <c r="AR261" i="13" s="1"/>
  <c r="AE265" i="13"/>
  <c r="AG265" i="13"/>
  <c r="EL237" i="13"/>
  <c r="EJ238" i="13" s="1"/>
  <c r="EM238" i="13" s="1"/>
  <c r="ET234" i="13"/>
  <c r="EV234" i="13"/>
  <c r="O263" i="13"/>
  <c r="M263" i="13"/>
  <c r="AP261" i="13"/>
  <c r="AQ261" i="13" s="1"/>
  <c r="AO262" i="13" s="1"/>
  <c r="EE231" i="13"/>
  <c r="EC231" i="13"/>
  <c r="EA232" i="13" s="1"/>
  <c r="EK238" i="13"/>
  <c r="BC258" i="13"/>
  <c r="BA258" i="13"/>
  <c r="X264" i="13"/>
  <c r="V264" i="13"/>
  <c r="Y264" i="13" s="1"/>
  <c r="CX160" i="13"/>
  <c r="BU161" i="13"/>
  <c r="BO213" i="13"/>
  <c r="BM213" i="13"/>
  <c r="BK214" i="13" s="1"/>
  <c r="DG160" i="13"/>
  <c r="F161" i="13"/>
  <c r="DM161" i="13" s="1"/>
  <c r="D161" i="13"/>
  <c r="G161" i="13" s="1"/>
  <c r="DN161" i="13" s="1"/>
  <c r="DJ161" i="13"/>
  <c r="CZ160" i="13"/>
  <c r="DE160" i="13"/>
  <c r="CE161" i="13"/>
  <c r="D378" i="11"/>
  <c r="D326" i="12"/>
  <c r="H382" i="7"/>
  <c r="B327" i="12"/>
  <c r="E331" i="7"/>
  <c r="D330" i="7"/>
  <c r="C327" i="12" s="1"/>
  <c r="G382" i="7"/>
  <c r="C379" i="11" s="1"/>
  <c r="CR249" i="13" l="1"/>
  <c r="CP249" i="13"/>
  <c r="CQ249" i="13" s="1"/>
  <c r="CO250" i="13" s="1"/>
  <c r="CS248" i="13"/>
  <c r="AH265" i="13"/>
  <c r="AF265" i="13"/>
  <c r="AD266" i="13" s="1"/>
  <c r="AS261" i="13"/>
  <c r="EW234" i="13"/>
  <c r="EU234" i="13"/>
  <c r="ES235" i="13" s="1"/>
  <c r="N263" i="13"/>
  <c r="L264" i="13" s="1"/>
  <c r="P263" i="13"/>
  <c r="ED232" i="13"/>
  <c r="EB232" i="13"/>
  <c r="EN238" i="13"/>
  <c r="EL238" i="13"/>
  <c r="EJ239" i="13" s="1"/>
  <c r="AR262" i="13"/>
  <c r="AP262" i="13"/>
  <c r="W264" i="13"/>
  <c r="U265" i="13" s="1"/>
  <c r="X265" i="13" s="1"/>
  <c r="BD258" i="13"/>
  <c r="BB258" i="13"/>
  <c r="AZ259" i="13" s="1"/>
  <c r="CF161" i="13"/>
  <c r="CH161" i="13"/>
  <c r="DF161" i="13" s="1"/>
  <c r="DC161" i="13"/>
  <c r="E161" i="13"/>
  <c r="DK161" i="13"/>
  <c r="BN214" i="13"/>
  <c r="BL214" i="13"/>
  <c r="CV161" i="13"/>
  <c r="BX161" i="13"/>
  <c r="CY161" i="13" s="1"/>
  <c r="BV161" i="13"/>
  <c r="D379" i="11"/>
  <c r="B328" i="12"/>
  <c r="D327" i="12"/>
  <c r="H383" i="7"/>
  <c r="E332" i="7"/>
  <c r="D331" i="7"/>
  <c r="C328" i="12" s="1"/>
  <c r="G383" i="7"/>
  <c r="C380" i="11" s="1"/>
  <c r="CS249" i="13" l="1"/>
  <c r="CP250" i="13"/>
  <c r="CR250" i="13"/>
  <c r="AG266" i="13"/>
  <c r="AE266" i="13"/>
  <c r="EC232" i="13"/>
  <c r="EA233" i="13" s="1"/>
  <c r="ED233" i="13" s="1"/>
  <c r="ET235" i="13"/>
  <c r="EV235" i="13"/>
  <c r="EE232" i="13"/>
  <c r="M264" i="13"/>
  <c r="P264" i="13" s="1"/>
  <c r="O264" i="13"/>
  <c r="EK239" i="13"/>
  <c r="EM239" i="13"/>
  <c r="V265" i="13"/>
  <c r="Y265" i="13" s="1"/>
  <c r="AS262" i="13"/>
  <c r="AQ262" i="13"/>
  <c r="AO263" i="13" s="1"/>
  <c r="BC259" i="13"/>
  <c r="BA259" i="13"/>
  <c r="BO214" i="13"/>
  <c r="BM214" i="13"/>
  <c r="BK215" i="13" s="1"/>
  <c r="CG161" i="13"/>
  <c r="DD161" i="13"/>
  <c r="CI161" i="13"/>
  <c r="DL161" i="13"/>
  <c r="C162" i="13"/>
  <c r="BW161" i="13"/>
  <c r="CW161" i="13"/>
  <c r="BY161" i="13"/>
  <c r="B329" i="12"/>
  <c r="D380" i="11"/>
  <c r="H384" i="7"/>
  <c r="D328" i="12"/>
  <c r="G384" i="7"/>
  <c r="C381" i="11" s="1"/>
  <c r="D332" i="7"/>
  <c r="C329" i="12" s="1"/>
  <c r="E333" i="7"/>
  <c r="AF266" i="13" l="1"/>
  <c r="AD267" i="13" s="1"/>
  <c r="AG267" i="13" s="1"/>
  <c r="CQ250" i="13"/>
  <c r="CO251" i="13" s="1"/>
  <c r="CP251" i="13" s="1"/>
  <c r="CS250" i="13"/>
  <c r="EB233" i="13"/>
  <c r="EE233" i="13" s="1"/>
  <c r="AH266" i="13"/>
  <c r="AE267" i="13"/>
  <c r="EW235" i="13"/>
  <c r="EU235" i="13"/>
  <c r="ES236" i="13" s="1"/>
  <c r="N264" i="13"/>
  <c r="L265" i="13" s="1"/>
  <c r="O265" i="13" s="1"/>
  <c r="W265" i="13"/>
  <c r="U266" i="13" s="1"/>
  <c r="X266" i="13" s="1"/>
  <c r="EL239" i="13"/>
  <c r="EJ240" i="13" s="1"/>
  <c r="EM240" i="13" s="1"/>
  <c r="EN239" i="13"/>
  <c r="AP263" i="13"/>
  <c r="AS263" i="13" s="1"/>
  <c r="AR263" i="13"/>
  <c r="BB259" i="13"/>
  <c r="AZ260" i="13" s="1"/>
  <c r="BC260" i="13" s="1"/>
  <c r="BD259" i="13"/>
  <c r="CX161" i="13"/>
  <c r="BU162" i="13"/>
  <c r="CZ161" i="13"/>
  <c r="DE161" i="13"/>
  <c r="CE162" i="13"/>
  <c r="BN215" i="13"/>
  <c r="BL215" i="13"/>
  <c r="D162" i="13"/>
  <c r="F162" i="13"/>
  <c r="DM162" i="13" s="1"/>
  <c r="DJ162" i="13"/>
  <c r="DG161" i="13"/>
  <c r="B330" i="12"/>
  <c r="H385" i="7"/>
  <c r="D381" i="11"/>
  <c r="D329" i="12"/>
  <c r="G385" i="7"/>
  <c r="C382" i="11" s="1"/>
  <c r="D333" i="7"/>
  <c r="C330" i="12" s="1"/>
  <c r="E334" i="7"/>
  <c r="CR251" i="13" l="1"/>
  <c r="CQ251" i="13" s="1"/>
  <c r="CO252" i="13" s="1"/>
  <c r="EC233" i="13"/>
  <c r="EA234" i="13" s="1"/>
  <c r="EB234" i="13" s="1"/>
  <c r="EE234" i="13" s="1"/>
  <c r="AF267" i="13"/>
  <c r="AD268" i="13" s="1"/>
  <c r="AE268" i="13" s="1"/>
  <c r="CS251" i="13"/>
  <c r="AH267" i="13"/>
  <c r="EK240" i="13"/>
  <c r="EL240" i="13" s="1"/>
  <c r="EJ241" i="13" s="1"/>
  <c r="EV236" i="13"/>
  <c r="ET236" i="13"/>
  <c r="V266" i="13"/>
  <c r="Y266" i="13" s="1"/>
  <c r="M265" i="13"/>
  <c r="N265" i="13" s="1"/>
  <c r="L266" i="13" s="1"/>
  <c r="O266" i="13" s="1"/>
  <c r="AQ263" i="13"/>
  <c r="AO264" i="13" s="1"/>
  <c r="AP264" i="13" s="1"/>
  <c r="BA260" i="13"/>
  <c r="BD260" i="13" s="1"/>
  <c r="CH162" i="13"/>
  <c r="DF162" i="13" s="1"/>
  <c r="DC162" i="13"/>
  <c r="CF162" i="13"/>
  <c r="G162" i="13"/>
  <c r="DN162" i="13" s="1"/>
  <c r="E162" i="13"/>
  <c r="DK162" i="13"/>
  <c r="BX162" i="13"/>
  <c r="CY162" i="13" s="1"/>
  <c r="CV162" i="13"/>
  <c r="BV162" i="13"/>
  <c r="BO215" i="13"/>
  <c r="BM215" i="13"/>
  <c r="BK216" i="13" s="1"/>
  <c r="B331" i="12"/>
  <c r="D330" i="12"/>
  <c r="D382" i="11"/>
  <c r="H386" i="7"/>
  <c r="E335" i="7"/>
  <c r="D334" i="7"/>
  <c r="C331" i="12" s="1"/>
  <c r="G386" i="7"/>
  <c r="C383" i="11" s="1"/>
  <c r="CP252" i="13" l="1"/>
  <c r="CR252" i="13"/>
  <c r="ED234" i="13"/>
  <c r="EC234" i="13" s="1"/>
  <c r="EA235" i="13" s="1"/>
  <c r="ED235" i="13" s="1"/>
  <c r="AG268" i="13"/>
  <c r="AF268" i="13" s="1"/>
  <c r="AD269" i="13" s="1"/>
  <c r="AE269" i="13" s="1"/>
  <c r="AH268" i="13"/>
  <c r="EM241" i="13"/>
  <c r="EK241" i="13"/>
  <c r="EN240" i="13"/>
  <c r="W266" i="13"/>
  <c r="U267" i="13" s="1"/>
  <c r="X267" i="13" s="1"/>
  <c r="P265" i="13"/>
  <c r="EW236" i="13"/>
  <c r="EU236" i="13"/>
  <c r="ES237" i="13" s="1"/>
  <c r="M266" i="13"/>
  <c r="N266" i="13" s="1"/>
  <c r="L267" i="13" s="1"/>
  <c r="O267" i="13" s="1"/>
  <c r="AR264" i="13"/>
  <c r="AQ264" i="13" s="1"/>
  <c r="AO265" i="13" s="1"/>
  <c r="EB235" i="13"/>
  <c r="BB260" i="13"/>
  <c r="AZ261" i="13" s="1"/>
  <c r="BC261" i="13" s="1"/>
  <c r="AS264" i="13"/>
  <c r="DL162" i="13"/>
  <c r="C163" i="13"/>
  <c r="CW162" i="13"/>
  <c r="BW162" i="13"/>
  <c r="BY162" i="13"/>
  <c r="BN216" i="13"/>
  <c r="BL216" i="13"/>
  <c r="CG162" i="13"/>
  <c r="DD162" i="13"/>
  <c r="CI162" i="13"/>
  <c r="D331" i="12"/>
  <c r="H387" i="7"/>
  <c r="B332" i="12"/>
  <c r="D383" i="11"/>
  <c r="G387" i="7"/>
  <c r="C384" i="11" s="1"/>
  <c r="E336" i="7"/>
  <c r="D335" i="7"/>
  <c r="C332" i="12" s="1"/>
  <c r="CQ252" i="13" l="1"/>
  <c r="CO253" i="13" s="1"/>
  <c r="CR253" i="13" s="1"/>
  <c r="CS252" i="13"/>
  <c r="AG269" i="13"/>
  <c r="AF269" i="13" s="1"/>
  <c r="AD270" i="13" s="1"/>
  <c r="AG270" i="13" s="1"/>
  <c r="AH269" i="13"/>
  <c r="EL241" i="13"/>
  <c r="EJ242" i="13" s="1"/>
  <c r="EK242" i="13" s="1"/>
  <c r="EN241" i="13"/>
  <c r="V267" i="13"/>
  <c r="Y267" i="13" s="1"/>
  <c r="P266" i="13"/>
  <c r="M267" i="13"/>
  <c r="AP265" i="13"/>
  <c r="AS265" i="13" s="1"/>
  <c r="AR265" i="13"/>
  <c r="ET237" i="13"/>
  <c r="EV237" i="13"/>
  <c r="BA261" i="13"/>
  <c r="BB261" i="13" s="1"/>
  <c r="AZ262" i="13" s="1"/>
  <c r="EE235" i="13"/>
  <c r="EC235" i="13"/>
  <c r="EA236" i="13" s="1"/>
  <c r="DG162" i="13"/>
  <c r="BO216" i="13"/>
  <c r="BM216" i="13"/>
  <c r="BK217" i="13" s="1"/>
  <c r="CZ162" i="13"/>
  <c r="CX162" i="13"/>
  <c r="BU163" i="13"/>
  <c r="DE162" i="13"/>
  <c r="CE163" i="13"/>
  <c r="F163" i="13"/>
  <c r="DM163" i="13" s="1"/>
  <c r="D163" i="13"/>
  <c r="G163" i="13" s="1"/>
  <c r="DN163" i="13" s="1"/>
  <c r="DJ163" i="13"/>
  <c r="D332" i="12"/>
  <c r="D384" i="11"/>
  <c r="H388" i="7"/>
  <c r="B333" i="12"/>
  <c r="G388" i="7"/>
  <c r="C385" i="11" s="1"/>
  <c r="D336" i="7"/>
  <c r="C333" i="12" s="1"/>
  <c r="E337" i="7"/>
  <c r="CP253" i="13" l="1"/>
  <c r="AE270" i="13"/>
  <c r="AF270" i="13" s="1"/>
  <c r="AD271" i="13" s="1"/>
  <c r="EM242" i="13"/>
  <c r="EL242" i="13" s="1"/>
  <c r="EJ243" i="13" s="1"/>
  <c r="P267" i="13"/>
  <c r="W267" i="13"/>
  <c r="U268" i="13" s="1"/>
  <c r="X268" i="13" s="1"/>
  <c r="BD261" i="13"/>
  <c r="N267" i="13"/>
  <c r="L268" i="13" s="1"/>
  <c r="O268" i="13" s="1"/>
  <c r="AQ265" i="13"/>
  <c r="AO266" i="13" s="1"/>
  <c r="AR266" i="13" s="1"/>
  <c r="EW237" i="13"/>
  <c r="EU237" i="13"/>
  <c r="ES238" i="13" s="1"/>
  <c r="ED236" i="13"/>
  <c r="EB236" i="13"/>
  <c r="EN242" i="13"/>
  <c r="BA262" i="13"/>
  <c r="BC262" i="13"/>
  <c r="CH163" i="13"/>
  <c r="DF163" i="13" s="1"/>
  <c r="DC163" i="13"/>
  <c r="CF163" i="13"/>
  <c r="BN217" i="13"/>
  <c r="BL217" i="13"/>
  <c r="CV163" i="13"/>
  <c r="BV163" i="13"/>
  <c r="BX163" i="13"/>
  <c r="CY163" i="13" s="1"/>
  <c r="E163" i="13"/>
  <c r="DK163" i="13"/>
  <c r="D333" i="12"/>
  <c r="H389" i="7"/>
  <c r="B334" i="12"/>
  <c r="D385" i="11"/>
  <c r="G389" i="7"/>
  <c r="C386" i="11" s="1"/>
  <c r="D337" i="7"/>
  <c r="C334" i="12" s="1"/>
  <c r="E338" i="7"/>
  <c r="CQ253" i="13" l="1"/>
  <c r="CO254" i="13" s="1"/>
  <c r="CS253" i="13"/>
  <c r="AH270" i="13"/>
  <c r="AG271" i="13"/>
  <c r="AE271" i="13"/>
  <c r="V268" i="13"/>
  <c r="Y268" i="13" s="1"/>
  <c r="AP266" i="13"/>
  <c r="AS266" i="13" s="1"/>
  <c r="M268" i="13"/>
  <c r="P268" i="13" s="1"/>
  <c r="ET238" i="13"/>
  <c r="EV238" i="13"/>
  <c r="EE236" i="13"/>
  <c r="EC236" i="13"/>
  <c r="EA237" i="13" s="1"/>
  <c r="EK243" i="13"/>
  <c r="EM243" i="13"/>
  <c r="BD262" i="13"/>
  <c r="BB262" i="13"/>
  <c r="AZ263" i="13" s="1"/>
  <c r="CG163" i="13"/>
  <c r="DD163" i="13"/>
  <c r="CI163" i="13"/>
  <c r="DL163" i="13"/>
  <c r="C164" i="13"/>
  <c r="BO217" i="13"/>
  <c r="BM217" i="13"/>
  <c r="BK218" i="13" s="1"/>
  <c r="CW163" i="13"/>
  <c r="BW163" i="13"/>
  <c r="BY163" i="13"/>
  <c r="B335" i="12"/>
  <c r="D386" i="11"/>
  <c r="H390" i="7"/>
  <c r="D334" i="12"/>
  <c r="E339" i="7"/>
  <c r="D338" i="7"/>
  <c r="C335" i="12" s="1"/>
  <c r="G390" i="7"/>
  <c r="C387" i="11" s="1"/>
  <c r="W268" i="13" l="1"/>
  <c r="U269" i="13" s="1"/>
  <c r="X269" i="13" s="1"/>
  <c r="AH271" i="13"/>
  <c r="CR254" i="13"/>
  <c r="CP254" i="13"/>
  <c r="AF271" i="13"/>
  <c r="AD272" i="13" s="1"/>
  <c r="AE272" i="13" s="1"/>
  <c r="AH272" i="13" s="1"/>
  <c r="AQ266" i="13"/>
  <c r="AO267" i="13" s="1"/>
  <c r="AR267" i="13" s="1"/>
  <c r="N268" i="13"/>
  <c r="L269" i="13" s="1"/>
  <c r="EW238" i="13"/>
  <c r="EU238" i="13"/>
  <c r="ES239" i="13" s="1"/>
  <c r="EL243" i="13"/>
  <c r="EJ244" i="13" s="1"/>
  <c r="EM244" i="13" s="1"/>
  <c r="EB237" i="13"/>
  <c r="ED237" i="13"/>
  <c r="EN243" i="13"/>
  <c r="BA263" i="13"/>
  <c r="BD263" i="13" s="1"/>
  <c r="BC263" i="13"/>
  <c r="V269" i="13"/>
  <c r="CZ163" i="13"/>
  <c r="D164" i="13"/>
  <c r="G164" i="13" s="1"/>
  <c r="DN164" i="13" s="1"/>
  <c r="F164" i="13"/>
  <c r="DM164" i="13" s="1"/>
  <c r="DJ164" i="13"/>
  <c r="DE163" i="13"/>
  <c r="CE164" i="13"/>
  <c r="CX163" i="13"/>
  <c r="BU164" i="13"/>
  <c r="BN218" i="13"/>
  <c r="BL218" i="13"/>
  <c r="DG163" i="13"/>
  <c r="H391" i="7"/>
  <c r="D387" i="11"/>
  <c r="D335" i="12"/>
  <c r="B336" i="12"/>
  <c r="G391" i="7"/>
  <c r="C388" i="11" s="1"/>
  <c r="E340" i="7"/>
  <c r="D339" i="7"/>
  <c r="C336" i="12" s="1"/>
  <c r="AG272" i="13" l="1"/>
  <c r="AF272" i="13" s="1"/>
  <c r="AD273" i="13" s="1"/>
  <c r="CS254" i="13"/>
  <c r="CQ254" i="13"/>
  <c r="CO255" i="13" s="1"/>
  <c r="AP267" i="13"/>
  <c r="AQ267" i="13" s="1"/>
  <c r="AO268" i="13" s="1"/>
  <c r="AR268" i="13" s="1"/>
  <c r="EK244" i="13"/>
  <c r="EL244" i="13" s="1"/>
  <c r="EJ245" i="13" s="1"/>
  <c r="M269" i="13"/>
  <c r="O269" i="13"/>
  <c r="ET239" i="13"/>
  <c r="EV239" i="13"/>
  <c r="EE237" i="13"/>
  <c r="EC237" i="13"/>
  <c r="EA238" i="13" s="1"/>
  <c r="BB263" i="13"/>
  <c r="AZ264" i="13" s="1"/>
  <c r="Y269" i="13"/>
  <c r="W269" i="13"/>
  <c r="U270" i="13" s="1"/>
  <c r="CH164" i="13"/>
  <c r="DF164" i="13" s="1"/>
  <c r="DC164" i="13"/>
  <c r="CF164" i="13"/>
  <c r="BX164" i="13"/>
  <c r="CY164" i="13" s="1"/>
  <c r="CV164" i="13"/>
  <c r="BV164" i="13"/>
  <c r="BO218" i="13"/>
  <c r="BM218" i="13"/>
  <c r="BK219" i="13" s="1"/>
  <c r="E164" i="13"/>
  <c r="DK164" i="13"/>
  <c r="D336" i="12"/>
  <c r="D388" i="11"/>
  <c r="H392" i="7"/>
  <c r="B337" i="12"/>
  <c r="G392" i="7"/>
  <c r="C389" i="11" s="1"/>
  <c r="D340" i="7"/>
  <c r="C337" i="12" s="1"/>
  <c r="E341" i="7"/>
  <c r="AE273" i="13" l="1"/>
  <c r="AH273" i="13" s="1"/>
  <c r="AG273" i="13"/>
  <c r="CP255" i="13"/>
  <c r="CS255" i="13" s="1"/>
  <c r="CR255" i="13"/>
  <c r="AS267" i="13"/>
  <c r="EN244" i="13"/>
  <c r="AF273" i="13"/>
  <c r="AD274" i="13" s="1"/>
  <c r="P269" i="13"/>
  <c r="N269" i="13"/>
  <c r="L270" i="13" s="1"/>
  <c r="AP268" i="13"/>
  <c r="AQ268" i="13" s="1"/>
  <c r="AO269" i="13" s="1"/>
  <c r="EW239" i="13"/>
  <c r="EU239" i="13"/>
  <c r="ES240" i="13" s="1"/>
  <c r="EB238" i="13"/>
  <c r="ED238" i="13"/>
  <c r="EM245" i="13"/>
  <c r="EK245" i="13"/>
  <c r="BA264" i="13"/>
  <c r="BC264" i="13"/>
  <c r="X270" i="13"/>
  <c r="V270" i="13"/>
  <c r="BW164" i="13"/>
  <c r="CW164" i="13"/>
  <c r="BY164" i="13"/>
  <c r="DL164" i="13"/>
  <c r="C165" i="13"/>
  <c r="BN219" i="13"/>
  <c r="BL219" i="13"/>
  <c r="DD164" i="13"/>
  <c r="CG164" i="13"/>
  <c r="CI164" i="13"/>
  <c r="D389" i="11"/>
  <c r="H393" i="7"/>
  <c r="B338" i="12"/>
  <c r="D337" i="12"/>
  <c r="D341" i="7"/>
  <c r="C338" i="12" s="1"/>
  <c r="E342" i="7"/>
  <c r="G393" i="7"/>
  <c r="C390" i="11" s="1"/>
  <c r="CQ255" i="13" l="1"/>
  <c r="CO256" i="13" s="1"/>
  <c r="AS268" i="13"/>
  <c r="AG274" i="13"/>
  <c r="AE274" i="13"/>
  <c r="M270" i="13"/>
  <c r="O270" i="13"/>
  <c r="AR269" i="13"/>
  <c r="AP269" i="13"/>
  <c r="EL245" i="13"/>
  <c r="EJ246" i="13" s="1"/>
  <c r="EM246" i="13" s="1"/>
  <c r="ET240" i="13"/>
  <c r="EV240" i="13"/>
  <c r="EE238" i="13"/>
  <c r="EC238" i="13"/>
  <c r="EA239" i="13" s="1"/>
  <c r="EN245" i="13"/>
  <c r="BD264" i="13"/>
  <c r="BB264" i="13"/>
  <c r="AZ265" i="13" s="1"/>
  <c r="Y270" i="13"/>
  <c r="W270" i="13"/>
  <c r="U271" i="13" s="1"/>
  <c r="DE164" i="13"/>
  <c r="CE165" i="13"/>
  <c r="F165" i="13"/>
  <c r="DM165" i="13" s="1"/>
  <c r="D165" i="13"/>
  <c r="G165" i="13" s="1"/>
  <c r="DN165" i="13" s="1"/>
  <c r="DJ165" i="13"/>
  <c r="CX164" i="13"/>
  <c r="BU165" i="13"/>
  <c r="BO219" i="13"/>
  <c r="BM219" i="13"/>
  <c r="BK220" i="13" s="1"/>
  <c r="DG164" i="13"/>
  <c r="CZ164" i="13"/>
  <c r="D390" i="11"/>
  <c r="H394" i="7"/>
  <c r="B339" i="12"/>
  <c r="D338" i="12"/>
  <c r="G394" i="7"/>
  <c r="C391" i="11" s="1"/>
  <c r="E343" i="7"/>
  <c r="D342" i="7"/>
  <c r="C339" i="12" s="1"/>
  <c r="CR256" i="13" l="1"/>
  <c r="CP256" i="13"/>
  <c r="AS269" i="13"/>
  <c r="AF274" i="13"/>
  <c r="AD275" i="13" s="1"/>
  <c r="AH274" i="13"/>
  <c r="EK246" i="13"/>
  <c r="EL246" i="13" s="1"/>
  <c r="EJ247" i="13" s="1"/>
  <c r="EM247" i="13" s="1"/>
  <c r="N270" i="13"/>
  <c r="L271" i="13" s="1"/>
  <c r="P270" i="13"/>
  <c r="AQ269" i="13"/>
  <c r="AO270" i="13" s="1"/>
  <c r="AP270" i="13" s="1"/>
  <c r="EW240" i="13"/>
  <c r="EU240" i="13"/>
  <c r="ES241" i="13" s="1"/>
  <c r="EB239" i="13"/>
  <c r="ED239" i="13"/>
  <c r="BC265" i="13"/>
  <c r="BA265" i="13"/>
  <c r="X271" i="13"/>
  <c r="V271" i="13"/>
  <c r="BX165" i="13"/>
  <c r="CY165" i="13" s="1"/>
  <c r="CV165" i="13"/>
  <c r="BV165" i="13"/>
  <c r="BN220" i="13"/>
  <c r="BL220" i="13"/>
  <c r="E165" i="13"/>
  <c r="DK165" i="13"/>
  <c r="DC165" i="13"/>
  <c r="CF165" i="13"/>
  <c r="CH165" i="13"/>
  <c r="DF165" i="13" s="1"/>
  <c r="B340" i="12"/>
  <c r="H395" i="7"/>
  <c r="D339" i="12"/>
  <c r="D391" i="11"/>
  <c r="G395" i="7"/>
  <c r="C392" i="11" s="1"/>
  <c r="E344" i="7"/>
  <c r="D343" i="7"/>
  <c r="C340" i="12" s="1"/>
  <c r="CQ256" i="13" l="1"/>
  <c r="CO257" i="13" s="1"/>
  <c r="CS256" i="13"/>
  <c r="EN246" i="13"/>
  <c r="AG275" i="13"/>
  <c r="AE275" i="13"/>
  <c r="O271" i="13"/>
  <c r="M271" i="13"/>
  <c r="AS270" i="13"/>
  <c r="AR270" i="13"/>
  <c r="AQ270" i="13" s="1"/>
  <c r="AO271" i="13" s="1"/>
  <c r="EK247" i="13"/>
  <c r="EL247" i="13" s="1"/>
  <c r="EJ248" i="13" s="1"/>
  <c r="EM248" i="13" s="1"/>
  <c r="EV241" i="13"/>
  <c r="ET241" i="13"/>
  <c r="BB265" i="13"/>
  <c r="AZ266" i="13" s="1"/>
  <c r="BA266" i="13" s="1"/>
  <c r="EE239" i="13"/>
  <c r="EC239" i="13"/>
  <c r="EA240" i="13" s="1"/>
  <c r="W271" i="13"/>
  <c r="U272" i="13" s="1"/>
  <c r="X272" i="13" s="1"/>
  <c r="BD265" i="13"/>
  <c r="Y271" i="13"/>
  <c r="CG165" i="13"/>
  <c r="DD165" i="13"/>
  <c r="CI165" i="13"/>
  <c r="BO220" i="13"/>
  <c r="BM220" i="13"/>
  <c r="BK221" i="13" s="1"/>
  <c r="DL165" i="13"/>
  <c r="C166" i="13"/>
  <c r="BW165" i="13"/>
  <c r="CW165" i="13"/>
  <c r="BY165" i="13"/>
  <c r="D340" i="12"/>
  <c r="H396" i="7"/>
  <c r="D392" i="11"/>
  <c r="B341" i="12"/>
  <c r="D344" i="7"/>
  <c r="C341" i="12" s="1"/>
  <c r="E345" i="7"/>
  <c r="G396" i="7"/>
  <c r="C393" i="11" s="1"/>
  <c r="CP257" i="13" l="1"/>
  <c r="CR257" i="13"/>
  <c r="AF275" i="13"/>
  <c r="AD276" i="13" s="1"/>
  <c r="AE276" i="13" s="1"/>
  <c r="AH275" i="13"/>
  <c r="P271" i="13"/>
  <c r="N271" i="13"/>
  <c r="L272" i="13" s="1"/>
  <c r="AP271" i="13"/>
  <c r="AS271" i="13" s="1"/>
  <c r="EN247" i="13"/>
  <c r="AR271" i="13"/>
  <c r="BC266" i="13"/>
  <c r="BB266" i="13" s="1"/>
  <c r="AZ267" i="13" s="1"/>
  <c r="V272" i="13"/>
  <c r="W272" i="13" s="1"/>
  <c r="U273" i="13" s="1"/>
  <c r="V273" i="13" s="1"/>
  <c r="EK248" i="13"/>
  <c r="EN248" i="13" s="1"/>
  <c r="EW241" i="13"/>
  <c r="EU241" i="13"/>
  <c r="ES242" i="13" s="1"/>
  <c r="ED240" i="13"/>
  <c r="EB240" i="13"/>
  <c r="BD266" i="13"/>
  <c r="CZ165" i="13"/>
  <c r="DG165" i="13"/>
  <c r="CX165" i="13"/>
  <c r="BU166" i="13"/>
  <c r="F166" i="13"/>
  <c r="DM166" i="13" s="1"/>
  <c r="D166" i="13"/>
  <c r="DJ166" i="13"/>
  <c r="BN221" i="13"/>
  <c r="BL221" i="13"/>
  <c r="DE165" i="13"/>
  <c r="CE166" i="13"/>
  <c r="B342" i="12"/>
  <c r="H397" i="7"/>
  <c r="D341" i="12"/>
  <c r="D393" i="11"/>
  <c r="G397" i="7"/>
  <c r="C394" i="11" s="1"/>
  <c r="D345" i="7"/>
  <c r="C342" i="12" s="1"/>
  <c r="E346" i="7"/>
  <c r="AG276" i="13" l="1"/>
  <c r="CQ257" i="13"/>
  <c r="CO258" i="13" s="1"/>
  <c r="CS257" i="13"/>
  <c r="AF276" i="13"/>
  <c r="AD277" i="13" s="1"/>
  <c r="AH276" i="13"/>
  <c r="AQ271" i="13"/>
  <c r="AO272" i="13" s="1"/>
  <c r="O272" i="13"/>
  <c r="M272" i="13"/>
  <c r="BC267" i="13"/>
  <c r="BA267" i="13"/>
  <c r="BD267" i="13" s="1"/>
  <c r="Y272" i="13"/>
  <c r="Y273" i="13" s="1"/>
  <c r="EL248" i="13"/>
  <c r="EJ249" i="13" s="1"/>
  <c r="EK249" i="13" s="1"/>
  <c r="ET242" i="13"/>
  <c r="EV242" i="13"/>
  <c r="X273" i="13"/>
  <c r="W273" i="13" s="1"/>
  <c r="U274" i="13" s="1"/>
  <c r="X274" i="13" s="1"/>
  <c r="EE240" i="13"/>
  <c r="EC240" i="13"/>
  <c r="EA241" i="13" s="1"/>
  <c r="CH166" i="13"/>
  <c r="DF166" i="13" s="1"/>
  <c r="DC166" i="13"/>
  <c r="CF166" i="13"/>
  <c r="CV166" i="13"/>
  <c r="BV166" i="13"/>
  <c r="BX166" i="13"/>
  <c r="CY166" i="13" s="1"/>
  <c r="BO221" i="13"/>
  <c r="BM221" i="13"/>
  <c r="BK222" i="13" s="1"/>
  <c r="G166" i="13"/>
  <c r="DN166" i="13" s="1"/>
  <c r="E166" i="13"/>
  <c r="DK166" i="13"/>
  <c r="D342" i="12"/>
  <c r="B343" i="12"/>
  <c r="H398" i="7"/>
  <c r="D394" i="11"/>
  <c r="E347" i="7"/>
  <c r="D346" i="7"/>
  <c r="C343" i="12" s="1"/>
  <c r="G398" i="7"/>
  <c r="C395" i="11" s="1"/>
  <c r="CR258" i="13" l="1"/>
  <c r="CP258" i="13"/>
  <c r="CQ258" i="13" s="1"/>
  <c r="CO259" i="13" s="1"/>
  <c r="AG277" i="13"/>
  <c r="AE277" i="13"/>
  <c r="BB267" i="13"/>
  <c r="AZ268" i="13" s="1"/>
  <c r="BA268" i="13" s="1"/>
  <c r="P272" i="13"/>
  <c r="N272" i="13"/>
  <c r="L273" i="13" s="1"/>
  <c r="AR272" i="13"/>
  <c r="AP272" i="13"/>
  <c r="EM249" i="13"/>
  <c r="EW242" i="13"/>
  <c r="EU242" i="13"/>
  <c r="ES243" i="13" s="1"/>
  <c r="BC268" i="13"/>
  <c r="V274" i="13"/>
  <c r="Y274" i="13" s="1"/>
  <c r="EB241" i="13"/>
  <c r="ED241" i="13"/>
  <c r="EN249" i="13"/>
  <c r="EL249" i="13"/>
  <c r="EJ250" i="13" s="1"/>
  <c r="DD166" i="13"/>
  <c r="CG166" i="13"/>
  <c r="CI166" i="13"/>
  <c r="BN222" i="13"/>
  <c r="BL222" i="13"/>
  <c r="CW166" i="13"/>
  <c r="BW166" i="13"/>
  <c r="BY166" i="13"/>
  <c r="DL166" i="13"/>
  <c r="C167" i="13"/>
  <c r="B344" i="12"/>
  <c r="H399" i="7"/>
  <c r="D395" i="11"/>
  <c r="D343" i="12"/>
  <c r="E348" i="7"/>
  <c r="D347" i="7"/>
  <c r="C344" i="12" s="1"/>
  <c r="G399" i="7"/>
  <c r="C396" i="11" s="1"/>
  <c r="CR259" i="13" l="1"/>
  <c r="CP259" i="13"/>
  <c r="CQ259" i="13" s="1"/>
  <c r="CO260" i="13" s="1"/>
  <c r="CS258" i="13"/>
  <c r="BB268" i="13"/>
  <c r="AZ269" i="13" s="1"/>
  <c r="BC269" i="13" s="1"/>
  <c r="BD268" i="13"/>
  <c r="AF277" i="13"/>
  <c r="AD278" i="13" s="1"/>
  <c r="AE278" i="13" s="1"/>
  <c r="AH277" i="13"/>
  <c r="AQ272" i="13"/>
  <c r="AO273" i="13" s="1"/>
  <c r="AR273" i="13" s="1"/>
  <c r="AS272" i="13"/>
  <c r="O273" i="13"/>
  <c r="M273" i="13"/>
  <c r="EV243" i="13"/>
  <c r="ET243" i="13"/>
  <c r="W274" i="13"/>
  <c r="U275" i="13" s="1"/>
  <c r="X275" i="13" s="1"/>
  <c r="EE241" i="13"/>
  <c r="EC241" i="13"/>
  <c r="EA242" i="13" s="1"/>
  <c r="EM250" i="13"/>
  <c r="EK250" i="13"/>
  <c r="BO222" i="13"/>
  <c r="BM222" i="13"/>
  <c r="BK223" i="13" s="1"/>
  <c r="DG166" i="13"/>
  <c r="F167" i="13"/>
  <c r="DM167" i="13" s="1"/>
  <c r="D167" i="13"/>
  <c r="G167" i="13" s="1"/>
  <c r="DN167" i="13" s="1"/>
  <c r="DJ167" i="13"/>
  <c r="DE166" i="13"/>
  <c r="CE167" i="13"/>
  <c r="CZ166" i="13"/>
  <c r="CX166" i="13"/>
  <c r="BU167" i="13"/>
  <c r="D344" i="12"/>
  <c r="B345" i="12"/>
  <c r="H400" i="7"/>
  <c r="D396" i="11"/>
  <c r="G400" i="7"/>
  <c r="C397" i="11" s="1"/>
  <c r="D348" i="7"/>
  <c r="C345" i="12" s="1"/>
  <c r="E349" i="7"/>
  <c r="CS259" i="13" l="1"/>
  <c r="CP260" i="13"/>
  <c r="CS260" i="13" s="1"/>
  <c r="CR260" i="13"/>
  <c r="BA269" i="13"/>
  <c r="AG278" i="13"/>
  <c r="AF278" i="13" s="1"/>
  <c r="AD279" i="13" s="1"/>
  <c r="AH278" i="13"/>
  <c r="AP273" i="13"/>
  <c r="AQ273" i="13" s="1"/>
  <c r="AO274" i="13" s="1"/>
  <c r="AP274" i="13" s="1"/>
  <c r="N273" i="13"/>
  <c r="L274" i="13" s="1"/>
  <c r="P273" i="13"/>
  <c r="V275" i="13"/>
  <c r="W275" i="13" s="1"/>
  <c r="U276" i="13" s="1"/>
  <c r="X276" i="13" s="1"/>
  <c r="EW243" i="13"/>
  <c r="EU243" i="13"/>
  <c r="ES244" i="13" s="1"/>
  <c r="EB242" i="13"/>
  <c r="ED242" i="13"/>
  <c r="EN250" i="13"/>
  <c r="EL250" i="13"/>
  <c r="EJ251" i="13" s="1"/>
  <c r="BD269" i="13"/>
  <c r="BB269" i="13"/>
  <c r="AZ270" i="13" s="1"/>
  <c r="BN223" i="13"/>
  <c r="BL223" i="13"/>
  <c r="BX167" i="13"/>
  <c r="CY167" i="13" s="1"/>
  <c r="CV167" i="13"/>
  <c r="BV167" i="13"/>
  <c r="CH167" i="13"/>
  <c r="DF167" i="13" s="1"/>
  <c r="DC167" i="13"/>
  <c r="CF167" i="13"/>
  <c r="E167" i="13"/>
  <c r="DK167" i="13"/>
  <c r="B346" i="12"/>
  <c r="D345" i="12"/>
  <c r="H401" i="7"/>
  <c r="D397" i="11"/>
  <c r="G401" i="7"/>
  <c r="C398" i="11" s="1"/>
  <c r="D349" i="7"/>
  <c r="C346" i="12" s="1"/>
  <c r="E350" i="7"/>
  <c r="CQ260" i="13" l="1"/>
  <c r="CO261" i="13" s="1"/>
  <c r="AS273" i="13"/>
  <c r="AS274" i="13" s="1"/>
  <c r="AE279" i="13"/>
  <c r="AH279" i="13" s="1"/>
  <c r="AG279" i="13"/>
  <c r="AR274" i="13"/>
  <c r="AQ274" i="13" s="1"/>
  <c r="AO275" i="13" s="1"/>
  <c r="AP275" i="13" s="1"/>
  <c r="O274" i="13"/>
  <c r="M274" i="13"/>
  <c r="V276" i="13"/>
  <c r="W276" i="13" s="1"/>
  <c r="U277" i="13" s="1"/>
  <c r="X277" i="13" s="1"/>
  <c r="Y275" i="13"/>
  <c r="EV244" i="13"/>
  <c r="ET244" i="13"/>
  <c r="EE242" i="13"/>
  <c r="EC242" i="13"/>
  <c r="EA243" i="13" s="1"/>
  <c r="EM251" i="13"/>
  <c r="EK251" i="13"/>
  <c r="BA270" i="13"/>
  <c r="BC270" i="13"/>
  <c r="DL167" i="13"/>
  <c r="C168" i="13"/>
  <c r="DD167" i="13"/>
  <c r="CG167" i="13"/>
  <c r="CI167" i="13"/>
  <c r="BO223" i="13"/>
  <c r="BM223" i="13"/>
  <c r="BK224" i="13" s="1"/>
  <c r="BW167" i="13"/>
  <c r="CW167" i="13"/>
  <c r="BY167" i="13"/>
  <c r="B347" i="12"/>
  <c r="D398" i="11"/>
  <c r="H402" i="7"/>
  <c r="D346" i="12"/>
  <c r="E351" i="7"/>
  <c r="D350" i="7"/>
  <c r="C347" i="12" s="1"/>
  <c r="G402" i="7"/>
  <c r="C399" i="11" s="1"/>
  <c r="CP261" i="13" l="1"/>
  <c r="CR261" i="13"/>
  <c r="AF279" i="13"/>
  <c r="AD280" i="13" s="1"/>
  <c r="AE280" i="13" s="1"/>
  <c r="AR275" i="13"/>
  <c r="AQ275" i="13" s="1"/>
  <c r="AO276" i="13" s="1"/>
  <c r="AS275" i="13"/>
  <c r="N274" i="13"/>
  <c r="L275" i="13" s="1"/>
  <c r="P274" i="13"/>
  <c r="Y276" i="13"/>
  <c r="EL251" i="13"/>
  <c r="EJ252" i="13" s="1"/>
  <c r="EM252" i="13" s="1"/>
  <c r="V277" i="13"/>
  <c r="EW244" i="13"/>
  <c r="EU244" i="13"/>
  <c r="ES245" i="13" s="1"/>
  <c r="ED243" i="13"/>
  <c r="EB243" i="13"/>
  <c r="EN251" i="13"/>
  <c r="BD270" i="13"/>
  <c r="BB270" i="13"/>
  <c r="AZ271" i="13" s="1"/>
  <c r="CX167" i="13"/>
  <c r="BU168" i="13"/>
  <c r="BN224" i="13"/>
  <c r="BL224" i="13"/>
  <c r="DG167" i="13"/>
  <c r="CZ167" i="13"/>
  <c r="DE167" i="13"/>
  <c r="CE168" i="13"/>
  <c r="D168" i="13"/>
  <c r="F168" i="13"/>
  <c r="DM168" i="13" s="1"/>
  <c r="DJ168" i="13"/>
  <c r="D347" i="12"/>
  <c r="D399" i="11"/>
  <c r="H403" i="7"/>
  <c r="B348" i="12"/>
  <c r="G403" i="7"/>
  <c r="C400" i="11" s="1"/>
  <c r="E352" i="7"/>
  <c r="D351" i="7"/>
  <c r="C348" i="12" s="1"/>
  <c r="CS261" i="13" l="1"/>
  <c r="CQ261" i="13"/>
  <c r="CO262" i="13" s="1"/>
  <c r="AG280" i="13"/>
  <c r="AF280" i="13" s="1"/>
  <c r="AD281" i="13" s="1"/>
  <c r="Y277" i="13"/>
  <c r="AH280" i="13"/>
  <c r="AP276" i="13"/>
  <c r="AR276" i="13"/>
  <c r="EK252" i="13"/>
  <c r="EL252" i="13" s="1"/>
  <c r="EJ253" i="13" s="1"/>
  <c r="EM253" i="13" s="1"/>
  <c r="O275" i="13"/>
  <c r="M275" i="13"/>
  <c r="W277" i="13"/>
  <c r="U278" i="13" s="1"/>
  <c r="ET245" i="13"/>
  <c r="EV245" i="13"/>
  <c r="EE243" i="13"/>
  <c r="EC243" i="13"/>
  <c r="EA244" i="13" s="1"/>
  <c r="BC271" i="13"/>
  <c r="BA271" i="13"/>
  <c r="CH168" i="13"/>
  <c r="DF168" i="13" s="1"/>
  <c r="DC168" i="13"/>
  <c r="CF168" i="13"/>
  <c r="BO224" i="13"/>
  <c r="BM224" i="13"/>
  <c r="BK225" i="13" s="1"/>
  <c r="BV168" i="13"/>
  <c r="BX168" i="13"/>
  <c r="CY168" i="13" s="1"/>
  <c r="CV168" i="13"/>
  <c r="G168" i="13"/>
  <c r="DN168" i="13" s="1"/>
  <c r="E168" i="13"/>
  <c r="DK168" i="13"/>
  <c r="H404" i="7"/>
  <c r="B349" i="12"/>
  <c r="D348" i="12"/>
  <c r="D400" i="11"/>
  <c r="G404" i="7"/>
  <c r="C401" i="11" s="1"/>
  <c r="D352" i="7"/>
  <c r="C349" i="12" s="1"/>
  <c r="E353" i="7"/>
  <c r="CR262" i="13" l="1"/>
  <c r="CP262" i="13"/>
  <c r="CQ262" i="13" s="1"/>
  <c r="CO263" i="13" s="1"/>
  <c r="AQ276" i="13"/>
  <c r="AO277" i="13" s="1"/>
  <c r="AR277" i="13" s="1"/>
  <c r="AS276" i="13"/>
  <c r="AG281" i="13"/>
  <c r="AE281" i="13"/>
  <c r="EN252" i="13"/>
  <c r="N275" i="13"/>
  <c r="L276" i="13" s="1"/>
  <c r="O276" i="13" s="1"/>
  <c r="P275" i="13"/>
  <c r="X278" i="13"/>
  <c r="V278" i="13"/>
  <c r="Y278" i="13" s="1"/>
  <c r="EK253" i="13"/>
  <c r="EL253" i="13" s="1"/>
  <c r="EJ254" i="13" s="1"/>
  <c r="EM254" i="13" s="1"/>
  <c r="EW245" i="13"/>
  <c r="EU245" i="13"/>
  <c r="ES246" i="13" s="1"/>
  <c r="ED244" i="13"/>
  <c r="EB244" i="13"/>
  <c r="BD271" i="13"/>
  <c r="BB271" i="13"/>
  <c r="AZ272" i="13" s="1"/>
  <c r="CW168" i="13"/>
  <c r="BW168" i="13"/>
  <c r="BY168" i="13"/>
  <c r="DL168" i="13"/>
  <c r="C169" i="13"/>
  <c r="BN225" i="13"/>
  <c r="BL225" i="13"/>
  <c r="DD168" i="13"/>
  <c r="CG168" i="13"/>
  <c r="CI168" i="13"/>
  <c r="D401" i="11"/>
  <c r="H405" i="7"/>
  <c r="D349" i="12"/>
  <c r="B350" i="12"/>
  <c r="D353" i="7"/>
  <c r="C350" i="12" s="1"/>
  <c r="E354" i="7"/>
  <c r="G405" i="7"/>
  <c r="C402" i="11" s="1"/>
  <c r="AP277" i="13" l="1"/>
  <c r="AQ277" i="13" s="1"/>
  <c r="AO278" i="13" s="1"/>
  <c r="AP278" i="13" s="1"/>
  <c r="CS262" i="13"/>
  <c r="CR263" i="13"/>
  <c r="CP263" i="13"/>
  <c r="CQ263" i="13" s="1"/>
  <c r="CO264" i="13" s="1"/>
  <c r="AF281" i="13"/>
  <c r="AD282" i="13" s="1"/>
  <c r="AG282" i="13" s="1"/>
  <c r="AS277" i="13"/>
  <c r="AH281" i="13"/>
  <c r="M276" i="13"/>
  <c r="P276" i="13" s="1"/>
  <c r="AR278" i="13"/>
  <c r="W278" i="13"/>
  <c r="U279" i="13" s="1"/>
  <c r="X279" i="13" s="1"/>
  <c r="EK254" i="13"/>
  <c r="EL254" i="13" s="1"/>
  <c r="EJ255" i="13" s="1"/>
  <c r="EN253" i="13"/>
  <c r="ET246" i="13"/>
  <c r="EV246" i="13"/>
  <c r="EE244" i="13"/>
  <c r="EC244" i="13"/>
  <c r="EA245" i="13" s="1"/>
  <c r="BA272" i="13"/>
  <c r="BC272" i="13"/>
  <c r="DG168" i="13"/>
  <c r="CZ168" i="13"/>
  <c r="CX168" i="13"/>
  <c r="BU169" i="13"/>
  <c r="DE168" i="13"/>
  <c r="CE169" i="13"/>
  <c r="BO225" i="13"/>
  <c r="BM225" i="13"/>
  <c r="BK226" i="13" s="1"/>
  <c r="D169" i="13"/>
  <c r="G169" i="13" s="1"/>
  <c r="DN169" i="13" s="1"/>
  <c r="F169" i="13"/>
  <c r="DM169" i="13" s="1"/>
  <c r="DJ169" i="13"/>
  <c r="B351" i="12"/>
  <c r="D402" i="11"/>
  <c r="H406" i="7"/>
  <c r="D350" i="12"/>
  <c r="E355" i="7"/>
  <c r="D354" i="7"/>
  <c r="C351" i="12" s="1"/>
  <c r="G406" i="7"/>
  <c r="C403" i="11" s="1"/>
  <c r="CP264" i="13" l="1"/>
  <c r="CR264" i="13"/>
  <c r="CS263" i="13"/>
  <c r="AE282" i="13"/>
  <c r="AH282" i="13" s="1"/>
  <c r="AQ278" i="13"/>
  <c r="AO279" i="13" s="1"/>
  <c r="AR279" i="13" s="1"/>
  <c r="N276" i="13"/>
  <c r="L277" i="13" s="1"/>
  <c r="M277" i="13" s="1"/>
  <c r="P277" i="13" s="1"/>
  <c r="AS278" i="13"/>
  <c r="V279" i="13"/>
  <c r="W279" i="13" s="1"/>
  <c r="U280" i="13" s="1"/>
  <c r="EN254" i="13"/>
  <c r="EW246" i="13"/>
  <c r="EU246" i="13"/>
  <c r="ES247" i="13" s="1"/>
  <c r="ED245" i="13"/>
  <c r="EB245" i="13"/>
  <c r="EK255" i="13"/>
  <c r="EM255" i="13"/>
  <c r="BD272" i="13"/>
  <c r="BB272" i="13"/>
  <c r="AZ273" i="13" s="1"/>
  <c r="BN226" i="13"/>
  <c r="BL226" i="13"/>
  <c r="CH169" i="13"/>
  <c r="DF169" i="13" s="1"/>
  <c r="DC169" i="13"/>
  <c r="CF169" i="13"/>
  <c r="CV169" i="13"/>
  <c r="BV169" i="13"/>
  <c r="BX169" i="13"/>
  <c r="CY169" i="13" s="1"/>
  <c r="E169" i="13"/>
  <c r="DK169" i="13"/>
  <c r="B352" i="12"/>
  <c r="D403" i="11"/>
  <c r="D351" i="12"/>
  <c r="H407" i="7"/>
  <c r="G407" i="7"/>
  <c r="C404" i="11" s="1"/>
  <c r="E356" i="7"/>
  <c r="D355" i="7"/>
  <c r="C352" i="12" s="1"/>
  <c r="CS264" i="13" l="1"/>
  <c r="CQ264" i="13"/>
  <c r="CO265" i="13" s="1"/>
  <c r="CR265" i="13" s="1"/>
  <c r="AF282" i="13"/>
  <c r="AD283" i="13" s="1"/>
  <c r="AE283" i="13" s="1"/>
  <c r="O277" i="13"/>
  <c r="N277" i="13" s="1"/>
  <c r="L278" i="13" s="1"/>
  <c r="O278" i="13" s="1"/>
  <c r="AP279" i="13"/>
  <c r="AQ279" i="13" s="1"/>
  <c r="AO280" i="13" s="1"/>
  <c r="AP280" i="13" s="1"/>
  <c r="Y279" i="13"/>
  <c r="X280" i="13"/>
  <c r="V280" i="13"/>
  <c r="ET247" i="13"/>
  <c r="EV247" i="13"/>
  <c r="EE245" i="13"/>
  <c r="EC245" i="13"/>
  <c r="EA246" i="13" s="1"/>
  <c r="EN255" i="13"/>
  <c r="EL255" i="13"/>
  <c r="EJ256" i="13" s="1"/>
  <c r="BC273" i="13"/>
  <c r="BA273" i="13"/>
  <c r="BD273" i="13" s="1"/>
  <c r="BO226" i="13"/>
  <c r="BM226" i="13"/>
  <c r="BK227" i="13" s="1"/>
  <c r="BW169" i="13"/>
  <c r="CW169" i="13"/>
  <c r="BY169" i="13"/>
  <c r="DL169" i="13"/>
  <c r="C170" i="13"/>
  <c r="DD169" i="13"/>
  <c r="CG169" i="13"/>
  <c r="CI169" i="13"/>
  <c r="D404" i="11"/>
  <c r="H408" i="7"/>
  <c r="D352" i="12"/>
  <c r="B353" i="12"/>
  <c r="D356" i="7"/>
  <c r="C353" i="12" s="1"/>
  <c r="E357" i="7"/>
  <c r="G408" i="7"/>
  <c r="C405" i="11" s="1"/>
  <c r="M278" i="13" l="1"/>
  <c r="N278" i="13" s="1"/>
  <c r="L279" i="13" s="1"/>
  <c r="M279" i="13" s="1"/>
  <c r="CP265" i="13"/>
  <c r="CQ265" i="13" s="1"/>
  <c r="CO266" i="13" s="1"/>
  <c r="AH283" i="13"/>
  <c r="AG283" i="13"/>
  <c r="AF283" i="13" s="1"/>
  <c r="AD284" i="13" s="1"/>
  <c r="CS265" i="13"/>
  <c r="AS279" i="13"/>
  <c r="AS280" i="13" s="1"/>
  <c r="AR280" i="13"/>
  <c r="AQ280" i="13" s="1"/>
  <c r="AO281" i="13" s="1"/>
  <c r="AP281" i="13" s="1"/>
  <c r="P278" i="13"/>
  <c r="O279" i="13"/>
  <c r="Y280" i="13"/>
  <c r="W280" i="13"/>
  <c r="U281" i="13" s="1"/>
  <c r="EW247" i="13"/>
  <c r="EU247" i="13"/>
  <c r="ES248" i="13" s="1"/>
  <c r="EB246" i="13"/>
  <c r="ED246" i="13"/>
  <c r="EM256" i="13"/>
  <c r="EK256" i="13"/>
  <c r="BB273" i="13"/>
  <c r="AZ274" i="13" s="1"/>
  <c r="DG169" i="13"/>
  <c r="CX169" i="13"/>
  <c r="BU170" i="13"/>
  <c r="DE169" i="13"/>
  <c r="CE170" i="13"/>
  <c r="F170" i="13"/>
  <c r="DM170" i="13" s="1"/>
  <c r="D170" i="13"/>
  <c r="DJ170" i="13"/>
  <c r="BN227" i="13"/>
  <c r="BL227" i="13"/>
  <c r="CZ169" i="13"/>
  <c r="D353" i="12"/>
  <c r="D405" i="11"/>
  <c r="B354" i="12"/>
  <c r="H409" i="7"/>
  <c r="G409" i="7"/>
  <c r="C406" i="11" s="1"/>
  <c r="E358" i="7"/>
  <c r="D357" i="7"/>
  <c r="C354" i="12" s="1"/>
  <c r="AG284" i="13" l="1"/>
  <c r="AE284" i="13"/>
  <c r="AH284" i="13" s="1"/>
  <c r="CP266" i="13"/>
  <c r="CR266" i="13"/>
  <c r="AR281" i="13"/>
  <c r="AQ281" i="13" s="1"/>
  <c r="AO282" i="13" s="1"/>
  <c r="AS281" i="13"/>
  <c r="N279" i="13"/>
  <c r="L280" i="13" s="1"/>
  <c r="M280" i="13" s="1"/>
  <c r="P279" i="13"/>
  <c r="X281" i="13"/>
  <c r="V281" i="13"/>
  <c r="EV248" i="13"/>
  <c r="ET248" i="13"/>
  <c r="EW248" i="13" s="1"/>
  <c r="EE246" i="13"/>
  <c r="EC246" i="13"/>
  <c r="EA247" i="13" s="1"/>
  <c r="EN256" i="13"/>
  <c r="EL256" i="13"/>
  <c r="EJ257" i="13" s="1"/>
  <c r="BC274" i="13"/>
  <c r="BA274" i="13"/>
  <c r="G170" i="13"/>
  <c r="DN170" i="13" s="1"/>
  <c r="E170" i="13"/>
  <c r="DK170" i="13"/>
  <c r="BO227" i="13"/>
  <c r="BM227" i="13"/>
  <c r="BK228" i="13" s="1"/>
  <c r="CH170" i="13"/>
  <c r="DF170" i="13" s="1"/>
  <c r="DC170" i="13"/>
  <c r="CF170" i="13"/>
  <c r="BV170" i="13"/>
  <c r="BX170" i="13"/>
  <c r="CY170" i="13" s="1"/>
  <c r="CV170" i="13"/>
  <c r="D354" i="12"/>
  <c r="H410" i="7"/>
  <c r="D406" i="11"/>
  <c r="B355" i="12"/>
  <c r="E359" i="7"/>
  <c r="D358" i="7"/>
  <c r="C355" i="12" s="1"/>
  <c r="G410" i="7"/>
  <c r="C407" i="11" s="1"/>
  <c r="AF284" i="13" l="1"/>
  <c r="AD285" i="13" s="1"/>
  <c r="CQ266" i="13"/>
  <c r="CO267" i="13" s="1"/>
  <c r="CS266" i="13"/>
  <c r="O280" i="13"/>
  <c r="N280" i="13" s="1"/>
  <c r="L281" i="13" s="1"/>
  <c r="M281" i="13" s="1"/>
  <c r="P280" i="13"/>
  <c r="AP282" i="13"/>
  <c r="AS282" i="13" s="1"/>
  <c r="AR282" i="13"/>
  <c r="AE285" i="13"/>
  <c r="AH285" i="13" s="1"/>
  <c r="AG285" i="13"/>
  <c r="Y281" i="13"/>
  <c r="W281" i="13"/>
  <c r="U282" i="13" s="1"/>
  <c r="EU248" i="13"/>
  <c r="ES249" i="13" s="1"/>
  <c r="EB247" i="13"/>
  <c r="ED247" i="13"/>
  <c r="EK257" i="13"/>
  <c r="EM257" i="13"/>
  <c r="BD274" i="13"/>
  <c r="BB274" i="13"/>
  <c r="AZ275" i="13" s="1"/>
  <c r="CG170" i="13"/>
  <c r="DD170" i="13"/>
  <c r="CI170" i="13"/>
  <c r="BN228" i="13"/>
  <c r="BL228" i="13"/>
  <c r="DL170" i="13"/>
  <c r="C171" i="13"/>
  <c r="CW170" i="13"/>
  <c r="BW170" i="13"/>
  <c r="BY170" i="13"/>
  <c r="D407" i="11"/>
  <c r="H411" i="7"/>
  <c r="D355" i="12"/>
  <c r="B356" i="12"/>
  <c r="G411" i="7"/>
  <c r="C408" i="11" s="1"/>
  <c r="D359" i="7"/>
  <c r="C356" i="12" s="1"/>
  <c r="E360" i="7"/>
  <c r="O281" i="13" l="1"/>
  <c r="P281" i="13"/>
  <c r="CR267" i="13"/>
  <c r="CP267" i="13"/>
  <c r="AQ282" i="13"/>
  <c r="AO283" i="13" s="1"/>
  <c r="AP283" i="13" s="1"/>
  <c r="AS283" i="13" s="1"/>
  <c r="AF285" i="13"/>
  <c r="AD286" i="13" s="1"/>
  <c r="N281" i="13"/>
  <c r="L282" i="13" s="1"/>
  <c r="V282" i="13"/>
  <c r="X282" i="13"/>
  <c r="ET249" i="13"/>
  <c r="EV249" i="13"/>
  <c r="EE247" i="13"/>
  <c r="EC247" i="13"/>
  <c r="EA248" i="13" s="1"/>
  <c r="EN257" i="13"/>
  <c r="EL257" i="13"/>
  <c r="EJ258" i="13" s="1"/>
  <c r="BC275" i="13"/>
  <c r="BA275" i="13"/>
  <c r="DG170" i="13"/>
  <c r="BO228" i="13"/>
  <c r="BM228" i="13"/>
  <c r="BK229" i="13" s="1"/>
  <c r="CZ170" i="13"/>
  <c r="DE170" i="13"/>
  <c r="CE171" i="13"/>
  <c r="CX170" i="13"/>
  <c r="BU171" i="13"/>
  <c r="F171" i="13"/>
  <c r="DM171" i="13" s="1"/>
  <c r="D171" i="13"/>
  <c r="G171" i="13" s="1"/>
  <c r="DN171" i="13" s="1"/>
  <c r="DJ171" i="13"/>
  <c r="D356" i="12"/>
  <c r="B357" i="12"/>
  <c r="H412" i="7"/>
  <c r="D408" i="11"/>
  <c r="D360" i="7"/>
  <c r="C357" i="12" s="1"/>
  <c r="E361" i="7"/>
  <c r="G412" i="7"/>
  <c r="C409" i="11" s="1"/>
  <c r="CQ267" i="13" l="1"/>
  <c r="CO268" i="13" s="1"/>
  <c r="CP268" i="13" s="1"/>
  <c r="CS267" i="13"/>
  <c r="AR283" i="13"/>
  <c r="AQ283" i="13" s="1"/>
  <c r="AO284" i="13" s="1"/>
  <c r="AP284" i="13" s="1"/>
  <c r="AG286" i="13"/>
  <c r="AE286" i="13"/>
  <c r="O282" i="13"/>
  <c r="M282" i="13"/>
  <c r="Y282" i="13"/>
  <c r="W282" i="13"/>
  <c r="U283" i="13" s="1"/>
  <c r="EW249" i="13"/>
  <c r="EU249" i="13"/>
  <c r="ES250" i="13" s="1"/>
  <c r="ED248" i="13"/>
  <c r="EB248" i="13"/>
  <c r="BB275" i="13"/>
  <c r="AZ276" i="13" s="1"/>
  <c r="BA276" i="13" s="1"/>
  <c r="EM258" i="13"/>
  <c r="EK258" i="13"/>
  <c r="BD275" i="13"/>
  <c r="CV171" i="13"/>
  <c r="BV171" i="13"/>
  <c r="BX171" i="13"/>
  <c r="CY171" i="13" s="1"/>
  <c r="DC171" i="13"/>
  <c r="CF171" i="13"/>
  <c r="CH171" i="13"/>
  <c r="DF171" i="13" s="1"/>
  <c r="E171" i="13"/>
  <c r="DK171" i="13"/>
  <c r="BN229" i="13"/>
  <c r="BL229" i="13"/>
  <c r="B358" i="12"/>
  <c r="D409" i="11"/>
  <c r="D357" i="12"/>
  <c r="H413" i="7"/>
  <c r="G413" i="7"/>
  <c r="C410" i="11" s="1"/>
  <c r="E362" i="7"/>
  <c r="D361" i="7"/>
  <c r="C358" i="12" s="1"/>
  <c r="CR268" i="13" l="1"/>
  <c r="CQ268" i="13" s="1"/>
  <c r="CO269" i="13" s="1"/>
  <c r="CS268" i="13"/>
  <c r="AF286" i="13"/>
  <c r="AD287" i="13" s="1"/>
  <c r="AG287" i="13" s="1"/>
  <c r="AR284" i="13"/>
  <c r="AQ284" i="13" s="1"/>
  <c r="AO285" i="13" s="1"/>
  <c r="AS284" i="13"/>
  <c r="AH286" i="13"/>
  <c r="AE287" i="13"/>
  <c r="N282" i="13"/>
  <c r="L283" i="13" s="1"/>
  <c r="M283" i="13" s="1"/>
  <c r="P282" i="13"/>
  <c r="X283" i="13"/>
  <c r="V283" i="13"/>
  <c r="BC276" i="13"/>
  <c r="BB276" i="13" s="1"/>
  <c r="AZ277" i="13" s="1"/>
  <c r="EC248" i="13"/>
  <c r="EA249" i="13" s="1"/>
  <c r="ED249" i="13" s="1"/>
  <c r="EV250" i="13"/>
  <c r="ET250" i="13"/>
  <c r="EE248" i="13"/>
  <c r="EN258" i="13"/>
  <c r="EL258" i="13"/>
  <c r="EJ259" i="13" s="1"/>
  <c r="BD276" i="13"/>
  <c r="CW171" i="13"/>
  <c r="BW171" i="13"/>
  <c r="BY171" i="13"/>
  <c r="BO229" i="13"/>
  <c r="BM229" i="13"/>
  <c r="BK230" i="13" s="1"/>
  <c r="CG171" i="13"/>
  <c r="DD171" i="13"/>
  <c r="CI171" i="13"/>
  <c r="DL171" i="13"/>
  <c r="C172" i="13"/>
  <c r="D358" i="12"/>
  <c r="D410" i="11"/>
  <c r="B359" i="12"/>
  <c r="H414" i="7"/>
  <c r="E363" i="7"/>
  <c r="D362" i="7"/>
  <c r="C359" i="12" s="1"/>
  <c r="G414" i="7"/>
  <c r="C411" i="11" s="1"/>
  <c r="CR269" i="13" l="1"/>
  <c r="CP269" i="13"/>
  <c r="AF287" i="13"/>
  <c r="AD288" i="13" s="1"/>
  <c r="AE288" i="13" s="1"/>
  <c r="P283" i="13"/>
  <c r="AH287" i="13"/>
  <c r="AR285" i="13"/>
  <c r="AP285" i="13"/>
  <c r="AS285" i="13" s="1"/>
  <c r="O283" i="13"/>
  <c r="N283" i="13" s="1"/>
  <c r="L284" i="13" s="1"/>
  <c r="W283" i="13"/>
  <c r="U284" i="13" s="1"/>
  <c r="V284" i="13" s="1"/>
  <c r="EB249" i="13"/>
  <c r="EC249" i="13" s="1"/>
  <c r="EA250" i="13" s="1"/>
  <c r="Y283" i="13"/>
  <c r="EW250" i="13"/>
  <c r="EU250" i="13"/>
  <c r="ES251" i="13" s="1"/>
  <c r="EM259" i="13"/>
  <c r="EK259" i="13"/>
  <c r="BC277" i="13"/>
  <c r="BA277" i="13"/>
  <c r="D172" i="13"/>
  <c r="F172" i="13"/>
  <c r="DM172" i="13" s="1"/>
  <c r="DJ172" i="13"/>
  <c r="DE171" i="13"/>
  <c r="CE172" i="13"/>
  <c r="CZ171" i="13"/>
  <c r="DG171" i="13"/>
  <c r="CX171" i="13"/>
  <c r="BU172" i="13"/>
  <c r="BN230" i="13"/>
  <c r="BL230" i="13"/>
  <c r="B360" i="12"/>
  <c r="D411" i="11"/>
  <c r="H415" i="7"/>
  <c r="D359" i="12"/>
  <c r="G415" i="7"/>
  <c r="C412" i="11" s="1"/>
  <c r="D363" i="7"/>
  <c r="C360" i="12" s="1"/>
  <c r="E364" i="7"/>
  <c r="CQ269" i="13" l="1"/>
  <c r="CO270" i="13" s="1"/>
  <c r="CS269" i="13"/>
  <c r="AG288" i="13"/>
  <c r="AF288" i="13" s="1"/>
  <c r="AD289" i="13" s="1"/>
  <c r="AE289" i="13" s="1"/>
  <c r="AH288" i="13"/>
  <c r="AQ285" i="13"/>
  <c r="AO286" i="13" s="1"/>
  <c r="O284" i="13"/>
  <c r="M284" i="13"/>
  <c r="X284" i="13"/>
  <c r="W284" i="13" s="1"/>
  <c r="U285" i="13" s="1"/>
  <c r="V285" i="13" s="1"/>
  <c r="EE249" i="13"/>
  <c r="Y284" i="13"/>
  <c r="EV251" i="13"/>
  <c r="ET251" i="13"/>
  <c r="ED250" i="13"/>
  <c r="EB250" i="13"/>
  <c r="EN259" i="13"/>
  <c r="EL259" i="13"/>
  <c r="EJ260" i="13" s="1"/>
  <c r="BD277" i="13"/>
  <c r="BB277" i="13"/>
  <c r="AZ278" i="13" s="1"/>
  <c r="BO230" i="13"/>
  <c r="BM230" i="13"/>
  <c r="BK231" i="13" s="1"/>
  <c r="G172" i="13"/>
  <c r="DN172" i="13" s="1"/>
  <c r="E172" i="13"/>
  <c r="DK172" i="13"/>
  <c r="BV172" i="13"/>
  <c r="BX172" i="13"/>
  <c r="CY172" i="13" s="1"/>
  <c r="CV172" i="13"/>
  <c r="CH172" i="13"/>
  <c r="DF172" i="13" s="1"/>
  <c r="DC172" i="13"/>
  <c r="CF172" i="13"/>
  <c r="B361" i="12"/>
  <c r="D360" i="12"/>
  <c r="D412" i="11"/>
  <c r="H416" i="7"/>
  <c r="D364" i="7"/>
  <c r="C361" i="12" s="1"/>
  <c r="E365" i="7"/>
  <c r="G416" i="7"/>
  <c r="C413" i="11" s="1"/>
  <c r="CP270" i="13" l="1"/>
  <c r="CR270" i="13"/>
  <c r="AG289" i="13"/>
  <c r="AF289" i="13" s="1"/>
  <c r="AD290" i="13" s="1"/>
  <c r="AE290" i="13" s="1"/>
  <c r="AH289" i="13"/>
  <c r="AR286" i="13"/>
  <c r="AP286" i="13"/>
  <c r="P284" i="13"/>
  <c r="N284" i="13"/>
  <c r="L285" i="13" s="1"/>
  <c r="Y285" i="13"/>
  <c r="X285" i="13"/>
  <c r="W285" i="13" s="1"/>
  <c r="U286" i="13" s="1"/>
  <c r="EU251" i="13"/>
  <c r="ES252" i="13" s="1"/>
  <c r="EV252" i="13" s="1"/>
  <c r="EW251" i="13"/>
  <c r="EE250" i="13"/>
  <c r="EC250" i="13"/>
  <c r="EA251" i="13" s="1"/>
  <c r="EK260" i="13"/>
  <c r="EM260" i="13"/>
  <c r="BC278" i="13"/>
  <c r="BA278" i="13"/>
  <c r="CW172" i="13"/>
  <c r="BW172" i="13"/>
  <c r="BY172" i="13"/>
  <c r="BN231" i="13"/>
  <c r="BL231" i="13"/>
  <c r="DD172" i="13"/>
  <c r="CG172" i="13"/>
  <c r="CI172" i="13"/>
  <c r="DL172" i="13"/>
  <c r="C173" i="13"/>
  <c r="B362" i="12"/>
  <c r="D413" i="11"/>
  <c r="H417" i="7"/>
  <c r="D361" i="12"/>
  <c r="E366" i="7"/>
  <c r="D365" i="7"/>
  <c r="C362" i="12" s="1"/>
  <c r="G417" i="7"/>
  <c r="C414" i="11" s="1"/>
  <c r="CQ270" i="13" l="1"/>
  <c r="CO271" i="13" s="1"/>
  <c r="CS270" i="13"/>
  <c r="AQ286" i="13"/>
  <c r="AO287" i="13" s="1"/>
  <c r="AR287" i="13" s="1"/>
  <c r="AG290" i="13"/>
  <c r="AF290" i="13" s="1"/>
  <c r="AD291" i="13" s="1"/>
  <c r="AG291" i="13" s="1"/>
  <c r="AH290" i="13"/>
  <c r="AS286" i="13"/>
  <c r="O285" i="13"/>
  <c r="M285" i="13"/>
  <c r="X286" i="13"/>
  <c r="V286" i="13"/>
  <c r="Y286" i="13" s="1"/>
  <c r="ET252" i="13"/>
  <c r="EU252" i="13" s="1"/>
  <c r="ES253" i="13" s="1"/>
  <c r="EV253" i="13" s="1"/>
  <c r="BB278" i="13"/>
  <c r="AZ279" i="13" s="1"/>
  <c r="BA279" i="13" s="1"/>
  <c r="EL260" i="13"/>
  <c r="EJ261" i="13" s="1"/>
  <c r="EM261" i="13" s="1"/>
  <c r="ED251" i="13"/>
  <c r="EB251" i="13"/>
  <c r="BD278" i="13"/>
  <c r="EN260" i="13"/>
  <c r="BO231" i="13"/>
  <c r="BM231" i="13"/>
  <c r="BK232" i="13" s="1"/>
  <c r="DG172" i="13"/>
  <c r="CZ172" i="13"/>
  <c r="DE172" i="13"/>
  <c r="CE173" i="13"/>
  <c r="CX172" i="13"/>
  <c r="BU173" i="13"/>
  <c r="D173" i="13"/>
  <c r="G173" i="13" s="1"/>
  <c r="DN173" i="13" s="1"/>
  <c r="F173" i="13"/>
  <c r="DM173" i="13" s="1"/>
  <c r="DJ173" i="13"/>
  <c r="B363" i="12"/>
  <c r="D362" i="12"/>
  <c r="D414" i="11"/>
  <c r="H418" i="7"/>
  <c r="E367" i="7"/>
  <c r="D366" i="7"/>
  <c r="C363" i="12" s="1"/>
  <c r="G418" i="7"/>
  <c r="C415" i="11" s="1"/>
  <c r="AE291" i="13" l="1"/>
  <c r="CP271" i="13"/>
  <c r="CS271" i="13" s="1"/>
  <c r="CR271" i="13"/>
  <c r="AP287" i="13"/>
  <c r="AS287" i="13" s="1"/>
  <c r="N285" i="13"/>
  <c r="L286" i="13" s="1"/>
  <c r="M286" i="13" s="1"/>
  <c r="EW252" i="13"/>
  <c r="P285" i="13"/>
  <c r="W286" i="13"/>
  <c r="U287" i="13" s="1"/>
  <c r="V287" i="13" s="1"/>
  <c r="AH291" i="13"/>
  <c r="AF291" i="13"/>
  <c r="AD292" i="13" s="1"/>
  <c r="BC279" i="13"/>
  <c r="BB279" i="13" s="1"/>
  <c r="AZ280" i="13" s="1"/>
  <c r="BC280" i="13" s="1"/>
  <c r="BD279" i="13"/>
  <c r="ET253" i="13"/>
  <c r="EK261" i="13"/>
  <c r="EN261" i="13" s="1"/>
  <c r="EE251" i="13"/>
  <c r="EC251" i="13"/>
  <c r="EA252" i="13" s="1"/>
  <c r="DC173" i="13"/>
  <c r="CF173" i="13"/>
  <c r="CH173" i="13"/>
  <c r="DF173" i="13" s="1"/>
  <c r="CV173" i="13"/>
  <c r="BV173" i="13"/>
  <c r="BX173" i="13"/>
  <c r="CY173" i="13" s="1"/>
  <c r="E173" i="13"/>
  <c r="DK173" i="13"/>
  <c r="BN232" i="13"/>
  <c r="BL232" i="13"/>
  <c r="H419" i="7"/>
  <c r="D363" i="12"/>
  <c r="B364" i="12"/>
  <c r="D415" i="11"/>
  <c r="G419" i="7"/>
  <c r="C416" i="11" s="1"/>
  <c r="D367" i="7"/>
  <c r="C364" i="12" s="1"/>
  <c r="E368" i="7"/>
  <c r="CQ271" i="13" l="1"/>
  <c r="CO272" i="13" s="1"/>
  <c r="AQ287" i="13"/>
  <c r="AO288" i="13" s="1"/>
  <c r="AR288" i="13" s="1"/>
  <c r="O286" i="13"/>
  <c r="AP288" i="13"/>
  <c r="AS288" i="13" s="1"/>
  <c r="EW253" i="13"/>
  <c r="X287" i="13"/>
  <c r="W287" i="13" s="1"/>
  <c r="U288" i="13" s="1"/>
  <c r="N286" i="13"/>
  <c r="L287" i="13" s="1"/>
  <c r="M287" i="13" s="1"/>
  <c r="P286" i="13"/>
  <c r="AE292" i="13"/>
  <c r="AH292" i="13" s="1"/>
  <c r="AG292" i="13"/>
  <c r="Y287" i="13"/>
  <c r="EL261" i="13"/>
  <c r="EJ262" i="13" s="1"/>
  <c r="EU253" i="13"/>
  <c r="ES254" i="13" s="1"/>
  <c r="ET254" i="13" s="1"/>
  <c r="BA280" i="13"/>
  <c r="BD280" i="13" s="1"/>
  <c r="ED252" i="13"/>
  <c r="EB252" i="13"/>
  <c r="EE252" i="13" s="1"/>
  <c r="BW173" i="13"/>
  <c r="CW173" i="13"/>
  <c r="BY173" i="13"/>
  <c r="BO232" i="13"/>
  <c r="BM232" i="13"/>
  <c r="BK233" i="13" s="1"/>
  <c r="DL173" i="13"/>
  <c r="C174" i="13"/>
  <c r="DD173" i="13"/>
  <c r="CG173" i="13"/>
  <c r="CI173" i="13"/>
  <c r="D416" i="11"/>
  <c r="H420" i="7"/>
  <c r="B365" i="12"/>
  <c r="D364" i="12"/>
  <c r="D368" i="7"/>
  <c r="C365" i="12" s="1"/>
  <c r="E369" i="7"/>
  <c r="G420" i="7"/>
  <c r="C417" i="11" s="1"/>
  <c r="CP272" i="13" l="1"/>
  <c r="CR272" i="13"/>
  <c r="AQ288" i="13"/>
  <c r="AO289" i="13" s="1"/>
  <c r="AR289" i="13" s="1"/>
  <c r="O287" i="13"/>
  <c r="N287" i="13" s="1"/>
  <c r="L288" i="13" s="1"/>
  <c r="O288" i="13" s="1"/>
  <c r="P287" i="13"/>
  <c r="AF292" i="13"/>
  <c r="AD293" i="13" s="1"/>
  <c r="AG293" i="13" s="1"/>
  <c r="EV254" i="13"/>
  <c r="EU254" i="13" s="1"/>
  <c r="ES255" i="13" s="1"/>
  <c r="EV255" i="13" s="1"/>
  <c r="X288" i="13"/>
  <c r="V288" i="13"/>
  <c r="EM262" i="13"/>
  <c r="EK262" i="13"/>
  <c r="EN262" i="13" s="1"/>
  <c r="EW254" i="13"/>
  <c r="BB280" i="13"/>
  <c r="AZ281" i="13" s="1"/>
  <c r="BC281" i="13" s="1"/>
  <c r="EC252" i="13"/>
  <c r="EA253" i="13" s="1"/>
  <c r="EB253" i="13" s="1"/>
  <c r="DG173" i="13"/>
  <c r="D174" i="13"/>
  <c r="F174" i="13"/>
  <c r="DM174" i="13" s="1"/>
  <c r="DJ174" i="13"/>
  <c r="CX173" i="13"/>
  <c r="BU174" i="13"/>
  <c r="DE173" i="13"/>
  <c r="CE174" i="13"/>
  <c r="BN233" i="13"/>
  <c r="BL233" i="13"/>
  <c r="CZ173" i="13"/>
  <c r="H421" i="7"/>
  <c r="B366" i="12"/>
  <c r="D365" i="12"/>
  <c r="D417" i="11"/>
  <c r="E370" i="7"/>
  <c r="D369" i="7"/>
  <c r="C366" i="12" s="1"/>
  <c r="G421" i="7"/>
  <c r="C418" i="11" s="1"/>
  <c r="CQ272" i="13" l="1"/>
  <c r="CO273" i="13" s="1"/>
  <c r="CS272" i="13"/>
  <c r="AP289" i="13"/>
  <c r="AS289" i="13" s="1"/>
  <c r="M288" i="13"/>
  <c r="P288" i="13" s="1"/>
  <c r="AE293" i="13"/>
  <c r="AF293" i="13" s="1"/>
  <c r="AD294" i="13" s="1"/>
  <c r="AG294" i="13" s="1"/>
  <c r="W288" i="13"/>
  <c r="U289" i="13" s="1"/>
  <c r="X289" i="13" s="1"/>
  <c r="BA281" i="13"/>
  <c r="BD281" i="13" s="1"/>
  <c r="Y288" i="13"/>
  <c r="ET255" i="13"/>
  <c r="EU255" i="13" s="1"/>
  <c r="ES256" i="13" s="1"/>
  <c r="EL262" i="13"/>
  <c r="EJ263" i="13" s="1"/>
  <c r="ED253" i="13"/>
  <c r="EC253" i="13" s="1"/>
  <c r="EA254" i="13" s="1"/>
  <c r="ED254" i="13" s="1"/>
  <c r="EE253" i="13"/>
  <c r="BV174" i="13"/>
  <c r="BX174" i="13"/>
  <c r="CY174" i="13" s="1"/>
  <c r="CV174" i="13"/>
  <c r="BO233" i="13"/>
  <c r="BM233" i="13"/>
  <c r="BK234" i="13" s="1"/>
  <c r="DC174" i="13"/>
  <c r="CF174" i="13"/>
  <c r="CH174" i="13"/>
  <c r="DF174" i="13" s="1"/>
  <c r="G174" i="13"/>
  <c r="DN174" i="13" s="1"/>
  <c r="E174" i="13"/>
  <c r="DK174" i="13"/>
  <c r="H422" i="7"/>
  <c r="D418" i="11"/>
  <c r="D366" i="12"/>
  <c r="B367" i="12"/>
  <c r="G422" i="7"/>
  <c r="C419" i="11" s="1"/>
  <c r="E371" i="7"/>
  <c r="D370" i="7"/>
  <c r="C367" i="12" s="1"/>
  <c r="CR273" i="13" l="1"/>
  <c r="CP273" i="13"/>
  <c r="AQ289" i="13"/>
  <c r="AO290" i="13" s="1"/>
  <c r="AP290" i="13" s="1"/>
  <c r="AS290" i="13" s="1"/>
  <c r="N288" i="13"/>
  <c r="L289" i="13" s="1"/>
  <c r="O289" i="13" s="1"/>
  <c r="AH293" i="13"/>
  <c r="AE294" i="13"/>
  <c r="AF294" i="13" s="1"/>
  <c r="AD295" i="13" s="1"/>
  <c r="EW255" i="13"/>
  <c r="V289" i="13"/>
  <c r="W289" i="13" s="1"/>
  <c r="U290" i="13" s="1"/>
  <c r="BB281" i="13"/>
  <c r="AZ282" i="13" s="1"/>
  <c r="BA282" i="13" s="1"/>
  <c r="EM263" i="13"/>
  <c r="EK263" i="13"/>
  <c r="EB254" i="13"/>
  <c r="EE254" i="13" s="1"/>
  <c r="ET256" i="13"/>
  <c r="EV256" i="13"/>
  <c r="DD174" i="13"/>
  <c r="CG174" i="13"/>
  <c r="CI174" i="13"/>
  <c r="BN234" i="13"/>
  <c r="BL234" i="13"/>
  <c r="DL174" i="13"/>
  <c r="C175" i="13"/>
  <c r="BW174" i="13"/>
  <c r="CW174" i="13"/>
  <c r="BY174" i="13"/>
  <c r="D367" i="12"/>
  <c r="D419" i="11"/>
  <c r="B368" i="12"/>
  <c r="H423" i="7"/>
  <c r="G423" i="7"/>
  <c r="C420" i="11" s="1"/>
  <c r="D371" i="7"/>
  <c r="C368" i="12" s="1"/>
  <c r="E372" i="7"/>
  <c r="CS273" i="13" l="1"/>
  <c r="CQ273" i="13"/>
  <c r="CO274" i="13" s="1"/>
  <c r="M289" i="13"/>
  <c r="N289" i="13" s="1"/>
  <c r="L290" i="13" s="1"/>
  <c r="AR290" i="13"/>
  <c r="AQ290" i="13" s="1"/>
  <c r="AO291" i="13" s="1"/>
  <c r="BC282" i="13"/>
  <c r="BB282" i="13" s="1"/>
  <c r="AZ283" i="13" s="1"/>
  <c r="BC283" i="13" s="1"/>
  <c r="AH294" i="13"/>
  <c r="Y289" i="13"/>
  <c r="AG295" i="13"/>
  <c r="AE295" i="13"/>
  <c r="EN263" i="13"/>
  <c r="EL263" i="13"/>
  <c r="EJ264" i="13" s="1"/>
  <c r="X290" i="13"/>
  <c r="V290" i="13"/>
  <c r="EC254" i="13"/>
  <c r="EA255" i="13" s="1"/>
  <c r="EB255" i="13" s="1"/>
  <c r="EU256" i="13"/>
  <c r="ES257" i="13" s="1"/>
  <c r="ET257" i="13" s="1"/>
  <c r="EW256" i="13"/>
  <c r="BD282" i="13"/>
  <c r="CZ174" i="13"/>
  <c r="DG174" i="13"/>
  <c r="BO234" i="13"/>
  <c r="BM234" i="13"/>
  <c r="BK235" i="13" s="1"/>
  <c r="DE174" i="13"/>
  <c r="CE175" i="13"/>
  <c r="CX174" i="13"/>
  <c r="BU175" i="13"/>
  <c r="D175" i="13"/>
  <c r="G175" i="13" s="1"/>
  <c r="DN175" i="13" s="1"/>
  <c r="F175" i="13"/>
  <c r="DM175" i="13" s="1"/>
  <c r="DJ175" i="13"/>
  <c r="B369" i="12"/>
  <c r="D420" i="11"/>
  <c r="H424" i="7"/>
  <c r="D368" i="12"/>
  <c r="D372" i="7"/>
  <c r="C369" i="12" s="1"/>
  <c r="E373" i="7"/>
  <c r="G424" i="7"/>
  <c r="C421" i="11" s="1"/>
  <c r="CP274" i="13" l="1"/>
  <c r="CS274" i="13" s="1"/>
  <c r="CR274" i="13"/>
  <c r="P289" i="13"/>
  <c r="AP291" i="13"/>
  <c r="AR291" i="13"/>
  <c r="O290" i="13"/>
  <c r="M290" i="13"/>
  <c r="ED255" i="13"/>
  <c r="EC255" i="13" s="1"/>
  <c r="EA256" i="13" s="1"/>
  <c r="AH295" i="13"/>
  <c r="AF295" i="13"/>
  <c r="AD296" i="13" s="1"/>
  <c r="EM264" i="13"/>
  <c r="EK264" i="13"/>
  <c r="BA283" i="13"/>
  <c r="BB283" i="13" s="1"/>
  <c r="AZ284" i="13" s="1"/>
  <c r="Y290" i="13"/>
  <c r="W290" i="13"/>
  <c r="U291" i="13" s="1"/>
  <c r="EV257" i="13"/>
  <c r="EU257" i="13" s="1"/>
  <c r="ES258" i="13" s="1"/>
  <c r="EW257" i="13"/>
  <c r="EE255" i="13"/>
  <c r="BN235" i="13"/>
  <c r="BL235" i="13"/>
  <c r="E175" i="13"/>
  <c r="DK175" i="13"/>
  <c r="CV175" i="13"/>
  <c r="BV175" i="13"/>
  <c r="BX175" i="13"/>
  <c r="CY175" i="13" s="1"/>
  <c r="CH175" i="13"/>
  <c r="DF175" i="13" s="1"/>
  <c r="DC175" i="13"/>
  <c r="CF175" i="13"/>
  <c r="D421" i="11"/>
  <c r="D369" i="12"/>
  <c r="B370" i="12"/>
  <c r="H425" i="7"/>
  <c r="G425" i="7"/>
  <c r="C422" i="11" s="1"/>
  <c r="E374" i="7"/>
  <c r="D373" i="7"/>
  <c r="C370" i="12" s="1"/>
  <c r="CQ274" i="13" l="1"/>
  <c r="CO275" i="13" s="1"/>
  <c r="BD283" i="13"/>
  <c r="AS291" i="13"/>
  <c r="AQ291" i="13"/>
  <c r="AO292" i="13" s="1"/>
  <c r="N290" i="13"/>
  <c r="L291" i="13" s="1"/>
  <c r="O291" i="13" s="1"/>
  <c r="P290" i="13"/>
  <c r="AE296" i="13"/>
  <c r="AH296" i="13" s="1"/>
  <c r="AG296" i="13"/>
  <c r="EN264" i="13"/>
  <c r="EL264" i="13"/>
  <c r="EJ265" i="13" s="1"/>
  <c r="EV258" i="13"/>
  <c r="ET258" i="13"/>
  <c r="EW258" i="13" s="1"/>
  <c r="X291" i="13"/>
  <c r="V291" i="13"/>
  <c r="EB256" i="13"/>
  <c r="ED256" i="13"/>
  <c r="BC284" i="13"/>
  <c r="BA284" i="13"/>
  <c r="CG175" i="13"/>
  <c r="DD175" i="13"/>
  <c r="CI175" i="13"/>
  <c r="BO235" i="13"/>
  <c r="BM235" i="13"/>
  <c r="BK236" i="13" s="1"/>
  <c r="BW175" i="13"/>
  <c r="CW175" i="13"/>
  <c r="BY175" i="13"/>
  <c r="DL175" i="13"/>
  <c r="C176" i="13"/>
  <c r="B371" i="12"/>
  <c r="D370" i="12"/>
  <c r="H426" i="7"/>
  <c r="D422" i="11"/>
  <c r="E375" i="7"/>
  <c r="D374" i="7"/>
  <c r="C371" i="12" s="1"/>
  <c r="G426" i="7"/>
  <c r="C423" i="11" s="1"/>
  <c r="CR275" i="13" l="1"/>
  <c r="CP275" i="13"/>
  <c r="AR292" i="13"/>
  <c r="AP292" i="13"/>
  <c r="M291" i="13"/>
  <c r="N291" i="13" s="1"/>
  <c r="L292" i="13" s="1"/>
  <c r="AF296" i="13"/>
  <c r="AD297" i="13" s="1"/>
  <c r="AG297" i="13" s="1"/>
  <c r="EU258" i="13"/>
  <c r="ES259" i="13" s="1"/>
  <c r="ET259" i="13" s="1"/>
  <c r="EK265" i="13"/>
  <c r="EM265" i="13"/>
  <c r="W291" i="13"/>
  <c r="U292" i="13" s="1"/>
  <c r="X292" i="13" s="1"/>
  <c r="Y291" i="13"/>
  <c r="EE256" i="13"/>
  <c r="EC256" i="13"/>
  <c r="EA257" i="13" s="1"/>
  <c r="BD284" i="13"/>
  <c r="BB284" i="13"/>
  <c r="AZ285" i="13" s="1"/>
  <c r="CX175" i="13"/>
  <c r="BU176" i="13"/>
  <c r="DG175" i="13"/>
  <c r="D176" i="13"/>
  <c r="F176" i="13"/>
  <c r="DM176" i="13" s="1"/>
  <c r="DJ176" i="13"/>
  <c r="CZ175" i="13"/>
  <c r="DE175" i="13"/>
  <c r="CE176" i="13"/>
  <c r="BN236" i="13"/>
  <c r="BL236" i="13"/>
  <c r="D371" i="12"/>
  <c r="B372" i="12"/>
  <c r="H427" i="7"/>
  <c r="D423" i="11"/>
  <c r="G427" i="7"/>
  <c r="C424" i="11" s="1"/>
  <c r="D375" i="7"/>
  <c r="C372" i="12" s="1"/>
  <c r="E376" i="7"/>
  <c r="CQ275" i="13" l="1"/>
  <c r="CO276" i="13" s="1"/>
  <c r="CS275" i="13"/>
  <c r="AQ292" i="13"/>
  <c r="AO293" i="13" s="1"/>
  <c r="AP293" i="13" s="1"/>
  <c r="AS292" i="13"/>
  <c r="O292" i="13"/>
  <c r="M292" i="13"/>
  <c r="P291" i="13"/>
  <c r="AE297" i="13"/>
  <c r="AF297" i="13" s="1"/>
  <c r="AD298" i="13" s="1"/>
  <c r="V292" i="13"/>
  <c r="W292" i="13" s="1"/>
  <c r="U293" i="13" s="1"/>
  <c r="EV259" i="13"/>
  <c r="EU259" i="13" s="1"/>
  <c r="ES260" i="13" s="1"/>
  <c r="ET260" i="13" s="1"/>
  <c r="EW259" i="13"/>
  <c r="EN265" i="13"/>
  <c r="EL265" i="13"/>
  <c r="EJ266" i="13" s="1"/>
  <c r="EB257" i="13"/>
  <c r="ED257" i="13"/>
  <c r="BA285" i="13"/>
  <c r="BD285" i="13" s="1"/>
  <c r="BC285" i="13"/>
  <c r="DC176" i="13"/>
  <c r="CF176" i="13"/>
  <c r="CH176" i="13"/>
  <c r="DF176" i="13" s="1"/>
  <c r="G176" i="13"/>
  <c r="DN176" i="13" s="1"/>
  <c r="E176" i="13"/>
  <c r="DK176" i="13"/>
  <c r="BX176" i="13"/>
  <c r="CY176" i="13" s="1"/>
  <c r="CV176" i="13"/>
  <c r="BV176" i="13"/>
  <c r="BO236" i="13"/>
  <c r="BM236" i="13"/>
  <c r="BK237" i="13" s="1"/>
  <c r="B373" i="12"/>
  <c r="D424" i="11"/>
  <c r="H428" i="7"/>
  <c r="D372" i="12"/>
  <c r="D376" i="7"/>
  <c r="C373" i="12" s="1"/>
  <c r="E377" i="7"/>
  <c r="G428" i="7"/>
  <c r="C425" i="11" s="1"/>
  <c r="AR293" i="13" l="1"/>
  <c r="CR276" i="13"/>
  <c r="CP276" i="13"/>
  <c r="CQ276" i="13" s="1"/>
  <c r="CO277" i="13" s="1"/>
  <c r="P292" i="13"/>
  <c r="AS293" i="13"/>
  <c r="AQ293" i="13"/>
  <c r="AO294" i="13" s="1"/>
  <c r="N292" i="13"/>
  <c r="L293" i="13" s="1"/>
  <c r="AH297" i="13"/>
  <c r="AG298" i="13"/>
  <c r="AE298" i="13"/>
  <c r="Y292" i="13"/>
  <c r="X293" i="13"/>
  <c r="V293" i="13"/>
  <c r="EW260" i="13"/>
  <c r="EV260" i="13"/>
  <c r="EU260" i="13" s="1"/>
  <c r="ES261" i="13" s="1"/>
  <c r="ET261" i="13" s="1"/>
  <c r="EK266" i="13"/>
  <c r="EM266" i="13"/>
  <c r="EE257" i="13"/>
  <c r="EC257" i="13"/>
  <c r="EA258" i="13" s="1"/>
  <c r="BB285" i="13"/>
  <c r="AZ286" i="13" s="1"/>
  <c r="CW176" i="13"/>
  <c r="BW176" i="13"/>
  <c r="BY176" i="13"/>
  <c r="DD176" i="13"/>
  <c r="CG176" i="13"/>
  <c r="CI176" i="13"/>
  <c r="BN237" i="13"/>
  <c r="BL237" i="13"/>
  <c r="DL176" i="13"/>
  <c r="C177" i="13"/>
  <c r="H429" i="7"/>
  <c r="B374" i="12"/>
  <c r="D425" i="11"/>
  <c r="D373" i="12"/>
  <c r="E378" i="7"/>
  <c r="D377" i="7"/>
  <c r="C374" i="12" s="1"/>
  <c r="G429" i="7"/>
  <c r="C426" i="11" s="1"/>
  <c r="CP277" i="13" l="1"/>
  <c r="CR277" i="13"/>
  <c r="CS276" i="13"/>
  <c r="AH298" i="13"/>
  <c r="AR294" i="13"/>
  <c r="AP294" i="13"/>
  <c r="M293" i="13"/>
  <c r="O293" i="13"/>
  <c r="AF298" i="13"/>
  <c r="AD299" i="13" s="1"/>
  <c r="AG299" i="13" s="1"/>
  <c r="W293" i="13"/>
  <c r="U294" i="13" s="1"/>
  <c r="V294" i="13" s="1"/>
  <c r="Y293" i="13"/>
  <c r="EL266" i="13"/>
  <c r="EJ267" i="13" s="1"/>
  <c r="EV261" i="13"/>
  <c r="EU261" i="13" s="1"/>
  <c r="ES262" i="13" s="1"/>
  <c r="EV262" i="13" s="1"/>
  <c r="EN266" i="13"/>
  <c r="EW261" i="13"/>
  <c r="ED258" i="13"/>
  <c r="EB258" i="13"/>
  <c r="BC286" i="13"/>
  <c r="BA286" i="13"/>
  <c r="CZ176" i="13"/>
  <c r="BO237" i="13"/>
  <c r="BM237" i="13"/>
  <c r="BK238" i="13" s="1"/>
  <c r="DG176" i="13"/>
  <c r="CX176" i="13"/>
  <c r="BU177" i="13"/>
  <c r="DE176" i="13"/>
  <c r="CE177" i="13"/>
  <c r="D177" i="13"/>
  <c r="G177" i="13" s="1"/>
  <c r="DN177" i="13" s="1"/>
  <c r="F177" i="13"/>
  <c r="DM177" i="13" s="1"/>
  <c r="DJ177" i="13"/>
  <c r="B375" i="12"/>
  <c r="D374" i="12"/>
  <c r="D426" i="11"/>
  <c r="H430" i="7"/>
  <c r="G430" i="7"/>
  <c r="C427" i="11" s="1"/>
  <c r="E379" i="7"/>
  <c r="D378" i="7"/>
  <c r="C375" i="12" s="1"/>
  <c r="CS277" i="13" l="1"/>
  <c r="CQ277" i="13"/>
  <c r="CO278" i="13" s="1"/>
  <c r="AS294" i="13"/>
  <c r="AQ294" i="13"/>
  <c r="AO295" i="13" s="1"/>
  <c r="P293" i="13"/>
  <c r="N293" i="13"/>
  <c r="L294" i="13" s="1"/>
  <c r="AE299" i="13"/>
  <c r="AF299" i="13" s="1"/>
  <c r="AD300" i="13" s="1"/>
  <c r="AE300" i="13" s="1"/>
  <c r="Y294" i="13"/>
  <c r="X294" i="13"/>
  <c r="W294" i="13" s="1"/>
  <c r="U295" i="13" s="1"/>
  <c r="EM267" i="13"/>
  <c r="EK267" i="13"/>
  <c r="EN267" i="13" s="1"/>
  <c r="ET262" i="13"/>
  <c r="EU262" i="13" s="1"/>
  <c r="ES263" i="13" s="1"/>
  <c r="EE258" i="13"/>
  <c r="EC258" i="13"/>
  <c r="EA259" i="13" s="1"/>
  <c r="BD286" i="13"/>
  <c r="BB286" i="13"/>
  <c r="AZ287" i="13" s="1"/>
  <c r="E177" i="13"/>
  <c r="DK177" i="13"/>
  <c r="BX177" i="13"/>
  <c r="CY177" i="13" s="1"/>
  <c r="CV177" i="13"/>
  <c r="BV177" i="13"/>
  <c r="BN238" i="13"/>
  <c r="BL238" i="13"/>
  <c r="DC177" i="13"/>
  <c r="CF177" i="13"/>
  <c r="CH177" i="13"/>
  <c r="DF177" i="13" s="1"/>
  <c r="D375" i="12"/>
  <c r="B376" i="12"/>
  <c r="D427" i="11"/>
  <c r="H431" i="7"/>
  <c r="D379" i="7"/>
  <c r="C376" i="12" s="1"/>
  <c r="E380" i="7"/>
  <c r="G431" i="7"/>
  <c r="C428" i="11" s="1"/>
  <c r="CP278" i="13" l="1"/>
  <c r="CR278" i="13"/>
  <c r="AR295" i="13"/>
  <c r="AP295" i="13"/>
  <c r="AG300" i="13"/>
  <c r="AF300" i="13" s="1"/>
  <c r="AD301" i="13" s="1"/>
  <c r="AH299" i="13"/>
  <c r="AH300" i="13" s="1"/>
  <c r="O294" i="13"/>
  <c r="M294" i="13"/>
  <c r="EL267" i="13"/>
  <c r="EJ268" i="13" s="1"/>
  <c r="EW262" i="13"/>
  <c r="V295" i="13"/>
  <c r="Y295" i="13" s="1"/>
  <c r="X295" i="13"/>
  <c r="ET263" i="13"/>
  <c r="EV263" i="13"/>
  <c r="EB259" i="13"/>
  <c r="ED259" i="13"/>
  <c r="BA287" i="13"/>
  <c r="BC287" i="13"/>
  <c r="DD177" i="13"/>
  <c r="CG177" i="13"/>
  <c r="CI177" i="13"/>
  <c r="BO238" i="13"/>
  <c r="BM238" i="13"/>
  <c r="BK239" i="13" s="1"/>
  <c r="CW177" i="13"/>
  <c r="BW177" i="13"/>
  <c r="BY177" i="13"/>
  <c r="DL177" i="13"/>
  <c r="C178" i="13"/>
  <c r="H432" i="7"/>
  <c r="D428" i="11"/>
  <c r="D376" i="12"/>
  <c r="B377" i="12"/>
  <c r="G432" i="7"/>
  <c r="C429" i="11" s="1"/>
  <c r="D380" i="7"/>
  <c r="C377" i="12" s="1"/>
  <c r="E381" i="7"/>
  <c r="CS278" i="13" l="1"/>
  <c r="CQ278" i="13"/>
  <c r="CO279" i="13" s="1"/>
  <c r="AS295" i="13"/>
  <c r="AQ295" i="13"/>
  <c r="AO296" i="13" s="1"/>
  <c r="N294" i="13"/>
  <c r="L295" i="13" s="1"/>
  <c r="P294" i="13"/>
  <c r="AG301" i="13"/>
  <c r="AE301" i="13"/>
  <c r="EM268" i="13"/>
  <c r="EK268" i="13"/>
  <c r="W295" i="13"/>
  <c r="U296" i="13" s="1"/>
  <c r="EU263" i="13"/>
  <c r="ES264" i="13" s="1"/>
  <c r="ET264" i="13" s="1"/>
  <c r="EW263" i="13"/>
  <c r="EE259" i="13"/>
  <c r="EC259" i="13"/>
  <c r="EA260" i="13" s="1"/>
  <c r="BD287" i="13"/>
  <c r="BB287" i="13"/>
  <c r="AZ288" i="13" s="1"/>
  <c r="D178" i="13"/>
  <c r="F178" i="13"/>
  <c r="DM178" i="13" s="1"/>
  <c r="DJ178" i="13"/>
  <c r="DE177" i="13"/>
  <c r="CE178" i="13"/>
  <c r="BN239" i="13"/>
  <c r="BL239" i="13"/>
  <c r="CZ177" i="13"/>
  <c r="CX177" i="13"/>
  <c r="BU178" i="13"/>
  <c r="DG177" i="13"/>
  <c r="D429" i="11"/>
  <c r="D377" i="12"/>
  <c r="B378" i="12"/>
  <c r="H433" i="7"/>
  <c r="E382" i="7"/>
  <c r="D381" i="7"/>
  <c r="C378" i="12" s="1"/>
  <c r="G433" i="7"/>
  <c r="C430" i="11" s="1"/>
  <c r="CP279" i="13" l="1"/>
  <c r="CS279" i="13" s="1"/>
  <c r="CR279" i="13"/>
  <c r="AP296" i="13"/>
  <c r="AS296" i="13" s="1"/>
  <c r="AR296" i="13"/>
  <c r="O295" i="13"/>
  <c r="M295" i="13"/>
  <c r="AH301" i="13"/>
  <c r="AF301" i="13"/>
  <c r="AD302" i="13" s="1"/>
  <c r="EL268" i="13"/>
  <c r="EJ269" i="13" s="1"/>
  <c r="EN268" i="13"/>
  <c r="EW264" i="13"/>
  <c r="X296" i="13"/>
  <c r="V296" i="13"/>
  <c r="Y296" i="13" s="1"/>
  <c r="EV264" i="13"/>
  <c r="EU264" i="13" s="1"/>
  <c r="ES265" i="13" s="1"/>
  <c r="EV265" i="13" s="1"/>
  <c r="EB260" i="13"/>
  <c r="ED260" i="13"/>
  <c r="BC288" i="13"/>
  <c r="BA288" i="13"/>
  <c r="BO239" i="13"/>
  <c r="BM239" i="13"/>
  <c r="BK240" i="13" s="1"/>
  <c r="BX178" i="13"/>
  <c r="CY178" i="13" s="1"/>
  <c r="CV178" i="13"/>
  <c r="BV178" i="13"/>
  <c r="CF178" i="13"/>
  <c r="CH178" i="13"/>
  <c r="DF178" i="13" s="1"/>
  <c r="DC178" i="13"/>
  <c r="G178" i="13"/>
  <c r="DN178" i="13" s="1"/>
  <c r="E178" i="13"/>
  <c r="DK178" i="13"/>
  <c r="H434" i="7"/>
  <c r="D378" i="12"/>
  <c r="D430" i="11"/>
  <c r="B379" i="12"/>
  <c r="E383" i="7"/>
  <c r="D382" i="7"/>
  <c r="C379" i="12" s="1"/>
  <c r="G434" i="7"/>
  <c r="C431" i="11" s="1"/>
  <c r="CQ279" i="13" l="1"/>
  <c r="CO280" i="13" s="1"/>
  <c r="AQ296" i="13"/>
  <c r="AO297" i="13" s="1"/>
  <c r="AP297" i="13" s="1"/>
  <c r="AS297" i="13" s="1"/>
  <c r="N295" i="13"/>
  <c r="L296" i="13" s="1"/>
  <c r="O296" i="13" s="1"/>
  <c r="P295" i="13"/>
  <c r="AE302" i="13"/>
  <c r="AG302" i="13"/>
  <c r="ET265" i="13"/>
  <c r="EU265" i="13" s="1"/>
  <c r="ES266" i="13" s="1"/>
  <c r="EK269" i="13"/>
  <c r="EM269" i="13"/>
  <c r="W296" i="13"/>
  <c r="U297" i="13" s="1"/>
  <c r="BB288" i="13"/>
  <c r="AZ289" i="13" s="1"/>
  <c r="BA289" i="13" s="1"/>
  <c r="EE260" i="13"/>
  <c r="EC260" i="13"/>
  <c r="EA261" i="13" s="1"/>
  <c r="BD288" i="13"/>
  <c r="CW178" i="13"/>
  <c r="BW178" i="13"/>
  <c r="BY178" i="13"/>
  <c r="BN240" i="13"/>
  <c r="BL240" i="13"/>
  <c r="CG178" i="13"/>
  <c r="DD178" i="13"/>
  <c r="CI178" i="13"/>
  <c r="DL178" i="13"/>
  <c r="C179" i="13"/>
  <c r="D431" i="11"/>
  <c r="B380" i="12"/>
  <c r="H435" i="7"/>
  <c r="D379" i="12"/>
  <c r="G435" i="7"/>
  <c r="C432" i="11" s="1"/>
  <c r="D383" i="7"/>
  <c r="C380" i="12" s="1"/>
  <c r="E384" i="7"/>
  <c r="CR280" i="13" l="1"/>
  <c r="CP280" i="13"/>
  <c r="M296" i="13"/>
  <c r="P296" i="13" s="1"/>
  <c r="AR297" i="13"/>
  <c r="AQ297" i="13" s="1"/>
  <c r="AO298" i="13" s="1"/>
  <c r="AF302" i="13"/>
  <c r="AD303" i="13" s="1"/>
  <c r="AG303" i="13" s="1"/>
  <c r="AH302" i="13"/>
  <c r="EW265" i="13"/>
  <c r="EV266" i="13"/>
  <c r="ET266" i="13"/>
  <c r="EN269" i="13"/>
  <c r="EL269" i="13"/>
  <c r="EJ270" i="13" s="1"/>
  <c r="V297" i="13"/>
  <c r="X297" i="13"/>
  <c r="BC289" i="13"/>
  <c r="BB289" i="13" s="1"/>
  <c r="AZ290" i="13" s="1"/>
  <c r="EB261" i="13"/>
  <c r="ED261" i="13"/>
  <c r="BD289" i="13"/>
  <c r="DE178" i="13"/>
  <c r="CE179" i="13"/>
  <c r="CZ178" i="13"/>
  <c r="F179" i="13"/>
  <c r="DM179" i="13" s="1"/>
  <c r="D179" i="13"/>
  <c r="G179" i="13" s="1"/>
  <c r="DN179" i="13" s="1"/>
  <c r="DJ179" i="13"/>
  <c r="BO240" i="13"/>
  <c r="BM240" i="13"/>
  <c r="BK241" i="13" s="1"/>
  <c r="CX178" i="13"/>
  <c r="BU179" i="13"/>
  <c r="DG178" i="13"/>
  <c r="H436" i="7"/>
  <c r="D380" i="12"/>
  <c r="B381" i="12"/>
  <c r="D432" i="11"/>
  <c r="G436" i="7"/>
  <c r="C433" i="11" s="1"/>
  <c r="D384" i="7"/>
  <c r="C381" i="12" s="1"/>
  <c r="E385" i="7"/>
  <c r="CQ280" i="13" l="1"/>
  <c r="CO281" i="13" s="1"/>
  <c r="CS280" i="13"/>
  <c r="N296" i="13"/>
  <c r="L297" i="13" s="1"/>
  <c r="O297" i="13" s="1"/>
  <c r="AR298" i="13"/>
  <c r="AP298" i="13"/>
  <c r="EU266" i="13"/>
  <c r="ES267" i="13" s="1"/>
  <c r="EV267" i="13" s="1"/>
  <c r="AE303" i="13"/>
  <c r="AH303" i="13" s="1"/>
  <c r="EW266" i="13"/>
  <c r="W297" i="13"/>
  <c r="U298" i="13" s="1"/>
  <c r="X298" i="13" s="1"/>
  <c r="EK270" i="13"/>
  <c r="EM270" i="13"/>
  <c r="Y297" i="13"/>
  <c r="BA290" i="13"/>
  <c r="BD290" i="13" s="1"/>
  <c r="BC290" i="13"/>
  <c r="EE261" i="13"/>
  <c r="EC261" i="13"/>
  <c r="EA262" i="13" s="1"/>
  <c r="BN241" i="13"/>
  <c r="BL241" i="13"/>
  <c r="CF179" i="13"/>
  <c r="CH179" i="13"/>
  <c r="DF179" i="13" s="1"/>
  <c r="DC179" i="13"/>
  <c r="CV179" i="13"/>
  <c r="BV179" i="13"/>
  <c r="BX179" i="13"/>
  <c r="CY179" i="13" s="1"/>
  <c r="E179" i="13"/>
  <c r="DK179" i="13"/>
  <c r="H437" i="7"/>
  <c r="D381" i="12"/>
  <c r="B382" i="12"/>
  <c r="D433" i="11"/>
  <c r="G437" i="7"/>
  <c r="C434" i="11" s="1"/>
  <c r="E386" i="7"/>
  <c r="D385" i="7"/>
  <c r="C382" i="12" s="1"/>
  <c r="CP281" i="13" l="1"/>
  <c r="CR281" i="13"/>
  <c r="M297" i="13"/>
  <c r="N297" i="13" s="1"/>
  <c r="L298" i="13" s="1"/>
  <c r="M298" i="13" s="1"/>
  <c r="ET267" i="13"/>
  <c r="EU267" i="13" s="1"/>
  <c r="ES268" i="13" s="1"/>
  <c r="EV268" i="13" s="1"/>
  <c r="AS298" i="13"/>
  <c r="AQ298" i="13"/>
  <c r="AO299" i="13" s="1"/>
  <c r="AF303" i="13"/>
  <c r="AD304" i="13" s="1"/>
  <c r="AE304" i="13" s="1"/>
  <c r="AH304" i="13" s="1"/>
  <c r="V298" i="13"/>
  <c r="W298" i="13" s="1"/>
  <c r="U299" i="13" s="1"/>
  <c r="X299" i="13" s="1"/>
  <c r="EN270" i="13"/>
  <c r="EL270" i="13"/>
  <c r="EJ271" i="13" s="1"/>
  <c r="BB290" i="13"/>
  <c r="AZ291" i="13" s="1"/>
  <c r="BC291" i="13" s="1"/>
  <c r="EB262" i="13"/>
  <c r="ED262" i="13"/>
  <c r="CG179" i="13"/>
  <c r="DD179" i="13"/>
  <c r="CI179" i="13"/>
  <c r="DL179" i="13"/>
  <c r="C180" i="13"/>
  <c r="BW179" i="13"/>
  <c r="CW179" i="13"/>
  <c r="BY179" i="13"/>
  <c r="BO241" i="13"/>
  <c r="BM241" i="13"/>
  <c r="BK242" i="13" s="1"/>
  <c r="D382" i="12"/>
  <c r="D434" i="11"/>
  <c r="B383" i="12"/>
  <c r="H438" i="7"/>
  <c r="E387" i="7"/>
  <c r="D386" i="7"/>
  <c r="C383" i="12" s="1"/>
  <c r="G438" i="7"/>
  <c r="C435" i="11" s="1"/>
  <c r="CQ281" i="13" l="1"/>
  <c r="CO282" i="13" s="1"/>
  <c r="CS281" i="13"/>
  <c r="ET268" i="13"/>
  <c r="EU268" i="13" s="1"/>
  <c r="ES269" i="13" s="1"/>
  <c r="ET269" i="13" s="1"/>
  <c r="EW267" i="13"/>
  <c r="O298" i="13"/>
  <c r="N298" i="13" s="1"/>
  <c r="L299" i="13" s="1"/>
  <c r="P297" i="13"/>
  <c r="P298" i="13" s="1"/>
  <c r="AG304" i="13"/>
  <c r="AF304" i="13" s="1"/>
  <c r="AD305" i="13" s="1"/>
  <c r="AG305" i="13" s="1"/>
  <c r="Y298" i="13"/>
  <c r="AR299" i="13"/>
  <c r="AP299" i="13"/>
  <c r="V299" i="13"/>
  <c r="W299" i="13" s="1"/>
  <c r="U300" i="13" s="1"/>
  <c r="X300" i="13" s="1"/>
  <c r="EK271" i="13"/>
  <c r="EM271" i="13"/>
  <c r="BA291" i="13"/>
  <c r="BB291" i="13" s="1"/>
  <c r="AZ292" i="13" s="1"/>
  <c r="BC292" i="13" s="1"/>
  <c r="EE262" i="13"/>
  <c r="EC262" i="13"/>
  <c r="EA263" i="13" s="1"/>
  <c r="DE179" i="13"/>
  <c r="CE180" i="13"/>
  <c r="CZ179" i="13"/>
  <c r="DG179" i="13"/>
  <c r="BN242" i="13"/>
  <c r="BL242" i="13"/>
  <c r="CX179" i="13"/>
  <c r="BU180" i="13"/>
  <c r="D180" i="13"/>
  <c r="F180" i="13"/>
  <c r="DM180" i="13" s="1"/>
  <c r="DJ180" i="13"/>
  <c r="D383" i="12"/>
  <c r="H439" i="7"/>
  <c r="B384" i="12"/>
  <c r="D435" i="11"/>
  <c r="G439" i="7"/>
  <c r="C436" i="11" s="1"/>
  <c r="D387" i="7"/>
  <c r="C384" i="12" s="1"/>
  <c r="E388" i="7"/>
  <c r="CR282" i="13" l="1"/>
  <c r="CP282" i="13"/>
  <c r="EW268" i="13"/>
  <c r="EW269" i="13" s="1"/>
  <c r="O299" i="13"/>
  <c r="M299" i="13"/>
  <c r="AQ299" i="13"/>
  <c r="AO300" i="13" s="1"/>
  <c r="AP300" i="13" s="1"/>
  <c r="AE305" i="13"/>
  <c r="AH305" i="13" s="1"/>
  <c r="AS299" i="13"/>
  <c r="EV269" i="13"/>
  <c r="EU269" i="13" s="1"/>
  <c r="ES270" i="13" s="1"/>
  <c r="EV270" i="13" s="1"/>
  <c r="Y299" i="13"/>
  <c r="BD291" i="13"/>
  <c r="EN271" i="13"/>
  <c r="EL271" i="13"/>
  <c r="EJ272" i="13" s="1"/>
  <c r="V300" i="13"/>
  <c r="W300" i="13" s="1"/>
  <c r="U301" i="13" s="1"/>
  <c r="V301" i="13" s="1"/>
  <c r="BA292" i="13"/>
  <c r="EB263" i="13"/>
  <c r="ED263" i="13"/>
  <c r="BV180" i="13"/>
  <c r="BX180" i="13"/>
  <c r="CY180" i="13" s="1"/>
  <c r="CV180" i="13"/>
  <c r="G180" i="13"/>
  <c r="DN180" i="13" s="1"/>
  <c r="E180" i="13"/>
  <c r="DK180" i="13"/>
  <c r="BO242" i="13"/>
  <c r="BM242" i="13"/>
  <c r="BK243" i="13" s="1"/>
  <c r="CH180" i="13"/>
  <c r="DF180" i="13" s="1"/>
  <c r="DC180" i="13"/>
  <c r="CF180" i="13"/>
  <c r="H440" i="7"/>
  <c r="D384" i="12"/>
  <c r="B385" i="12"/>
  <c r="D436" i="11"/>
  <c r="G440" i="7"/>
  <c r="C437" i="11" s="1"/>
  <c r="D388" i="7"/>
  <c r="C385" i="12" s="1"/>
  <c r="E389" i="7"/>
  <c r="CS282" i="13" l="1"/>
  <c r="CQ282" i="13"/>
  <c r="CO283" i="13" s="1"/>
  <c r="AR300" i="13"/>
  <c r="AQ300" i="13" s="1"/>
  <c r="AO301" i="13" s="1"/>
  <c r="AP301" i="13" s="1"/>
  <c r="P299" i="13"/>
  <c r="N299" i="13"/>
  <c r="L300" i="13" s="1"/>
  <c r="AF305" i="13"/>
  <c r="AD306" i="13" s="1"/>
  <c r="AG306" i="13" s="1"/>
  <c r="AS300" i="13"/>
  <c r="BD292" i="13"/>
  <c r="ET270" i="13"/>
  <c r="EW270" i="13" s="1"/>
  <c r="BB292" i="13"/>
  <c r="AZ293" i="13" s="1"/>
  <c r="BC293" i="13" s="1"/>
  <c r="X301" i="13"/>
  <c r="W301" i="13" s="1"/>
  <c r="U302" i="13" s="1"/>
  <c r="V302" i="13" s="1"/>
  <c r="EM272" i="13"/>
  <c r="EK272" i="13"/>
  <c r="Y300" i="13"/>
  <c r="Y301" i="13" s="1"/>
  <c r="EE263" i="13"/>
  <c r="EC263" i="13"/>
  <c r="EA264" i="13" s="1"/>
  <c r="DL180" i="13"/>
  <c r="C181" i="13"/>
  <c r="CW180" i="13"/>
  <c r="BW180" i="13"/>
  <c r="BY180" i="13"/>
  <c r="CG180" i="13"/>
  <c r="DD180" i="13"/>
  <c r="CI180" i="13"/>
  <c r="BN243" i="13"/>
  <c r="BL243" i="13"/>
  <c r="B386" i="12"/>
  <c r="D385" i="12"/>
  <c r="D437" i="11"/>
  <c r="H441" i="7"/>
  <c r="G441" i="7"/>
  <c r="C438" i="11" s="1"/>
  <c r="E390" i="7"/>
  <c r="D389" i="7"/>
  <c r="C386" i="12" s="1"/>
  <c r="CP283" i="13" l="1"/>
  <c r="CS283" i="13" s="1"/>
  <c r="CR283" i="13"/>
  <c r="O300" i="13"/>
  <c r="M300" i="13"/>
  <c r="P300" i="13" s="1"/>
  <c r="BA293" i="13"/>
  <c r="BB293" i="13" s="1"/>
  <c r="AZ294" i="13" s="1"/>
  <c r="BC294" i="13" s="1"/>
  <c r="AE306" i="13"/>
  <c r="AH306" i="13" s="1"/>
  <c r="AR301" i="13"/>
  <c r="AQ301" i="13" s="1"/>
  <c r="AO302" i="13" s="1"/>
  <c r="AS301" i="13"/>
  <c r="EU270" i="13"/>
  <c r="ES271" i="13" s="1"/>
  <c r="EV271" i="13" s="1"/>
  <c r="X302" i="13"/>
  <c r="W302" i="13" s="1"/>
  <c r="U303" i="13" s="1"/>
  <c r="EN272" i="13"/>
  <c r="EL272" i="13"/>
  <c r="EJ273" i="13" s="1"/>
  <c r="Y302" i="13"/>
  <c r="ED264" i="13"/>
  <c r="EB264" i="13"/>
  <c r="CZ180" i="13"/>
  <c r="DG180" i="13"/>
  <c r="CX180" i="13"/>
  <c r="BU181" i="13"/>
  <c r="BO243" i="13"/>
  <c r="BM243" i="13"/>
  <c r="BK244" i="13" s="1"/>
  <c r="DE180" i="13"/>
  <c r="CE181" i="13"/>
  <c r="D181" i="13"/>
  <c r="G181" i="13" s="1"/>
  <c r="DN181" i="13" s="1"/>
  <c r="F181" i="13"/>
  <c r="DM181" i="13" s="1"/>
  <c r="DJ181" i="13"/>
  <c r="D386" i="12"/>
  <c r="H442" i="7"/>
  <c r="B387" i="12"/>
  <c r="D438" i="11"/>
  <c r="E391" i="7"/>
  <c r="D390" i="7"/>
  <c r="C387" i="12" s="1"/>
  <c r="G442" i="7"/>
  <c r="C439" i="11" s="1"/>
  <c r="BA294" i="13" l="1"/>
  <c r="CQ283" i="13"/>
  <c r="CO284" i="13" s="1"/>
  <c r="BD293" i="13"/>
  <c r="BD294" i="13" s="1"/>
  <c r="N300" i="13"/>
  <c r="L301" i="13" s="1"/>
  <c r="ET271" i="13"/>
  <c r="EW271" i="13" s="1"/>
  <c r="AF306" i="13"/>
  <c r="AD307" i="13" s="1"/>
  <c r="AG307" i="13" s="1"/>
  <c r="AP302" i="13"/>
  <c r="AS302" i="13" s="1"/>
  <c r="AR302" i="13"/>
  <c r="X303" i="13"/>
  <c r="V303" i="13"/>
  <c r="EK273" i="13"/>
  <c r="EM273" i="13"/>
  <c r="BB294" i="13"/>
  <c r="AZ295" i="13" s="1"/>
  <c r="BC295" i="13" s="1"/>
  <c r="EE264" i="13"/>
  <c r="EC264" i="13"/>
  <c r="EA265" i="13" s="1"/>
  <c r="E181" i="13"/>
  <c r="DK181" i="13"/>
  <c r="CV181" i="13"/>
  <c r="BV181" i="13"/>
  <c r="BX181" i="13"/>
  <c r="CY181" i="13" s="1"/>
  <c r="CF181" i="13"/>
  <c r="CH181" i="13"/>
  <c r="DF181" i="13" s="1"/>
  <c r="DC181" i="13"/>
  <c r="BN244" i="13"/>
  <c r="BL244" i="13"/>
  <c r="D387" i="12"/>
  <c r="H443" i="7"/>
  <c r="B388" i="12"/>
  <c r="D439" i="11"/>
  <c r="D391" i="7"/>
  <c r="C388" i="12" s="1"/>
  <c r="E392" i="7"/>
  <c r="G443" i="7"/>
  <c r="C440" i="11" s="1"/>
  <c r="CP284" i="13" l="1"/>
  <c r="CR284" i="13"/>
  <c r="EU271" i="13"/>
  <c r="ES272" i="13" s="1"/>
  <c r="EV272" i="13" s="1"/>
  <c r="M301" i="13"/>
  <c r="O301" i="13"/>
  <c r="AE307" i="13"/>
  <c r="AF307" i="13" s="1"/>
  <c r="AD308" i="13" s="1"/>
  <c r="AQ302" i="13"/>
  <c r="AO303" i="13" s="1"/>
  <c r="BA295" i="13"/>
  <c r="BB295" i="13" s="1"/>
  <c r="AZ296" i="13" s="1"/>
  <c r="W303" i="13"/>
  <c r="U304" i="13" s="1"/>
  <c r="X304" i="13" s="1"/>
  <c r="EL273" i="13"/>
  <c r="EJ274" i="13" s="1"/>
  <c r="EN273" i="13"/>
  <c r="Y303" i="13"/>
  <c r="ED265" i="13"/>
  <c r="EB265" i="13"/>
  <c r="CG181" i="13"/>
  <c r="DD181" i="13"/>
  <c r="CI181" i="13"/>
  <c r="BW181" i="13"/>
  <c r="CW181" i="13"/>
  <c r="BY181" i="13"/>
  <c r="BO244" i="13"/>
  <c r="BM244" i="13"/>
  <c r="BK245" i="13" s="1"/>
  <c r="DL181" i="13"/>
  <c r="C182" i="13"/>
  <c r="B389" i="12"/>
  <c r="D388" i="12"/>
  <c r="H444" i="7"/>
  <c r="D440" i="11"/>
  <c r="D392" i="7"/>
  <c r="C389" i="12" s="1"/>
  <c r="E393" i="7"/>
  <c r="G444" i="7"/>
  <c r="C441" i="11" s="1"/>
  <c r="CQ284" i="13" l="1"/>
  <c r="CO285" i="13" s="1"/>
  <c r="CS284" i="13"/>
  <c r="P301" i="13"/>
  <c r="N301" i="13"/>
  <c r="L302" i="13" s="1"/>
  <c r="ET272" i="13"/>
  <c r="EU272" i="13" s="1"/>
  <c r="ES273" i="13" s="1"/>
  <c r="EV273" i="13" s="1"/>
  <c r="AH307" i="13"/>
  <c r="AR303" i="13"/>
  <c r="AP303" i="13"/>
  <c r="AG308" i="13"/>
  <c r="AE308" i="13"/>
  <c r="V304" i="13"/>
  <c r="W304" i="13" s="1"/>
  <c r="U305" i="13" s="1"/>
  <c r="X305" i="13" s="1"/>
  <c r="ET273" i="13"/>
  <c r="EU273" i="13" s="1"/>
  <c r="ES274" i="13" s="1"/>
  <c r="EV274" i="13" s="1"/>
  <c r="BD295" i="13"/>
  <c r="EK274" i="13"/>
  <c r="EM274" i="13"/>
  <c r="EE265" i="13"/>
  <c r="EC265" i="13"/>
  <c r="EA266" i="13" s="1"/>
  <c r="BA296" i="13"/>
  <c r="BC296" i="13"/>
  <c r="F182" i="13"/>
  <c r="DM182" i="13" s="1"/>
  <c r="D182" i="13"/>
  <c r="DJ182" i="13"/>
  <c r="DE181" i="13"/>
  <c r="CE182" i="13"/>
  <c r="CZ181" i="13"/>
  <c r="CX181" i="13"/>
  <c r="BU182" i="13"/>
  <c r="BN245" i="13"/>
  <c r="BL245" i="13"/>
  <c r="DG181" i="13"/>
  <c r="H445" i="7"/>
  <c r="D441" i="11"/>
  <c r="B390" i="12"/>
  <c r="D389" i="12"/>
  <c r="E394" i="7"/>
  <c r="D393" i="7"/>
  <c r="C390" i="12" s="1"/>
  <c r="G445" i="7"/>
  <c r="C442" i="11" s="1"/>
  <c r="CP285" i="13" l="1"/>
  <c r="CS285" i="13" s="1"/>
  <c r="CR285" i="13"/>
  <c r="EW272" i="13"/>
  <c r="EW273" i="13" s="1"/>
  <c r="M302" i="13"/>
  <c r="O302" i="13"/>
  <c r="AQ303" i="13"/>
  <c r="AO304" i="13" s="1"/>
  <c r="AR304" i="13" s="1"/>
  <c r="AS303" i="13"/>
  <c r="AF308" i="13"/>
  <c r="AD309" i="13" s="1"/>
  <c r="AE309" i="13" s="1"/>
  <c r="AH308" i="13"/>
  <c r="Y304" i="13"/>
  <c r="ET274" i="13"/>
  <c r="EU274" i="13" s="1"/>
  <c r="ES275" i="13" s="1"/>
  <c r="ET275" i="13" s="1"/>
  <c r="V305" i="13"/>
  <c r="W305" i="13" s="1"/>
  <c r="U306" i="13" s="1"/>
  <c r="X306" i="13" s="1"/>
  <c r="EN274" i="13"/>
  <c r="EL274" i="13"/>
  <c r="EJ275" i="13" s="1"/>
  <c r="EB266" i="13"/>
  <c r="ED266" i="13"/>
  <c r="BB296" i="13"/>
  <c r="AZ297" i="13" s="1"/>
  <c r="BD296" i="13"/>
  <c r="BO245" i="13"/>
  <c r="BM245" i="13"/>
  <c r="BK246" i="13" s="1"/>
  <c r="BX182" i="13"/>
  <c r="CY182" i="13" s="1"/>
  <c r="CV182" i="13"/>
  <c r="BV182" i="13"/>
  <c r="CH182" i="13"/>
  <c r="DF182" i="13" s="1"/>
  <c r="DC182" i="13"/>
  <c r="CF182" i="13"/>
  <c r="G182" i="13"/>
  <c r="DN182" i="13" s="1"/>
  <c r="E182" i="13"/>
  <c r="DK182" i="13"/>
  <c r="B391" i="12"/>
  <c r="D442" i="11"/>
  <c r="H446" i="7"/>
  <c r="D390" i="12"/>
  <c r="E395" i="7"/>
  <c r="D394" i="7"/>
  <c r="C391" i="12" s="1"/>
  <c r="G446" i="7"/>
  <c r="C443" i="11" s="1"/>
  <c r="CQ285" i="13" l="1"/>
  <c r="CO286" i="13" s="1"/>
  <c r="AP304" i="13"/>
  <c r="AQ304" i="13" s="1"/>
  <c r="AO305" i="13" s="1"/>
  <c r="AR305" i="13" s="1"/>
  <c r="N302" i="13"/>
  <c r="L303" i="13" s="1"/>
  <c r="M303" i="13" s="1"/>
  <c r="P302" i="13"/>
  <c r="AH309" i="13"/>
  <c r="AG309" i="13"/>
  <c r="AF309" i="13" s="1"/>
  <c r="AD310" i="13" s="1"/>
  <c r="AE310" i="13" s="1"/>
  <c r="AS304" i="13"/>
  <c r="EW274" i="13"/>
  <c r="EW275" i="13" s="1"/>
  <c r="Y305" i="13"/>
  <c r="V306" i="13"/>
  <c r="EK275" i="13"/>
  <c r="EM275" i="13"/>
  <c r="EV275" i="13"/>
  <c r="EU275" i="13" s="1"/>
  <c r="ES276" i="13" s="1"/>
  <c r="EE266" i="13"/>
  <c r="EC266" i="13"/>
  <c r="EA267" i="13" s="1"/>
  <c r="BC297" i="13"/>
  <c r="BA297" i="13"/>
  <c r="CW182" i="13"/>
  <c r="BW182" i="13"/>
  <c r="BY182" i="13"/>
  <c r="DL182" i="13"/>
  <c r="C183" i="13"/>
  <c r="BN246" i="13"/>
  <c r="BL246" i="13"/>
  <c r="DD182" i="13"/>
  <c r="CG182" i="13"/>
  <c r="CI182" i="13"/>
  <c r="D443" i="11"/>
  <c r="H447" i="7"/>
  <c r="B392" i="12"/>
  <c r="D391" i="12"/>
  <c r="G447" i="7"/>
  <c r="C444" i="11" s="1"/>
  <c r="D395" i="7"/>
  <c r="C392" i="12" s="1"/>
  <c r="E396" i="7"/>
  <c r="O303" i="13" l="1"/>
  <c r="CR286" i="13"/>
  <c r="CP286" i="13"/>
  <c r="P303" i="13"/>
  <c r="N303" i="13"/>
  <c r="L304" i="13" s="1"/>
  <c r="AP305" i="13"/>
  <c r="AQ305" i="13" s="1"/>
  <c r="AO306" i="13" s="1"/>
  <c r="AR306" i="13" s="1"/>
  <c r="AH310" i="13"/>
  <c r="AS305" i="13"/>
  <c r="AG310" i="13"/>
  <c r="AF310" i="13" s="1"/>
  <c r="AD311" i="13" s="1"/>
  <c r="AG311" i="13" s="1"/>
  <c r="W306" i="13"/>
  <c r="U307" i="13" s="1"/>
  <c r="Y306" i="13"/>
  <c r="EL275" i="13"/>
  <c r="EJ276" i="13" s="1"/>
  <c r="EN275" i="13"/>
  <c r="ET276" i="13"/>
  <c r="EW276" i="13" s="1"/>
  <c r="EV276" i="13"/>
  <c r="EB267" i="13"/>
  <c r="ED267" i="13"/>
  <c r="BB297" i="13"/>
  <c r="AZ298" i="13" s="1"/>
  <c r="BC298" i="13" s="1"/>
  <c r="BD297" i="13"/>
  <c r="DG182" i="13"/>
  <c r="DE182" i="13"/>
  <c r="CE183" i="13"/>
  <c r="CZ182" i="13"/>
  <c r="D183" i="13"/>
  <c r="G183" i="13" s="1"/>
  <c r="DN183" i="13" s="1"/>
  <c r="F183" i="13"/>
  <c r="DM183" i="13" s="1"/>
  <c r="DJ183" i="13"/>
  <c r="CX182" i="13"/>
  <c r="BU183" i="13"/>
  <c r="BO246" i="13"/>
  <c r="BM246" i="13"/>
  <c r="BK247" i="13" s="1"/>
  <c r="H448" i="7"/>
  <c r="D392" i="12"/>
  <c r="B393" i="12"/>
  <c r="D444" i="11"/>
  <c r="D396" i="7"/>
  <c r="C393" i="12" s="1"/>
  <c r="E397" i="7"/>
  <c r="G448" i="7"/>
  <c r="C445" i="11" s="1"/>
  <c r="CQ286" i="13" l="1"/>
  <c r="CO287" i="13" s="1"/>
  <c r="CS286" i="13"/>
  <c r="O304" i="13"/>
  <c r="M304" i="13"/>
  <c r="AP306" i="13"/>
  <c r="AQ306" i="13" s="1"/>
  <c r="AO307" i="13" s="1"/>
  <c r="AE311" i="13"/>
  <c r="AF311" i="13" s="1"/>
  <c r="AD312" i="13" s="1"/>
  <c r="X307" i="13"/>
  <c r="V307" i="13"/>
  <c r="EM276" i="13"/>
  <c r="EK276" i="13"/>
  <c r="EU276" i="13"/>
  <c r="ES277" i="13" s="1"/>
  <c r="ET277" i="13" s="1"/>
  <c r="EW277" i="13" s="1"/>
  <c r="BA298" i="13"/>
  <c r="BD298" i="13" s="1"/>
  <c r="EE267" i="13"/>
  <c r="EC267" i="13"/>
  <c r="EA268" i="13" s="1"/>
  <c r="CV183" i="13"/>
  <c r="BV183" i="13"/>
  <c r="BX183" i="13"/>
  <c r="CY183" i="13" s="1"/>
  <c r="E183" i="13"/>
  <c r="DK183" i="13"/>
  <c r="BN247" i="13"/>
  <c r="BL247" i="13"/>
  <c r="CH183" i="13"/>
  <c r="DF183" i="13" s="1"/>
  <c r="DC183" i="13"/>
  <c r="CF183" i="13"/>
  <c r="D393" i="12"/>
  <c r="B394" i="12"/>
  <c r="D445" i="11"/>
  <c r="H449" i="7"/>
  <c r="G449" i="7"/>
  <c r="C446" i="11" s="1"/>
  <c r="E398" i="7"/>
  <c r="D397" i="7"/>
  <c r="C394" i="12" s="1"/>
  <c r="CR287" i="13" l="1"/>
  <c r="CP287" i="13"/>
  <c r="CQ287" i="13" s="1"/>
  <c r="CO288" i="13" s="1"/>
  <c r="N304" i="13"/>
  <c r="L305" i="13" s="1"/>
  <c r="M305" i="13" s="1"/>
  <c r="P304" i="13"/>
  <c r="AR307" i="13"/>
  <c r="AP307" i="13"/>
  <c r="AS306" i="13"/>
  <c r="AG312" i="13"/>
  <c r="AE312" i="13"/>
  <c r="AH311" i="13"/>
  <c r="W307" i="13"/>
  <c r="U308" i="13" s="1"/>
  <c r="V308" i="13" s="1"/>
  <c r="Y307" i="13"/>
  <c r="EV277" i="13"/>
  <c r="EU277" i="13" s="1"/>
  <c r="ES278" i="13" s="1"/>
  <c r="EV278" i="13" s="1"/>
  <c r="EN276" i="13"/>
  <c r="EL276" i="13"/>
  <c r="EJ277" i="13" s="1"/>
  <c r="BB298" i="13"/>
  <c r="AZ299" i="13" s="1"/>
  <c r="BC299" i="13" s="1"/>
  <c r="EB268" i="13"/>
  <c r="ED268" i="13"/>
  <c r="DL183" i="13"/>
  <c r="C184" i="13"/>
  <c r="CW183" i="13"/>
  <c r="BW183" i="13"/>
  <c r="BY183" i="13"/>
  <c r="BO247" i="13"/>
  <c r="BM247" i="13"/>
  <c r="BK248" i="13" s="1"/>
  <c r="CG183" i="13"/>
  <c r="DD183" i="13"/>
  <c r="CI183" i="13"/>
  <c r="B395" i="12"/>
  <c r="H450" i="7"/>
  <c r="D394" i="12"/>
  <c r="D446" i="11"/>
  <c r="E399" i="7"/>
  <c r="D398" i="7"/>
  <c r="C395" i="12" s="1"/>
  <c r="G450" i="7"/>
  <c r="C447" i="11" s="1"/>
  <c r="CR288" i="13" l="1"/>
  <c r="CP288" i="13"/>
  <c r="CQ288" i="13" s="1"/>
  <c r="CO289" i="13" s="1"/>
  <c r="CS287" i="13"/>
  <c r="P305" i="13"/>
  <c r="O305" i="13"/>
  <c r="N305" i="13" s="1"/>
  <c r="L306" i="13" s="1"/>
  <c r="AS307" i="13"/>
  <c r="AQ307" i="13"/>
  <c r="AO308" i="13" s="1"/>
  <c r="AR308" i="13" s="1"/>
  <c r="AF312" i="13"/>
  <c r="AD313" i="13" s="1"/>
  <c r="AG313" i="13" s="1"/>
  <c r="AH312" i="13"/>
  <c r="Y308" i="13"/>
  <c r="X308" i="13"/>
  <c r="W308" i="13" s="1"/>
  <c r="U309" i="13" s="1"/>
  <c r="X309" i="13" s="1"/>
  <c r="EK277" i="13"/>
  <c r="EM277" i="13"/>
  <c r="BA299" i="13"/>
  <c r="BB299" i="13" s="1"/>
  <c r="AZ300" i="13" s="1"/>
  <c r="ET278" i="13"/>
  <c r="EU278" i="13" s="1"/>
  <c r="ES279" i="13" s="1"/>
  <c r="EV279" i="13" s="1"/>
  <c r="EE268" i="13"/>
  <c r="EC268" i="13"/>
  <c r="EA269" i="13" s="1"/>
  <c r="DE183" i="13"/>
  <c r="CE184" i="13"/>
  <c r="CX183" i="13"/>
  <c r="BU184" i="13"/>
  <c r="DG183" i="13"/>
  <c r="BN248" i="13"/>
  <c r="BL248" i="13"/>
  <c r="F184" i="13"/>
  <c r="DM184" i="13" s="1"/>
  <c r="D184" i="13"/>
  <c r="G184" i="13" s="1"/>
  <c r="DN184" i="13" s="1"/>
  <c r="DJ184" i="13"/>
  <c r="CZ183" i="13"/>
  <c r="H451" i="7"/>
  <c r="B396" i="12"/>
  <c r="D447" i="11"/>
  <c r="D395" i="12"/>
  <c r="D399" i="7"/>
  <c r="C396" i="12" s="1"/>
  <c r="E400" i="7"/>
  <c r="G451" i="7"/>
  <c r="C448" i="11" s="1"/>
  <c r="CS288" i="13" l="1"/>
  <c r="CP289" i="13"/>
  <c r="CR289" i="13"/>
  <c r="M306" i="13"/>
  <c r="O306" i="13"/>
  <c r="AP308" i="13"/>
  <c r="AE313" i="13"/>
  <c r="AH313" i="13" s="1"/>
  <c r="BD299" i="13"/>
  <c r="V309" i="13"/>
  <c r="Y309" i="13" s="1"/>
  <c r="EN277" i="13"/>
  <c r="EL277" i="13"/>
  <c r="EJ278" i="13" s="1"/>
  <c r="ET279" i="13"/>
  <c r="EW278" i="13"/>
  <c r="EB269" i="13"/>
  <c r="ED269" i="13"/>
  <c r="BC300" i="13"/>
  <c r="BA300" i="13"/>
  <c r="E184" i="13"/>
  <c r="DK184" i="13"/>
  <c r="BO248" i="13"/>
  <c r="BM248" i="13"/>
  <c r="BK249" i="13" s="1"/>
  <c r="BX184" i="13"/>
  <c r="CY184" i="13" s="1"/>
  <c r="CV184" i="13"/>
  <c r="BV184" i="13"/>
  <c r="DC184" i="13"/>
  <c r="CF184" i="13"/>
  <c r="CH184" i="13"/>
  <c r="DF184" i="13" s="1"/>
  <c r="H452" i="7"/>
  <c r="D448" i="11"/>
  <c r="B397" i="12"/>
  <c r="D396" i="12"/>
  <c r="G452" i="7"/>
  <c r="C449" i="11" s="1"/>
  <c r="D400" i="7"/>
  <c r="C397" i="12" s="1"/>
  <c r="E401" i="7"/>
  <c r="CS289" i="13" l="1"/>
  <c r="CQ289" i="13"/>
  <c r="CO290" i="13" s="1"/>
  <c r="N306" i="13"/>
  <c r="L307" i="13" s="1"/>
  <c r="M307" i="13" s="1"/>
  <c r="P306" i="13"/>
  <c r="AF313" i="13"/>
  <c r="AD314" i="13" s="1"/>
  <c r="AE314" i="13" s="1"/>
  <c r="AH314" i="13" s="1"/>
  <c r="AQ308" i="13"/>
  <c r="AO309" i="13" s="1"/>
  <c r="AS308" i="13"/>
  <c r="W309" i="13"/>
  <c r="U310" i="13" s="1"/>
  <c r="X310" i="13" s="1"/>
  <c r="EM278" i="13"/>
  <c r="EK278" i="13"/>
  <c r="EW279" i="13"/>
  <c r="EU279" i="13"/>
  <c r="ES280" i="13" s="1"/>
  <c r="EE269" i="13"/>
  <c r="EC269" i="13"/>
  <c r="EA270" i="13" s="1"/>
  <c r="BD300" i="13"/>
  <c r="BB300" i="13"/>
  <c r="AZ301" i="13" s="1"/>
  <c r="CG184" i="13"/>
  <c r="DD184" i="13"/>
  <c r="CI184" i="13"/>
  <c r="BN249" i="13"/>
  <c r="BL249" i="13"/>
  <c r="DL184" i="13"/>
  <c r="C185" i="13"/>
  <c r="CW184" i="13"/>
  <c r="BW184" i="13"/>
  <c r="BY184" i="13"/>
  <c r="D449" i="11"/>
  <c r="H453" i="7"/>
  <c r="B398" i="12"/>
  <c r="D397" i="12"/>
  <c r="E402" i="7"/>
  <c r="D401" i="7"/>
  <c r="C398" i="12" s="1"/>
  <c r="G453" i="7"/>
  <c r="C450" i="11" s="1"/>
  <c r="CP290" i="13" l="1"/>
  <c r="CS290" i="13" s="1"/>
  <c r="CR290" i="13"/>
  <c r="O307" i="13"/>
  <c r="N307" i="13" s="1"/>
  <c r="L308" i="13" s="1"/>
  <c r="AG314" i="13"/>
  <c r="AF314" i="13" s="1"/>
  <c r="AD315" i="13" s="1"/>
  <c r="AG315" i="13" s="1"/>
  <c r="P307" i="13"/>
  <c r="AP309" i="13"/>
  <c r="AS309" i="13" s="1"/>
  <c r="AR309" i="13"/>
  <c r="V310" i="13"/>
  <c r="W310" i="13" s="1"/>
  <c r="U311" i="13" s="1"/>
  <c r="EL278" i="13"/>
  <c r="EJ279" i="13" s="1"/>
  <c r="EM279" i="13" s="1"/>
  <c r="EN278" i="13"/>
  <c r="EV280" i="13"/>
  <c r="ET280" i="13"/>
  <c r="ED270" i="13"/>
  <c r="EB270" i="13"/>
  <c r="BC301" i="13"/>
  <c r="BA301" i="13"/>
  <c r="BO249" i="13"/>
  <c r="BM249" i="13"/>
  <c r="BK250" i="13" s="1"/>
  <c r="DG184" i="13"/>
  <c r="F185" i="13"/>
  <c r="DM185" i="13" s="1"/>
  <c r="D185" i="13"/>
  <c r="G185" i="13" s="1"/>
  <c r="DN185" i="13" s="1"/>
  <c r="DJ185" i="13"/>
  <c r="CZ184" i="13"/>
  <c r="CX184" i="13"/>
  <c r="BU185" i="13"/>
  <c r="DE184" i="13"/>
  <c r="CE185" i="13"/>
  <c r="H454" i="7"/>
  <c r="B399" i="12"/>
  <c r="D450" i="11"/>
  <c r="D398" i="12"/>
  <c r="E403" i="7"/>
  <c r="D402" i="7"/>
  <c r="C399" i="12" s="1"/>
  <c r="G454" i="7"/>
  <c r="C451" i="11" s="1"/>
  <c r="CQ290" i="13" l="1"/>
  <c r="CO291" i="13" s="1"/>
  <c r="O308" i="13"/>
  <c r="M308" i="13"/>
  <c r="Y310" i="13"/>
  <c r="AQ309" i="13"/>
  <c r="AO310" i="13" s="1"/>
  <c r="AE315" i="13"/>
  <c r="AH315" i="13" s="1"/>
  <c r="EK279" i="13"/>
  <c r="EL279" i="13" s="1"/>
  <c r="EJ280" i="13" s="1"/>
  <c r="EK280" i="13" s="1"/>
  <c r="V311" i="13"/>
  <c r="Y311" i="13" s="1"/>
  <c r="X311" i="13"/>
  <c r="EU280" i="13"/>
  <c r="ES281" i="13" s="1"/>
  <c r="EV281" i="13" s="1"/>
  <c r="EW280" i="13"/>
  <c r="BB301" i="13"/>
  <c r="AZ302" i="13" s="1"/>
  <c r="BA302" i="13" s="1"/>
  <c r="EE270" i="13"/>
  <c r="EC270" i="13"/>
  <c r="EA271" i="13" s="1"/>
  <c r="BD301" i="13"/>
  <c r="CV185" i="13"/>
  <c r="BV185" i="13"/>
  <c r="BX185" i="13"/>
  <c r="CY185" i="13" s="1"/>
  <c r="BN250" i="13"/>
  <c r="BL250" i="13"/>
  <c r="CH185" i="13"/>
  <c r="DF185" i="13" s="1"/>
  <c r="DC185" i="13"/>
  <c r="CF185" i="13"/>
  <c r="E185" i="13"/>
  <c r="DK185" i="13"/>
  <c r="D451" i="11"/>
  <c r="D399" i="12"/>
  <c r="H455" i="7"/>
  <c r="B400" i="12"/>
  <c r="D403" i="7"/>
  <c r="C400" i="12" s="1"/>
  <c r="E404" i="7"/>
  <c r="G455" i="7"/>
  <c r="C452" i="11" s="1"/>
  <c r="CR291" i="13" l="1"/>
  <c r="CP291" i="13"/>
  <c r="N308" i="13"/>
  <c r="L309" i="13" s="1"/>
  <c r="O309" i="13" s="1"/>
  <c r="P308" i="13"/>
  <c r="AP310" i="13"/>
  <c r="AR310" i="13"/>
  <c r="AF315" i="13"/>
  <c r="AD316" i="13" s="1"/>
  <c r="AE316" i="13" s="1"/>
  <c r="ET281" i="13"/>
  <c r="EU281" i="13" s="1"/>
  <c r="ES282" i="13" s="1"/>
  <c r="EV282" i="13" s="1"/>
  <c r="EM280" i="13"/>
  <c r="EL280" i="13" s="1"/>
  <c r="EJ281" i="13" s="1"/>
  <c r="EN279" i="13"/>
  <c r="EN280" i="13" s="1"/>
  <c r="W311" i="13"/>
  <c r="U312" i="13" s="1"/>
  <c r="BC302" i="13"/>
  <c r="BB302" i="13" s="1"/>
  <c r="AZ303" i="13" s="1"/>
  <c r="ED271" i="13"/>
  <c r="EB271" i="13"/>
  <c r="BD302" i="13"/>
  <c r="DL185" i="13"/>
  <c r="C186" i="13"/>
  <c r="CW185" i="13"/>
  <c r="BW185" i="13"/>
  <c r="BY185" i="13"/>
  <c r="CG185" i="13"/>
  <c r="DD185" i="13"/>
  <c r="CI185" i="13"/>
  <c r="BO250" i="13"/>
  <c r="BM250" i="13"/>
  <c r="BK251" i="13" s="1"/>
  <c r="B401" i="12"/>
  <c r="D452" i="11"/>
  <c r="H456" i="7"/>
  <c r="D400" i="12"/>
  <c r="D404" i="7"/>
  <c r="C401" i="12" s="1"/>
  <c r="E405" i="7"/>
  <c r="G456" i="7"/>
  <c r="C453" i="11" s="1"/>
  <c r="M309" i="13" l="1"/>
  <c r="N309" i="13" s="1"/>
  <c r="L310" i="13" s="1"/>
  <c r="CQ291" i="13"/>
  <c r="CO292" i="13" s="1"/>
  <c r="CS291" i="13"/>
  <c r="P309" i="13"/>
  <c r="AS310" i="13"/>
  <c r="AQ310" i="13"/>
  <c r="AO311" i="13" s="1"/>
  <c r="AG316" i="13"/>
  <c r="AF316" i="13" s="1"/>
  <c r="AD317" i="13" s="1"/>
  <c r="EW281" i="13"/>
  <c r="AH316" i="13"/>
  <c r="ET282" i="13"/>
  <c r="V312" i="13"/>
  <c r="X312" i="13"/>
  <c r="EE271" i="13"/>
  <c r="EC271" i="13"/>
  <c r="EA272" i="13" s="1"/>
  <c r="EM281" i="13"/>
  <c r="EK281" i="13"/>
  <c r="BC303" i="13"/>
  <c r="BA303" i="13"/>
  <c r="CZ185" i="13"/>
  <c r="D186" i="13"/>
  <c r="F186" i="13"/>
  <c r="DM186" i="13" s="1"/>
  <c r="DJ186" i="13"/>
  <c r="BN251" i="13"/>
  <c r="BL251" i="13"/>
  <c r="DE185" i="13"/>
  <c r="CE186" i="13"/>
  <c r="CX185" i="13"/>
  <c r="BU186" i="13"/>
  <c r="DG185" i="13"/>
  <c r="D401" i="12"/>
  <c r="D453" i="11"/>
  <c r="H457" i="7"/>
  <c r="B402" i="12"/>
  <c r="E406" i="7"/>
  <c r="D405" i="7"/>
  <c r="C402" i="12" s="1"/>
  <c r="G457" i="7"/>
  <c r="C454" i="11" s="1"/>
  <c r="CP292" i="13" l="1"/>
  <c r="CS292" i="13" s="1"/>
  <c r="CR292" i="13"/>
  <c r="O310" i="13"/>
  <c r="M310" i="13"/>
  <c r="AP311" i="13"/>
  <c r="AS311" i="13" s="1"/>
  <c r="AR311" i="13"/>
  <c r="EW282" i="13"/>
  <c r="EU282" i="13"/>
  <c r="ES283" i="13" s="1"/>
  <c r="ET283" i="13" s="1"/>
  <c r="AE317" i="13"/>
  <c r="AG317" i="13"/>
  <c r="Y312" i="13"/>
  <c r="W312" i="13"/>
  <c r="U313" i="13" s="1"/>
  <c r="BB303" i="13"/>
  <c r="AZ304" i="13" s="1"/>
  <c r="BC304" i="13" s="1"/>
  <c r="EB272" i="13"/>
  <c r="ED272" i="13"/>
  <c r="EN281" i="13"/>
  <c r="EL281" i="13"/>
  <c r="EJ282" i="13" s="1"/>
  <c r="BD303" i="13"/>
  <c r="CV186" i="13"/>
  <c r="BV186" i="13"/>
  <c r="BX186" i="13"/>
  <c r="CY186" i="13" s="1"/>
  <c r="BO251" i="13"/>
  <c r="BM251" i="13"/>
  <c r="BK252" i="13" s="1"/>
  <c r="DC186" i="13"/>
  <c r="CF186" i="13"/>
  <c r="CH186" i="13"/>
  <c r="DF186" i="13" s="1"/>
  <c r="G186" i="13"/>
  <c r="DN186" i="13" s="1"/>
  <c r="E186" i="13"/>
  <c r="DK186" i="13"/>
  <c r="D454" i="11"/>
  <c r="H458" i="7"/>
  <c r="B403" i="12"/>
  <c r="D402" i="12"/>
  <c r="G458" i="7"/>
  <c r="C455" i="11" s="1"/>
  <c r="D406" i="7"/>
  <c r="C403" i="12" s="1"/>
  <c r="E407" i="7"/>
  <c r="CQ292" i="13" l="1"/>
  <c r="CO293" i="13" s="1"/>
  <c r="EV283" i="13"/>
  <c r="N310" i="13"/>
  <c r="L311" i="13" s="1"/>
  <c r="M311" i="13" s="1"/>
  <c r="P310" i="13"/>
  <c r="AQ311" i="13"/>
  <c r="AO312" i="13" s="1"/>
  <c r="AF317" i="13"/>
  <c r="AD318" i="13" s="1"/>
  <c r="AE318" i="13" s="1"/>
  <c r="AH317" i="13"/>
  <c r="X313" i="13"/>
  <c r="V313" i="13"/>
  <c r="EU283" i="13"/>
  <c r="ES284" i="13" s="1"/>
  <c r="ET284" i="13" s="1"/>
  <c r="EW283" i="13"/>
  <c r="BA304" i="13"/>
  <c r="BB304" i="13" s="1"/>
  <c r="AZ305" i="13" s="1"/>
  <c r="BC305" i="13" s="1"/>
  <c r="EE272" i="13"/>
  <c r="EC272" i="13"/>
  <c r="EA273" i="13" s="1"/>
  <c r="EK282" i="13"/>
  <c r="EN282" i="13" s="1"/>
  <c r="EM282" i="13"/>
  <c r="BW186" i="13"/>
  <c r="CW186" i="13"/>
  <c r="BY186" i="13"/>
  <c r="DD186" i="13"/>
  <c r="CG186" i="13"/>
  <c r="CI186" i="13"/>
  <c r="DL186" i="13"/>
  <c r="C187" i="13"/>
  <c r="BN252" i="13"/>
  <c r="BL252" i="13"/>
  <c r="D455" i="11"/>
  <c r="B404" i="12"/>
  <c r="H459" i="7"/>
  <c r="D403" i="12"/>
  <c r="E408" i="7"/>
  <c r="D407" i="7"/>
  <c r="C404" i="12" s="1"/>
  <c r="G459" i="7"/>
  <c r="C456" i="11" s="1"/>
  <c r="CP293" i="13" l="1"/>
  <c r="CR293" i="13"/>
  <c r="O311" i="13"/>
  <c r="N311" i="13" s="1"/>
  <c r="L312" i="13" s="1"/>
  <c r="P311" i="13"/>
  <c r="AP312" i="13"/>
  <c r="AR312" i="13"/>
  <c r="BD304" i="13"/>
  <c r="AH318" i="13"/>
  <c r="AG318" i="13"/>
  <c r="AF318" i="13" s="1"/>
  <c r="AD319" i="13" s="1"/>
  <c r="AG319" i="13" s="1"/>
  <c r="W313" i="13"/>
  <c r="U314" i="13" s="1"/>
  <c r="X314" i="13" s="1"/>
  <c r="Y313" i="13"/>
  <c r="EV284" i="13"/>
  <c r="EU284" i="13" s="1"/>
  <c r="ES285" i="13" s="1"/>
  <c r="EW284" i="13"/>
  <c r="BA305" i="13"/>
  <c r="BB305" i="13" s="1"/>
  <c r="AZ306" i="13" s="1"/>
  <c r="EB273" i="13"/>
  <c r="ED273" i="13"/>
  <c r="EL282" i="13"/>
  <c r="EJ283" i="13" s="1"/>
  <c r="DE186" i="13"/>
  <c r="CE187" i="13"/>
  <c r="BO252" i="13"/>
  <c r="BM252" i="13"/>
  <c r="BK253" i="13" s="1"/>
  <c r="F187" i="13"/>
  <c r="DM187" i="13" s="1"/>
  <c r="D187" i="13"/>
  <c r="G187" i="13" s="1"/>
  <c r="DN187" i="13" s="1"/>
  <c r="DJ187" i="13"/>
  <c r="CZ186" i="13"/>
  <c r="DG186" i="13"/>
  <c r="CX186" i="13"/>
  <c r="BU187" i="13"/>
  <c r="D456" i="11"/>
  <c r="H460" i="7"/>
  <c r="B405" i="12"/>
  <c r="D404" i="12"/>
  <c r="E409" i="7"/>
  <c r="D408" i="7"/>
  <c r="C405" i="12" s="1"/>
  <c r="G460" i="7"/>
  <c r="C457" i="11" s="1"/>
  <c r="CQ293" i="13" l="1"/>
  <c r="CO294" i="13" s="1"/>
  <c r="CS293" i="13"/>
  <c r="O312" i="13"/>
  <c r="M312" i="13"/>
  <c r="P312" i="13" s="1"/>
  <c r="AQ312" i="13"/>
  <c r="AO313" i="13" s="1"/>
  <c r="AR313" i="13" s="1"/>
  <c r="AS312" i="13"/>
  <c r="BD305" i="13"/>
  <c r="AE319" i="13"/>
  <c r="AF319" i="13" s="1"/>
  <c r="AD320" i="13" s="1"/>
  <c r="V314" i="13"/>
  <c r="W314" i="13" s="1"/>
  <c r="U315" i="13" s="1"/>
  <c r="EV285" i="13"/>
  <c r="ET285" i="13"/>
  <c r="EE273" i="13"/>
  <c r="EC273" i="13"/>
  <c r="EA274" i="13" s="1"/>
  <c r="EK283" i="13"/>
  <c r="EM283" i="13"/>
  <c r="BC306" i="13"/>
  <c r="BA306" i="13"/>
  <c r="DC187" i="13"/>
  <c r="CF187" i="13"/>
  <c r="CH187" i="13"/>
  <c r="DF187" i="13" s="1"/>
  <c r="E187" i="13"/>
  <c r="DK187" i="13"/>
  <c r="BX187" i="13"/>
  <c r="CY187" i="13" s="1"/>
  <c r="CV187" i="13"/>
  <c r="BV187" i="13"/>
  <c r="BN253" i="13"/>
  <c r="BL253" i="13"/>
  <c r="B406" i="12"/>
  <c r="D457" i="11"/>
  <c r="H461" i="7"/>
  <c r="D405" i="12"/>
  <c r="G461" i="7"/>
  <c r="C458" i="11" s="1"/>
  <c r="D409" i="7"/>
  <c r="C406" i="12" s="1"/>
  <c r="E410" i="7"/>
  <c r="N312" i="13" l="1"/>
  <c r="L313" i="13" s="1"/>
  <c r="CR294" i="13"/>
  <c r="CP294" i="13"/>
  <c r="AP313" i="13"/>
  <c r="AQ313" i="13" s="1"/>
  <c r="AO314" i="13" s="1"/>
  <c r="O313" i="13"/>
  <c r="M313" i="13"/>
  <c r="P313" i="13" s="1"/>
  <c r="AS313" i="13"/>
  <c r="AH319" i="13"/>
  <c r="Y314" i="13"/>
  <c r="X315" i="13"/>
  <c r="V315" i="13"/>
  <c r="EW285" i="13"/>
  <c r="EU285" i="13"/>
  <c r="ES286" i="13" s="1"/>
  <c r="AE320" i="13"/>
  <c r="AG320" i="13"/>
  <c r="EB274" i="13"/>
  <c r="ED274" i="13"/>
  <c r="EN283" i="13"/>
  <c r="EL283" i="13"/>
  <c r="EJ284" i="13" s="1"/>
  <c r="BD306" i="13"/>
  <c r="BB306" i="13"/>
  <c r="AZ307" i="13" s="1"/>
  <c r="DL187" i="13"/>
  <c r="C188" i="13"/>
  <c r="CW187" i="13"/>
  <c r="BW187" i="13"/>
  <c r="BY187" i="13"/>
  <c r="CG187" i="13"/>
  <c r="DD187" i="13"/>
  <c r="CI187" i="13"/>
  <c r="BO253" i="13"/>
  <c r="BM253" i="13"/>
  <c r="BK254" i="13" s="1"/>
  <c r="H462" i="7"/>
  <c r="D458" i="11"/>
  <c r="B407" i="12"/>
  <c r="D406" i="12"/>
  <c r="G462" i="7"/>
  <c r="C459" i="11" s="1"/>
  <c r="D410" i="7"/>
  <c r="C407" i="12" s="1"/>
  <c r="E411" i="7"/>
  <c r="CQ294" i="13" l="1"/>
  <c r="CO295" i="13" s="1"/>
  <c r="AP314" i="13"/>
  <c r="AQ314" i="13" s="1"/>
  <c r="AO315" i="13" s="1"/>
  <c r="AP315" i="13" s="1"/>
  <c r="AR314" i="13"/>
  <c r="CR295" i="13"/>
  <c r="CP295" i="13"/>
  <c r="CS294" i="13"/>
  <c r="N313" i="13"/>
  <c r="L314" i="13" s="1"/>
  <c r="AS314" i="13"/>
  <c r="W315" i="13"/>
  <c r="U316" i="13" s="1"/>
  <c r="X316" i="13" s="1"/>
  <c r="Y315" i="13"/>
  <c r="AH320" i="13"/>
  <c r="AF320" i="13"/>
  <c r="AD321" i="13" s="1"/>
  <c r="ET286" i="13"/>
  <c r="EV286" i="13"/>
  <c r="EE274" i="13"/>
  <c r="EC274" i="13"/>
  <c r="EA275" i="13" s="1"/>
  <c r="EM284" i="13"/>
  <c r="EK284" i="13"/>
  <c r="BC307" i="13"/>
  <c r="BA307" i="13"/>
  <c r="DE187" i="13"/>
  <c r="CE188" i="13"/>
  <c r="CZ187" i="13"/>
  <c r="BN254" i="13"/>
  <c r="BL254" i="13"/>
  <c r="DG187" i="13"/>
  <c r="CX187" i="13"/>
  <c r="BU188" i="13"/>
  <c r="D188" i="13"/>
  <c r="F188" i="13"/>
  <c r="DM188" i="13" s="1"/>
  <c r="DJ188" i="13"/>
  <c r="H463" i="7"/>
  <c r="D407" i="12"/>
  <c r="D459" i="11"/>
  <c r="B408" i="12"/>
  <c r="G463" i="7"/>
  <c r="C460" i="11" s="1"/>
  <c r="E412" i="7"/>
  <c r="D411" i="7"/>
  <c r="C408" i="12" s="1"/>
  <c r="CQ295" i="13" l="1"/>
  <c r="CO296" i="13" s="1"/>
  <c r="AR315" i="13"/>
  <c r="CP296" i="13"/>
  <c r="CR296" i="13"/>
  <c r="CS295" i="13"/>
  <c r="AQ315" i="13"/>
  <c r="AO316" i="13" s="1"/>
  <c r="AP316" i="13" s="1"/>
  <c r="O314" i="13"/>
  <c r="M314" i="13"/>
  <c r="AS315" i="13"/>
  <c r="AR316" i="13"/>
  <c r="V316" i="13"/>
  <c r="Y316" i="13" s="1"/>
  <c r="EW286" i="13"/>
  <c r="EU286" i="13"/>
  <c r="ES287" i="13" s="1"/>
  <c r="AG321" i="13"/>
  <c r="AE321" i="13"/>
  <c r="EL284" i="13"/>
  <c r="EJ285" i="13" s="1"/>
  <c r="EM285" i="13" s="1"/>
  <c r="ED275" i="13"/>
  <c r="EB275" i="13"/>
  <c r="EN284" i="13"/>
  <c r="BD307" i="13"/>
  <c r="BB307" i="13"/>
  <c r="AZ308" i="13" s="1"/>
  <c r="DC188" i="13"/>
  <c r="CF188" i="13"/>
  <c r="CH188" i="13"/>
  <c r="DF188" i="13" s="1"/>
  <c r="BV188" i="13"/>
  <c r="CV188" i="13"/>
  <c r="BX188" i="13"/>
  <c r="CY188" i="13" s="1"/>
  <c r="BO254" i="13"/>
  <c r="BM254" i="13"/>
  <c r="BK255" i="13" s="1"/>
  <c r="G188" i="13"/>
  <c r="DN188" i="13" s="1"/>
  <c r="E188" i="13"/>
  <c r="DK188" i="13"/>
  <c r="B409" i="12"/>
  <c r="D408" i="12"/>
  <c r="H464" i="7"/>
  <c r="D460" i="11"/>
  <c r="E413" i="7"/>
  <c r="D412" i="7"/>
  <c r="C409" i="12" s="1"/>
  <c r="G464" i="7"/>
  <c r="C461" i="11" s="1"/>
  <c r="CS296" i="13" l="1"/>
  <c r="CQ296" i="13"/>
  <c r="CO297" i="13" s="1"/>
  <c r="AQ316" i="13"/>
  <c r="AO317" i="13" s="1"/>
  <c r="AR317" i="13" s="1"/>
  <c r="P314" i="13"/>
  <c r="N314" i="13"/>
  <c r="L315" i="13" s="1"/>
  <c r="AS316" i="13"/>
  <c r="W316" i="13"/>
  <c r="U317" i="13" s="1"/>
  <c r="X317" i="13" s="1"/>
  <c r="EK285" i="13"/>
  <c r="EL285" i="13" s="1"/>
  <c r="EJ286" i="13" s="1"/>
  <c r="AF321" i="13"/>
  <c r="AD322" i="13" s="1"/>
  <c r="AE322" i="13" s="1"/>
  <c r="ET287" i="13"/>
  <c r="EV287" i="13"/>
  <c r="AH321" i="13"/>
  <c r="EE275" i="13"/>
  <c r="EC275" i="13"/>
  <c r="EA276" i="13" s="1"/>
  <c r="BA308" i="13"/>
  <c r="BC308" i="13"/>
  <c r="CW188" i="13"/>
  <c r="BW188" i="13"/>
  <c r="BY188" i="13"/>
  <c r="BN255" i="13"/>
  <c r="BL255" i="13"/>
  <c r="DL188" i="13"/>
  <c r="C189" i="13"/>
  <c r="DD188" i="13"/>
  <c r="CG188" i="13"/>
  <c r="CI188" i="13"/>
  <c r="H465" i="7"/>
  <c r="D409" i="12"/>
  <c r="D461" i="11"/>
  <c r="B410" i="12"/>
  <c r="G465" i="7"/>
  <c r="C462" i="11" s="1"/>
  <c r="D413" i="7"/>
  <c r="C410" i="12" s="1"/>
  <c r="E414" i="7"/>
  <c r="AP317" i="13" l="1"/>
  <c r="AQ317" i="13" s="1"/>
  <c r="AO318" i="13" s="1"/>
  <c r="CP297" i="13"/>
  <c r="CR297" i="13"/>
  <c r="M315" i="13"/>
  <c r="P315" i="13" s="1"/>
  <c r="O315" i="13"/>
  <c r="AS317" i="13"/>
  <c r="V317" i="13"/>
  <c r="Y317" i="13" s="1"/>
  <c r="EN285" i="13"/>
  <c r="AG322" i="13"/>
  <c r="AF322" i="13" s="1"/>
  <c r="AD323" i="13" s="1"/>
  <c r="AH322" i="13"/>
  <c r="EU287" i="13"/>
  <c r="ES288" i="13" s="1"/>
  <c r="EW287" i="13"/>
  <c r="EB276" i="13"/>
  <c r="ED276" i="13"/>
  <c r="EM286" i="13"/>
  <c r="EK286" i="13"/>
  <c r="BD308" i="13"/>
  <c r="BB308" i="13"/>
  <c r="AZ309" i="13" s="1"/>
  <c r="DG188" i="13"/>
  <c r="BO255" i="13"/>
  <c r="BM255" i="13"/>
  <c r="BK256" i="13" s="1"/>
  <c r="CX188" i="13"/>
  <c r="BU189" i="13"/>
  <c r="DE188" i="13"/>
  <c r="CE189" i="13"/>
  <c r="F189" i="13"/>
  <c r="DM189" i="13" s="1"/>
  <c r="D189" i="13"/>
  <c r="G189" i="13" s="1"/>
  <c r="DN189" i="13" s="1"/>
  <c r="DJ189" i="13"/>
  <c r="CZ188" i="13"/>
  <c r="D410" i="12"/>
  <c r="D462" i="11"/>
  <c r="H466" i="7"/>
  <c r="B411" i="12"/>
  <c r="D414" i="7"/>
  <c r="C411" i="12" s="1"/>
  <c r="E415" i="7"/>
  <c r="G466" i="7"/>
  <c r="C463" i="11" s="1"/>
  <c r="AR318" i="13" l="1"/>
  <c r="AP318" i="13"/>
  <c r="AQ318" i="13" s="1"/>
  <c r="AO319" i="13" s="1"/>
  <c r="AP319" i="13" s="1"/>
  <c r="AS319" i="13" s="1"/>
  <c r="CQ297" i="13"/>
  <c r="CO298" i="13" s="1"/>
  <c r="CS297" i="13"/>
  <c r="AS318" i="13"/>
  <c r="N315" i="13"/>
  <c r="L316" i="13" s="1"/>
  <c r="W317" i="13"/>
  <c r="U318" i="13" s="1"/>
  <c r="X318" i="13" s="1"/>
  <c r="AG323" i="13"/>
  <c r="AE323" i="13"/>
  <c r="ET288" i="13"/>
  <c r="EV288" i="13"/>
  <c r="EL286" i="13"/>
  <c r="EJ287" i="13" s="1"/>
  <c r="EM287" i="13" s="1"/>
  <c r="EE276" i="13"/>
  <c r="EC276" i="13"/>
  <c r="EA277" i="13" s="1"/>
  <c r="EN286" i="13"/>
  <c r="BC309" i="13"/>
  <c r="BA309" i="13"/>
  <c r="CH189" i="13"/>
  <c r="DF189" i="13" s="1"/>
  <c r="DC189" i="13"/>
  <c r="CF189" i="13"/>
  <c r="BV189" i="13"/>
  <c r="BX189" i="13"/>
  <c r="CY189" i="13" s="1"/>
  <c r="CV189" i="13"/>
  <c r="BN256" i="13"/>
  <c r="BL256" i="13"/>
  <c r="E189" i="13"/>
  <c r="DK189" i="13"/>
  <c r="H467" i="7"/>
  <c r="B412" i="12"/>
  <c r="D463" i="11"/>
  <c r="D411" i="12"/>
  <c r="G467" i="7"/>
  <c r="C464" i="11" s="1"/>
  <c r="E416" i="7"/>
  <c r="D415" i="7"/>
  <c r="C412" i="12" s="1"/>
  <c r="CR298" i="13" l="1"/>
  <c r="CP298" i="13"/>
  <c r="CQ298" i="13" s="1"/>
  <c r="CO299" i="13" s="1"/>
  <c r="AR319" i="13"/>
  <c r="AQ319" i="13" s="1"/>
  <c r="AO320" i="13" s="1"/>
  <c r="O316" i="13"/>
  <c r="M316" i="13"/>
  <c r="V318" i="13"/>
  <c r="W318" i="13" s="1"/>
  <c r="U319" i="13" s="1"/>
  <c r="AH323" i="13"/>
  <c r="AF323" i="13"/>
  <c r="AD324" i="13" s="1"/>
  <c r="EW288" i="13"/>
  <c r="EU288" i="13"/>
  <c r="ES289" i="13" s="1"/>
  <c r="EK287" i="13"/>
  <c r="EL287" i="13" s="1"/>
  <c r="EJ288" i="13" s="1"/>
  <c r="EB277" i="13"/>
  <c r="ED277" i="13"/>
  <c r="BD309" i="13"/>
  <c r="BB309" i="13"/>
  <c r="AZ310" i="13" s="1"/>
  <c r="BO256" i="13"/>
  <c r="BM256" i="13"/>
  <c r="BK257" i="13" s="1"/>
  <c r="CW189" i="13"/>
  <c r="BW189" i="13"/>
  <c r="BY189" i="13"/>
  <c r="CG189" i="13"/>
  <c r="DD189" i="13"/>
  <c r="CI189" i="13"/>
  <c r="DL189" i="13"/>
  <c r="C190" i="13"/>
  <c r="B413" i="12"/>
  <c r="D412" i="12"/>
  <c r="D464" i="11"/>
  <c r="H468" i="7"/>
  <c r="G468" i="7"/>
  <c r="C465" i="11" s="1"/>
  <c r="E417" i="7"/>
  <c r="D416" i="7"/>
  <c r="C413" i="12" s="1"/>
  <c r="CR299" i="13" l="1"/>
  <c r="CP299" i="13"/>
  <c r="CS298" i="13"/>
  <c r="Y318" i="13"/>
  <c r="P316" i="13"/>
  <c r="N316" i="13"/>
  <c r="L317" i="13" s="1"/>
  <c r="AR320" i="13"/>
  <c r="AP320" i="13"/>
  <c r="X319" i="13"/>
  <c r="V319" i="13"/>
  <c r="EN287" i="13"/>
  <c r="AE324" i="13"/>
  <c r="AG324" i="13"/>
  <c r="ET289" i="13"/>
  <c r="EV289" i="13"/>
  <c r="EE277" i="13"/>
  <c r="EC277" i="13"/>
  <c r="EA278" i="13" s="1"/>
  <c r="EM288" i="13"/>
  <c r="EK288" i="13"/>
  <c r="BA310" i="13"/>
  <c r="BC310" i="13"/>
  <c r="BN257" i="13"/>
  <c r="BL257" i="13"/>
  <c r="CZ189" i="13"/>
  <c r="DE189" i="13"/>
  <c r="CE190" i="13"/>
  <c r="DG189" i="13"/>
  <c r="CX189" i="13"/>
  <c r="BU190" i="13"/>
  <c r="D190" i="13"/>
  <c r="F190" i="13"/>
  <c r="DM190" i="13" s="1"/>
  <c r="DJ190" i="13"/>
  <c r="D413" i="12"/>
  <c r="B414" i="12"/>
  <c r="H469" i="7"/>
  <c r="D465" i="11"/>
  <c r="G469" i="7"/>
  <c r="C466" i="11" s="1"/>
  <c r="D417" i="7"/>
  <c r="C414" i="12" s="1"/>
  <c r="E418" i="7"/>
  <c r="CS299" i="13" l="1"/>
  <c r="CQ299" i="13"/>
  <c r="CO300" i="13" s="1"/>
  <c r="AQ320" i="13"/>
  <c r="AO321" i="13" s="1"/>
  <c r="AR321" i="13" s="1"/>
  <c r="O317" i="13"/>
  <c r="M317" i="13"/>
  <c r="AS320" i="13"/>
  <c r="AP321" i="13"/>
  <c r="Y319" i="13"/>
  <c r="W319" i="13"/>
  <c r="U320" i="13" s="1"/>
  <c r="AH324" i="13"/>
  <c r="AF324" i="13"/>
  <c r="AD325" i="13" s="1"/>
  <c r="EU289" i="13"/>
  <c r="ES290" i="13" s="1"/>
  <c r="EW289" i="13"/>
  <c r="EB278" i="13"/>
  <c r="ED278" i="13"/>
  <c r="EN288" i="13"/>
  <c r="EL288" i="13"/>
  <c r="EJ289" i="13" s="1"/>
  <c r="BB310" i="13"/>
  <c r="AZ311" i="13" s="1"/>
  <c r="BA311" i="13" s="1"/>
  <c r="BD310" i="13"/>
  <c r="CV190" i="13"/>
  <c r="BV190" i="13"/>
  <c r="BX190" i="13"/>
  <c r="CY190" i="13" s="1"/>
  <c r="CF190" i="13"/>
  <c r="CH190" i="13"/>
  <c r="DF190" i="13" s="1"/>
  <c r="DC190" i="13"/>
  <c r="BO257" i="13"/>
  <c r="BM257" i="13"/>
  <c r="BK258" i="13" s="1"/>
  <c r="G190" i="13"/>
  <c r="DN190" i="13" s="1"/>
  <c r="E190" i="13"/>
  <c r="DK190" i="13"/>
  <c r="B415" i="12"/>
  <c r="D466" i="11"/>
  <c r="H470" i="7"/>
  <c r="D414" i="12"/>
  <c r="D418" i="7"/>
  <c r="C415" i="12" s="1"/>
  <c r="E419" i="7"/>
  <c r="G470" i="7"/>
  <c r="C467" i="11" s="1"/>
  <c r="N317" i="13" l="1"/>
  <c r="L318" i="13" s="1"/>
  <c r="CR300" i="13"/>
  <c r="CP300" i="13"/>
  <c r="CQ300" i="13" s="1"/>
  <c r="CO301" i="13" s="1"/>
  <c r="P317" i="13"/>
  <c r="AS321" i="13"/>
  <c r="M318" i="13"/>
  <c r="P318" i="13" s="1"/>
  <c r="O318" i="13"/>
  <c r="AQ321" i="13"/>
  <c r="AO322" i="13" s="1"/>
  <c r="V320" i="13"/>
  <c r="X320" i="13"/>
  <c r="AE325" i="13"/>
  <c r="AH325" i="13" s="1"/>
  <c r="AG325" i="13"/>
  <c r="EV290" i="13"/>
  <c r="ET290" i="13"/>
  <c r="EC278" i="13"/>
  <c r="EA279" i="13" s="1"/>
  <c r="EB279" i="13" s="1"/>
  <c r="BC311" i="13"/>
  <c r="BB311" i="13" s="1"/>
  <c r="AZ312" i="13" s="1"/>
  <c r="EE278" i="13"/>
  <c r="EK289" i="13"/>
  <c r="EM289" i="13"/>
  <c r="BD311" i="13"/>
  <c r="CW190" i="13"/>
  <c r="BW190" i="13"/>
  <c r="BY190" i="13"/>
  <c r="BN258" i="13"/>
  <c r="BL258" i="13"/>
  <c r="DL190" i="13"/>
  <c r="C191" i="13"/>
  <c r="DD190" i="13"/>
  <c r="CG190" i="13"/>
  <c r="CI190" i="13"/>
  <c r="D415" i="12"/>
  <c r="B416" i="12"/>
  <c r="H471" i="7"/>
  <c r="D467" i="11"/>
  <c r="G471" i="7"/>
  <c r="C468" i="11" s="1"/>
  <c r="E420" i="7"/>
  <c r="D419" i="7"/>
  <c r="C416" i="12" s="1"/>
  <c r="CS300" i="13" l="1"/>
  <c r="CR301" i="13"/>
  <c r="CP301" i="13"/>
  <c r="N318" i="13"/>
  <c r="L319" i="13" s="1"/>
  <c r="M319" i="13" s="1"/>
  <c r="AP322" i="13"/>
  <c r="AR322" i="13"/>
  <c r="Y320" i="13"/>
  <c r="W320" i="13"/>
  <c r="U321" i="13" s="1"/>
  <c r="AF325" i="13"/>
  <c r="AD326" i="13" s="1"/>
  <c r="EU290" i="13"/>
  <c r="ES291" i="13" s="1"/>
  <c r="EW290" i="13"/>
  <c r="ED279" i="13"/>
  <c r="EC279" i="13" s="1"/>
  <c r="EA280" i="13" s="1"/>
  <c r="ED280" i="13" s="1"/>
  <c r="EE279" i="13"/>
  <c r="EN289" i="13"/>
  <c r="EL289" i="13"/>
  <c r="EJ290" i="13" s="1"/>
  <c r="BC312" i="13"/>
  <c r="BA312" i="13"/>
  <c r="DG190" i="13"/>
  <c r="BO258" i="13"/>
  <c r="BM258" i="13"/>
  <c r="BK259" i="13" s="1"/>
  <c r="DE190" i="13"/>
  <c r="CE191" i="13"/>
  <c r="F191" i="13"/>
  <c r="DM191" i="13" s="1"/>
  <c r="D191" i="13"/>
  <c r="G191" i="13" s="1"/>
  <c r="DN191" i="13" s="1"/>
  <c r="DJ191" i="13"/>
  <c r="CZ190" i="13"/>
  <c r="CX190" i="13"/>
  <c r="BU191" i="13"/>
  <c r="B417" i="12"/>
  <c r="D416" i="12"/>
  <c r="D468" i="11"/>
  <c r="H472" i="7"/>
  <c r="E421" i="7"/>
  <c r="D420" i="7"/>
  <c r="C417" i="12" s="1"/>
  <c r="G472" i="7"/>
  <c r="C469" i="11" s="1"/>
  <c r="CQ301" i="13" l="1"/>
  <c r="CO302" i="13" s="1"/>
  <c r="CP302" i="13"/>
  <c r="CR302" i="13"/>
  <c r="CS301" i="13"/>
  <c r="O319" i="13"/>
  <c r="N319" i="13" s="1"/>
  <c r="L320" i="13" s="1"/>
  <c r="P319" i="13"/>
  <c r="AS322" i="13"/>
  <c r="AQ322" i="13"/>
  <c r="AO323" i="13" s="1"/>
  <c r="X321" i="13"/>
  <c r="V321" i="13"/>
  <c r="AE326" i="13"/>
  <c r="AG326" i="13"/>
  <c r="ET291" i="13"/>
  <c r="EV291" i="13"/>
  <c r="EB280" i="13"/>
  <c r="EC280" i="13" s="1"/>
  <c r="EA281" i="13" s="1"/>
  <c r="BB312" i="13"/>
  <c r="AZ313" i="13" s="1"/>
  <c r="BC313" i="13" s="1"/>
  <c r="EK290" i="13"/>
  <c r="EM290" i="13"/>
  <c r="BD312" i="13"/>
  <c r="CH191" i="13"/>
  <c r="DF191" i="13" s="1"/>
  <c r="DC191" i="13"/>
  <c r="CF191" i="13"/>
  <c r="BX191" i="13"/>
  <c r="CY191" i="13" s="1"/>
  <c r="CV191" i="13"/>
  <c r="BV191" i="13"/>
  <c r="E191" i="13"/>
  <c r="DK191" i="13"/>
  <c r="BN259" i="13"/>
  <c r="BL259" i="13"/>
  <c r="B418" i="12"/>
  <c r="D469" i="11"/>
  <c r="H473" i="7"/>
  <c r="D417" i="12"/>
  <c r="G473" i="7"/>
  <c r="C470" i="11" s="1"/>
  <c r="D421" i="7"/>
  <c r="C418" i="12" s="1"/>
  <c r="E422" i="7"/>
  <c r="CS302" i="13" l="1"/>
  <c r="CQ302" i="13"/>
  <c r="CO303" i="13" s="1"/>
  <c r="CR303" i="13" s="1"/>
  <c r="CP303" i="13"/>
  <c r="M320" i="13"/>
  <c r="O320" i="13"/>
  <c r="AR323" i="13"/>
  <c r="AP323" i="13"/>
  <c r="Y321" i="13"/>
  <c r="W321" i="13"/>
  <c r="U322" i="13" s="1"/>
  <c r="AF326" i="13"/>
  <c r="AD327" i="13" s="1"/>
  <c r="AG327" i="13" s="1"/>
  <c r="AH326" i="13"/>
  <c r="EW291" i="13"/>
  <c r="EU291" i="13"/>
  <c r="ES292" i="13" s="1"/>
  <c r="EE280" i="13"/>
  <c r="BA313" i="13"/>
  <c r="BB313" i="13" s="1"/>
  <c r="AZ314" i="13" s="1"/>
  <c r="BC314" i="13" s="1"/>
  <c r="EB281" i="13"/>
  <c r="ED281" i="13"/>
  <c r="EN290" i="13"/>
  <c r="EL290" i="13"/>
  <c r="EJ291" i="13" s="1"/>
  <c r="BO259" i="13"/>
  <c r="BM259" i="13"/>
  <c r="BK260" i="13" s="1"/>
  <c r="DL191" i="13"/>
  <c r="C192" i="13"/>
  <c r="CW191" i="13"/>
  <c r="BW191" i="13"/>
  <c r="BY191" i="13"/>
  <c r="CG191" i="13"/>
  <c r="DD191" i="13"/>
  <c r="CI191" i="13"/>
  <c r="D470" i="11"/>
  <c r="H474" i="7"/>
  <c r="D418" i="12"/>
  <c r="B419" i="12"/>
  <c r="G474" i="7"/>
  <c r="C471" i="11" s="1"/>
  <c r="D422" i="7"/>
  <c r="C419" i="12" s="1"/>
  <c r="E423" i="7"/>
  <c r="CQ303" i="13" l="1"/>
  <c r="CO304" i="13" s="1"/>
  <c r="CR304" i="13"/>
  <c r="CP304" i="13"/>
  <c r="CS303" i="13"/>
  <c r="N320" i="13"/>
  <c r="L321" i="13" s="1"/>
  <c r="M321" i="13" s="1"/>
  <c r="P320" i="13"/>
  <c r="AS323" i="13"/>
  <c r="AQ323" i="13"/>
  <c r="AO324" i="13" s="1"/>
  <c r="X322" i="13"/>
  <c r="V322" i="13"/>
  <c r="Y322" i="13" s="1"/>
  <c r="AE327" i="13"/>
  <c r="AH327" i="13" s="1"/>
  <c r="EV292" i="13"/>
  <c r="ET292" i="13"/>
  <c r="BA314" i="13"/>
  <c r="BB314" i="13" s="1"/>
  <c r="AZ315" i="13" s="1"/>
  <c r="BD313" i="13"/>
  <c r="EE281" i="13"/>
  <c r="EC281" i="13"/>
  <c r="EA282" i="13" s="1"/>
  <c r="EK291" i="13"/>
  <c r="EM291" i="13"/>
  <c r="D192" i="13"/>
  <c r="F192" i="13"/>
  <c r="DM192" i="13" s="1"/>
  <c r="DJ192" i="13"/>
  <c r="DG191" i="13"/>
  <c r="CZ191" i="13"/>
  <c r="CX191" i="13"/>
  <c r="BU192" i="13"/>
  <c r="BN260" i="13"/>
  <c r="BL260" i="13"/>
  <c r="DE191" i="13"/>
  <c r="CE192" i="13"/>
  <c r="D471" i="11"/>
  <c r="B420" i="12"/>
  <c r="H475" i="7"/>
  <c r="D419" i="12"/>
  <c r="E424" i="7"/>
  <c r="D423" i="7"/>
  <c r="C420" i="12" s="1"/>
  <c r="G475" i="7"/>
  <c r="C472" i="11" s="1"/>
  <c r="CQ304" i="13" l="1"/>
  <c r="CO305" i="13" s="1"/>
  <c r="CS304" i="13"/>
  <c r="CP305" i="13"/>
  <c r="CR305" i="13"/>
  <c r="O321" i="13"/>
  <c r="N321" i="13" s="1"/>
  <c r="L322" i="13" s="1"/>
  <c r="P321" i="13"/>
  <c r="AR324" i="13"/>
  <c r="AP324" i="13"/>
  <c r="AF327" i="13"/>
  <c r="AD328" i="13" s="1"/>
  <c r="AG328" i="13" s="1"/>
  <c r="W322" i="13"/>
  <c r="U323" i="13" s="1"/>
  <c r="V323" i="13" s="1"/>
  <c r="BD314" i="13"/>
  <c r="EW292" i="13"/>
  <c r="EU292" i="13"/>
  <c r="ES293" i="13" s="1"/>
  <c r="EB282" i="13"/>
  <c r="ED282" i="13"/>
  <c r="EN291" i="13"/>
  <c r="EL291" i="13"/>
  <c r="EJ292" i="13" s="1"/>
  <c r="BA315" i="13"/>
  <c r="BC315" i="13"/>
  <c r="G192" i="13"/>
  <c r="DN192" i="13" s="1"/>
  <c r="E192" i="13"/>
  <c r="DK192" i="13"/>
  <c r="CH192" i="13"/>
  <c r="DF192" i="13" s="1"/>
  <c r="DC192" i="13"/>
  <c r="CF192" i="13"/>
  <c r="BX192" i="13"/>
  <c r="CY192" i="13" s="1"/>
  <c r="CV192" i="13"/>
  <c r="BV192" i="13"/>
  <c r="BO260" i="13"/>
  <c r="BM260" i="13"/>
  <c r="BK261" i="13" s="1"/>
  <c r="D472" i="11"/>
  <c r="H476" i="7"/>
  <c r="D420" i="12"/>
  <c r="B421" i="12"/>
  <c r="G476" i="7"/>
  <c r="C473" i="11" s="1"/>
  <c r="E425" i="7"/>
  <c r="D424" i="7"/>
  <c r="C421" i="12" s="1"/>
  <c r="CQ305" i="13" l="1"/>
  <c r="CO306" i="13" s="1"/>
  <c r="CS305" i="13"/>
  <c r="O322" i="13"/>
  <c r="M322" i="13"/>
  <c r="AS324" i="13"/>
  <c r="AQ324" i="13"/>
  <c r="AO325" i="13" s="1"/>
  <c r="AE328" i="13"/>
  <c r="AF328" i="13" s="1"/>
  <c r="AD329" i="13" s="1"/>
  <c r="AG329" i="13" s="1"/>
  <c r="X323" i="13"/>
  <c r="W323" i="13" s="1"/>
  <c r="U324" i="13" s="1"/>
  <c r="V324" i="13" s="1"/>
  <c r="Y323" i="13"/>
  <c r="EV293" i="13"/>
  <c r="ET293" i="13"/>
  <c r="EE282" i="13"/>
  <c r="EC282" i="13"/>
  <c r="EA283" i="13" s="1"/>
  <c r="EK292" i="13"/>
  <c r="EM292" i="13"/>
  <c r="BD315" i="13"/>
  <c r="BB315" i="13"/>
  <c r="AZ316" i="13" s="1"/>
  <c r="DL192" i="13"/>
  <c r="C193" i="13"/>
  <c r="BN261" i="13"/>
  <c r="BL261" i="13"/>
  <c r="BW192" i="13"/>
  <c r="CW192" i="13"/>
  <c r="BY192" i="13"/>
  <c r="DD192" i="13"/>
  <c r="CG192" i="13"/>
  <c r="CI192" i="13"/>
  <c r="D473" i="11"/>
  <c r="B422" i="12"/>
  <c r="D421" i="12"/>
  <c r="H477" i="7"/>
  <c r="D425" i="7"/>
  <c r="C422" i="12" s="1"/>
  <c r="E426" i="7"/>
  <c r="G477" i="7"/>
  <c r="C474" i="11" s="1"/>
  <c r="CR306" i="13" l="1"/>
  <c r="CP306" i="13"/>
  <c r="CQ306" i="13" s="1"/>
  <c r="CO307" i="13" s="1"/>
  <c r="P322" i="13"/>
  <c r="N322" i="13"/>
  <c r="L323" i="13" s="1"/>
  <c r="AP325" i="13"/>
  <c r="AS325" i="13" s="1"/>
  <c r="AR325" i="13"/>
  <c r="AH328" i="13"/>
  <c r="X324" i="13"/>
  <c r="W324" i="13" s="1"/>
  <c r="U325" i="13" s="1"/>
  <c r="Y324" i="13"/>
  <c r="AE329" i="13"/>
  <c r="AF329" i="13" s="1"/>
  <c r="AD330" i="13" s="1"/>
  <c r="EU293" i="13"/>
  <c r="ES294" i="13" s="1"/>
  <c r="ET294" i="13" s="1"/>
  <c r="EW293" i="13"/>
  <c r="ED283" i="13"/>
  <c r="EB283" i="13"/>
  <c r="EN292" i="13"/>
  <c r="EL292" i="13"/>
  <c r="EJ293" i="13" s="1"/>
  <c r="BC316" i="13"/>
  <c r="BA316" i="13"/>
  <c r="F193" i="13"/>
  <c r="DM193" i="13" s="1"/>
  <c r="D193" i="13"/>
  <c r="G193" i="13" s="1"/>
  <c r="DN193" i="13" s="1"/>
  <c r="DJ193" i="13"/>
  <c r="CZ192" i="13"/>
  <c r="BO261" i="13"/>
  <c r="BM261" i="13"/>
  <c r="BK262" i="13" s="1"/>
  <c r="DE192" i="13"/>
  <c r="CE193" i="13"/>
  <c r="DG192" i="13"/>
  <c r="CX192" i="13"/>
  <c r="BU193" i="13"/>
  <c r="D422" i="12"/>
  <c r="B423" i="12"/>
  <c r="D474" i="11"/>
  <c r="H478" i="7"/>
  <c r="G478" i="7"/>
  <c r="C475" i="11" s="1"/>
  <c r="D426" i="7"/>
  <c r="C423" i="12" s="1"/>
  <c r="E427" i="7"/>
  <c r="CP307" i="13" l="1"/>
  <c r="CR307" i="13"/>
  <c r="CS306" i="13"/>
  <c r="M323" i="13"/>
  <c r="O323" i="13"/>
  <c r="AQ325" i="13"/>
  <c r="AO326" i="13" s="1"/>
  <c r="AR326" i="13" s="1"/>
  <c r="V325" i="13"/>
  <c r="Y325" i="13" s="1"/>
  <c r="X325" i="13"/>
  <c r="AH329" i="13"/>
  <c r="AG330" i="13"/>
  <c r="AE330" i="13"/>
  <c r="EV294" i="13"/>
  <c r="EU294" i="13" s="1"/>
  <c r="ES295" i="13" s="1"/>
  <c r="EW294" i="13"/>
  <c r="EE283" i="13"/>
  <c r="EC283" i="13"/>
  <c r="EA284" i="13" s="1"/>
  <c r="EM293" i="13"/>
  <c r="EK293" i="13"/>
  <c r="BD316" i="13"/>
  <c r="BB316" i="13"/>
  <c r="AZ317" i="13" s="1"/>
  <c r="BN262" i="13"/>
  <c r="BL262" i="13"/>
  <c r="CH193" i="13"/>
  <c r="DF193" i="13" s="1"/>
  <c r="DC193" i="13"/>
  <c r="CF193" i="13"/>
  <c r="CV193" i="13"/>
  <c r="BV193" i="13"/>
  <c r="BX193" i="13"/>
  <c r="CY193" i="13" s="1"/>
  <c r="E193" i="13"/>
  <c r="DK193" i="13"/>
  <c r="B424" i="12"/>
  <c r="D475" i="11"/>
  <c r="D423" i="12"/>
  <c r="H479" i="7"/>
  <c r="G479" i="7"/>
  <c r="C476" i="11" s="1"/>
  <c r="E428" i="7"/>
  <c r="D427" i="7"/>
  <c r="C424" i="12" s="1"/>
  <c r="CQ307" i="13" l="1"/>
  <c r="CO308" i="13" s="1"/>
  <c r="CS307" i="13"/>
  <c r="CR308" i="13"/>
  <c r="CP308" i="13"/>
  <c r="AP326" i="13"/>
  <c r="AS326" i="13" s="1"/>
  <c r="P323" i="13"/>
  <c r="N323" i="13"/>
  <c r="L324" i="13" s="1"/>
  <c r="W325" i="13"/>
  <c r="U326" i="13" s="1"/>
  <c r="AF330" i="13"/>
  <c r="AD331" i="13" s="1"/>
  <c r="AG331" i="13" s="1"/>
  <c r="AH330" i="13"/>
  <c r="EV295" i="13"/>
  <c r="ET295" i="13"/>
  <c r="ED284" i="13"/>
  <c r="EB284" i="13"/>
  <c r="EN293" i="13"/>
  <c r="EL293" i="13"/>
  <c r="EJ294" i="13" s="1"/>
  <c r="BC317" i="13"/>
  <c r="BA317" i="13"/>
  <c r="DD193" i="13"/>
  <c r="CG193" i="13"/>
  <c r="CI193" i="13"/>
  <c r="BW193" i="13"/>
  <c r="CW193" i="13"/>
  <c r="BY193" i="13"/>
  <c r="DL193" i="13"/>
  <c r="C194" i="13"/>
  <c r="BO262" i="13"/>
  <c r="BM262" i="13"/>
  <c r="BK263" i="13" s="1"/>
  <c r="D424" i="12"/>
  <c r="B425" i="12"/>
  <c r="H480" i="7"/>
  <c r="D476" i="11"/>
  <c r="E429" i="7"/>
  <c r="D428" i="7"/>
  <c r="C425" i="12" s="1"/>
  <c r="G480" i="7"/>
  <c r="C477" i="11" s="1"/>
  <c r="CQ308" i="13" l="1"/>
  <c r="CO309" i="13" s="1"/>
  <c r="CP309" i="13"/>
  <c r="CR309" i="13"/>
  <c r="CS308" i="13"/>
  <c r="CS309" i="13" s="1"/>
  <c r="AQ326" i="13"/>
  <c r="AO327" i="13" s="1"/>
  <c r="AR327" i="13" s="1"/>
  <c r="O324" i="13"/>
  <c r="M324" i="13"/>
  <c r="AE331" i="13"/>
  <c r="AF331" i="13" s="1"/>
  <c r="AD332" i="13" s="1"/>
  <c r="AG332" i="13" s="1"/>
  <c r="V326" i="13"/>
  <c r="X326" i="13"/>
  <c r="EU295" i="13"/>
  <c r="ES296" i="13" s="1"/>
  <c r="EV296" i="13" s="1"/>
  <c r="EW295" i="13"/>
  <c r="EC284" i="13"/>
  <c r="EA285" i="13" s="1"/>
  <c r="ED285" i="13" s="1"/>
  <c r="EE284" i="13"/>
  <c r="BB317" i="13"/>
  <c r="AZ318" i="13" s="1"/>
  <c r="BC318" i="13" s="1"/>
  <c r="EM294" i="13"/>
  <c r="EK294" i="13"/>
  <c r="BD317" i="13"/>
  <c r="CX193" i="13"/>
  <c r="BU194" i="13"/>
  <c r="D194" i="13"/>
  <c r="G194" i="13" s="1"/>
  <c r="DN194" i="13" s="1"/>
  <c r="F194" i="13"/>
  <c r="DM194" i="13" s="1"/>
  <c r="DJ194" i="13"/>
  <c r="BN263" i="13"/>
  <c r="BL263" i="13"/>
  <c r="CZ193" i="13"/>
  <c r="DG193" i="13"/>
  <c r="DE193" i="13"/>
  <c r="CE194" i="13"/>
  <c r="H481" i="7"/>
  <c r="B426" i="12"/>
  <c r="D477" i="11"/>
  <c r="D425" i="12"/>
  <c r="G481" i="7"/>
  <c r="C478" i="11" s="1"/>
  <c r="D429" i="7"/>
  <c r="C426" i="12" s="1"/>
  <c r="E430" i="7"/>
  <c r="CQ309" i="13" l="1"/>
  <c r="CO310" i="13" s="1"/>
  <c r="AP327" i="13"/>
  <c r="AS327" i="13" s="1"/>
  <c r="CP310" i="13"/>
  <c r="CR310" i="13"/>
  <c r="P324" i="13"/>
  <c r="N324" i="13"/>
  <c r="L325" i="13" s="1"/>
  <c r="AH331" i="13"/>
  <c r="AE332" i="13"/>
  <c r="AF332" i="13" s="1"/>
  <c r="AD333" i="13" s="1"/>
  <c r="AG333" i="13" s="1"/>
  <c r="Y326" i="13"/>
  <c r="W326" i="13"/>
  <c r="U327" i="13" s="1"/>
  <c r="ET296" i="13"/>
  <c r="EU296" i="13" s="1"/>
  <c r="ES297" i="13" s="1"/>
  <c r="BA318" i="13"/>
  <c r="BB318" i="13" s="1"/>
  <c r="AZ319" i="13" s="1"/>
  <c r="EB285" i="13"/>
  <c r="EC285" i="13" s="1"/>
  <c r="EA286" i="13" s="1"/>
  <c r="EL294" i="13"/>
  <c r="EJ295" i="13" s="1"/>
  <c r="EM295" i="13" s="1"/>
  <c r="EN294" i="13"/>
  <c r="DC194" i="13"/>
  <c r="CF194" i="13"/>
  <c r="CH194" i="13"/>
  <c r="DF194" i="13" s="1"/>
  <c r="CV194" i="13"/>
  <c r="BV194" i="13"/>
  <c r="BX194" i="13"/>
  <c r="CY194" i="13" s="1"/>
  <c r="BO263" i="13"/>
  <c r="BM263" i="13"/>
  <c r="BK264" i="13" s="1"/>
  <c r="E194" i="13"/>
  <c r="DK194" i="13"/>
  <c r="H482" i="7"/>
  <c r="B427" i="12"/>
  <c r="D478" i="11"/>
  <c r="D426" i="12"/>
  <c r="D430" i="7"/>
  <c r="C427" i="12" s="1"/>
  <c r="E431" i="7"/>
  <c r="G482" i="7"/>
  <c r="C479" i="11" s="1"/>
  <c r="AQ327" i="13" l="1"/>
  <c r="AO328" i="13" s="1"/>
  <c r="AR328" i="13" s="1"/>
  <c r="CS310" i="13"/>
  <c r="CQ310" i="13"/>
  <c r="CO311" i="13" s="1"/>
  <c r="M325" i="13"/>
  <c r="O325" i="13"/>
  <c r="AP328" i="13"/>
  <c r="BD318" i="13"/>
  <c r="AE333" i="13"/>
  <c r="AF333" i="13" s="1"/>
  <c r="AD334" i="13" s="1"/>
  <c r="AG334" i="13" s="1"/>
  <c r="AH332" i="13"/>
  <c r="EE285" i="13"/>
  <c r="EW296" i="13"/>
  <c r="X327" i="13"/>
  <c r="V327" i="13"/>
  <c r="EV297" i="13"/>
  <c r="ET297" i="13"/>
  <c r="EK295" i="13"/>
  <c r="EN295" i="13" s="1"/>
  <c r="EB286" i="13"/>
  <c r="ED286" i="13"/>
  <c r="BC319" i="13"/>
  <c r="BA319" i="13"/>
  <c r="CG194" i="13"/>
  <c r="DD194" i="13"/>
  <c r="CI194" i="13"/>
  <c r="DL194" i="13"/>
  <c r="C195" i="13"/>
  <c r="BN264" i="13"/>
  <c r="BL264" i="13"/>
  <c r="CW194" i="13"/>
  <c r="BW194" i="13"/>
  <c r="BY194" i="13"/>
  <c r="D479" i="11"/>
  <c r="H483" i="7"/>
  <c r="D427" i="12"/>
  <c r="B428" i="12"/>
  <c r="G483" i="7"/>
  <c r="C480" i="11" s="1"/>
  <c r="E432" i="7"/>
  <c r="D431" i="7"/>
  <c r="C428" i="12" s="1"/>
  <c r="CR311" i="13" l="1"/>
  <c r="CP311" i="13"/>
  <c r="CQ311" i="13" s="1"/>
  <c r="CO312" i="13" s="1"/>
  <c r="AQ328" i="13"/>
  <c r="AO329" i="13" s="1"/>
  <c r="AR329" i="13" s="1"/>
  <c r="P325" i="13"/>
  <c r="N325" i="13"/>
  <c r="L326" i="13" s="1"/>
  <c r="BD319" i="13"/>
  <c r="AS328" i="13"/>
  <c r="AH333" i="13"/>
  <c r="AE334" i="13"/>
  <c r="AF334" i="13" s="1"/>
  <c r="AD335" i="13" s="1"/>
  <c r="AE335" i="13" s="1"/>
  <c r="Y327" i="13"/>
  <c r="W327" i="13"/>
  <c r="U328" i="13" s="1"/>
  <c r="EW297" i="13"/>
  <c r="EU297" i="13"/>
  <c r="ES298" i="13" s="1"/>
  <c r="EL295" i="13"/>
  <c r="EJ296" i="13" s="1"/>
  <c r="EM296" i="13" s="1"/>
  <c r="EC286" i="13"/>
  <c r="EA287" i="13" s="1"/>
  <c r="ED287" i="13" s="1"/>
  <c r="EE286" i="13"/>
  <c r="BB319" i="13"/>
  <c r="AZ320" i="13" s="1"/>
  <c r="BC320" i="13" s="1"/>
  <c r="CZ194" i="13"/>
  <c r="D195" i="13"/>
  <c r="G195" i="13" s="1"/>
  <c r="DN195" i="13" s="1"/>
  <c r="F195" i="13"/>
  <c r="DM195" i="13" s="1"/>
  <c r="DJ195" i="13"/>
  <c r="DG194" i="13"/>
  <c r="BO264" i="13"/>
  <c r="BM264" i="13"/>
  <c r="BK265" i="13" s="1"/>
  <c r="CX194" i="13"/>
  <c r="BU195" i="13"/>
  <c r="DE194" i="13"/>
  <c r="CE195" i="13"/>
  <c r="D480" i="11"/>
  <c r="B429" i="12"/>
  <c r="D428" i="12"/>
  <c r="E433" i="7"/>
  <c r="D432" i="7"/>
  <c r="C429" i="12" s="1"/>
  <c r="CS311" i="13" l="1"/>
  <c r="AP329" i="13"/>
  <c r="AQ329" i="13" s="1"/>
  <c r="AO330" i="13" s="1"/>
  <c r="CR312" i="13"/>
  <c r="CP312" i="13"/>
  <c r="M326" i="13"/>
  <c r="O326" i="13"/>
  <c r="AS329" i="13"/>
  <c r="AH334" i="13"/>
  <c r="AH335" i="13" s="1"/>
  <c r="V328" i="13"/>
  <c r="Y328" i="13" s="1"/>
  <c r="X328" i="13"/>
  <c r="EK296" i="13"/>
  <c r="EN296" i="13" s="1"/>
  <c r="AG335" i="13"/>
  <c r="AF335" i="13" s="1"/>
  <c r="AD336" i="13" s="1"/>
  <c r="EB287" i="13"/>
  <c r="EE287" i="13" s="1"/>
  <c r="EV298" i="13"/>
  <c r="ET298" i="13"/>
  <c r="BA320" i="13"/>
  <c r="BB320" i="13" s="1"/>
  <c r="AZ321" i="13" s="1"/>
  <c r="BA321" i="13" s="1"/>
  <c r="BX195" i="13"/>
  <c r="CY195" i="13" s="1"/>
  <c r="CV195" i="13"/>
  <c r="BV195" i="13"/>
  <c r="DC195" i="13"/>
  <c r="CF195" i="13"/>
  <c r="CH195" i="13"/>
  <c r="DF195" i="13" s="1"/>
  <c r="BN265" i="13"/>
  <c r="BL265" i="13"/>
  <c r="E195" i="13"/>
  <c r="DK195" i="13"/>
  <c r="B430" i="12"/>
  <c r="D429" i="12"/>
  <c r="D433" i="7"/>
  <c r="C430" i="12" s="1"/>
  <c r="E434" i="7"/>
  <c r="CS312" i="13" l="1"/>
  <c r="CQ312" i="13"/>
  <c r="CO313" i="13" s="1"/>
  <c r="N326" i="13"/>
  <c r="L327" i="13" s="1"/>
  <c r="M327" i="13" s="1"/>
  <c r="P326" i="13"/>
  <c r="AR330" i="13"/>
  <c r="AP330" i="13"/>
  <c r="W328" i="13"/>
  <c r="U329" i="13" s="1"/>
  <c r="X329" i="13" s="1"/>
  <c r="EL296" i="13"/>
  <c r="EJ297" i="13" s="1"/>
  <c r="EM297" i="13" s="1"/>
  <c r="AE336" i="13"/>
  <c r="AH336" i="13" s="1"/>
  <c r="AG336" i="13"/>
  <c r="EC287" i="13"/>
  <c r="EA288" i="13" s="1"/>
  <c r="EB288" i="13" s="1"/>
  <c r="EW298" i="13"/>
  <c r="EU298" i="13"/>
  <c r="ES299" i="13" s="1"/>
  <c r="BD320" i="13"/>
  <c r="BD321" i="13" s="1"/>
  <c r="BC321" i="13"/>
  <c r="BB321" i="13" s="1"/>
  <c r="AZ322" i="13" s="1"/>
  <c r="CG195" i="13"/>
  <c r="DD195" i="13"/>
  <c r="CI195" i="13"/>
  <c r="BO265" i="13"/>
  <c r="BM265" i="13"/>
  <c r="BK266" i="13" s="1"/>
  <c r="DL195" i="13"/>
  <c r="C196" i="13"/>
  <c r="CW195" i="13"/>
  <c r="BW195" i="13"/>
  <c r="BY195" i="13"/>
  <c r="D430" i="12"/>
  <c r="B431" i="12"/>
  <c r="D434" i="7"/>
  <c r="C431" i="12" s="1"/>
  <c r="E435" i="7"/>
  <c r="CP313" i="13" l="1"/>
  <c r="CR313" i="13"/>
  <c r="O327" i="13"/>
  <c r="N327" i="13" s="1"/>
  <c r="L328" i="13" s="1"/>
  <c r="P327" i="13"/>
  <c r="AS330" i="13"/>
  <c r="AQ330" i="13"/>
  <c r="AO331" i="13" s="1"/>
  <c r="EK297" i="13"/>
  <c r="EN297" i="13" s="1"/>
  <c r="V329" i="13"/>
  <c r="Y329" i="13" s="1"/>
  <c r="AF336" i="13"/>
  <c r="AD337" i="13" s="1"/>
  <c r="AE337" i="13" s="1"/>
  <c r="ED288" i="13"/>
  <c r="EC288" i="13" s="1"/>
  <c r="EA289" i="13" s="1"/>
  <c r="ED289" i="13" s="1"/>
  <c r="EV299" i="13"/>
  <c r="ET299" i="13"/>
  <c r="EE288" i="13"/>
  <c r="BC322" i="13"/>
  <c r="BA322" i="13"/>
  <c r="CX195" i="13"/>
  <c r="BU196" i="13"/>
  <c r="DG195" i="13"/>
  <c r="BN266" i="13"/>
  <c r="BL266" i="13"/>
  <c r="DE195" i="13"/>
  <c r="CE196" i="13"/>
  <c r="CZ195" i="13"/>
  <c r="F196" i="13"/>
  <c r="DM196" i="13" s="1"/>
  <c r="D196" i="13"/>
  <c r="DJ196" i="13"/>
  <c r="B432" i="12"/>
  <c r="D431" i="12"/>
  <c r="E436" i="7"/>
  <c r="D435" i="7"/>
  <c r="C432" i="12" s="1"/>
  <c r="CQ313" i="13" l="1"/>
  <c r="CO314" i="13" s="1"/>
  <c r="CS313" i="13"/>
  <c r="CP314" i="13"/>
  <c r="CR314" i="13"/>
  <c r="EL297" i="13"/>
  <c r="EJ298" i="13" s="1"/>
  <c r="EM298" i="13" s="1"/>
  <c r="O328" i="13"/>
  <c r="M328" i="13"/>
  <c r="P328" i="13" s="1"/>
  <c r="AP331" i="13"/>
  <c r="AR331" i="13"/>
  <c r="W329" i="13"/>
  <c r="U330" i="13" s="1"/>
  <c r="V330" i="13" s="1"/>
  <c r="Y330" i="13" s="1"/>
  <c r="AG337" i="13"/>
  <c r="AF337" i="13" s="1"/>
  <c r="AD338" i="13" s="1"/>
  <c r="AE338" i="13" s="1"/>
  <c r="AH337" i="13"/>
  <c r="EB289" i="13"/>
  <c r="EE289" i="13" s="1"/>
  <c r="EW299" i="13"/>
  <c r="EU299" i="13"/>
  <c r="ES300" i="13" s="1"/>
  <c r="BB322" i="13"/>
  <c r="AZ323" i="13" s="1"/>
  <c r="BC323" i="13" s="1"/>
  <c r="EK298" i="13"/>
  <c r="BD322" i="13"/>
  <c r="CH196" i="13"/>
  <c r="DF196" i="13" s="1"/>
  <c r="DC196" i="13"/>
  <c r="CF196" i="13"/>
  <c r="BV196" i="13"/>
  <c r="BX196" i="13"/>
  <c r="CY196" i="13" s="1"/>
  <c r="CV196" i="13"/>
  <c r="G196" i="13"/>
  <c r="DN196" i="13" s="1"/>
  <c r="E196" i="13"/>
  <c r="DK196" i="13"/>
  <c r="BO266" i="13"/>
  <c r="BM266" i="13"/>
  <c r="BK267" i="13" s="1"/>
  <c r="D432" i="12"/>
  <c r="B433" i="12"/>
  <c r="E437" i="7"/>
  <c r="D436" i="7"/>
  <c r="C433" i="12" s="1"/>
  <c r="CQ314" i="13" l="1"/>
  <c r="CO315" i="13" s="1"/>
  <c r="AQ331" i="13"/>
  <c r="AO332" i="13" s="1"/>
  <c r="AP332" i="13" s="1"/>
  <c r="CS314" i="13"/>
  <c r="N328" i="13"/>
  <c r="L329" i="13" s="1"/>
  <c r="AS331" i="13"/>
  <c r="X330" i="13"/>
  <c r="W330" i="13" s="1"/>
  <c r="U331" i="13" s="1"/>
  <c r="V331" i="13" s="1"/>
  <c r="AH338" i="13"/>
  <c r="AG338" i="13"/>
  <c r="AF338" i="13" s="1"/>
  <c r="AD339" i="13" s="1"/>
  <c r="AE339" i="13" s="1"/>
  <c r="EC289" i="13"/>
  <c r="EA290" i="13" s="1"/>
  <c r="ED290" i="13" s="1"/>
  <c r="ET300" i="13"/>
  <c r="EV300" i="13"/>
  <c r="BA323" i="13"/>
  <c r="BB323" i="13" s="1"/>
  <c r="AZ324" i="13" s="1"/>
  <c r="BC324" i="13" s="1"/>
  <c r="EN298" i="13"/>
  <c r="EL298" i="13"/>
  <c r="EJ299" i="13" s="1"/>
  <c r="DL196" i="13"/>
  <c r="C197" i="13"/>
  <c r="BN267" i="13"/>
  <c r="BL267" i="13"/>
  <c r="CG196" i="13"/>
  <c r="DD196" i="13"/>
  <c r="CI196" i="13"/>
  <c r="CW196" i="13"/>
  <c r="BW196" i="13"/>
  <c r="BY196" i="13"/>
  <c r="D433" i="12"/>
  <c r="B434" i="12"/>
  <c r="E438" i="7"/>
  <c r="D437" i="7"/>
  <c r="C434" i="12" s="1"/>
  <c r="AR332" i="13" l="1"/>
  <c r="CP315" i="13"/>
  <c r="CR315" i="13"/>
  <c r="AS332" i="13"/>
  <c r="O329" i="13"/>
  <c r="M329" i="13"/>
  <c r="AQ332" i="13"/>
  <c r="AO333" i="13" s="1"/>
  <c r="AR333" i="13" s="1"/>
  <c r="BD323" i="13"/>
  <c r="AH339" i="13"/>
  <c r="AG339" i="13"/>
  <c r="AF339" i="13" s="1"/>
  <c r="AD340" i="13" s="1"/>
  <c r="AG340" i="13" s="1"/>
  <c r="X331" i="13"/>
  <c r="W331" i="13" s="1"/>
  <c r="U332" i="13" s="1"/>
  <c r="Y331" i="13"/>
  <c r="EB290" i="13"/>
  <c r="EC290" i="13" s="1"/>
  <c r="EA291" i="13" s="1"/>
  <c r="EB291" i="13" s="1"/>
  <c r="EW300" i="13"/>
  <c r="EU300" i="13"/>
  <c r="ES301" i="13" s="1"/>
  <c r="BA324" i="13"/>
  <c r="BB324" i="13" s="1"/>
  <c r="AZ325" i="13" s="1"/>
  <c r="EK299" i="13"/>
  <c r="EM299" i="13"/>
  <c r="DG196" i="13"/>
  <c r="BO267" i="13"/>
  <c r="BM267" i="13"/>
  <c r="BK268" i="13" s="1"/>
  <c r="F197" i="13"/>
  <c r="DM197" i="13" s="1"/>
  <c r="D197" i="13"/>
  <c r="G197" i="13" s="1"/>
  <c r="DN197" i="13" s="1"/>
  <c r="DJ197" i="13"/>
  <c r="CZ196" i="13"/>
  <c r="CX196" i="13"/>
  <c r="BU197" i="13"/>
  <c r="DE196" i="13"/>
  <c r="CE197" i="13"/>
  <c r="B435" i="12"/>
  <c r="D434" i="12"/>
  <c r="E439" i="7"/>
  <c r="D438" i="7"/>
  <c r="C435" i="12" s="1"/>
  <c r="CQ315" i="13" l="1"/>
  <c r="CO316" i="13" s="1"/>
  <c r="CS315" i="13"/>
  <c r="AP333" i="13"/>
  <c r="AQ333" i="13" s="1"/>
  <c r="AO334" i="13" s="1"/>
  <c r="AR334" i="13" s="1"/>
  <c r="P329" i="13"/>
  <c r="N329" i="13"/>
  <c r="L330" i="13" s="1"/>
  <c r="X332" i="13"/>
  <c r="V332" i="13"/>
  <c r="Y332" i="13" s="1"/>
  <c r="AE340" i="13"/>
  <c r="AH340" i="13" s="1"/>
  <c r="ED291" i="13"/>
  <c r="EC291" i="13" s="1"/>
  <c r="EA292" i="13" s="1"/>
  <c r="EE290" i="13"/>
  <c r="EE291" i="13" s="1"/>
  <c r="BD324" i="13"/>
  <c r="ET301" i="13"/>
  <c r="EV301" i="13"/>
  <c r="EL299" i="13"/>
  <c r="EJ300" i="13" s="1"/>
  <c r="EK300" i="13" s="1"/>
  <c r="EN299" i="13"/>
  <c r="BC325" i="13"/>
  <c r="BA325" i="13"/>
  <c r="BV197" i="13"/>
  <c r="BX197" i="13"/>
  <c r="CY197" i="13" s="1"/>
  <c r="CV197" i="13"/>
  <c r="E197" i="13"/>
  <c r="DK197" i="13"/>
  <c r="CH197" i="13"/>
  <c r="DF197" i="13" s="1"/>
  <c r="CF197" i="13"/>
  <c r="DC197" i="13"/>
  <c r="BN268" i="13"/>
  <c r="BL268" i="13"/>
  <c r="B436" i="12"/>
  <c r="D435" i="12"/>
  <c r="D439" i="7"/>
  <c r="C436" i="12" s="1"/>
  <c r="E440" i="7"/>
  <c r="CR316" i="13" l="1"/>
  <c r="CP316" i="13"/>
  <c r="CQ316" i="13" s="1"/>
  <c r="CO317" i="13" s="1"/>
  <c r="AS333" i="13"/>
  <c r="AP334" i="13"/>
  <c r="AQ334" i="13" s="1"/>
  <c r="AO335" i="13" s="1"/>
  <c r="AP335" i="13" s="1"/>
  <c r="M330" i="13"/>
  <c r="O330" i="13"/>
  <c r="AF340" i="13"/>
  <c r="AD341" i="13" s="1"/>
  <c r="AE341" i="13" s="1"/>
  <c r="W332" i="13"/>
  <c r="U333" i="13" s="1"/>
  <c r="X333" i="13" s="1"/>
  <c r="EM300" i="13"/>
  <c r="EL300" i="13" s="1"/>
  <c r="EJ301" i="13" s="1"/>
  <c r="EW301" i="13"/>
  <c r="EU301" i="13"/>
  <c r="ES302" i="13" s="1"/>
  <c r="ED292" i="13"/>
  <c r="EB292" i="13"/>
  <c r="EN300" i="13"/>
  <c r="BB325" i="13"/>
  <c r="AZ326" i="13" s="1"/>
  <c r="BA326" i="13" s="1"/>
  <c r="BD325" i="13"/>
  <c r="CG197" i="13"/>
  <c r="DD197" i="13"/>
  <c r="CI197" i="13"/>
  <c r="CW197" i="13"/>
  <c r="BW197" i="13"/>
  <c r="BY197" i="13"/>
  <c r="BO268" i="13"/>
  <c r="BM268" i="13"/>
  <c r="BK269" i="13" s="1"/>
  <c r="DL197" i="13"/>
  <c r="C198" i="13"/>
  <c r="B437" i="12"/>
  <c r="D436" i="12"/>
  <c r="D440" i="7"/>
  <c r="C437" i="12" s="1"/>
  <c r="E441" i="7"/>
  <c r="CP317" i="13" l="1"/>
  <c r="CR317" i="13"/>
  <c r="CS316" i="13"/>
  <c r="N330" i="13"/>
  <c r="L331" i="13" s="1"/>
  <c r="O331" i="13" s="1"/>
  <c r="AS334" i="13"/>
  <c r="P330" i="13"/>
  <c r="AS335" i="13"/>
  <c r="AR335" i="13"/>
  <c r="AQ335" i="13" s="1"/>
  <c r="AO336" i="13" s="1"/>
  <c r="AP336" i="13" s="1"/>
  <c r="AG341" i="13"/>
  <c r="AF341" i="13" s="1"/>
  <c r="AD342" i="13" s="1"/>
  <c r="AG342" i="13" s="1"/>
  <c r="AH341" i="13"/>
  <c r="V333" i="13"/>
  <c r="Y333" i="13" s="1"/>
  <c r="EV302" i="13"/>
  <c r="ET302" i="13"/>
  <c r="EE292" i="13"/>
  <c r="EC292" i="13"/>
  <c r="EA293" i="13" s="1"/>
  <c r="BC326" i="13"/>
  <c r="BB326" i="13" s="1"/>
  <c r="AZ327" i="13" s="1"/>
  <c r="EK301" i="13"/>
  <c r="EM301" i="13"/>
  <c r="BD326" i="13"/>
  <c r="AE342" i="13"/>
  <c r="CZ197" i="13"/>
  <c r="DE197" i="13"/>
  <c r="CE198" i="13"/>
  <c r="CX197" i="13"/>
  <c r="BU198" i="13"/>
  <c r="D198" i="13"/>
  <c r="F198" i="13"/>
  <c r="DM198" i="13" s="1"/>
  <c r="DJ198" i="13"/>
  <c r="DG197" i="13"/>
  <c r="BN269" i="13"/>
  <c r="BL269" i="13"/>
  <c r="D437" i="12"/>
  <c r="B438" i="12"/>
  <c r="E442" i="7"/>
  <c r="D441" i="7"/>
  <c r="C438" i="12" s="1"/>
  <c r="M331" i="13" l="1"/>
  <c r="CS317" i="13"/>
  <c r="CQ317" i="13"/>
  <c r="CO318" i="13" s="1"/>
  <c r="P331" i="13"/>
  <c r="AR336" i="13"/>
  <c r="AQ336" i="13" s="1"/>
  <c r="AO337" i="13" s="1"/>
  <c r="AP337" i="13" s="1"/>
  <c r="AS336" i="13"/>
  <c r="N331" i="13"/>
  <c r="L332" i="13" s="1"/>
  <c r="W333" i="13"/>
  <c r="U334" i="13" s="1"/>
  <c r="X334" i="13" s="1"/>
  <c r="EU302" i="13"/>
  <c r="ES303" i="13" s="1"/>
  <c r="EV303" i="13" s="1"/>
  <c r="EW302" i="13"/>
  <c r="ED293" i="13"/>
  <c r="EB293" i="13"/>
  <c r="EN301" i="13"/>
  <c r="EL301" i="13"/>
  <c r="EJ302" i="13" s="1"/>
  <c r="BC327" i="13"/>
  <c r="BA327" i="13"/>
  <c r="AH342" i="13"/>
  <c r="AF342" i="13"/>
  <c r="AD343" i="13" s="1"/>
  <c r="G198" i="13"/>
  <c r="DN198" i="13" s="1"/>
  <c r="E198" i="13"/>
  <c r="DK198" i="13"/>
  <c r="BX198" i="13"/>
  <c r="CY198" i="13" s="1"/>
  <c r="CV198" i="13"/>
  <c r="BV198" i="13"/>
  <c r="BO269" i="13"/>
  <c r="BM269" i="13"/>
  <c r="BK270" i="13" s="1"/>
  <c r="DC198" i="13"/>
  <c r="CF198" i="13"/>
  <c r="CH198" i="13"/>
  <c r="DF198" i="13" s="1"/>
  <c r="B439" i="12"/>
  <c r="D438" i="12"/>
  <c r="E443" i="7"/>
  <c r="D442" i="7"/>
  <c r="C439" i="12" s="1"/>
  <c r="AS337" i="13" l="1"/>
  <c r="CR318" i="13"/>
  <c r="CP318" i="13"/>
  <c r="V334" i="13"/>
  <c r="W334" i="13" s="1"/>
  <c r="U335" i="13" s="1"/>
  <c r="V335" i="13" s="1"/>
  <c r="AR337" i="13"/>
  <c r="AQ337" i="13" s="1"/>
  <c r="AO338" i="13" s="1"/>
  <c r="O332" i="13"/>
  <c r="M332" i="13"/>
  <c r="P332" i="13" s="1"/>
  <c r="ET303" i="13"/>
  <c r="EU303" i="13" s="1"/>
  <c r="ES304" i="13" s="1"/>
  <c r="EV304" i="13" s="1"/>
  <c r="EE293" i="13"/>
  <c r="EC293" i="13"/>
  <c r="EA294" i="13" s="1"/>
  <c r="EK302" i="13"/>
  <c r="EM302" i="13"/>
  <c r="BB327" i="13"/>
  <c r="AZ328" i="13" s="1"/>
  <c r="BC328" i="13" s="1"/>
  <c r="BD327" i="13"/>
  <c r="AG343" i="13"/>
  <c r="AE343" i="13"/>
  <c r="DL198" i="13"/>
  <c r="C199" i="13"/>
  <c r="BN270" i="13"/>
  <c r="BL270" i="13"/>
  <c r="CG198" i="13"/>
  <c r="DD198" i="13"/>
  <c r="CI198" i="13"/>
  <c r="CW198" i="13"/>
  <c r="BW198" i="13"/>
  <c r="BY198" i="13"/>
  <c r="B440" i="12"/>
  <c r="D439" i="12"/>
  <c r="D443" i="7"/>
  <c r="C440" i="12" s="1"/>
  <c r="E444" i="7"/>
  <c r="X335" i="13" l="1"/>
  <c r="CS318" i="13"/>
  <c r="CQ318" i="13"/>
  <c r="CO319" i="13" s="1"/>
  <c r="Y334" i="13"/>
  <c r="Y335" i="13" s="1"/>
  <c r="AP338" i="13"/>
  <c r="AS338" i="13" s="1"/>
  <c r="AR338" i="13"/>
  <c r="N332" i="13"/>
  <c r="L333" i="13" s="1"/>
  <c r="W335" i="13"/>
  <c r="U336" i="13" s="1"/>
  <c r="X336" i="13" s="1"/>
  <c r="ET304" i="13"/>
  <c r="EU304" i="13" s="1"/>
  <c r="ES305" i="13" s="1"/>
  <c r="EW303" i="13"/>
  <c r="BA328" i="13"/>
  <c r="BB328" i="13" s="1"/>
  <c r="AZ329" i="13" s="1"/>
  <c r="ED294" i="13"/>
  <c r="EB294" i="13"/>
  <c r="EN302" i="13"/>
  <c r="EL302" i="13"/>
  <c r="EJ303" i="13" s="1"/>
  <c r="AH343" i="13"/>
  <c r="AF343" i="13"/>
  <c r="AD344" i="13" s="1"/>
  <c r="DE198" i="13"/>
  <c r="CE199" i="13"/>
  <c r="BO270" i="13"/>
  <c r="BM270" i="13"/>
  <c r="BK271" i="13" s="1"/>
  <c r="DG198" i="13"/>
  <c r="F199" i="13"/>
  <c r="DM199" i="13" s="1"/>
  <c r="D199" i="13"/>
  <c r="G199" i="13" s="1"/>
  <c r="DN199" i="13" s="1"/>
  <c r="DJ199" i="13"/>
  <c r="CZ198" i="13"/>
  <c r="CX198" i="13"/>
  <c r="BU199" i="13"/>
  <c r="B441" i="12"/>
  <c r="D440" i="12"/>
  <c r="D444" i="7"/>
  <c r="C441" i="12" s="1"/>
  <c r="E445" i="7"/>
  <c r="V336" i="13" l="1"/>
  <c r="CR319" i="13"/>
  <c r="CP319" i="13"/>
  <c r="AQ338" i="13"/>
  <c r="AO339" i="13" s="1"/>
  <c r="AP339" i="13" s="1"/>
  <c r="M333" i="13"/>
  <c r="O333" i="13"/>
  <c r="EW304" i="13"/>
  <c r="W336" i="13"/>
  <c r="U337" i="13" s="1"/>
  <c r="X337" i="13" s="1"/>
  <c r="Y336" i="13"/>
  <c r="BD328" i="13"/>
  <c r="EV305" i="13"/>
  <c r="ET305" i="13"/>
  <c r="EE294" i="13"/>
  <c r="EC294" i="13"/>
  <c r="EA295" i="13" s="1"/>
  <c r="EK303" i="13"/>
  <c r="EM303" i="13"/>
  <c r="BC329" i="13"/>
  <c r="BA329" i="13"/>
  <c r="AE344" i="13"/>
  <c r="AG344" i="13"/>
  <c r="BN271" i="13"/>
  <c r="BL271" i="13"/>
  <c r="BV199" i="13"/>
  <c r="BX199" i="13"/>
  <c r="CY199" i="13" s="1"/>
  <c r="CV199" i="13"/>
  <c r="CF199" i="13"/>
  <c r="CH199" i="13"/>
  <c r="DF199" i="13" s="1"/>
  <c r="DC199" i="13"/>
  <c r="E199" i="13"/>
  <c r="DK199" i="13"/>
  <c r="B442" i="12"/>
  <c r="D441" i="12"/>
  <c r="E446" i="7"/>
  <c r="D445" i="7"/>
  <c r="C442" i="12" s="1"/>
  <c r="N333" i="13" l="1"/>
  <c r="L334" i="13" s="1"/>
  <c r="CS319" i="13"/>
  <c r="CQ319" i="13"/>
  <c r="CO320" i="13" s="1"/>
  <c r="AR339" i="13"/>
  <c r="AQ339" i="13" s="1"/>
  <c r="AO340" i="13" s="1"/>
  <c r="V337" i="13"/>
  <c r="Y337" i="13" s="1"/>
  <c r="P333" i="13"/>
  <c r="M334" i="13"/>
  <c r="O334" i="13"/>
  <c r="AS339" i="13"/>
  <c r="EW305" i="13"/>
  <c r="EU305" i="13"/>
  <c r="ES306" i="13" s="1"/>
  <c r="AF344" i="13"/>
  <c r="AD345" i="13" s="1"/>
  <c r="AE345" i="13" s="1"/>
  <c r="EB295" i="13"/>
  <c r="ED295" i="13"/>
  <c r="EN303" i="13"/>
  <c r="EL303" i="13"/>
  <c r="EJ304" i="13" s="1"/>
  <c r="BD329" i="13"/>
  <c r="BB329" i="13"/>
  <c r="AZ330" i="13" s="1"/>
  <c r="AH344" i="13"/>
  <c r="DD199" i="13"/>
  <c r="CG199" i="13"/>
  <c r="CI199" i="13"/>
  <c r="BW199" i="13"/>
  <c r="CW199" i="13"/>
  <c r="BY199" i="13"/>
  <c r="BO271" i="13"/>
  <c r="BM271" i="13"/>
  <c r="BK272" i="13" s="1"/>
  <c r="DL199" i="13"/>
  <c r="C200" i="13"/>
  <c r="D442" i="12"/>
  <c r="B443" i="12"/>
  <c r="E447" i="7"/>
  <c r="D446" i="7"/>
  <c r="C443" i="12" s="1"/>
  <c r="CP320" i="13" l="1"/>
  <c r="CR320" i="13"/>
  <c r="W337" i="13"/>
  <c r="U338" i="13" s="1"/>
  <c r="X338" i="13" s="1"/>
  <c r="N334" i="13"/>
  <c r="L335" i="13" s="1"/>
  <c r="O335" i="13" s="1"/>
  <c r="P334" i="13"/>
  <c r="AR340" i="13"/>
  <c r="AP340" i="13"/>
  <c r="AH345" i="13"/>
  <c r="AG345" i="13"/>
  <c r="AF345" i="13" s="1"/>
  <c r="AD346" i="13" s="1"/>
  <c r="AE346" i="13" s="1"/>
  <c r="EV306" i="13"/>
  <c r="ET306" i="13"/>
  <c r="EE295" i="13"/>
  <c r="EC295" i="13"/>
  <c r="EA296" i="13" s="1"/>
  <c r="EK304" i="13"/>
  <c r="EM304" i="13"/>
  <c r="BC330" i="13"/>
  <c r="BA330" i="13"/>
  <c r="CX199" i="13"/>
  <c r="BU200" i="13"/>
  <c r="D200" i="13"/>
  <c r="F200" i="13"/>
  <c r="DM200" i="13" s="1"/>
  <c r="DJ200" i="13"/>
  <c r="BN272" i="13"/>
  <c r="BL272" i="13"/>
  <c r="CZ199" i="13"/>
  <c r="DG199" i="13"/>
  <c r="DE199" i="13"/>
  <c r="CE200" i="13"/>
  <c r="B444" i="12"/>
  <c r="D443" i="12"/>
  <c r="D447" i="7"/>
  <c r="C444" i="12" s="1"/>
  <c r="E448" i="7"/>
  <c r="M335" i="13" l="1"/>
  <c r="N335" i="13" s="1"/>
  <c r="L336" i="13" s="1"/>
  <c r="M336" i="13" s="1"/>
  <c r="CQ320" i="13"/>
  <c r="CO321" i="13" s="1"/>
  <c r="V338" i="13"/>
  <c r="W338" i="13" s="1"/>
  <c r="U339" i="13" s="1"/>
  <c r="X339" i="13" s="1"/>
  <c r="CS320" i="13"/>
  <c r="P335" i="13"/>
  <c r="AS340" i="13"/>
  <c r="AQ340" i="13"/>
  <c r="AO341" i="13" s="1"/>
  <c r="AH346" i="13"/>
  <c r="AG346" i="13"/>
  <c r="AF346" i="13" s="1"/>
  <c r="AD347" i="13" s="1"/>
  <c r="EW306" i="13"/>
  <c r="EU306" i="13"/>
  <c r="ES307" i="13" s="1"/>
  <c r="EB296" i="13"/>
  <c r="ED296" i="13"/>
  <c r="EN304" i="13"/>
  <c r="EL304" i="13"/>
  <c r="EJ305" i="13" s="1"/>
  <c r="BD330" i="13"/>
  <c r="BB330" i="13"/>
  <c r="AZ331" i="13" s="1"/>
  <c r="BV200" i="13"/>
  <c r="CV200" i="13"/>
  <c r="BX200" i="13"/>
  <c r="CY200" i="13" s="1"/>
  <c r="BO272" i="13"/>
  <c r="BM272" i="13"/>
  <c r="BK273" i="13" s="1"/>
  <c r="CH200" i="13"/>
  <c r="DF200" i="13" s="1"/>
  <c r="CF200" i="13"/>
  <c r="DC200" i="13"/>
  <c r="G200" i="13"/>
  <c r="DN200" i="13" s="1"/>
  <c r="E200" i="13"/>
  <c r="DK200" i="13"/>
  <c r="D444" i="12"/>
  <c r="B445" i="12"/>
  <c r="D448" i="7"/>
  <c r="C445" i="12" s="1"/>
  <c r="E449" i="7"/>
  <c r="V339" i="13" l="1"/>
  <c r="W339" i="13" s="1"/>
  <c r="U340" i="13" s="1"/>
  <c r="O336" i="13"/>
  <c r="Y338" i="13"/>
  <c r="Y339" i="13" s="1"/>
  <c r="CR321" i="13"/>
  <c r="CP321" i="13"/>
  <c r="N336" i="13"/>
  <c r="L337" i="13" s="1"/>
  <c r="P336" i="13"/>
  <c r="AR341" i="13"/>
  <c r="AP341" i="13"/>
  <c r="AG347" i="13"/>
  <c r="AE347" i="13"/>
  <c r="EV307" i="13"/>
  <c r="ET307" i="13"/>
  <c r="EE296" i="13"/>
  <c r="EC296" i="13"/>
  <c r="EA297" i="13" s="1"/>
  <c r="EK305" i="13"/>
  <c r="EM305" i="13"/>
  <c r="BC331" i="13"/>
  <c r="BA331" i="13"/>
  <c r="BN273" i="13"/>
  <c r="BL273" i="13"/>
  <c r="CW200" i="13"/>
  <c r="BW200" i="13"/>
  <c r="BY200" i="13"/>
  <c r="DD200" i="13"/>
  <c r="CG200" i="13"/>
  <c r="CI200" i="13"/>
  <c r="DL200" i="13"/>
  <c r="C201" i="13"/>
  <c r="B446" i="12"/>
  <c r="D445" i="12"/>
  <c r="E450" i="7"/>
  <c r="D449" i="7"/>
  <c r="C446" i="12" s="1"/>
  <c r="CQ321" i="13" l="1"/>
  <c r="CO322" i="13" s="1"/>
  <c r="CP322" i="13"/>
  <c r="CR322" i="13"/>
  <c r="CS321" i="13"/>
  <c r="M337" i="13"/>
  <c r="O337" i="13"/>
  <c r="AQ341" i="13"/>
  <c r="AO342" i="13" s="1"/>
  <c r="AR342" i="13" s="1"/>
  <c r="AS341" i="13"/>
  <c r="X340" i="13"/>
  <c r="V340" i="13"/>
  <c r="AF347" i="13"/>
  <c r="AD348" i="13" s="1"/>
  <c r="AG348" i="13" s="1"/>
  <c r="AH347" i="13"/>
  <c r="EW307" i="13"/>
  <c r="EU307" i="13"/>
  <c r="ES308" i="13" s="1"/>
  <c r="ED297" i="13"/>
  <c r="EB297" i="13"/>
  <c r="EN305" i="13"/>
  <c r="EL305" i="13"/>
  <c r="EJ306" i="13" s="1"/>
  <c r="BD331" i="13"/>
  <c r="BB331" i="13"/>
  <c r="AZ332" i="13" s="1"/>
  <c r="CZ200" i="13"/>
  <c r="D201" i="13"/>
  <c r="G201" i="13" s="1"/>
  <c r="DN201" i="13" s="1"/>
  <c r="F201" i="13"/>
  <c r="DM201" i="13" s="1"/>
  <c r="DJ201" i="13"/>
  <c r="DG200" i="13"/>
  <c r="CX200" i="13"/>
  <c r="BU201" i="13"/>
  <c r="DE200" i="13"/>
  <c r="CE201" i="13"/>
  <c r="BO273" i="13"/>
  <c r="BM273" i="13"/>
  <c r="BK274" i="13" s="1"/>
  <c r="B447" i="12"/>
  <c r="D446" i="12"/>
  <c r="E451" i="7"/>
  <c r="D450" i="7"/>
  <c r="C447" i="12" s="1"/>
  <c r="CS322" i="13" l="1"/>
  <c r="CQ322" i="13"/>
  <c r="CO323" i="13" s="1"/>
  <c r="N337" i="13"/>
  <c r="L338" i="13" s="1"/>
  <c r="O338" i="13" s="1"/>
  <c r="P337" i="13"/>
  <c r="AE348" i="13"/>
  <c r="AF348" i="13" s="1"/>
  <c r="AD349" i="13" s="1"/>
  <c r="AP342" i="13"/>
  <c r="AQ342" i="13" s="1"/>
  <c r="AO343" i="13" s="1"/>
  <c r="AR343" i="13" s="1"/>
  <c r="W340" i="13"/>
  <c r="U341" i="13" s="1"/>
  <c r="X341" i="13" s="1"/>
  <c r="Y340" i="13"/>
  <c r="EV308" i="13"/>
  <c r="ET308" i="13"/>
  <c r="EE297" i="13"/>
  <c r="EC297" i="13"/>
  <c r="EA298" i="13" s="1"/>
  <c r="EM306" i="13"/>
  <c r="EK306" i="13"/>
  <c r="BC332" i="13"/>
  <c r="BA332" i="13"/>
  <c r="CF201" i="13"/>
  <c r="CH201" i="13"/>
  <c r="DF201" i="13" s="1"/>
  <c r="DC201" i="13"/>
  <c r="BN274" i="13"/>
  <c r="BL274" i="13"/>
  <c r="AH348" i="13"/>
  <c r="CV201" i="13"/>
  <c r="BV201" i="13"/>
  <c r="BX201" i="13"/>
  <c r="CY201" i="13" s="1"/>
  <c r="E201" i="13"/>
  <c r="DK201" i="13"/>
  <c r="B448" i="12"/>
  <c r="D447" i="12"/>
  <c r="D451" i="7"/>
  <c r="C448" i="12" s="1"/>
  <c r="E452" i="7"/>
  <c r="M338" i="13" l="1"/>
  <c r="N338" i="13" s="1"/>
  <c r="L339" i="13" s="1"/>
  <c r="O339" i="13" s="1"/>
  <c r="CR323" i="13"/>
  <c r="CP323" i="13"/>
  <c r="P338" i="13"/>
  <c r="AS342" i="13"/>
  <c r="AP343" i="13"/>
  <c r="AQ343" i="13" s="1"/>
  <c r="AO344" i="13" s="1"/>
  <c r="V341" i="13"/>
  <c r="Y341" i="13" s="1"/>
  <c r="EW308" i="13"/>
  <c r="EU308" i="13"/>
  <c r="ES309" i="13" s="1"/>
  <c r="EB298" i="13"/>
  <c r="ED298" i="13"/>
  <c r="EN306" i="13"/>
  <c r="EL306" i="13"/>
  <c r="EJ307" i="13" s="1"/>
  <c r="BB332" i="13"/>
  <c r="AZ333" i="13" s="1"/>
  <c r="BA333" i="13" s="1"/>
  <c r="BD332" i="13"/>
  <c r="CW201" i="13"/>
  <c r="BW201" i="13"/>
  <c r="BY201" i="13"/>
  <c r="CG201" i="13"/>
  <c r="DD201" i="13"/>
  <c r="CI201" i="13"/>
  <c r="DL201" i="13"/>
  <c r="C202" i="13"/>
  <c r="BO274" i="13"/>
  <c r="BM274" i="13"/>
  <c r="BK275" i="13" s="1"/>
  <c r="AG349" i="13"/>
  <c r="AE349" i="13"/>
  <c r="B449" i="12"/>
  <c r="D448" i="12"/>
  <c r="D452" i="7"/>
  <c r="C449" i="12" s="1"/>
  <c r="E453" i="7"/>
  <c r="M339" i="13" l="1"/>
  <c r="CQ323" i="13"/>
  <c r="CO324" i="13" s="1"/>
  <c r="CS323" i="13"/>
  <c r="P339" i="13"/>
  <c r="N339" i="13"/>
  <c r="L340" i="13" s="1"/>
  <c r="AS343" i="13"/>
  <c r="W341" i="13"/>
  <c r="U342" i="13" s="1"/>
  <c r="X342" i="13" s="1"/>
  <c r="AR344" i="13"/>
  <c r="AP344" i="13"/>
  <c r="BC333" i="13"/>
  <c r="BB333" i="13" s="1"/>
  <c r="AZ334" i="13" s="1"/>
  <c r="ET309" i="13"/>
  <c r="EV309" i="13"/>
  <c r="EE298" i="13"/>
  <c r="EC298" i="13"/>
  <c r="EA299" i="13" s="1"/>
  <c r="EK307" i="13"/>
  <c r="EM307" i="13"/>
  <c r="BD333" i="13"/>
  <c r="DE201" i="13"/>
  <c r="CE202" i="13"/>
  <c r="CZ201" i="13"/>
  <c r="AH349" i="13"/>
  <c r="AF349" i="13"/>
  <c r="AD350" i="13" s="1"/>
  <c r="BN275" i="13"/>
  <c r="BL275" i="13"/>
  <c r="D202" i="13"/>
  <c r="F202" i="13"/>
  <c r="DM202" i="13" s="1"/>
  <c r="DJ202" i="13"/>
  <c r="DG201" i="13"/>
  <c r="CX201" i="13"/>
  <c r="BU202" i="13"/>
  <c r="D449" i="12"/>
  <c r="B450" i="12"/>
  <c r="E454" i="7"/>
  <c r="D453" i="7"/>
  <c r="C450" i="12" s="1"/>
  <c r="CP324" i="13" l="1"/>
  <c r="CR324" i="13"/>
  <c r="AQ344" i="13"/>
  <c r="AO345" i="13" s="1"/>
  <c r="AR345" i="13" s="1"/>
  <c r="M340" i="13"/>
  <c r="O340" i="13"/>
  <c r="V342" i="13"/>
  <c r="Y342" i="13" s="1"/>
  <c r="AS344" i="13"/>
  <c r="EW309" i="13"/>
  <c r="EU309" i="13"/>
  <c r="ES310" i="13" s="1"/>
  <c r="EB299" i="13"/>
  <c r="ED299" i="13"/>
  <c r="EN307" i="13"/>
  <c r="EL307" i="13"/>
  <c r="EJ308" i="13" s="1"/>
  <c r="BA334" i="13"/>
  <c r="BC334" i="13"/>
  <c r="G202" i="13"/>
  <c r="DN202" i="13" s="1"/>
  <c r="E202" i="13"/>
  <c r="DK202" i="13"/>
  <c r="BV202" i="13"/>
  <c r="BX202" i="13"/>
  <c r="CY202" i="13" s="1"/>
  <c r="CV202" i="13"/>
  <c r="BO275" i="13"/>
  <c r="BM275" i="13"/>
  <c r="BK276" i="13" s="1"/>
  <c r="CH202" i="13"/>
  <c r="DF202" i="13" s="1"/>
  <c r="DC202" i="13"/>
  <c r="CF202" i="13"/>
  <c r="AG350" i="13"/>
  <c r="AE350" i="13"/>
  <c r="AH350" i="13" s="1"/>
  <c r="B451" i="12"/>
  <c r="D450" i="12"/>
  <c r="E455" i="7"/>
  <c r="D454" i="7"/>
  <c r="C451" i="12" s="1"/>
  <c r="CS324" i="13" l="1"/>
  <c r="CQ324" i="13"/>
  <c r="CO325" i="13" s="1"/>
  <c r="AP345" i="13"/>
  <c r="AQ345" i="13" s="1"/>
  <c r="AO346" i="13" s="1"/>
  <c r="N340" i="13"/>
  <c r="L341" i="13" s="1"/>
  <c r="M341" i="13" s="1"/>
  <c r="W342" i="13"/>
  <c r="U343" i="13" s="1"/>
  <c r="V343" i="13" s="1"/>
  <c r="P340" i="13"/>
  <c r="EV310" i="13"/>
  <c r="ET310" i="13"/>
  <c r="EE299" i="13"/>
  <c r="EC299" i="13"/>
  <c r="EA300" i="13" s="1"/>
  <c r="EK308" i="13"/>
  <c r="EM308" i="13"/>
  <c r="BD334" i="13"/>
  <c r="BB334" i="13"/>
  <c r="AZ335" i="13" s="1"/>
  <c r="AF350" i="13"/>
  <c r="AD351" i="13" s="1"/>
  <c r="AG351" i="13" s="1"/>
  <c r="CG202" i="13"/>
  <c r="DD202" i="13"/>
  <c r="CI202" i="13"/>
  <c r="CW202" i="13"/>
  <c r="BW202" i="13"/>
  <c r="BY202" i="13"/>
  <c r="BN276" i="13"/>
  <c r="BL276" i="13"/>
  <c r="DL202" i="13"/>
  <c r="C203" i="13"/>
  <c r="D451" i="12"/>
  <c r="B452" i="12"/>
  <c r="D455" i="7"/>
  <c r="C452" i="12" s="1"/>
  <c r="E456" i="7"/>
  <c r="CR325" i="13" l="1"/>
  <c r="CP325" i="13"/>
  <c r="X343" i="13"/>
  <c r="W343" i="13" s="1"/>
  <c r="U344" i="13" s="1"/>
  <c r="X344" i="13" s="1"/>
  <c r="AS345" i="13"/>
  <c r="O341" i="13"/>
  <c r="N341" i="13" s="1"/>
  <c r="L342" i="13" s="1"/>
  <c r="P341" i="13"/>
  <c r="AR346" i="13"/>
  <c r="AP346" i="13"/>
  <c r="Y343" i="13"/>
  <c r="EW310" i="13"/>
  <c r="EU310" i="13"/>
  <c r="ES311" i="13" s="1"/>
  <c r="EB300" i="13"/>
  <c r="ED300" i="13"/>
  <c r="EN308" i="13"/>
  <c r="EL308" i="13"/>
  <c r="EJ309" i="13" s="1"/>
  <c r="AE351" i="13"/>
  <c r="AH351" i="13" s="1"/>
  <c r="BC335" i="13"/>
  <c r="BA335" i="13"/>
  <c r="D203" i="13"/>
  <c r="G203" i="13" s="1"/>
  <c r="DN203" i="13" s="1"/>
  <c r="F203" i="13"/>
  <c r="DM203" i="13" s="1"/>
  <c r="DJ203" i="13"/>
  <c r="DG202" i="13"/>
  <c r="CZ202" i="13"/>
  <c r="BO276" i="13"/>
  <c r="BM276" i="13"/>
  <c r="BK277" i="13" s="1"/>
  <c r="CX202" i="13"/>
  <c r="BU203" i="13"/>
  <c r="DE202" i="13"/>
  <c r="CE203" i="13"/>
  <c r="B453" i="12"/>
  <c r="D452" i="12"/>
  <c r="D456" i="7"/>
  <c r="C453" i="12" s="1"/>
  <c r="E457" i="7"/>
  <c r="CS325" i="13" l="1"/>
  <c r="CQ325" i="13"/>
  <c r="CO326" i="13" s="1"/>
  <c r="M342" i="13"/>
  <c r="O342" i="13"/>
  <c r="AS346" i="13"/>
  <c r="AQ346" i="13"/>
  <c r="AO347" i="13" s="1"/>
  <c r="V344" i="13"/>
  <c r="Y344" i="13" s="1"/>
  <c r="ET311" i="13"/>
  <c r="EV311" i="13"/>
  <c r="EE300" i="13"/>
  <c r="EC300" i="13"/>
  <c r="EA301" i="13" s="1"/>
  <c r="EK309" i="13"/>
  <c r="EM309" i="13"/>
  <c r="AF351" i="13"/>
  <c r="AD352" i="13" s="1"/>
  <c r="AG352" i="13" s="1"/>
  <c r="BD335" i="13"/>
  <c r="BB335" i="13"/>
  <c r="AZ336" i="13" s="1"/>
  <c r="BN277" i="13"/>
  <c r="BL277" i="13"/>
  <c r="E203" i="13"/>
  <c r="DK203" i="13"/>
  <c r="CV203" i="13"/>
  <c r="BV203" i="13"/>
  <c r="BX203" i="13"/>
  <c r="CY203" i="13" s="1"/>
  <c r="DC203" i="13"/>
  <c r="CF203" i="13"/>
  <c r="CH203" i="13"/>
  <c r="DF203" i="13" s="1"/>
  <c r="B454" i="12"/>
  <c r="D453" i="12"/>
  <c r="E458" i="7"/>
  <c r="D457" i="7"/>
  <c r="C454" i="12" s="1"/>
  <c r="CP326" i="13" l="1"/>
  <c r="CS326" i="13" s="1"/>
  <c r="CR326" i="13"/>
  <c r="N342" i="13"/>
  <c r="L343" i="13" s="1"/>
  <c r="O343" i="13" s="1"/>
  <c r="P342" i="13"/>
  <c r="W344" i="13"/>
  <c r="U345" i="13" s="1"/>
  <c r="X345" i="13" s="1"/>
  <c r="AP347" i="13"/>
  <c r="AR347" i="13"/>
  <c r="AE352" i="13"/>
  <c r="AH352" i="13" s="1"/>
  <c r="EW311" i="13"/>
  <c r="EU311" i="13"/>
  <c r="ES312" i="13" s="1"/>
  <c r="EB301" i="13"/>
  <c r="ED301" i="13"/>
  <c r="EN309" i="13"/>
  <c r="EL309" i="13"/>
  <c r="EJ310" i="13" s="1"/>
  <c r="BA336" i="13"/>
  <c r="BD336" i="13" s="1"/>
  <c r="BC336" i="13"/>
  <c r="DD203" i="13"/>
  <c r="CG203" i="13"/>
  <c r="CI203" i="13"/>
  <c r="DL203" i="13"/>
  <c r="C204" i="13"/>
  <c r="BO277" i="13"/>
  <c r="BM277" i="13"/>
  <c r="BK278" i="13" s="1"/>
  <c r="BW203" i="13"/>
  <c r="CW203" i="13"/>
  <c r="BY203" i="13"/>
  <c r="B455" i="12"/>
  <c r="D454" i="12"/>
  <c r="E459" i="7"/>
  <c r="D458" i="7"/>
  <c r="C455" i="12" s="1"/>
  <c r="CQ326" i="13" l="1"/>
  <c r="CO327" i="13" s="1"/>
  <c r="CR327" i="13" s="1"/>
  <c r="CP327" i="13"/>
  <c r="V345" i="13"/>
  <c r="Y345" i="13" s="1"/>
  <c r="M343" i="13"/>
  <c r="N343" i="13" s="1"/>
  <c r="L344" i="13" s="1"/>
  <c r="M344" i="13" s="1"/>
  <c r="AQ347" i="13"/>
  <c r="AO348" i="13" s="1"/>
  <c r="AP348" i="13" s="1"/>
  <c r="AS347" i="13"/>
  <c r="AF352" i="13"/>
  <c r="AD353" i="13" s="1"/>
  <c r="AE353" i="13" s="1"/>
  <c r="AH353" i="13" s="1"/>
  <c r="EV312" i="13"/>
  <c r="ET312" i="13"/>
  <c r="EE301" i="13"/>
  <c r="EC301" i="13"/>
  <c r="EA302" i="13" s="1"/>
  <c r="EK310" i="13"/>
  <c r="EM310" i="13"/>
  <c r="BB336" i="13"/>
  <c r="AZ337" i="13" s="1"/>
  <c r="BN278" i="13"/>
  <c r="BL278" i="13"/>
  <c r="DE203" i="13"/>
  <c r="CE204" i="13"/>
  <c r="CX203" i="13"/>
  <c r="BU204" i="13"/>
  <c r="CZ203" i="13"/>
  <c r="D204" i="13"/>
  <c r="F204" i="13"/>
  <c r="DM204" i="13" s="1"/>
  <c r="DJ204" i="13"/>
  <c r="DG203" i="13"/>
  <c r="B456" i="12"/>
  <c r="D455" i="12"/>
  <c r="D459" i="7"/>
  <c r="C456" i="12" s="1"/>
  <c r="E460" i="7"/>
  <c r="CQ327" i="13" l="1"/>
  <c r="CO328" i="13" s="1"/>
  <c r="CP328" i="13" s="1"/>
  <c r="CR328" i="13"/>
  <c r="CS327" i="13"/>
  <c r="P343" i="13"/>
  <c r="P344" i="13" s="1"/>
  <c r="W345" i="13"/>
  <c r="U346" i="13" s="1"/>
  <c r="O344" i="13"/>
  <c r="N344" i="13" s="1"/>
  <c r="L345" i="13" s="1"/>
  <c r="AR348" i="13"/>
  <c r="AQ348" i="13" s="1"/>
  <c r="AO349" i="13" s="1"/>
  <c r="AS348" i="13"/>
  <c r="V346" i="13"/>
  <c r="X346" i="13"/>
  <c r="AG353" i="13"/>
  <c r="AF353" i="13" s="1"/>
  <c r="AD354" i="13" s="1"/>
  <c r="AE354" i="13" s="1"/>
  <c r="AH354" i="13" s="1"/>
  <c r="EW312" i="13"/>
  <c r="EU312" i="13"/>
  <c r="ES313" i="13" s="1"/>
  <c r="ED302" i="13"/>
  <c r="EB302" i="13"/>
  <c r="EN310" i="13"/>
  <c r="EL310" i="13"/>
  <c r="EJ311" i="13" s="1"/>
  <c r="BC337" i="13"/>
  <c r="BA337" i="13"/>
  <c r="BD337" i="13" s="1"/>
  <c r="BO278" i="13"/>
  <c r="BM278" i="13"/>
  <c r="BK279" i="13" s="1"/>
  <c r="G204" i="13"/>
  <c r="DN204" i="13" s="1"/>
  <c r="E204" i="13"/>
  <c r="DK204" i="13"/>
  <c r="BX204" i="13"/>
  <c r="CY204" i="13" s="1"/>
  <c r="CV204" i="13"/>
  <c r="BV204" i="13"/>
  <c r="CH204" i="13"/>
  <c r="DF204" i="13" s="1"/>
  <c r="DC204" i="13"/>
  <c r="CF204" i="13"/>
  <c r="D456" i="12"/>
  <c r="B457" i="12"/>
  <c r="D460" i="7"/>
  <c r="C457" i="12" s="1"/>
  <c r="E461" i="7"/>
  <c r="CS328" i="13" l="1"/>
  <c r="CQ328" i="13"/>
  <c r="CO329" i="13" s="1"/>
  <c r="M345" i="13"/>
  <c r="P345" i="13" s="1"/>
  <c r="O345" i="13"/>
  <c r="AR349" i="13"/>
  <c r="AP349" i="13"/>
  <c r="W346" i="13"/>
  <c r="U347" i="13" s="1"/>
  <c r="X347" i="13" s="1"/>
  <c r="Y346" i="13"/>
  <c r="AG354" i="13"/>
  <c r="AF354" i="13" s="1"/>
  <c r="AD355" i="13" s="1"/>
  <c r="EV313" i="13"/>
  <c r="ET313" i="13"/>
  <c r="EE302" i="13"/>
  <c r="EC302" i="13"/>
  <c r="EA303" i="13" s="1"/>
  <c r="EK311" i="13"/>
  <c r="EM311" i="13"/>
  <c r="BB337" i="13"/>
  <c r="AZ338" i="13" s="1"/>
  <c r="BC338" i="13" s="1"/>
  <c r="DD204" i="13"/>
  <c r="CG204" i="13"/>
  <c r="CI204" i="13"/>
  <c r="DL204" i="13"/>
  <c r="C205" i="13"/>
  <c r="CW204" i="13"/>
  <c r="BW204" i="13"/>
  <c r="BY204" i="13"/>
  <c r="BN279" i="13"/>
  <c r="BL279" i="13"/>
  <c r="D457" i="12"/>
  <c r="B458" i="12"/>
  <c r="E462" i="7"/>
  <c r="D461" i="7"/>
  <c r="C458" i="12" s="1"/>
  <c r="CP329" i="13" l="1"/>
  <c r="CR329" i="13"/>
  <c r="N345" i="13"/>
  <c r="L346" i="13" s="1"/>
  <c r="O346" i="13" s="1"/>
  <c r="AQ349" i="13"/>
  <c r="AO350" i="13" s="1"/>
  <c r="AP350" i="13" s="1"/>
  <c r="AS349" i="13"/>
  <c r="V347" i="13"/>
  <c r="W347" i="13" s="1"/>
  <c r="U348" i="13" s="1"/>
  <c r="X348" i="13" s="1"/>
  <c r="AE355" i="13"/>
  <c r="AH355" i="13" s="1"/>
  <c r="AG355" i="13"/>
  <c r="EL311" i="13"/>
  <c r="EJ312" i="13" s="1"/>
  <c r="EM312" i="13" s="1"/>
  <c r="EW313" i="13"/>
  <c r="EU313" i="13"/>
  <c r="ES314" i="13" s="1"/>
  <c r="BA338" i="13"/>
  <c r="BB338" i="13" s="1"/>
  <c r="AZ339" i="13" s="1"/>
  <c r="ED303" i="13"/>
  <c r="EB303" i="13"/>
  <c r="EN311" i="13"/>
  <c r="BO279" i="13"/>
  <c r="BM279" i="13"/>
  <c r="BK280" i="13" s="1"/>
  <c r="CX204" i="13"/>
  <c r="BU205" i="13"/>
  <c r="F205" i="13"/>
  <c r="DM205" i="13" s="1"/>
  <c r="D205" i="13"/>
  <c r="G205" i="13" s="1"/>
  <c r="DN205" i="13" s="1"/>
  <c r="DJ205" i="13"/>
  <c r="DG204" i="13"/>
  <c r="CZ204" i="13"/>
  <c r="DE204" i="13"/>
  <c r="CE205" i="13"/>
  <c r="D458" i="12"/>
  <c r="B459" i="12"/>
  <c r="E463" i="7"/>
  <c r="D462" i="7"/>
  <c r="C459" i="12" s="1"/>
  <c r="M346" i="13" l="1"/>
  <c r="P346" i="13" s="1"/>
  <c r="CQ329" i="13"/>
  <c r="CO330" i="13" s="1"/>
  <c r="CS329" i="13"/>
  <c r="AR350" i="13"/>
  <c r="AQ350" i="13" s="1"/>
  <c r="AO351" i="13" s="1"/>
  <c r="Y347" i="13"/>
  <c r="AS350" i="13"/>
  <c r="V348" i="13"/>
  <c r="W348" i="13" s="1"/>
  <c r="U349" i="13" s="1"/>
  <c r="EK312" i="13"/>
  <c r="EL312" i="13" s="1"/>
  <c r="EJ313" i="13" s="1"/>
  <c r="AF355" i="13"/>
  <c r="AD356" i="13" s="1"/>
  <c r="BD338" i="13"/>
  <c r="ET314" i="13"/>
  <c r="EV314" i="13"/>
  <c r="EE303" i="13"/>
  <c r="EC303" i="13"/>
  <c r="EA304" i="13" s="1"/>
  <c r="BA339" i="13"/>
  <c r="BC339" i="13"/>
  <c r="E205" i="13"/>
  <c r="DK205" i="13"/>
  <c r="BV205" i="13"/>
  <c r="BX205" i="13"/>
  <c r="CY205" i="13" s="1"/>
  <c r="CV205" i="13"/>
  <c r="DC205" i="13"/>
  <c r="CF205" i="13"/>
  <c r="CH205" i="13"/>
  <c r="DF205" i="13" s="1"/>
  <c r="BN280" i="13"/>
  <c r="BL280" i="13"/>
  <c r="D459" i="12"/>
  <c r="B460" i="12"/>
  <c r="D463" i="7"/>
  <c r="C460" i="12" s="1"/>
  <c r="E464" i="7"/>
  <c r="N346" i="13" l="1"/>
  <c r="L347" i="13" s="1"/>
  <c r="CR330" i="13"/>
  <c r="CP330" i="13"/>
  <c r="CQ330" i="13" s="1"/>
  <c r="CO331" i="13" s="1"/>
  <c r="AR351" i="13"/>
  <c r="AP351" i="13"/>
  <c r="Y348" i="13"/>
  <c r="X349" i="13"/>
  <c r="V349" i="13"/>
  <c r="EN312" i="13"/>
  <c r="AE356" i="13"/>
  <c r="AH356" i="13" s="1"/>
  <c r="AG356" i="13"/>
  <c r="EW314" i="13"/>
  <c r="EU314" i="13"/>
  <c r="ES315" i="13" s="1"/>
  <c r="EB304" i="13"/>
  <c r="ED304" i="13"/>
  <c r="EK313" i="13"/>
  <c r="EM313" i="13"/>
  <c r="BD339" i="13"/>
  <c r="BB339" i="13"/>
  <c r="AZ340" i="13" s="1"/>
  <c r="BO280" i="13"/>
  <c r="BM280" i="13"/>
  <c r="BK281" i="13" s="1"/>
  <c r="DL205" i="13"/>
  <c r="C206" i="13"/>
  <c r="CW205" i="13"/>
  <c r="BW205" i="13"/>
  <c r="BY205" i="13"/>
  <c r="CG205" i="13"/>
  <c r="DD205" i="13"/>
  <c r="CI205" i="13"/>
  <c r="B461" i="12"/>
  <c r="D460" i="12"/>
  <c r="D464" i="7"/>
  <c r="C461" i="12" s="1"/>
  <c r="E465" i="7"/>
  <c r="O347" i="13" l="1"/>
  <c r="M347" i="13"/>
  <c r="CP331" i="13"/>
  <c r="CR331" i="13"/>
  <c r="CS330" i="13"/>
  <c r="AS351" i="13"/>
  <c r="AQ351" i="13"/>
  <c r="AO352" i="13" s="1"/>
  <c r="Y349" i="13"/>
  <c r="W349" i="13"/>
  <c r="U350" i="13" s="1"/>
  <c r="AF356" i="13"/>
  <c r="AD357" i="13" s="1"/>
  <c r="EV315" i="13"/>
  <c r="ET315" i="13"/>
  <c r="EE304" i="13"/>
  <c r="EC304" i="13"/>
  <c r="EA305" i="13" s="1"/>
  <c r="EN313" i="13"/>
  <c r="EL313" i="13"/>
  <c r="EJ314" i="13" s="1"/>
  <c r="BC340" i="13"/>
  <c r="BA340" i="13"/>
  <c r="BL281" i="13"/>
  <c r="BO281" i="13" s="1"/>
  <c r="BN281" i="13"/>
  <c r="DG205" i="13"/>
  <c r="CX205" i="13"/>
  <c r="BU206" i="13"/>
  <c r="DE205" i="13"/>
  <c r="CE206" i="13"/>
  <c r="D206" i="13"/>
  <c r="F206" i="13"/>
  <c r="DM206" i="13" s="1"/>
  <c r="DJ206" i="13"/>
  <c r="CZ205" i="13"/>
  <c r="B462" i="12"/>
  <c r="D461" i="12"/>
  <c r="E466" i="7"/>
  <c r="D465" i="7"/>
  <c r="C462" i="12" s="1"/>
  <c r="P347" i="13" l="1"/>
  <c r="N347" i="13"/>
  <c r="L348" i="13" s="1"/>
  <c r="CS331" i="13"/>
  <c r="CQ331" i="13"/>
  <c r="CO332" i="13" s="1"/>
  <c r="AP352" i="13"/>
  <c r="AR352" i="13"/>
  <c r="X350" i="13"/>
  <c r="V350" i="13"/>
  <c r="AG357" i="13"/>
  <c r="AE357" i="13"/>
  <c r="EW315" i="13"/>
  <c r="EU315" i="13"/>
  <c r="ES316" i="13" s="1"/>
  <c r="ED305" i="13"/>
  <c r="EB305" i="13"/>
  <c r="EM314" i="13"/>
  <c r="EK314" i="13"/>
  <c r="BD340" i="13"/>
  <c r="BB340" i="13"/>
  <c r="AZ341" i="13" s="1"/>
  <c r="DC206" i="13"/>
  <c r="CF206" i="13"/>
  <c r="CH206" i="13"/>
  <c r="DF206" i="13" s="1"/>
  <c r="BM281" i="13"/>
  <c r="BK282" i="13" s="1"/>
  <c r="G206" i="13"/>
  <c r="DN206" i="13" s="1"/>
  <c r="E206" i="13"/>
  <c r="DK206" i="13"/>
  <c r="BX206" i="13"/>
  <c r="CY206" i="13" s="1"/>
  <c r="CV206" i="13"/>
  <c r="BV206" i="13"/>
  <c r="B463" i="12"/>
  <c r="D462" i="12"/>
  <c r="E467" i="7"/>
  <c r="D466" i="7"/>
  <c r="C463" i="12" s="1"/>
  <c r="O348" i="13" l="1"/>
  <c r="M348" i="13"/>
  <c r="CR332" i="13"/>
  <c r="CP332" i="13"/>
  <c r="AQ352" i="13"/>
  <c r="AO353" i="13" s="1"/>
  <c r="AR353" i="13" s="1"/>
  <c r="AS352" i="13"/>
  <c r="Y350" i="13"/>
  <c r="W350" i="13"/>
  <c r="U351" i="13" s="1"/>
  <c r="AH357" i="13"/>
  <c r="AF357" i="13"/>
  <c r="AD358" i="13" s="1"/>
  <c r="ET316" i="13"/>
  <c r="EV316" i="13"/>
  <c r="EE305" i="13"/>
  <c r="EC305" i="13"/>
  <c r="EA306" i="13" s="1"/>
  <c r="EN314" i="13"/>
  <c r="EL314" i="13"/>
  <c r="EJ315" i="13" s="1"/>
  <c r="BC341" i="13"/>
  <c r="BA341" i="13"/>
  <c r="BD341" i="13" s="1"/>
  <c r="DL206" i="13"/>
  <c r="C207" i="13"/>
  <c r="CW206" i="13"/>
  <c r="BW206" i="13"/>
  <c r="BY206" i="13"/>
  <c r="BN282" i="13"/>
  <c r="BL282" i="13"/>
  <c r="CG206" i="13"/>
  <c r="DD206" i="13"/>
  <c r="CI206" i="13"/>
  <c r="B464" i="12"/>
  <c r="D463" i="12"/>
  <c r="D467" i="7"/>
  <c r="C464" i="12" s="1"/>
  <c r="E468" i="7"/>
  <c r="P348" i="13" l="1"/>
  <c r="N348" i="13"/>
  <c r="L349" i="13" s="1"/>
  <c r="CQ332" i="13"/>
  <c r="CO333" i="13" s="1"/>
  <c r="CS332" i="13"/>
  <c r="AP353" i="13"/>
  <c r="AQ353" i="13" s="1"/>
  <c r="AO354" i="13" s="1"/>
  <c r="AR354" i="13" s="1"/>
  <c r="AS353" i="13"/>
  <c r="X351" i="13"/>
  <c r="V351" i="13"/>
  <c r="AG358" i="13"/>
  <c r="AE358" i="13"/>
  <c r="AH358" i="13" s="1"/>
  <c r="EW316" i="13"/>
  <c r="EU316" i="13"/>
  <c r="ES317" i="13" s="1"/>
  <c r="ED306" i="13"/>
  <c r="EB306" i="13"/>
  <c r="EK315" i="13"/>
  <c r="EM315" i="13"/>
  <c r="BB341" i="13"/>
  <c r="AZ342" i="13" s="1"/>
  <c r="BO282" i="13"/>
  <c r="BM282" i="13"/>
  <c r="BK283" i="13" s="1"/>
  <c r="DE206" i="13"/>
  <c r="CE207" i="13"/>
  <c r="CZ206" i="13"/>
  <c r="DG206" i="13"/>
  <c r="CX206" i="13"/>
  <c r="BU207" i="13"/>
  <c r="D207" i="13"/>
  <c r="G207" i="13" s="1"/>
  <c r="DN207" i="13" s="1"/>
  <c r="F207" i="13"/>
  <c r="DM207" i="13" s="1"/>
  <c r="DJ207" i="13"/>
  <c r="D464" i="12"/>
  <c r="B465" i="12"/>
  <c r="D468" i="7"/>
  <c r="C465" i="12" s="1"/>
  <c r="E469" i="7"/>
  <c r="M349" i="13" l="1"/>
  <c r="O349" i="13"/>
  <c r="P349" i="13"/>
  <c r="CP333" i="13"/>
  <c r="CR333" i="13"/>
  <c r="AP354" i="13"/>
  <c r="AQ354" i="13" s="1"/>
  <c r="AO355" i="13" s="1"/>
  <c r="W351" i="13"/>
  <c r="U352" i="13" s="1"/>
  <c r="V352" i="13" s="1"/>
  <c r="AS354" i="13"/>
  <c r="Y351" i="13"/>
  <c r="AF358" i="13"/>
  <c r="AD359" i="13" s="1"/>
  <c r="AG359" i="13" s="1"/>
  <c r="ET317" i="13"/>
  <c r="EV317" i="13"/>
  <c r="EE306" i="13"/>
  <c r="EC306" i="13"/>
  <c r="EA307" i="13" s="1"/>
  <c r="EN315" i="13"/>
  <c r="EL315" i="13"/>
  <c r="EJ316" i="13" s="1"/>
  <c r="BC342" i="13"/>
  <c r="BA342" i="13"/>
  <c r="CV207" i="13"/>
  <c r="BX207" i="13"/>
  <c r="CY207" i="13" s="1"/>
  <c r="BV207" i="13"/>
  <c r="DC207" i="13"/>
  <c r="CF207" i="13"/>
  <c r="CH207" i="13"/>
  <c r="DF207" i="13" s="1"/>
  <c r="BN283" i="13"/>
  <c r="BL283" i="13"/>
  <c r="E207" i="13"/>
  <c r="DK207" i="13"/>
  <c r="B466" i="12"/>
  <c r="D465" i="12"/>
  <c r="E470" i="7"/>
  <c r="D469" i="7"/>
  <c r="C466" i="12" s="1"/>
  <c r="N349" i="13" l="1"/>
  <c r="L350" i="13" s="1"/>
  <c r="O350" i="13"/>
  <c r="M350" i="13"/>
  <c r="CQ333" i="13"/>
  <c r="CO334" i="13" s="1"/>
  <c r="CS333" i="13"/>
  <c r="Y352" i="13"/>
  <c r="X352" i="13"/>
  <c r="W352" i="13" s="1"/>
  <c r="U353" i="13" s="1"/>
  <c r="X353" i="13" s="1"/>
  <c r="AR355" i="13"/>
  <c r="AP355" i="13"/>
  <c r="AS355" i="13"/>
  <c r="AE359" i="13"/>
  <c r="AH359" i="13" s="1"/>
  <c r="EW317" i="13"/>
  <c r="EU317" i="13"/>
  <c r="ES318" i="13" s="1"/>
  <c r="BB342" i="13"/>
  <c r="AZ343" i="13" s="1"/>
  <c r="BA343" i="13" s="1"/>
  <c r="EB307" i="13"/>
  <c r="ED307" i="13"/>
  <c r="EK316" i="13"/>
  <c r="EM316" i="13"/>
  <c r="BD342" i="13"/>
  <c r="DD207" i="13"/>
  <c r="CG207" i="13"/>
  <c r="CI207" i="13"/>
  <c r="DL207" i="13"/>
  <c r="C208" i="13"/>
  <c r="CW207" i="13"/>
  <c r="BW207" i="13"/>
  <c r="BY207" i="13"/>
  <c r="BO283" i="13"/>
  <c r="BM283" i="13"/>
  <c r="BK284" i="13" s="1"/>
  <c r="D466" i="12"/>
  <c r="B467" i="12"/>
  <c r="E471" i="7"/>
  <c r="D470" i="7"/>
  <c r="C467" i="12" s="1"/>
  <c r="P350" i="13" l="1"/>
  <c r="N350" i="13"/>
  <c r="L351" i="13" s="1"/>
  <c r="AQ355" i="13"/>
  <c r="AO356" i="13" s="1"/>
  <c r="AP356" i="13" s="1"/>
  <c r="CR334" i="13"/>
  <c r="CP334" i="13"/>
  <c r="V353" i="13"/>
  <c r="W353" i="13" s="1"/>
  <c r="U354" i="13" s="1"/>
  <c r="X354" i="13" s="1"/>
  <c r="AF359" i="13"/>
  <c r="AD360" i="13" s="1"/>
  <c r="AE360" i="13" s="1"/>
  <c r="AH360" i="13" s="1"/>
  <c r="BC343" i="13"/>
  <c r="BB343" i="13" s="1"/>
  <c r="AZ344" i="13" s="1"/>
  <c r="EV318" i="13"/>
  <c r="ET318" i="13"/>
  <c r="BD343" i="13"/>
  <c r="EE307" i="13"/>
  <c r="EC307" i="13"/>
  <c r="EA308" i="13" s="1"/>
  <c r="EN316" i="13"/>
  <c r="EL316" i="13"/>
  <c r="EJ317" i="13" s="1"/>
  <c r="BN284" i="13"/>
  <c r="BL284" i="13"/>
  <c r="D208" i="13"/>
  <c r="F208" i="13"/>
  <c r="DM208" i="13" s="1"/>
  <c r="DJ208" i="13"/>
  <c r="DE207" i="13"/>
  <c r="CE208" i="13"/>
  <c r="CX207" i="13"/>
  <c r="BU208" i="13"/>
  <c r="CZ207" i="13"/>
  <c r="DG207" i="13"/>
  <c r="B468" i="12"/>
  <c r="D467" i="12"/>
  <c r="D471" i="7"/>
  <c r="C468" i="12" s="1"/>
  <c r="E472" i="7"/>
  <c r="AR356" i="13" l="1"/>
  <c r="AS356" i="13"/>
  <c r="CQ334" i="13"/>
  <c r="CO335" i="13" s="1"/>
  <c r="O351" i="13"/>
  <c r="M351" i="13"/>
  <c r="P351" i="13" s="1"/>
  <c r="CP335" i="13"/>
  <c r="CR335" i="13"/>
  <c r="CS334" i="13"/>
  <c r="Y353" i="13"/>
  <c r="V354" i="13"/>
  <c r="W354" i="13" s="1"/>
  <c r="U355" i="13" s="1"/>
  <c r="X355" i="13" s="1"/>
  <c r="AQ356" i="13"/>
  <c r="AO357" i="13" s="1"/>
  <c r="AP357" i="13" s="1"/>
  <c r="AG360" i="13"/>
  <c r="AF360" i="13" s="1"/>
  <c r="AD361" i="13" s="1"/>
  <c r="AG361" i="13" s="1"/>
  <c r="EW318" i="13"/>
  <c r="EU318" i="13"/>
  <c r="ES319" i="13" s="1"/>
  <c r="EB308" i="13"/>
  <c r="ED308" i="13"/>
  <c r="EK317" i="13"/>
  <c r="EN317" i="13" s="1"/>
  <c r="EM317" i="13"/>
  <c r="BA344" i="13"/>
  <c r="BC344" i="13"/>
  <c r="BO284" i="13"/>
  <c r="BM284" i="13"/>
  <c r="BK285" i="13" s="1"/>
  <c r="BX208" i="13"/>
  <c r="CY208" i="13" s="1"/>
  <c r="CV208" i="13"/>
  <c r="BV208" i="13"/>
  <c r="CF208" i="13"/>
  <c r="DC208" i="13"/>
  <c r="CH208" i="13"/>
  <c r="DF208" i="13" s="1"/>
  <c r="G208" i="13"/>
  <c r="DN208" i="13" s="1"/>
  <c r="E208" i="13"/>
  <c r="DK208" i="13"/>
  <c r="D468" i="12"/>
  <c r="B469" i="12"/>
  <c r="D472" i="7"/>
  <c r="C469" i="12" s="1"/>
  <c r="E473" i="7"/>
  <c r="CS335" i="13" l="1"/>
  <c r="N351" i="13"/>
  <c r="L352" i="13" s="1"/>
  <c r="O352" i="13" s="1"/>
  <c r="CQ335" i="13"/>
  <c r="CO336" i="13" s="1"/>
  <c r="Y354" i="13"/>
  <c r="CP336" i="13"/>
  <c r="CR336" i="13"/>
  <c r="AS357" i="13"/>
  <c r="AR357" i="13"/>
  <c r="AQ357" i="13" s="1"/>
  <c r="AO358" i="13" s="1"/>
  <c r="V355" i="13"/>
  <c r="W355" i="13" s="1"/>
  <c r="U356" i="13" s="1"/>
  <c r="AE361" i="13"/>
  <c r="AH361" i="13" s="1"/>
  <c r="ET319" i="13"/>
  <c r="EV319" i="13"/>
  <c r="BB344" i="13"/>
  <c r="AZ345" i="13" s="1"/>
  <c r="BA345" i="13" s="1"/>
  <c r="EE308" i="13"/>
  <c r="EC308" i="13"/>
  <c r="EA309" i="13" s="1"/>
  <c r="EL317" i="13"/>
  <c r="EJ318" i="13" s="1"/>
  <c r="BD344" i="13"/>
  <c r="BN285" i="13"/>
  <c r="BL285" i="13"/>
  <c r="BW208" i="13"/>
  <c r="CW208" i="13"/>
  <c r="BY208" i="13"/>
  <c r="DL208" i="13"/>
  <c r="C209" i="13"/>
  <c r="DD208" i="13"/>
  <c r="CG208" i="13"/>
  <c r="CI208" i="13"/>
  <c r="B470" i="12"/>
  <c r="D469" i="12"/>
  <c r="E474" i="7"/>
  <c r="D473" i="7"/>
  <c r="C470" i="12" s="1"/>
  <c r="M352" i="13" l="1"/>
  <c r="N352" i="13" s="1"/>
  <c r="L353" i="13" s="1"/>
  <c r="CQ336" i="13"/>
  <c r="CO337" i="13" s="1"/>
  <c r="P352" i="13"/>
  <c r="CP337" i="13"/>
  <c r="CR337" i="13"/>
  <c r="CS336" i="13"/>
  <c r="AP358" i="13"/>
  <c r="AR358" i="13"/>
  <c r="V356" i="13"/>
  <c r="X356" i="13"/>
  <c r="Y355" i="13"/>
  <c r="AF361" i="13"/>
  <c r="AD362" i="13" s="1"/>
  <c r="AE362" i="13" s="1"/>
  <c r="BC345" i="13"/>
  <c r="BB345" i="13" s="1"/>
  <c r="AZ346" i="13" s="1"/>
  <c r="EW319" i="13"/>
  <c r="EU319" i="13"/>
  <c r="ES320" i="13" s="1"/>
  <c r="BD345" i="13"/>
  <c r="EB309" i="13"/>
  <c r="ED309" i="13"/>
  <c r="EK318" i="13"/>
  <c r="EM318" i="13"/>
  <c r="DG208" i="13"/>
  <c r="CZ208" i="13"/>
  <c r="DE208" i="13"/>
  <c r="CE209" i="13"/>
  <c r="CX208" i="13"/>
  <c r="BU209" i="13"/>
  <c r="F209" i="13"/>
  <c r="DM209" i="13" s="1"/>
  <c r="D209" i="13"/>
  <c r="G209" i="13" s="1"/>
  <c r="DN209" i="13" s="1"/>
  <c r="DJ209" i="13"/>
  <c r="BO285" i="13"/>
  <c r="BM285" i="13"/>
  <c r="BK286" i="13" s="1"/>
  <c r="B471" i="12"/>
  <c r="D470" i="12"/>
  <c r="E475" i="7"/>
  <c r="D474" i="7"/>
  <c r="C471" i="12" s="1"/>
  <c r="M353" i="13" l="1"/>
  <c r="P353" i="13" s="1"/>
  <c r="O353" i="13"/>
  <c r="N353" i="13"/>
  <c r="L354" i="13" s="1"/>
  <c r="CS337" i="13"/>
  <c r="CQ337" i="13"/>
  <c r="CO338" i="13" s="1"/>
  <c r="W356" i="13"/>
  <c r="U357" i="13" s="1"/>
  <c r="X357" i="13" s="1"/>
  <c r="Y356" i="13"/>
  <c r="AS358" i="13"/>
  <c r="AQ358" i="13"/>
  <c r="AO359" i="13" s="1"/>
  <c r="AH362" i="13"/>
  <c r="AG362" i="13"/>
  <c r="AF362" i="13" s="1"/>
  <c r="AD363" i="13" s="1"/>
  <c r="AG363" i="13" s="1"/>
  <c r="EV320" i="13"/>
  <c r="ET320" i="13"/>
  <c r="EE309" i="13"/>
  <c r="EC309" i="13"/>
  <c r="EA310" i="13" s="1"/>
  <c r="EN318" i="13"/>
  <c r="EL318" i="13"/>
  <c r="EJ319" i="13" s="1"/>
  <c r="BA346" i="13"/>
  <c r="BC346" i="13"/>
  <c r="E209" i="13"/>
  <c r="DK209" i="13"/>
  <c r="CV209" i="13"/>
  <c r="BV209" i="13"/>
  <c r="BX209" i="13"/>
  <c r="CY209" i="13" s="1"/>
  <c r="BN286" i="13"/>
  <c r="BL286" i="13"/>
  <c r="DC209" i="13"/>
  <c r="CF209" i="13"/>
  <c r="CH209" i="13"/>
  <c r="DF209" i="13" s="1"/>
  <c r="B472" i="12"/>
  <c r="D471" i="12"/>
  <c r="D475" i="7"/>
  <c r="C472" i="12" s="1"/>
  <c r="E476" i="7"/>
  <c r="O354" i="13" l="1"/>
  <c r="M354" i="13"/>
  <c r="N354" i="13" s="1"/>
  <c r="L355" i="13" s="1"/>
  <c r="CP338" i="13"/>
  <c r="CR338" i="13"/>
  <c r="V357" i="13"/>
  <c r="W357" i="13" s="1"/>
  <c r="U358" i="13" s="1"/>
  <c r="V358" i="13" s="1"/>
  <c r="AP359" i="13"/>
  <c r="AS359" i="13" s="1"/>
  <c r="AR359" i="13"/>
  <c r="AE363" i="13"/>
  <c r="AH363" i="13" s="1"/>
  <c r="EW320" i="13"/>
  <c r="EU320" i="13"/>
  <c r="ES321" i="13" s="1"/>
  <c r="ED310" i="13"/>
  <c r="EB310" i="13"/>
  <c r="EK319" i="13"/>
  <c r="EM319" i="13"/>
  <c r="BD346" i="13"/>
  <c r="BB346" i="13"/>
  <c r="AZ347" i="13" s="1"/>
  <c r="CG209" i="13"/>
  <c r="DD209" i="13"/>
  <c r="CI209" i="13"/>
  <c r="BW209" i="13"/>
  <c r="CW209" i="13"/>
  <c r="BY209" i="13"/>
  <c r="BO286" i="13"/>
  <c r="BM286" i="13"/>
  <c r="BK287" i="13" s="1"/>
  <c r="DL209" i="13"/>
  <c r="C210" i="13"/>
  <c r="B473" i="12"/>
  <c r="D472" i="12"/>
  <c r="D476" i="7"/>
  <c r="C473" i="12" s="1"/>
  <c r="E477" i="7"/>
  <c r="CQ338" i="13" l="1"/>
  <c r="CO339" i="13" s="1"/>
  <c r="P354" i="13"/>
  <c r="O355" i="13"/>
  <c r="M355" i="13"/>
  <c r="N355" i="13" s="1"/>
  <c r="L356" i="13" s="1"/>
  <c r="M356" i="13" s="1"/>
  <c r="CS338" i="13"/>
  <c r="CP339" i="13"/>
  <c r="CR339" i="13"/>
  <c r="Y357" i="13"/>
  <c r="Y358" i="13" s="1"/>
  <c r="X358" i="13"/>
  <c r="W358" i="13" s="1"/>
  <c r="U359" i="13" s="1"/>
  <c r="AQ359" i="13"/>
  <c r="AO360" i="13" s="1"/>
  <c r="AF363" i="13"/>
  <c r="AD364" i="13" s="1"/>
  <c r="AG364" i="13" s="1"/>
  <c r="EV321" i="13"/>
  <c r="ET321" i="13"/>
  <c r="EE310" i="13"/>
  <c r="EC310" i="13"/>
  <c r="EA311" i="13" s="1"/>
  <c r="EN319" i="13"/>
  <c r="EL319" i="13"/>
  <c r="EJ320" i="13" s="1"/>
  <c r="BC347" i="13"/>
  <c r="BA347" i="13"/>
  <c r="BN287" i="13"/>
  <c r="BL287" i="13"/>
  <c r="CX209" i="13"/>
  <c r="BU210" i="13"/>
  <c r="DG209" i="13"/>
  <c r="D210" i="13"/>
  <c r="G210" i="13" s="1"/>
  <c r="DN210" i="13" s="1"/>
  <c r="F210" i="13"/>
  <c r="DM210" i="13" s="1"/>
  <c r="DJ210" i="13"/>
  <c r="CZ209" i="13"/>
  <c r="DE209" i="13"/>
  <c r="CE210" i="13"/>
  <c r="B474" i="12"/>
  <c r="D473" i="12"/>
  <c r="E478" i="7"/>
  <c r="D477" i="7"/>
  <c r="C474" i="12" s="1"/>
  <c r="P355" i="13" l="1"/>
  <c r="O356" i="13"/>
  <c r="CQ339" i="13"/>
  <c r="CO340" i="13" s="1"/>
  <c r="CS339" i="13"/>
  <c r="X359" i="13"/>
  <c r="V359" i="13"/>
  <c r="Y359" i="13" s="1"/>
  <c r="P356" i="13"/>
  <c r="N356" i="13"/>
  <c r="L357" i="13" s="1"/>
  <c r="AP360" i="13"/>
  <c r="AR360" i="13"/>
  <c r="AE364" i="13"/>
  <c r="AH364" i="13" s="1"/>
  <c r="EW321" i="13"/>
  <c r="EU321" i="13"/>
  <c r="ES322" i="13" s="1"/>
  <c r="ED311" i="13"/>
  <c r="EB311" i="13"/>
  <c r="EM320" i="13"/>
  <c r="EK320" i="13"/>
  <c r="BD347" i="13"/>
  <c r="BB347" i="13"/>
  <c r="AZ348" i="13" s="1"/>
  <c r="BO287" i="13"/>
  <c r="BM287" i="13"/>
  <c r="BK288" i="13" s="1"/>
  <c r="CF210" i="13"/>
  <c r="DC210" i="13"/>
  <c r="CH210" i="13"/>
  <c r="DF210" i="13" s="1"/>
  <c r="E210" i="13"/>
  <c r="DK210" i="13"/>
  <c r="BX210" i="13"/>
  <c r="CY210" i="13" s="1"/>
  <c r="CV210" i="13"/>
  <c r="BV210" i="13"/>
  <c r="B475" i="12"/>
  <c r="D474" i="12"/>
  <c r="E479" i="7"/>
  <c r="D478" i="7"/>
  <c r="C475" i="12" s="1"/>
  <c r="CP340" i="13" l="1"/>
  <c r="CR340" i="13"/>
  <c r="W359" i="13"/>
  <c r="U360" i="13" s="1"/>
  <c r="V360" i="13" s="1"/>
  <c r="M357" i="13"/>
  <c r="O357" i="13"/>
  <c r="AS360" i="13"/>
  <c r="AQ360" i="13"/>
  <c r="AO361" i="13" s="1"/>
  <c r="X360" i="13"/>
  <c r="AF364" i="13"/>
  <c r="AD365" i="13" s="1"/>
  <c r="AG365" i="13" s="1"/>
  <c r="ET322" i="13"/>
  <c r="EV322" i="13"/>
  <c r="EE311" i="13"/>
  <c r="EC311" i="13"/>
  <c r="EA312" i="13" s="1"/>
  <c r="EN320" i="13"/>
  <c r="EL320" i="13"/>
  <c r="EJ321" i="13" s="1"/>
  <c r="BC348" i="13"/>
  <c r="BA348" i="13"/>
  <c r="CG210" i="13"/>
  <c r="DD210" i="13"/>
  <c r="CI210" i="13"/>
  <c r="BN288" i="13"/>
  <c r="BL288" i="13"/>
  <c r="CW210" i="13"/>
  <c r="BW210" i="13"/>
  <c r="BY210" i="13"/>
  <c r="DL210" i="13"/>
  <c r="C211" i="13"/>
  <c r="B476" i="12"/>
  <c r="D475" i="12"/>
  <c r="D479" i="7"/>
  <c r="C476" i="12" s="1"/>
  <c r="E480" i="7"/>
  <c r="CQ340" i="13" l="1"/>
  <c r="CO341" i="13" s="1"/>
  <c r="CS340" i="13"/>
  <c r="N357" i="13"/>
  <c r="L358" i="13" s="1"/>
  <c r="M358" i="13" s="1"/>
  <c r="P357" i="13"/>
  <c r="AR361" i="13"/>
  <c r="AP361" i="13"/>
  <c r="AS361" i="13"/>
  <c r="AE365" i="13"/>
  <c r="AF365" i="13" s="1"/>
  <c r="AD366" i="13" s="1"/>
  <c r="AE366" i="13" s="1"/>
  <c r="W360" i="13"/>
  <c r="U361" i="13" s="1"/>
  <c r="V361" i="13" s="1"/>
  <c r="Y360" i="13"/>
  <c r="BB348" i="13"/>
  <c r="AZ349" i="13" s="1"/>
  <c r="BC349" i="13" s="1"/>
  <c r="EW322" i="13"/>
  <c r="EU322" i="13"/>
  <c r="ES323" i="13" s="1"/>
  <c r="BD348" i="13"/>
  <c r="EB312" i="13"/>
  <c r="ED312" i="13"/>
  <c r="EM321" i="13"/>
  <c r="EK321" i="13"/>
  <c r="DG210" i="13"/>
  <c r="F211" i="13"/>
  <c r="DM211" i="13" s="1"/>
  <c r="D211" i="13"/>
  <c r="G211" i="13" s="1"/>
  <c r="DN211" i="13" s="1"/>
  <c r="DJ211" i="13"/>
  <c r="CZ210" i="13"/>
  <c r="BO288" i="13"/>
  <c r="BM288" i="13"/>
  <c r="BK289" i="13" s="1"/>
  <c r="CX210" i="13"/>
  <c r="BU211" i="13"/>
  <c r="DE210" i="13"/>
  <c r="CE211" i="13"/>
  <c r="D476" i="12"/>
  <c r="B477" i="12"/>
  <c r="D480" i="7"/>
  <c r="C477" i="12" s="1"/>
  <c r="E481" i="7"/>
  <c r="CR341" i="13" l="1"/>
  <c r="CP341" i="13"/>
  <c r="CQ341" i="13" s="1"/>
  <c r="CO342" i="13" s="1"/>
  <c r="O358" i="13"/>
  <c r="N358" i="13" s="1"/>
  <c r="L359" i="13" s="1"/>
  <c r="P358" i="13"/>
  <c r="AQ361" i="13"/>
  <c r="AO362" i="13" s="1"/>
  <c r="AP362" i="13" s="1"/>
  <c r="AH365" i="13"/>
  <c r="AH366" i="13" s="1"/>
  <c r="Y361" i="13"/>
  <c r="X361" i="13"/>
  <c r="W361" i="13" s="1"/>
  <c r="U362" i="13" s="1"/>
  <c r="BA349" i="13"/>
  <c r="BB349" i="13" s="1"/>
  <c r="AZ350" i="13" s="1"/>
  <c r="AG366" i="13"/>
  <c r="AF366" i="13" s="1"/>
  <c r="AD367" i="13" s="1"/>
  <c r="EV323" i="13"/>
  <c r="ET323" i="13"/>
  <c r="EE312" i="13"/>
  <c r="EC312" i="13"/>
  <c r="EA313" i="13" s="1"/>
  <c r="EN321" i="13"/>
  <c r="EL321" i="13"/>
  <c r="EJ322" i="13" s="1"/>
  <c r="E211" i="13"/>
  <c r="DK211" i="13"/>
  <c r="DC211" i="13"/>
  <c r="CF211" i="13"/>
  <c r="CH211" i="13"/>
  <c r="DF211" i="13" s="1"/>
  <c r="BV211" i="13"/>
  <c r="CV211" i="13"/>
  <c r="BX211" i="13"/>
  <c r="CY211" i="13" s="1"/>
  <c r="BN289" i="13"/>
  <c r="BL289" i="13"/>
  <c r="B478" i="12"/>
  <c r="D477" i="12"/>
  <c r="E482" i="7"/>
  <c r="D481" i="7"/>
  <c r="C478" i="12" s="1"/>
  <c r="CR342" i="13" l="1"/>
  <c r="CP342" i="13"/>
  <c r="CS341" i="13"/>
  <c r="M359" i="13"/>
  <c r="P359" i="13" s="1"/>
  <c r="O359" i="13"/>
  <c r="AR362" i="13"/>
  <c r="AQ362" i="13" s="1"/>
  <c r="AO363" i="13" s="1"/>
  <c r="AS362" i="13"/>
  <c r="BD349" i="13"/>
  <c r="V362" i="13"/>
  <c r="X362" i="13"/>
  <c r="AG367" i="13"/>
  <c r="AE367" i="13"/>
  <c r="EW323" i="13"/>
  <c r="EU323" i="13"/>
  <c r="ES324" i="13" s="1"/>
  <c r="EB313" i="13"/>
  <c r="ED313" i="13"/>
  <c r="EM322" i="13"/>
  <c r="EK322" i="13"/>
  <c r="BC350" i="13"/>
  <c r="BA350" i="13"/>
  <c r="CW211" i="13"/>
  <c r="BW211" i="13"/>
  <c r="BY211" i="13"/>
  <c r="BO289" i="13"/>
  <c r="BM289" i="13"/>
  <c r="BK290" i="13" s="1"/>
  <c r="DL211" i="13"/>
  <c r="C212" i="13"/>
  <c r="CG211" i="13"/>
  <c r="DD211" i="13"/>
  <c r="CI211" i="13"/>
  <c r="B479" i="12"/>
  <c r="D478" i="12"/>
  <c r="E483" i="7"/>
  <c r="D482" i="7"/>
  <c r="C479" i="12" s="1"/>
  <c r="CQ342" i="13" l="1"/>
  <c r="CO343" i="13" s="1"/>
  <c r="CS342" i="13"/>
  <c r="CR343" i="13"/>
  <c r="CP343" i="13"/>
  <c r="CQ343" i="13" s="1"/>
  <c r="CO344" i="13" s="1"/>
  <c r="N359" i="13"/>
  <c r="L360" i="13" s="1"/>
  <c r="O360" i="13" s="1"/>
  <c r="AR363" i="13"/>
  <c r="AP363" i="13"/>
  <c r="W362" i="13"/>
  <c r="U363" i="13" s="1"/>
  <c r="X363" i="13" s="1"/>
  <c r="Y362" i="13"/>
  <c r="AH367" i="13"/>
  <c r="AF367" i="13"/>
  <c r="AD368" i="13" s="1"/>
  <c r="ET324" i="13"/>
  <c r="EV324" i="13"/>
  <c r="EE313" i="13"/>
  <c r="EC313" i="13"/>
  <c r="EA314" i="13" s="1"/>
  <c r="EN322" i="13"/>
  <c r="EL322" i="13"/>
  <c r="EJ323" i="13" s="1"/>
  <c r="BD350" i="13"/>
  <c r="BB350" i="13"/>
  <c r="AZ351" i="13" s="1"/>
  <c r="D212" i="13"/>
  <c r="F212" i="13"/>
  <c r="DM212" i="13" s="1"/>
  <c r="DJ212" i="13"/>
  <c r="CX211" i="13"/>
  <c r="BU212" i="13"/>
  <c r="DE211" i="13"/>
  <c r="CE212" i="13"/>
  <c r="BN290" i="13"/>
  <c r="BL290" i="13"/>
  <c r="DG211" i="13"/>
  <c r="CZ211" i="13"/>
  <c r="B480" i="12"/>
  <c r="D479" i="12"/>
  <c r="D483" i="7"/>
  <c r="C480" i="12" s="1"/>
  <c r="M360" i="13" l="1"/>
  <c r="N360" i="13" s="1"/>
  <c r="L361" i="13" s="1"/>
  <c r="CP344" i="13"/>
  <c r="CR344" i="13"/>
  <c r="CS343" i="13"/>
  <c r="V363" i="13"/>
  <c r="Y363" i="13" s="1"/>
  <c r="AS363" i="13"/>
  <c r="AQ363" i="13"/>
  <c r="AO364" i="13" s="1"/>
  <c r="AG368" i="13"/>
  <c r="AE368" i="13"/>
  <c r="AH368" i="13" s="1"/>
  <c r="EW324" i="13"/>
  <c r="EU324" i="13"/>
  <c r="ES325" i="13" s="1"/>
  <c r="EB314" i="13"/>
  <c r="ED314" i="13"/>
  <c r="EM323" i="13"/>
  <c r="EK323" i="13"/>
  <c r="BC351" i="13"/>
  <c r="BA351" i="13"/>
  <c r="BD351" i="13" s="1"/>
  <c r="CF212" i="13"/>
  <c r="DC212" i="13"/>
  <c r="CH212" i="13"/>
  <c r="DF212" i="13" s="1"/>
  <c r="BO290" i="13"/>
  <c r="BM290" i="13"/>
  <c r="BK291" i="13" s="1"/>
  <c r="CV212" i="13"/>
  <c r="BV212" i="13"/>
  <c r="BX212" i="13"/>
  <c r="CY212" i="13" s="1"/>
  <c r="G212" i="13"/>
  <c r="DN212" i="13" s="1"/>
  <c r="E212" i="13"/>
  <c r="DK212" i="13"/>
  <c r="D480" i="12"/>
  <c r="CQ344" i="13" l="1"/>
  <c r="CO345" i="13" s="1"/>
  <c r="CP345" i="13" s="1"/>
  <c r="O361" i="13"/>
  <c r="M361" i="13"/>
  <c r="P360" i="13"/>
  <c r="CS344" i="13"/>
  <c r="CR345" i="13"/>
  <c r="W363" i="13"/>
  <c r="U364" i="13" s="1"/>
  <c r="X364" i="13" s="1"/>
  <c r="AR364" i="13"/>
  <c r="AP364" i="13"/>
  <c r="AF368" i="13"/>
  <c r="AD369" i="13" s="1"/>
  <c r="ET325" i="13"/>
  <c r="EV325" i="13"/>
  <c r="EE314" i="13"/>
  <c r="EC314" i="13"/>
  <c r="EA315" i="13" s="1"/>
  <c r="EN323" i="13"/>
  <c r="EL323" i="13"/>
  <c r="EJ324" i="13" s="1"/>
  <c r="BB351" i="13"/>
  <c r="AZ352" i="13" s="1"/>
  <c r="DL212" i="13"/>
  <c r="C213" i="13"/>
  <c r="CG212" i="13"/>
  <c r="DD212" i="13"/>
  <c r="CI212" i="13"/>
  <c r="BW212" i="13"/>
  <c r="CW212" i="13"/>
  <c r="BY212" i="13"/>
  <c r="BN291" i="13"/>
  <c r="BL291" i="13"/>
  <c r="C3" i="1"/>
  <c r="C4" i="1"/>
  <c r="C5" i="1"/>
  <c r="C6" i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C7" i="1"/>
  <c r="F7" i="1"/>
  <c r="F2" i="1"/>
  <c r="F3" i="1"/>
  <c r="F4" i="1"/>
  <c r="F5" i="1"/>
  <c r="C2" i="1"/>
  <c r="P361" i="13" l="1"/>
  <c r="N361" i="13"/>
  <c r="L362" i="13" s="1"/>
  <c r="O362" i="13" s="1"/>
  <c r="CQ345" i="13"/>
  <c r="CO346" i="13" s="1"/>
  <c r="CS345" i="13"/>
  <c r="V364" i="13"/>
  <c r="Y364" i="13" s="1"/>
  <c r="AS364" i="13"/>
  <c r="AQ364" i="13"/>
  <c r="AO365" i="13" s="1"/>
  <c r="AE369" i="13"/>
  <c r="AH369" i="13" s="1"/>
  <c r="AG369" i="13"/>
  <c r="EW325" i="13"/>
  <c r="EU325" i="13"/>
  <c r="ES326" i="13" s="1"/>
  <c r="EB315" i="13"/>
  <c r="ED315" i="13"/>
  <c r="EK324" i="13"/>
  <c r="EN324" i="13" s="1"/>
  <c r="EM324" i="13"/>
  <c r="G20" i="1"/>
  <c r="L16" i="1"/>
  <c r="L15" i="1"/>
  <c r="G14" i="1"/>
  <c r="G16" i="1"/>
  <c r="L20" i="1"/>
  <c r="L12" i="1"/>
  <c r="L13" i="1"/>
  <c r="L14" i="1"/>
  <c r="L11" i="1"/>
  <c r="G17" i="1"/>
  <c r="G12" i="1"/>
  <c r="L19" i="1"/>
  <c r="G19" i="1"/>
  <c r="G13" i="1"/>
  <c r="G11" i="1"/>
  <c r="G15" i="1"/>
  <c r="L17" i="1"/>
  <c r="L18" i="1"/>
  <c r="G18" i="1"/>
  <c r="BA352" i="13"/>
  <c r="BD352" i="13" s="1"/>
  <c r="BC352" i="13"/>
  <c r="CZ212" i="13"/>
  <c r="DE212" i="13"/>
  <c r="CE213" i="13"/>
  <c r="F213" i="13"/>
  <c r="DM213" i="13" s="1"/>
  <c r="D213" i="13"/>
  <c r="G213" i="13" s="1"/>
  <c r="DN213" i="13" s="1"/>
  <c r="DJ213" i="13"/>
  <c r="CX212" i="13"/>
  <c r="BU213" i="13"/>
  <c r="DG212" i="13"/>
  <c r="BO291" i="13"/>
  <c r="BM291" i="13"/>
  <c r="BK292" i="13" s="1"/>
  <c r="W364" i="13" l="1"/>
  <c r="U365" i="13" s="1"/>
  <c r="X365" i="13" s="1"/>
  <c r="M362" i="13"/>
  <c r="P362" i="13" s="1"/>
  <c r="CR346" i="13"/>
  <c r="CP346" i="13"/>
  <c r="CQ346" i="13" s="1"/>
  <c r="CO347" i="13" s="1"/>
  <c r="V365" i="13"/>
  <c r="Y365" i="13" s="1"/>
  <c r="AR365" i="13"/>
  <c r="AP365" i="13"/>
  <c r="AS365" i="13"/>
  <c r="AF369" i="13"/>
  <c r="AD370" i="13" s="1"/>
  <c r="AG370" i="13" s="1"/>
  <c r="ET326" i="13"/>
  <c r="EV326" i="13"/>
  <c r="EE315" i="13"/>
  <c r="EC315" i="13"/>
  <c r="EA316" i="13" s="1"/>
  <c r="EL324" i="13"/>
  <c r="EJ325" i="13" s="1"/>
  <c r="BB352" i="13"/>
  <c r="AZ353" i="13" s="1"/>
  <c r="BA353" i="13" s="1"/>
  <c r="CV213" i="13"/>
  <c r="BV213" i="13"/>
  <c r="BX213" i="13"/>
  <c r="CY213" i="13" s="1"/>
  <c r="BN292" i="13"/>
  <c r="BL292" i="13"/>
  <c r="DC213" i="13"/>
  <c r="CH213" i="13"/>
  <c r="DF213" i="13" s="1"/>
  <c r="CF213" i="13"/>
  <c r="E213" i="13"/>
  <c r="DK213" i="13"/>
  <c r="N362" i="13" l="1"/>
  <c r="L363" i="13" s="1"/>
  <c r="M363" i="13" s="1"/>
  <c r="P363" i="13" s="1"/>
  <c r="CP347" i="13"/>
  <c r="CR347" i="13"/>
  <c r="CS346" i="13"/>
  <c r="W365" i="13"/>
  <c r="U366" i="13" s="1"/>
  <c r="X366" i="13" s="1"/>
  <c r="AQ365" i="13"/>
  <c r="AO366" i="13" s="1"/>
  <c r="AR366" i="13" s="1"/>
  <c r="AE370" i="13"/>
  <c r="AF370" i="13" s="1"/>
  <c r="AD371" i="13" s="1"/>
  <c r="EW326" i="13"/>
  <c r="EU326" i="13"/>
  <c r="ES327" i="13" s="1"/>
  <c r="EB316" i="13"/>
  <c r="ED316" i="13"/>
  <c r="EM325" i="13"/>
  <c r="EK325" i="13"/>
  <c r="BC353" i="13"/>
  <c r="BB353" i="13" s="1"/>
  <c r="AZ354" i="13" s="1"/>
  <c r="BD353" i="13"/>
  <c r="DD213" i="13"/>
  <c r="CG213" i="13"/>
  <c r="CI213" i="13"/>
  <c r="CW213" i="13"/>
  <c r="BW213" i="13"/>
  <c r="BY213" i="13"/>
  <c r="DL213" i="13"/>
  <c r="C214" i="13"/>
  <c r="BO292" i="13"/>
  <c r="BM292" i="13"/>
  <c r="BK293" i="13" s="1"/>
  <c r="O363" i="13" l="1"/>
  <c r="N363" i="13" s="1"/>
  <c r="L364" i="13" s="1"/>
  <c r="M364" i="13" s="1"/>
  <c r="CS347" i="13"/>
  <c r="CQ347" i="13"/>
  <c r="CO348" i="13" s="1"/>
  <c r="V366" i="13"/>
  <c r="Y366" i="13" s="1"/>
  <c r="AP366" i="13"/>
  <c r="AQ366" i="13" s="1"/>
  <c r="AO367" i="13" s="1"/>
  <c r="AS366" i="13"/>
  <c r="AH370" i="13"/>
  <c r="AG371" i="13"/>
  <c r="AE371" i="13"/>
  <c r="EV327" i="13"/>
  <c r="ET327" i="13"/>
  <c r="EE316" i="13"/>
  <c r="EC316" i="13"/>
  <c r="EA317" i="13" s="1"/>
  <c r="EN325" i="13"/>
  <c r="EL325" i="13"/>
  <c r="EJ326" i="13" s="1"/>
  <c r="BA354" i="13"/>
  <c r="BD354" i="13" s="1"/>
  <c r="BC354" i="13"/>
  <c r="BN293" i="13"/>
  <c r="BL293" i="13"/>
  <c r="D214" i="13"/>
  <c r="G214" i="13" s="1"/>
  <c r="DN214" i="13" s="1"/>
  <c r="F214" i="13"/>
  <c r="DM214" i="13" s="1"/>
  <c r="DJ214" i="13"/>
  <c r="DG213" i="13"/>
  <c r="CZ213" i="13"/>
  <c r="DE213" i="13"/>
  <c r="CE214" i="13"/>
  <c r="CX213" i="13"/>
  <c r="BU214" i="13"/>
  <c r="P364" i="13" l="1"/>
  <c r="O364" i="13"/>
  <c r="N364" i="13" s="1"/>
  <c r="L365" i="13" s="1"/>
  <c r="CP348" i="13"/>
  <c r="CR348" i="13"/>
  <c r="W366" i="13"/>
  <c r="U367" i="13" s="1"/>
  <c r="AR367" i="13"/>
  <c r="AP367" i="13"/>
  <c r="AH371" i="13"/>
  <c r="AF371" i="13"/>
  <c r="AD372" i="13" s="1"/>
  <c r="EW327" i="13"/>
  <c r="EU327" i="13"/>
  <c r="ES328" i="13" s="1"/>
  <c r="ED317" i="13"/>
  <c r="EB317" i="13"/>
  <c r="BB354" i="13"/>
  <c r="AZ355" i="13" s="1"/>
  <c r="EK326" i="13"/>
  <c r="EM326" i="13"/>
  <c r="CV214" i="13"/>
  <c r="BX214" i="13"/>
  <c r="CY214" i="13" s="1"/>
  <c r="BV214" i="13"/>
  <c r="CF214" i="13"/>
  <c r="CH214" i="13"/>
  <c r="DF214" i="13" s="1"/>
  <c r="DC214" i="13"/>
  <c r="E214" i="13"/>
  <c r="DK214" i="13"/>
  <c r="BO293" i="13"/>
  <c r="BM293" i="13"/>
  <c r="BK294" i="13" s="1"/>
  <c r="O365" i="13" l="1"/>
  <c r="M365" i="13"/>
  <c r="N365" i="13" s="1"/>
  <c r="L366" i="13" s="1"/>
  <c r="O366" i="13" s="1"/>
  <c r="CQ348" i="13"/>
  <c r="CO349" i="13" s="1"/>
  <c r="CS348" i="13"/>
  <c r="X367" i="13"/>
  <c r="V367" i="13"/>
  <c r="AS367" i="13"/>
  <c r="AQ367" i="13"/>
  <c r="AO368" i="13" s="1"/>
  <c r="AG372" i="13"/>
  <c r="AE372" i="13"/>
  <c r="AH372" i="13" s="1"/>
  <c r="BA355" i="13"/>
  <c r="BD355" i="13" s="1"/>
  <c r="BC355" i="13"/>
  <c r="ET328" i="13"/>
  <c r="EV328" i="13"/>
  <c r="EE317" i="13"/>
  <c r="EC317" i="13"/>
  <c r="EA318" i="13" s="1"/>
  <c r="EN326" i="13"/>
  <c r="EL326" i="13"/>
  <c r="EJ327" i="13" s="1"/>
  <c r="BW214" i="13"/>
  <c r="CW214" i="13"/>
  <c r="BY214" i="13"/>
  <c r="BN294" i="13"/>
  <c r="BL294" i="13"/>
  <c r="DD214" i="13"/>
  <c r="CG214" i="13"/>
  <c r="CI214" i="13"/>
  <c r="DL214" i="13"/>
  <c r="C215" i="13"/>
  <c r="M366" i="13" l="1"/>
  <c r="N366" i="13" s="1"/>
  <c r="L367" i="13" s="1"/>
  <c r="O367" i="13" s="1"/>
  <c r="P365" i="13"/>
  <c r="W367" i="13"/>
  <c r="U368" i="13" s="1"/>
  <c r="V368" i="13" s="1"/>
  <c r="Y367" i="13"/>
  <c r="CR349" i="13"/>
  <c r="CP349" i="13"/>
  <c r="M367" i="13"/>
  <c r="AR368" i="13"/>
  <c r="AP368" i="13"/>
  <c r="AF372" i="13"/>
  <c r="AD373" i="13" s="1"/>
  <c r="BB355" i="13"/>
  <c r="AZ356" i="13" s="1"/>
  <c r="EW328" i="13"/>
  <c r="EU328" i="13"/>
  <c r="ES329" i="13" s="1"/>
  <c r="ED318" i="13"/>
  <c r="EB318" i="13"/>
  <c r="EM327" i="13"/>
  <c r="EK327" i="13"/>
  <c r="EN327" i="13" s="1"/>
  <c r="DE214" i="13"/>
  <c r="CE215" i="13"/>
  <c r="BO294" i="13"/>
  <c r="BM294" i="13"/>
  <c r="BK295" i="13" s="1"/>
  <c r="CX214" i="13"/>
  <c r="BU215" i="13"/>
  <c r="CZ214" i="13"/>
  <c r="D215" i="13"/>
  <c r="G215" i="13" s="1"/>
  <c r="DN215" i="13" s="1"/>
  <c r="F215" i="13"/>
  <c r="DM215" i="13" s="1"/>
  <c r="DJ215" i="13"/>
  <c r="DG214" i="13"/>
  <c r="CQ349" i="13" l="1"/>
  <c r="CO350" i="13" s="1"/>
  <c r="X368" i="13"/>
  <c r="W368" i="13" s="1"/>
  <c r="U369" i="13" s="1"/>
  <c r="P366" i="13"/>
  <c r="P367" i="13" s="1"/>
  <c r="Y368" i="13"/>
  <c r="CS349" i="13"/>
  <c r="CR350" i="13"/>
  <c r="CP350" i="13"/>
  <c r="N367" i="13"/>
  <c r="L368" i="13" s="1"/>
  <c r="M368" i="13" s="1"/>
  <c r="AS368" i="13"/>
  <c r="AQ368" i="13"/>
  <c r="AO369" i="13" s="1"/>
  <c r="AG373" i="13"/>
  <c r="AE373" i="13"/>
  <c r="AH373" i="13" s="1"/>
  <c r="BA356" i="13"/>
  <c r="BD356" i="13" s="1"/>
  <c r="BC356" i="13"/>
  <c r="EV329" i="13"/>
  <c r="ET329" i="13"/>
  <c r="EE318" i="13"/>
  <c r="EC318" i="13"/>
  <c r="EA319" i="13" s="1"/>
  <c r="EL327" i="13"/>
  <c r="EJ328" i="13" s="1"/>
  <c r="CV215" i="13"/>
  <c r="BV215" i="13"/>
  <c r="BX215" i="13"/>
  <c r="CY215" i="13" s="1"/>
  <c r="DC215" i="13"/>
  <c r="CF215" i="13"/>
  <c r="CH215" i="13"/>
  <c r="DF215" i="13" s="1"/>
  <c r="BN295" i="13"/>
  <c r="BL295" i="13"/>
  <c r="E215" i="13"/>
  <c r="DK215" i="13"/>
  <c r="CQ350" i="13" l="1"/>
  <c r="CO351" i="13" s="1"/>
  <c r="V369" i="13"/>
  <c r="W369" i="13" s="1"/>
  <c r="U370" i="13" s="1"/>
  <c r="X369" i="13"/>
  <c r="P368" i="13"/>
  <c r="CP351" i="13"/>
  <c r="CR351" i="13"/>
  <c r="CS350" i="13"/>
  <c r="O368" i="13"/>
  <c r="N368" i="13" s="1"/>
  <c r="L369" i="13" s="1"/>
  <c r="O369" i="13" s="1"/>
  <c r="AR369" i="13"/>
  <c r="AS369" i="13"/>
  <c r="AP369" i="13"/>
  <c r="Y369" i="13"/>
  <c r="AF373" i="13"/>
  <c r="AD374" i="13" s="1"/>
  <c r="AG374" i="13" s="1"/>
  <c r="BB356" i="13"/>
  <c r="AZ357" i="13" s="1"/>
  <c r="BC357" i="13" s="1"/>
  <c r="EW329" i="13"/>
  <c r="EU329" i="13"/>
  <c r="ES330" i="13" s="1"/>
  <c r="EB319" i="13"/>
  <c r="ED319" i="13"/>
  <c r="EK328" i="13"/>
  <c r="EM328" i="13"/>
  <c r="CG215" i="13"/>
  <c r="DD215" i="13"/>
  <c r="CI215" i="13"/>
  <c r="BW215" i="13"/>
  <c r="CW215" i="13"/>
  <c r="BY215" i="13"/>
  <c r="BO295" i="13"/>
  <c r="BM295" i="13"/>
  <c r="BK296" i="13" s="1"/>
  <c r="DL215" i="13"/>
  <c r="C216" i="13"/>
  <c r="CS351" i="13" l="1"/>
  <c r="CQ351" i="13"/>
  <c r="CO352" i="13" s="1"/>
  <c r="M369" i="13"/>
  <c r="P369" i="13" s="1"/>
  <c r="AQ369" i="13"/>
  <c r="AO370" i="13" s="1"/>
  <c r="AP370" i="13" s="1"/>
  <c r="V370" i="13"/>
  <c r="X370" i="13"/>
  <c r="AE374" i="13"/>
  <c r="AF374" i="13" s="1"/>
  <c r="AD375" i="13" s="1"/>
  <c r="BA357" i="13"/>
  <c r="BB357" i="13" s="1"/>
  <c r="AZ358" i="13" s="1"/>
  <c r="BC358" i="13" s="1"/>
  <c r="ET330" i="13"/>
  <c r="EV330" i="13"/>
  <c r="EE319" i="13"/>
  <c r="EC319" i="13"/>
  <c r="EA320" i="13" s="1"/>
  <c r="EN328" i="13"/>
  <c r="EL328" i="13"/>
  <c r="EJ329" i="13" s="1"/>
  <c r="BN296" i="13"/>
  <c r="BL296" i="13"/>
  <c r="DG215" i="13"/>
  <c r="D216" i="13"/>
  <c r="G216" i="13" s="1"/>
  <c r="DN216" i="13" s="1"/>
  <c r="F216" i="13"/>
  <c r="DM216" i="13" s="1"/>
  <c r="DJ216" i="13"/>
  <c r="DE215" i="13"/>
  <c r="CE216" i="13"/>
  <c r="CZ215" i="13"/>
  <c r="CX215" i="13"/>
  <c r="BU216" i="13"/>
  <c r="N369" i="13" l="1"/>
  <c r="L370" i="13" s="1"/>
  <c r="O370" i="13" s="1"/>
  <c r="CP352" i="13"/>
  <c r="CR352" i="13"/>
  <c r="AR370" i="13"/>
  <c r="AQ370" i="13" s="1"/>
  <c r="AO371" i="13" s="1"/>
  <c r="AR371" i="13" s="1"/>
  <c r="M370" i="13"/>
  <c r="P370" i="13" s="1"/>
  <c r="AS370" i="13"/>
  <c r="W370" i="13"/>
  <c r="U371" i="13" s="1"/>
  <c r="X371" i="13" s="1"/>
  <c r="Y370" i="13"/>
  <c r="BD357" i="13"/>
  <c r="AH374" i="13"/>
  <c r="BA358" i="13"/>
  <c r="BB358" i="13" s="1"/>
  <c r="AZ359" i="13" s="1"/>
  <c r="BA359" i="13" s="1"/>
  <c r="AG375" i="13"/>
  <c r="AE375" i="13"/>
  <c r="EW330" i="13"/>
  <c r="EU330" i="13"/>
  <c r="ES331" i="13" s="1"/>
  <c r="EB320" i="13"/>
  <c r="ED320" i="13"/>
  <c r="EK329" i="13"/>
  <c r="EM329" i="13"/>
  <c r="CV216" i="13"/>
  <c r="BV216" i="13"/>
  <c r="BX216" i="13"/>
  <c r="CY216" i="13" s="1"/>
  <c r="E216" i="13"/>
  <c r="DK216" i="13"/>
  <c r="CH216" i="13"/>
  <c r="DF216" i="13" s="1"/>
  <c r="DC216" i="13"/>
  <c r="CF216" i="13"/>
  <c r="BO296" i="13"/>
  <c r="BM296" i="13"/>
  <c r="BK297" i="13" s="1"/>
  <c r="CQ352" i="13" l="1"/>
  <c r="CO353" i="13" s="1"/>
  <c r="CS352" i="13"/>
  <c r="CR353" i="13"/>
  <c r="CP353" i="13"/>
  <c r="CQ353" i="13" s="1"/>
  <c r="CO354" i="13" s="1"/>
  <c r="AP371" i="13"/>
  <c r="AQ371" i="13" s="1"/>
  <c r="AO372" i="13" s="1"/>
  <c r="N370" i="13"/>
  <c r="L371" i="13" s="1"/>
  <c r="M371" i="13" s="1"/>
  <c r="V371" i="13"/>
  <c r="Y371" i="13" s="1"/>
  <c r="AS371" i="13"/>
  <c r="AH375" i="13"/>
  <c r="BD358" i="13"/>
  <c r="BD359" i="13" s="1"/>
  <c r="AF375" i="13"/>
  <c r="AD376" i="13" s="1"/>
  <c r="AE376" i="13" s="1"/>
  <c r="BC359" i="13"/>
  <c r="BB359" i="13" s="1"/>
  <c r="AZ360" i="13" s="1"/>
  <c r="BC360" i="13" s="1"/>
  <c r="ET331" i="13"/>
  <c r="EV331" i="13"/>
  <c r="EE320" i="13"/>
  <c r="EC320" i="13"/>
  <c r="EA321" i="13" s="1"/>
  <c r="EN329" i="13"/>
  <c r="EL329" i="13"/>
  <c r="EJ330" i="13" s="1"/>
  <c r="BN297" i="13"/>
  <c r="BL297" i="13"/>
  <c r="DD216" i="13"/>
  <c r="CG216" i="13"/>
  <c r="CI216" i="13"/>
  <c r="DL216" i="13"/>
  <c r="C217" i="13"/>
  <c r="CW216" i="13"/>
  <c r="BW216" i="13"/>
  <c r="BY216" i="13"/>
  <c r="CP354" i="13" l="1"/>
  <c r="CR354" i="13"/>
  <c r="CS353" i="13"/>
  <c r="O371" i="13"/>
  <c r="N371" i="13" s="1"/>
  <c r="L372" i="13" s="1"/>
  <c r="BA360" i="13"/>
  <c r="BB360" i="13" s="1"/>
  <c r="AZ361" i="13" s="1"/>
  <c r="W371" i="13"/>
  <c r="U372" i="13" s="1"/>
  <c r="X372" i="13" s="1"/>
  <c r="P371" i="13"/>
  <c r="AP372" i="13"/>
  <c r="AR372" i="13"/>
  <c r="BD360" i="13"/>
  <c r="AG376" i="13"/>
  <c r="AF376" i="13" s="1"/>
  <c r="AD377" i="13" s="1"/>
  <c r="AH376" i="13"/>
  <c r="EW331" i="13"/>
  <c r="EU331" i="13"/>
  <c r="ES332" i="13" s="1"/>
  <c r="EB321" i="13"/>
  <c r="ED321" i="13"/>
  <c r="EK330" i="13"/>
  <c r="EM330" i="13"/>
  <c r="CX216" i="13"/>
  <c r="BU217" i="13"/>
  <c r="CZ216" i="13"/>
  <c r="BO297" i="13"/>
  <c r="BM297" i="13"/>
  <c r="BK298" i="13" s="1"/>
  <c r="DG216" i="13"/>
  <c r="D217" i="13"/>
  <c r="G217" i="13" s="1"/>
  <c r="DN217" i="13" s="1"/>
  <c r="F217" i="13"/>
  <c r="DM217" i="13" s="1"/>
  <c r="DJ217" i="13"/>
  <c r="DE216" i="13"/>
  <c r="CE217" i="13"/>
  <c r="CQ354" i="13" l="1"/>
  <c r="CO355" i="13" s="1"/>
  <c r="CR355" i="13" s="1"/>
  <c r="CS354" i="13"/>
  <c r="CP355" i="13"/>
  <c r="O372" i="13"/>
  <c r="M372" i="13"/>
  <c r="P372" i="13" s="1"/>
  <c r="V372" i="13"/>
  <c r="W372" i="13" s="1"/>
  <c r="U373" i="13" s="1"/>
  <c r="X373" i="13" s="1"/>
  <c r="AS372" i="13"/>
  <c r="AQ372" i="13"/>
  <c r="AO373" i="13" s="1"/>
  <c r="AG377" i="13"/>
  <c r="AE377" i="13"/>
  <c r="BA361" i="13"/>
  <c r="BD361" i="13" s="1"/>
  <c r="BC361" i="13"/>
  <c r="ET332" i="13"/>
  <c r="EV332" i="13"/>
  <c r="EE321" i="13"/>
  <c r="EC321" i="13"/>
  <c r="EA322" i="13" s="1"/>
  <c r="EN330" i="13"/>
  <c r="EL330" i="13"/>
  <c r="EJ331" i="13" s="1"/>
  <c r="CF217" i="13"/>
  <c r="CH217" i="13"/>
  <c r="DF217" i="13" s="1"/>
  <c r="DC217" i="13"/>
  <c r="BN298" i="13"/>
  <c r="BL298" i="13"/>
  <c r="BX217" i="13"/>
  <c r="CY217" i="13" s="1"/>
  <c r="CV217" i="13"/>
  <c r="BV217" i="13"/>
  <c r="E217" i="13"/>
  <c r="DK217" i="13"/>
  <c r="CS355" i="13" l="1"/>
  <c r="CQ355" i="13"/>
  <c r="CO356" i="13" s="1"/>
  <c r="V373" i="13"/>
  <c r="W373" i="13" s="1"/>
  <c r="U374" i="13" s="1"/>
  <c r="X374" i="13" s="1"/>
  <c r="N372" i="13"/>
  <c r="L373" i="13" s="1"/>
  <c r="Y372" i="13"/>
  <c r="AR373" i="13"/>
  <c r="AP373" i="13"/>
  <c r="AF377" i="13"/>
  <c r="AD378" i="13" s="1"/>
  <c r="AG378" i="13" s="1"/>
  <c r="AH377" i="13"/>
  <c r="BB361" i="13"/>
  <c r="AZ362" i="13" s="1"/>
  <c r="BC362" i="13" s="1"/>
  <c r="EW332" i="13"/>
  <c r="EU332" i="13"/>
  <c r="ES333" i="13" s="1"/>
  <c r="EB322" i="13"/>
  <c r="ED322" i="13"/>
  <c r="EM331" i="13"/>
  <c r="EK331" i="13"/>
  <c r="CW217" i="13"/>
  <c r="BW217" i="13"/>
  <c r="BY217" i="13"/>
  <c r="DL217" i="13"/>
  <c r="C218" i="13"/>
  <c r="BO298" i="13"/>
  <c r="BM298" i="13"/>
  <c r="BK299" i="13" s="1"/>
  <c r="CG217" i="13"/>
  <c r="DD217" i="13"/>
  <c r="CI217" i="13"/>
  <c r="Y373" i="13" l="1"/>
  <c r="CR356" i="13"/>
  <c r="CP356" i="13"/>
  <c r="O373" i="13"/>
  <c r="M373" i="13"/>
  <c r="AS373" i="13"/>
  <c r="AQ373" i="13"/>
  <c r="AO374" i="13" s="1"/>
  <c r="V374" i="13"/>
  <c r="W374" i="13" s="1"/>
  <c r="U375" i="13" s="1"/>
  <c r="AE378" i="13"/>
  <c r="AF378" i="13" s="1"/>
  <c r="AD379" i="13" s="1"/>
  <c r="AE379" i="13" s="1"/>
  <c r="BA362" i="13"/>
  <c r="BB362" i="13" s="1"/>
  <c r="AZ363" i="13" s="1"/>
  <c r="BC363" i="13" s="1"/>
  <c r="EV333" i="13"/>
  <c r="ET333" i="13"/>
  <c r="EE322" i="13"/>
  <c r="EC322" i="13"/>
  <c r="EA323" i="13" s="1"/>
  <c r="EN331" i="13"/>
  <c r="EL331" i="13"/>
  <c r="EJ332" i="13" s="1"/>
  <c r="DG217" i="13"/>
  <c r="DE217" i="13"/>
  <c r="CE218" i="13"/>
  <c r="D218" i="13"/>
  <c r="G218" i="13" s="1"/>
  <c r="DN218" i="13" s="1"/>
  <c r="F218" i="13"/>
  <c r="DM218" i="13" s="1"/>
  <c r="DJ218" i="13"/>
  <c r="CX217" i="13"/>
  <c r="BU218" i="13"/>
  <c r="BN299" i="13"/>
  <c r="BL299" i="13"/>
  <c r="CZ217" i="13"/>
  <c r="CQ356" i="13" l="1"/>
  <c r="CO357" i="13" s="1"/>
  <c r="CS356" i="13"/>
  <c r="N373" i="13"/>
  <c r="L374" i="13" s="1"/>
  <c r="P373" i="13"/>
  <c r="Y374" i="13"/>
  <c r="AG379" i="13"/>
  <c r="AR374" i="13"/>
  <c r="AP374" i="13"/>
  <c r="AS374" i="13"/>
  <c r="AH378" i="13"/>
  <c r="AH379" i="13" s="1"/>
  <c r="V375" i="13"/>
  <c r="X375" i="13"/>
  <c r="BD362" i="13"/>
  <c r="EW333" i="13"/>
  <c r="EU333" i="13"/>
  <c r="ES334" i="13" s="1"/>
  <c r="BA363" i="13"/>
  <c r="BB363" i="13" s="1"/>
  <c r="AZ364" i="13" s="1"/>
  <c r="EB323" i="13"/>
  <c r="ED323" i="13"/>
  <c r="EK332" i="13"/>
  <c r="EM332" i="13"/>
  <c r="BV218" i="13"/>
  <c r="BX218" i="13"/>
  <c r="CY218" i="13" s="1"/>
  <c r="CV218" i="13"/>
  <c r="BO299" i="13"/>
  <c r="BM299" i="13"/>
  <c r="BK300" i="13" s="1"/>
  <c r="E218" i="13"/>
  <c r="DK218" i="13"/>
  <c r="AF379" i="13"/>
  <c r="AD380" i="13" s="1"/>
  <c r="CH218" i="13"/>
  <c r="DF218" i="13" s="1"/>
  <c r="DC218" i="13"/>
  <c r="CF218" i="13"/>
  <c r="CP357" i="13" l="1"/>
  <c r="CR357" i="13"/>
  <c r="O374" i="13"/>
  <c r="M374" i="13"/>
  <c r="N374" i="13" s="1"/>
  <c r="L375" i="13" s="1"/>
  <c r="AQ374" i="13"/>
  <c r="AO375" i="13" s="1"/>
  <c r="AR375" i="13" s="1"/>
  <c r="Y375" i="13"/>
  <c r="W375" i="13"/>
  <c r="U376" i="13" s="1"/>
  <c r="BD363" i="13"/>
  <c r="EV334" i="13"/>
  <c r="ET334" i="13"/>
  <c r="EE323" i="13"/>
  <c r="EC323" i="13"/>
  <c r="EA324" i="13" s="1"/>
  <c r="EN332" i="13"/>
  <c r="EL332" i="13"/>
  <c r="EJ333" i="13" s="1"/>
  <c r="BA364" i="13"/>
  <c r="BC364" i="13"/>
  <c r="BN300" i="13"/>
  <c r="BL300" i="13"/>
  <c r="DL218" i="13"/>
  <c r="C219" i="13"/>
  <c r="CW218" i="13"/>
  <c r="BW218" i="13"/>
  <c r="BY218" i="13"/>
  <c r="DD218" i="13"/>
  <c r="CG218" i="13"/>
  <c r="CI218" i="13"/>
  <c r="AG380" i="13"/>
  <c r="AE380" i="13"/>
  <c r="AH380" i="13" s="1"/>
  <c r="AP375" i="13" l="1"/>
  <c r="CS357" i="13"/>
  <c r="CQ357" i="13"/>
  <c r="CO358" i="13" s="1"/>
  <c r="P374" i="13"/>
  <c r="O375" i="13"/>
  <c r="M375" i="13"/>
  <c r="AS375" i="13"/>
  <c r="AQ375" i="13"/>
  <c r="AO376" i="13" s="1"/>
  <c r="BD364" i="13"/>
  <c r="X376" i="13"/>
  <c r="V376" i="13"/>
  <c r="EW334" i="13"/>
  <c r="EU334" i="13"/>
  <c r="ES335" i="13" s="1"/>
  <c r="EB324" i="13"/>
  <c r="ED324" i="13"/>
  <c r="EK333" i="13"/>
  <c r="EN333" i="13" s="1"/>
  <c r="EM333" i="13"/>
  <c r="BB364" i="13"/>
  <c r="AZ365" i="13" s="1"/>
  <c r="AF380" i="13"/>
  <c r="AD381" i="13" s="1"/>
  <c r="AG381" i="13" s="1"/>
  <c r="DG218" i="13"/>
  <c r="CX218" i="13"/>
  <c r="BU219" i="13"/>
  <c r="BO300" i="13"/>
  <c r="BM300" i="13"/>
  <c r="BK301" i="13" s="1"/>
  <c r="F219" i="13"/>
  <c r="DM219" i="13" s="1"/>
  <c r="D219" i="13"/>
  <c r="G219" i="13" s="1"/>
  <c r="DN219" i="13" s="1"/>
  <c r="DJ219" i="13"/>
  <c r="DE218" i="13"/>
  <c r="CE219" i="13"/>
  <c r="CZ218" i="13"/>
  <c r="N375" i="13" l="1"/>
  <c r="L376" i="13" s="1"/>
  <c r="O376" i="13" s="1"/>
  <c r="CP358" i="13"/>
  <c r="CR358" i="13"/>
  <c r="P375" i="13"/>
  <c r="M376" i="13"/>
  <c r="AR376" i="13"/>
  <c r="AP376" i="13"/>
  <c r="AS376" i="13"/>
  <c r="W376" i="13"/>
  <c r="U377" i="13" s="1"/>
  <c r="V377" i="13" s="1"/>
  <c r="Y376" i="13"/>
  <c r="AE381" i="13"/>
  <c r="AH381" i="13" s="1"/>
  <c r="ET335" i="13"/>
  <c r="EV335" i="13"/>
  <c r="EE324" i="13"/>
  <c r="EC324" i="13"/>
  <c r="EA325" i="13" s="1"/>
  <c r="EL333" i="13"/>
  <c r="EJ334" i="13" s="1"/>
  <c r="BA365" i="13"/>
  <c r="BD365" i="13" s="1"/>
  <c r="BC365" i="13"/>
  <c r="CH219" i="13"/>
  <c r="DF219" i="13" s="1"/>
  <c r="CF219" i="13"/>
  <c r="DC219" i="13"/>
  <c r="E219" i="13"/>
  <c r="DK219" i="13"/>
  <c r="BN301" i="13"/>
  <c r="BL301" i="13"/>
  <c r="BX219" i="13"/>
  <c r="CY219" i="13" s="1"/>
  <c r="CV219" i="13"/>
  <c r="BV219" i="13"/>
  <c r="CQ358" i="13" l="1"/>
  <c r="CO359" i="13" s="1"/>
  <c r="CS358" i="13"/>
  <c r="P376" i="13"/>
  <c r="N376" i="13"/>
  <c r="L377" i="13" s="1"/>
  <c r="M377" i="13" s="1"/>
  <c r="AQ376" i="13"/>
  <c r="AO377" i="13" s="1"/>
  <c r="AR377" i="13" s="1"/>
  <c r="X377" i="13"/>
  <c r="W377" i="13" s="1"/>
  <c r="U378" i="13" s="1"/>
  <c r="X378" i="13" s="1"/>
  <c r="Y377" i="13"/>
  <c r="AF381" i="13"/>
  <c r="AD382" i="13" s="1"/>
  <c r="AG382" i="13" s="1"/>
  <c r="BB365" i="13"/>
  <c r="AZ366" i="13" s="1"/>
  <c r="BC366" i="13" s="1"/>
  <c r="EW335" i="13"/>
  <c r="EU335" i="13"/>
  <c r="ES336" i="13" s="1"/>
  <c r="EB325" i="13"/>
  <c r="ED325" i="13"/>
  <c r="EK334" i="13"/>
  <c r="EM334" i="13"/>
  <c r="BO301" i="13"/>
  <c r="BM301" i="13"/>
  <c r="BK302" i="13" s="1"/>
  <c r="DL219" i="13"/>
  <c r="C220" i="13"/>
  <c r="DD219" i="13"/>
  <c r="CG219" i="13"/>
  <c r="CI219" i="13"/>
  <c r="CW219" i="13"/>
  <c r="BW219" i="13"/>
  <c r="BY219" i="13"/>
  <c r="CR359" i="13" l="1"/>
  <c r="CP359" i="13"/>
  <c r="CQ359" i="13" s="1"/>
  <c r="CO360" i="13" s="1"/>
  <c r="AP377" i="13"/>
  <c r="AQ377" i="13" s="1"/>
  <c r="AO378" i="13" s="1"/>
  <c r="O377" i="13"/>
  <c r="N377" i="13" s="1"/>
  <c r="L378" i="13" s="1"/>
  <c r="P377" i="13"/>
  <c r="AS377" i="13"/>
  <c r="V378" i="13"/>
  <c r="W378" i="13" s="1"/>
  <c r="U379" i="13" s="1"/>
  <c r="AE382" i="13"/>
  <c r="AH382" i="13" s="1"/>
  <c r="BA366" i="13"/>
  <c r="BB366" i="13" s="1"/>
  <c r="AZ367" i="13" s="1"/>
  <c r="BA367" i="13" s="1"/>
  <c r="EV336" i="13"/>
  <c r="ET336" i="13"/>
  <c r="EL334" i="13"/>
  <c r="EJ335" i="13" s="1"/>
  <c r="EK335" i="13" s="1"/>
  <c r="EN334" i="13"/>
  <c r="EE325" i="13"/>
  <c r="EC325" i="13"/>
  <c r="EA326" i="13" s="1"/>
  <c r="CZ219" i="13"/>
  <c r="DE219" i="13"/>
  <c r="CE220" i="13"/>
  <c r="D220" i="13"/>
  <c r="F220" i="13"/>
  <c r="DM220" i="13" s="1"/>
  <c r="DJ220" i="13"/>
  <c r="CX219" i="13"/>
  <c r="BU220" i="13"/>
  <c r="BN302" i="13"/>
  <c r="BL302" i="13"/>
  <c r="DG219" i="13"/>
  <c r="CP360" i="13" l="1"/>
  <c r="CR360" i="13"/>
  <c r="CS359" i="13"/>
  <c r="O378" i="13"/>
  <c r="M378" i="13"/>
  <c r="AP378" i="13"/>
  <c r="AS378" i="13"/>
  <c r="AR378" i="13"/>
  <c r="Y378" i="13"/>
  <c r="V379" i="13"/>
  <c r="X379" i="13"/>
  <c r="AF382" i="13"/>
  <c r="AD383" i="13" s="1"/>
  <c r="AG383" i="13" s="1"/>
  <c r="BD366" i="13"/>
  <c r="BD367" i="13" s="1"/>
  <c r="EM335" i="13"/>
  <c r="EL335" i="13" s="1"/>
  <c r="EJ336" i="13" s="1"/>
  <c r="EW336" i="13"/>
  <c r="EU336" i="13"/>
  <c r="ES337" i="13" s="1"/>
  <c r="EB326" i="13"/>
  <c r="ED326" i="13"/>
  <c r="BC367" i="13"/>
  <c r="BB367" i="13" s="1"/>
  <c r="AZ368" i="13" s="1"/>
  <c r="BC368" i="13" s="1"/>
  <c r="EN335" i="13"/>
  <c r="BO302" i="13"/>
  <c r="BM302" i="13"/>
  <c r="BK303" i="13" s="1"/>
  <c r="BX220" i="13"/>
  <c r="CY220" i="13" s="1"/>
  <c r="CV220" i="13"/>
  <c r="BV220" i="13"/>
  <c r="G220" i="13"/>
  <c r="DN220" i="13" s="1"/>
  <c r="E220" i="13"/>
  <c r="DK220" i="13"/>
  <c r="CH220" i="13"/>
  <c r="DF220" i="13" s="1"/>
  <c r="DC220" i="13"/>
  <c r="CF220" i="13"/>
  <c r="CS360" i="13" l="1"/>
  <c r="N378" i="13"/>
  <c r="L379" i="13" s="1"/>
  <c r="O379" i="13" s="1"/>
  <c r="CQ360" i="13"/>
  <c r="CO361" i="13" s="1"/>
  <c r="CP361" i="13" s="1"/>
  <c r="P378" i="13"/>
  <c r="AQ378" i="13"/>
  <c r="AO379" i="13" s="1"/>
  <c r="AR379" i="13" s="1"/>
  <c r="Y379" i="13"/>
  <c r="W379" i="13"/>
  <c r="U380" i="13" s="1"/>
  <c r="AE383" i="13"/>
  <c r="AF383" i="13" s="1"/>
  <c r="AD384" i="13" s="1"/>
  <c r="AG384" i="13" s="1"/>
  <c r="ET337" i="13"/>
  <c r="EV337" i="13"/>
  <c r="BA368" i="13"/>
  <c r="BB368" i="13" s="1"/>
  <c r="AZ369" i="13" s="1"/>
  <c r="BC369" i="13" s="1"/>
  <c r="EE326" i="13"/>
  <c r="EC326" i="13"/>
  <c r="EA327" i="13" s="1"/>
  <c r="EK336" i="13"/>
  <c r="EM336" i="13"/>
  <c r="BW220" i="13"/>
  <c r="CW220" i="13"/>
  <c r="BY220" i="13"/>
  <c r="DD220" i="13"/>
  <c r="CG220" i="13"/>
  <c r="CI220" i="13"/>
  <c r="DL220" i="13"/>
  <c r="C221" i="13"/>
  <c r="BN303" i="13"/>
  <c r="BL303" i="13"/>
  <c r="CR361" i="13" l="1"/>
  <c r="CQ361" i="13"/>
  <c r="CO362" i="13" s="1"/>
  <c r="CP362" i="13" s="1"/>
  <c r="M379" i="13"/>
  <c r="N379" i="13" s="1"/>
  <c r="L380" i="13" s="1"/>
  <c r="CS361" i="13"/>
  <c r="AP379" i="13"/>
  <c r="AQ379" i="13" s="1"/>
  <c r="AO380" i="13" s="1"/>
  <c r="AS379" i="13"/>
  <c r="V380" i="13"/>
  <c r="X380" i="13"/>
  <c r="AE384" i="13"/>
  <c r="AF384" i="13" s="1"/>
  <c r="AD385" i="13" s="1"/>
  <c r="AH383" i="13"/>
  <c r="BD368" i="13"/>
  <c r="BD369" i="13" s="1"/>
  <c r="EW337" i="13"/>
  <c r="EU337" i="13"/>
  <c r="ES338" i="13" s="1"/>
  <c r="EB327" i="13"/>
  <c r="ED327" i="13"/>
  <c r="BA369" i="13"/>
  <c r="BB369" i="13" s="1"/>
  <c r="AZ370" i="13" s="1"/>
  <c r="EN336" i="13"/>
  <c r="EL336" i="13"/>
  <c r="EJ337" i="13" s="1"/>
  <c r="DE220" i="13"/>
  <c r="CE221" i="13"/>
  <c r="F221" i="13"/>
  <c r="DM221" i="13" s="1"/>
  <c r="D221" i="13"/>
  <c r="G221" i="13" s="1"/>
  <c r="DN221" i="13" s="1"/>
  <c r="DJ221" i="13"/>
  <c r="CX220" i="13"/>
  <c r="BU221" i="13"/>
  <c r="BO303" i="13"/>
  <c r="BM303" i="13"/>
  <c r="BK304" i="13" s="1"/>
  <c r="DG220" i="13"/>
  <c r="CZ220" i="13"/>
  <c r="P379" i="13" l="1"/>
  <c r="CR362" i="13"/>
  <c r="CS362" i="13"/>
  <c r="CQ362" i="13"/>
  <c r="CO363" i="13" s="1"/>
  <c r="M380" i="13"/>
  <c r="P380" i="13" s="1"/>
  <c r="O380" i="13"/>
  <c r="AP380" i="13"/>
  <c r="AS380" i="13"/>
  <c r="AR380" i="13"/>
  <c r="AH384" i="13"/>
  <c r="W380" i="13"/>
  <c r="U381" i="13" s="1"/>
  <c r="Y380" i="13"/>
  <c r="ET338" i="13"/>
  <c r="EV338" i="13"/>
  <c r="BC370" i="13"/>
  <c r="BA370" i="13"/>
  <c r="BD370" i="13" s="1"/>
  <c r="EE327" i="13"/>
  <c r="EC327" i="13"/>
  <c r="EA328" i="13" s="1"/>
  <c r="EK337" i="13"/>
  <c r="EM337" i="13"/>
  <c r="AE385" i="13"/>
  <c r="AG385" i="13"/>
  <c r="CV221" i="13"/>
  <c r="BV221" i="13"/>
  <c r="BX221" i="13"/>
  <c r="CY221" i="13" s="1"/>
  <c r="E221" i="13"/>
  <c r="DK221" i="13"/>
  <c r="BN304" i="13"/>
  <c r="BL304" i="13"/>
  <c r="CF221" i="13"/>
  <c r="CH221" i="13"/>
  <c r="DF221" i="13" s="1"/>
  <c r="DC221" i="13"/>
  <c r="CP363" i="13" l="1"/>
  <c r="CR363" i="13"/>
  <c r="N380" i="13"/>
  <c r="L381" i="13" s="1"/>
  <c r="AH385" i="13"/>
  <c r="AQ380" i="13"/>
  <c r="AO381" i="13" s="1"/>
  <c r="V381" i="13"/>
  <c r="X381" i="13"/>
  <c r="BB370" i="13"/>
  <c r="AZ371" i="13" s="1"/>
  <c r="BC371" i="13" s="1"/>
  <c r="EW338" i="13"/>
  <c r="EU338" i="13"/>
  <c r="ES339" i="13" s="1"/>
  <c r="EB328" i="13"/>
  <c r="ED328" i="13"/>
  <c r="EN337" i="13"/>
  <c r="EL337" i="13"/>
  <c r="EJ338" i="13" s="1"/>
  <c r="AF385" i="13"/>
  <c r="AD386" i="13" s="1"/>
  <c r="BO304" i="13"/>
  <c r="BM304" i="13"/>
  <c r="BK305" i="13" s="1"/>
  <c r="DL221" i="13"/>
  <c r="C222" i="13"/>
  <c r="BW221" i="13"/>
  <c r="CW221" i="13"/>
  <c r="BY221" i="13"/>
  <c r="CG221" i="13"/>
  <c r="DD221" i="13"/>
  <c r="CI221" i="13"/>
  <c r="CQ363" i="13" l="1"/>
  <c r="CO364" i="13" s="1"/>
  <c r="CS363" i="13"/>
  <c r="O381" i="13"/>
  <c r="M381" i="13"/>
  <c r="AR381" i="13"/>
  <c r="AP381" i="13"/>
  <c r="AS381" i="13"/>
  <c r="Y381" i="13"/>
  <c r="W381" i="13"/>
  <c r="U382" i="13" s="1"/>
  <c r="BA371" i="13"/>
  <c r="BB371" i="13" s="1"/>
  <c r="AZ372" i="13" s="1"/>
  <c r="BA372" i="13" s="1"/>
  <c r="ET339" i="13"/>
  <c r="EV339" i="13"/>
  <c r="EE328" i="13"/>
  <c r="EC328" i="13"/>
  <c r="EA329" i="13" s="1"/>
  <c r="EK338" i="13"/>
  <c r="EM338" i="13"/>
  <c r="AG386" i="13"/>
  <c r="AE386" i="13"/>
  <c r="AH386" i="13" s="1"/>
  <c r="F222" i="13"/>
  <c r="DM222" i="13" s="1"/>
  <c r="D222" i="13"/>
  <c r="G222" i="13" s="1"/>
  <c r="DN222" i="13" s="1"/>
  <c r="DJ222" i="13"/>
  <c r="DE221" i="13"/>
  <c r="CE222" i="13"/>
  <c r="CZ221" i="13"/>
  <c r="BN305" i="13"/>
  <c r="BL305" i="13"/>
  <c r="DG221" i="13"/>
  <c r="CX221" i="13"/>
  <c r="BU222" i="13"/>
  <c r="CR364" i="13" l="1"/>
  <c r="CP364" i="13"/>
  <c r="CQ364" i="13" s="1"/>
  <c r="CO365" i="13" s="1"/>
  <c r="CR365" i="13" s="1"/>
  <c r="N381" i="13"/>
  <c r="L382" i="13" s="1"/>
  <c r="M382" i="13" s="1"/>
  <c r="P381" i="13"/>
  <c r="AQ381" i="13"/>
  <c r="AO382" i="13" s="1"/>
  <c r="AR382" i="13" s="1"/>
  <c r="V382" i="13"/>
  <c r="X382" i="13"/>
  <c r="BD371" i="13"/>
  <c r="BD372" i="13" s="1"/>
  <c r="BC372" i="13"/>
  <c r="BB372" i="13" s="1"/>
  <c r="AZ373" i="13" s="1"/>
  <c r="EW339" i="13"/>
  <c r="EU339" i="13"/>
  <c r="ES340" i="13" s="1"/>
  <c r="EB329" i="13"/>
  <c r="ED329" i="13"/>
  <c r="EN338" i="13"/>
  <c r="EL338" i="13"/>
  <c r="EJ339" i="13" s="1"/>
  <c r="AF386" i="13"/>
  <c r="AD387" i="13" s="1"/>
  <c r="BO305" i="13"/>
  <c r="BM305" i="13"/>
  <c r="BK306" i="13" s="1"/>
  <c r="CH222" i="13"/>
  <c r="DF222" i="13" s="1"/>
  <c r="DC222" i="13"/>
  <c r="CF222" i="13"/>
  <c r="BX222" i="13"/>
  <c r="CY222" i="13" s="1"/>
  <c r="CV222" i="13"/>
  <c r="BV222" i="13"/>
  <c r="E222" i="13"/>
  <c r="DK222" i="13"/>
  <c r="CP365" i="13" l="1"/>
  <c r="CQ365" i="13" s="1"/>
  <c r="CO366" i="13" s="1"/>
  <c r="O382" i="13"/>
  <c r="N382" i="13" s="1"/>
  <c r="L383" i="13" s="1"/>
  <c r="O383" i="13" s="1"/>
  <c r="CS364" i="13"/>
  <c r="CS365" i="13" s="1"/>
  <c r="AP382" i="13"/>
  <c r="AQ382" i="13" s="1"/>
  <c r="AO383" i="13" s="1"/>
  <c r="P382" i="13"/>
  <c r="AS382" i="13"/>
  <c r="Y382" i="13"/>
  <c r="W382" i="13"/>
  <c r="U383" i="13" s="1"/>
  <c r="BA373" i="13"/>
  <c r="BD373" i="13" s="1"/>
  <c r="BC373" i="13"/>
  <c r="EV340" i="13"/>
  <c r="ET340" i="13"/>
  <c r="EE329" i="13"/>
  <c r="EC329" i="13"/>
  <c r="EA330" i="13" s="1"/>
  <c r="EM339" i="13"/>
  <c r="EK339" i="13"/>
  <c r="AE387" i="13"/>
  <c r="AH387" i="13" s="1"/>
  <c r="AG387" i="13"/>
  <c r="DD222" i="13"/>
  <c r="CG222" i="13"/>
  <c r="CI222" i="13"/>
  <c r="DL222" i="13"/>
  <c r="C223" i="13"/>
  <c r="BW222" i="13"/>
  <c r="CW222" i="13"/>
  <c r="BY222" i="13"/>
  <c r="BN306" i="13"/>
  <c r="BL306" i="13"/>
  <c r="M383" i="13" l="1"/>
  <c r="N383" i="13" s="1"/>
  <c r="L384" i="13" s="1"/>
  <c r="CP366" i="13"/>
  <c r="CR366" i="13"/>
  <c r="AR383" i="13"/>
  <c r="AP383" i="13"/>
  <c r="X383" i="13"/>
  <c r="V383" i="13"/>
  <c r="BB373" i="13"/>
  <c r="AZ374" i="13" s="1"/>
  <c r="BA374" i="13" s="1"/>
  <c r="EW340" i="13"/>
  <c r="EU340" i="13"/>
  <c r="ES341" i="13" s="1"/>
  <c r="EB330" i="13"/>
  <c r="ED330" i="13"/>
  <c r="EN339" i="13"/>
  <c r="EL339" i="13"/>
  <c r="EJ340" i="13" s="1"/>
  <c r="AF387" i="13"/>
  <c r="AD388" i="13" s="1"/>
  <c r="BO306" i="13"/>
  <c r="BM306" i="13"/>
  <c r="BK307" i="13" s="1"/>
  <c r="CZ222" i="13"/>
  <c r="DG222" i="13"/>
  <c r="CX222" i="13"/>
  <c r="BU223" i="13"/>
  <c r="F223" i="13"/>
  <c r="DM223" i="13" s="1"/>
  <c r="D223" i="13"/>
  <c r="G223" i="13" s="1"/>
  <c r="DN223" i="13" s="1"/>
  <c r="DJ223" i="13"/>
  <c r="DE222" i="13"/>
  <c r="CE223" i="13"/>
  <c r="P383" i="13" l="1"/>
  <c r="M384" i="13"/>
  <c r="P384" i="13" s="1"/>
  <c r="O384" i="13"/>
  <c r="CQ366" i="13"/>
  <c r="CO367" i="13" s="1"/>
  <c r="CP367" i="13" s="1"/>
  <c r="CS366" i="13"/>
  <c r="AS383" i="13"/>
  <c r="AQ383" i="13"/>
  <c r="AO384" i="13" s="1"/>
  <c r="W383" i="13"/>
  <c r="U384" i="13" s="1"/>
  <c r="Y383" i="13"/>
  <c r="BC374" i="13"/>
  <c r="BB374" i="13" s="1"/>
  <c r="AZ375" i="13" s="1"/>
  <c r="BD374" i="13"/>
  <c r="EV341" i="13"/>
  <c r="ET341" i="13"/>
  <c r="EE330" i="13"/>
  <c r="EC330" i="13"/>
  <c r="EA331" i="13" s="1"/>
  <c r="EK340" i="13"/>
  <c r="EM340" i="13"/>
  <c r="AE388" i="13"/>
  <c r="AH388" i="13" s="1"/>
  <c r="AG388" i="13"/>
  <c r="E223" i="13"/>
  <c r="DK223" i="13"/>
  <c r="BV223" i="13"/>
  <c r="BX223" i="13"/>
  <c r="CY223" i="13" s="1"/>
  <c r="CV223" i="13"/>
  <c r="CH223" i="13"/>
  <c r="DF223" i="13" s="1"/>
  <c r="DC223" i="13"/>
  <c r="CF223" i="13"/>
  <c r="BN307" i="13"/>
  <c r="BL307" i="13"/>
  <c r="CR367" i="13" l="1"/>
  <c r="N384" i="13"/>
  <c r="L385" i="13" s="1"/>
  <c r="O385" i="13" s="1"/>
  <c r="M385" i="13"/>
  <c r="N385" i="13" s="1"/>
  <c r="L386" i="13" s="1"/>
  <c r="CQ367" i="13"/>
  <c r="CO368" i="13" s="1"/>
  <c r="CR368" i="13" s="1"/>
  <c r="CS367" i="13"/>
  <c r="AP384" i="13"/>
  <c r="AR384" i="13"/>
  <c r="AS384" i="13"/>
  <c r="V384" i="13"/>
  <c r="Y384" i="13" s="1"/>
  <c r="X384" i="13"/>
  <c r="BA375" i="13"/>
  <c r="BD375" i="13" s="1"/>
  <c r="BC375" i="13"/>
  <c r="EW341" i="13"/>
  <c r="EU341" i="13"/>
  <c r="ES342" i="13" s="1"/>
  <c r="EL340" i="13"/>
  <c r="EJ341" i="13" s="1"/>
  <c r="EM341" i="13" s="1"/>
  <c r="EB331" i="13"/>
  <c r="ED331" i="13"/>
  <c r="EN340" i="13"/>
  <c r="EK341" i="13"/>
  <c r="AF388" i="13"/>
  <c r="AD389" i="13" s="1"/>
  <c r="CG223" i="13"/>
  <c r="DD223" i="13"/>
  <c r="CI223" i="13"/>
  <c r="CW223" i="13"/>
  <c r="BW223" i="13"/>
  <c r="BY223" i="13"/>
  <c r="BO307" i="13"/>
  <c r="BM307" i="13"/>
  <c r="BK308" i="13" s="1"/>
  <c r="DL223" i="13"/>
  <c r="C224" i="13"/>
  <c r="P385" i="13" l="1"/>
  <c r="O386" i="13"/>
  <c r="M386" i="13"/>
  <c r="N386" i="13" s="1"/>
  <c r="L387" i="13" s="1"/>
  <c r="CP368" i="13"/>
  <c r="CS368" i="13" s="1"/>
  <c r="AQ384" i="13"/>
  <c r="AO385" i="13" s="1"/>
  <c r="W384" i="13"/>
  <c r="U385" i="13" s="1"/>
  <c r="X385" i="13" s="1"/>
  <c r="BB375" i="13"/>
  <c r="AZ376" i="13" s="1"/>
  <c r="BC376" i="13" s="1"/>
  <c r="ET342" i="13"/>
  <c r="EW342" i="13" s="1"/>
  <c r="EV342" i="13"/>
  <c r="EE331" i="13"/>
  <c r="EC331" i="13"/>
  <c r="EA332" i="13" s="1"/>
  <c r="EN341" i="13"/>
  <c r="EL341" i="13"/>
  <c r="EJ342" i="13" s="1"/>
  <c r="AE389" i="13"/>
  <c r="AH389" i="13" s="1"/>
  <c r="AG389" i="13"/>
  <c r="D224" i="13"/>
  <c r="F224" i="13"/>
  <c r="DM224" i="13" s="1"/>
  <c r="DJ224" i="13"/>
  <c r="DG223" i="13"/>
  <c r="BN308" i="13"/>
  <c r="BL308" i="13"/>
  <c r="CZ223" i="13"/>
  <c r="CX223" i="13"/>
  <c r="BU224" i="13"/>
  <c r="DE223" i="13"/>
  <c r="CE224" i="13"/>
  <c r="P386" i="13" l="1"/>
  <c r="CQ368" i="13"/>
  <c r="CO369" i="13" s="1"/>
  <c r="CP369" i="13" s="1"/>
  <c r="M387" i="13"/>
  <c r="O387" i="13"/>
  <c r="AR385" i="13"/>
  <c r="AS385" i="13"/>
  <c r="AP385" i="13"/>
  <c r="V385" i="13"/>
  <c r="W385" i="13" s="1"/>
  <c r="U386" i="13" s="1"/>
  <c r="BA376" i="13"/>
  <c r="BB376" i="13" s="1"/>
  <c r="AZ377" i="13" s="1"/>
  <c r="BA377" i="13" s="1"/>
  <c r="BD376" i="13"/>
  <c r="EU342" i="13"/>
  <c r="ES343" i="13" s="1"/>
  <c r="EV343" i="13" s="1"/>
  <c r="ED332" i="13"/>
  <c r="EB332" i="13"/>
  <c r="EK342" i="13"/>
  <c r="EM342" i="13"/>
  <c r="AF389" i="13"/>
  <c r="AD390" i="13" s="1"/>
  <c r="BO308" i="13"/>
  <c r="BM308" i="13"/>
  <c r="BK309" i="13" s="1"/>
  <c r="CH224" i="13"/>
  <c r="DF224" i="13" s="1"/>
  <c r="DC224" i="13"/>
  <c r="CF224" i="13"/>
  <c r="G224" i="13"/>
  <c r="DN224" i="13" s="1"/>
  <c r="E224" i="13"/>
  <c r="DK224" i="13"/>
  <c r="BX224" i="13"/>
  <c r="CY224" i="13" s="1"/>
  <c r="CV224" i="13"/>
  <c r="BV224" i="13"/>
  <c r="CR369" i="13" l="1"/>
  <c r="N387" i="13"/>
  <c r="L388" i="13" s="1"/>
  <c r="P387" i="13"/>
  <c r="AQ385" i="13"/>
  <c r="AO386" i="13" s="1"/>
  <c r="AR386" i="13" s="1"/>
  <c r="CQ369" i="13"/>
  <c r="CO370" i="13" s="1"/>
  <c r="CS369" i="13"/>
  <c r="M388" i="13"/>
  <c r="O388" i="13"/>
  <c r="BD377" i="13"/>
  <c r="BC377" i="13"/>
  <c r="BB377" i="13" s="1"/>
  <c r="AZ378" i="13" s="1"/>
  <c r="BC378" i="13" s="1"/>
  <c r="Y385" i="13"/>
  <c r="V386" i="13"/>
  <c r="X386" i="13"/>
  <c r="ET343" i="13"/>
  <c r="EU343" i="13" s="1"/>
  <c r="ES344" i="13" s="1"/>
  <c r="EE332" i="13"/>
  <c r="EC332" i="13"/>
  <c r="EA333" i="13" s="1"/>
  <c r="EN342" i="13"/>
  <c r="EL342" i="13"/>
  <c r="EJ343" i="13" s="1"/>
  <c r="AE390" i="13"/>
  <c r="AH390" i="13" s="1"/>
  <c r="AG390" i="13"/>
  <c r="CG224" i="13"/>
  <c r="DD224" i="13"/>
  <c r="CI224" i="13"/>
  <c r="DL224" i="13"/>
  <c r="C225" i="13"/>
  <c r="BN309" i="13"/>
  <c r="BL309" i="13"/>
  <c r="CW224" i="13"/>
  <c r="BW224" i="13"/>
  <c r="BY224" i="13"/>
  <c r="AP386" i="13" l="1"/>
  <c r="AS386" i="13" s="1"/>
  <c r="P388" i="13"/>
  <c r="N388" i="13"/>
  <c r="L389" i="13" s="1"/>
  <c r="CP370" i="13"/>
  <c r="CR370" i="13"/>
  <c r="BA378" i="13"/>
  <c r="BD378" i="13" s="1"/>
  <c r="EW343" i="13"/>
  <c r="W386" i="13"/>
  <c r="U387" i="13" s="1"/>
  <c r="X387" i="13" s="1"/>
  <c r="Y386" i="13"/>
  <c r="EV344" i="13"/>
  <c r="ET344" i="13"/>
  <c r="EB333" i="13"/>
  <c r="ED333" i="13"/>
  <c r="EK343" i="13"/>
  <c r="EM343" i="13"/>
  <c r="AF390" i="13"/>
  <c r="AD391" i="13" s="1"/>
  <c r="AG391" i="13" s="1"/>
  <c r="BO309" i="13"/>
  <c r="BM309" i="13"/>
  <c r="BK310" i="13" s="1"/>
  <c r="DG224" i="13"/>
  <c r="CZ224" i="13"/>
  <c r="DE224" i="13"/>
  <c r="CE225" i="13"/>
  <c r="CX224" i="13"/>
  <c r="BU225" i="13"/>
  <c r="F225" i="13"/>
  <c r="DM225" i="13" s="1"/>
  <c r="D225" i="13"/>
  <c r="G225" i="13" s="1"/>
  <c r="DN225" i="13" s="1"/>
  <c r="DJ225" i="13"/>
  <c r="AQ386" i="13" l="1"/>
  <c r="AO387" i="13" s="1"/>
  <c r="CQ370" i="13"/>
  <c r="CO371" i="13" s="1"/>
  <c r="CP371" i="13" s="1"/>
  <c r="CS370" i="13"/>
  <c r="O389" i="13"/>
  <c r="M389" i="13"/>
  <c r="AR387" i="13"/>
  <c r="AP387" i="13"/>
  <c r="BB378" i="13"/>
  <c r="AZ379" i="13" s="1"/>
  <c r="BA379" i="13" s="1"/>
  <c r="BD379" i="13" s="1"/>
  <c r="V387" i="13"/>
  <c r="EW344" i="13"/>
  <c r="EU344" i="13"/>
  <c r="ES345" i="13" s="1"/>
  <c r="EE333" i="13"/>
  <c r="EC333" i="13"/>
  <c r="EA334" i="13" s="1"/>
  <c r="EN343" i="13"/>
  <c r="EL343" i="13"/>
  <c r="EJ344" i="13" s="1"/>
  <c r="AE391" i="13"/>
  <c r="AF391" i="13" s="1"/>
  <c r="AD392" i="13" s="1"/>
  <c r="E225" i="13"/>
  <c r="DK225" i="13"/>
  <c r="CV225" i="13"/>
  <c r="BV225" i="13"/>
  <c r="BX225" i="13"/>
  <c r="CY225" i="13" s="1"/>
  <c r="CF225" i="13"/>
  <c r="CH225" i="13"/>
  <c r="DF225" i="13" s="1"/>
  <c r="DC225" i="13"/>
  <c r="BN310" i="13"/>
  <c r="BL310" i="13"/>
  <c r="N389" i="13" l="1"/>
  <c r="L390" i="13" s="1"/>
  <c r="CR371" i="13"/>
  <c r="CS371" i="13"/>
  <c r="CQ371" i="13"/>
  <c r="CO372" i="13" s="1"/>
  <c r="CP372" i="13" s="1"/>
  <c r="CS372" i="13" s="1"/>
  <c r="M390" i="13"/>
  <c r="O390" i="13"/>
  <c r="P389" i="13"/>
  <c r="BC379" i="13"/>
  <c r="BB379" i="13" s="1"/>
  <c r="AZ380" i="13" s="1"/>
  <c r="AS387" i="13"/>
  <c r="AQ387" i="13"/>
  <c r="AO388" i="13" s="1"/>
  <c r="Y387" i="13"/>
  <c r="W387" i="13"/>
  <c r="U388" i="13" s="1"/>
  <c r="ET345" i="13"/>
  <c r="EV345" i="13"/>
  <c r="EB334" i="13"/>
  <c r="ED334" i="13"/>
  <c r="EK344" i="13"/>
  <c r="EM344" i="13"/>
  <c r="AH391" i="13"/>
  <c r="AE392" i="13"/>
  <c r="AG392" i="13"/>
  <c r="CG225" i="13"/>
  <c r="DD225" i="13"/>
  <c r="CI225" i="13"/>
  <c r="BO310" i="13"/>
  <c r="BM310" i="13"/>
  <c r="BK311" i="13" s="1"/>
  <c r="CW225" i="13"/>
  <c r="BW225" i="13"/>
  <c r="BY225" i="13"/>
  <c r="DL225" i="13"/>
  <c r="C226" i="13"/>
  <c r="CR372" i="13" l="1"/>
  <c r="CQ372" i="13" s="1"/>
  <c r="CO373" i="13" s="1"/>
  <c r="CP373" i="13" s="1"/>
  <c r="CS373" i="13" s="1"/>
  <c r="P390" i="13"/>
  <c r="N390" i="13"/>
  <c r="L391" i="13" s="1"/>
  <c r="AP388" i="13"/>
  <c r="AS388" i="13"/>
  <c r="AR388" i="13"/>
  <c r="V388" i="13"/>
  <c r="X388" i="13"/>
  <c r="AH392" i="13"/>
  <c r="BA380" i="13"/>
  <c r="BD380" i="13" s="1"/>
  <c r="BC380" i="13"/>
  <c r="EW345" i="13"/>
  <c r="EU345" i="13"/>
  <c r="ES346" i="13" s="1"/>
  <c r="EE334" i="13"/>
  <c r="EC334" i="13"/>
  <c r="EA335" i="13" s="1"/>
  <c r="EN344" i="13"/>
  <c r="EL344" i="13"/>
  <c r="EJ345" i="13" s="1"/>
  <c r="AF392" i="13"/>
  <c r="AD393" i="13" s="1"/>
  <c r="AE393" i="13" s="1"/>
  <c r="BN311" i="13"/>
  <c r="BL311" i="13"/>
  <c r="DE225" i="13"/>
  <c r="CE226" i="13"/>
  <c r="F226" i="13"/>
  <c r="DM226" i="13" s="1"/>
  <c r="D226" i="13"/>
  <c r="DJ226" i="13"/>
  <c r="CZ225" i="13"/>
  <c r="CX225" i="13"/>
  <c r="BU226" i="13"/>
  <c r="DG225" i="13"/>
  <c r="CR373" i="13" l="1"/>
  <c r="O391" i="13"/>
  <c r="M391" i="13"/>
  <c r="AQ388" i="13"/>
  <c r="AO389" i="13" s="1"/>
  <c r="W388" i="13"/>
  <c r="U389" i="13" s="1"/>
  <c r="X389" i="13" s="1"/>
  <c r="Y388" i="13"/>
  <c r="BB380" i="13"/>
  <c r="AZ381" i="13" s="1"/>
  <c r="BA381" i="13" s="1"/>
  <c r="CQ373" i="13"/>
  <c r="CO374" i="13" s="1"/>
  <c r="EV346" i="13"/>
  <c r="ET346" i="13"/>
  <c r="EB335" i="13"/>
  <c r="ED335" i="13"/>
  <c r="EM345" i="13"/>
  <c r="EK345" i="13"/>
  <c r="AH393" i="13"/>
  <c r="AG393" i="13"/>
  <c r="AF393" i="13" s="1"/>
  <c r="AD394" i="13" s="1"/>
  <c r="AE394" i="13" s="1"/>
  <c r="CH226" i="13"/>
  <c r="DF226" i="13" s="1"/>
  <c r="DC226" i="13"/>
  <c r="CF226" i="13"/>
  <c r="BO311" i="13"/>
  <c r="BM311" i="13"/>
  <c r="BK312" i="13" s="1"/>
  <c r="BV226" i="13"/>
  <c r="BX226" i="13"/>
  <c r="CY226" i="13" s="1"/>
  <c r="CV226" i="13"/>
  <c r="G226" i="13"/>
  <c r="DN226" i="13" s="1"/>
  <c r="E226" i="13"/>
  <c r="DK226" i="13"/>
  <c r="N391" i="13" l="1"/>
  <c r="L392" i="13" s="1"/>
  <c r="P391" i="13"/>
  <c r="O392" i="13"/>
  <c r="M392" i="13"/>
  <c r="N392" i="13" s="1"/>
  <c r="L393" i="13" s="1"/>
  <c r="CP374" i="13"/>
  <c r="CS374" i="13" s="1"/>
  <c r="AP389" i="13"/>
  <c r="AR389" i="13"/>
  <c r="V389" i="13"/>
  <c r="Y389" i="13" s="1"/>
  <c r="BD381" i="13"/>
  <c r="BC381" i="13"/>
  <c r="BB381" i="13" s="1"/>
  <c r="AZ382" i="13" s="1"/>
  <c r="CR374" i="13"/>
  <c r="EW346" i="13"/>
  <c r="EU346" i="13"/>
  <c r="ES347" i="13" s="1"/>
  <c r="EE335" i="13"/>
  <c r="EC335" i="13"/>
  <c r="EA336" i="13" s="1"/>
  <c r="EN345" i="13"/>
  <c r="EL345" i="13"/>
  <c r="EJ346" i="13" s="1"/>
  <c r="AG394" i="13"/>
  <c r="AF394" i="13" s="1"/>
  <c r="AD395" i="13" s="1"/>
  <c r="AH394" i="13"/>
  <c r="DL226" i="13"/>
  <c r="C227" i="13"/>
  <c r="BN312" i="13"/>
  <c r="BL312" i="13"/>
  <c r="CW226" i="13"/>
  <c r="BW226" i="13"/>
  <c r="BY226" i="13"/>
  <c r="DD226" i="13"/>
  <c r="CG226" i="13"/>
  <c r="CI226" i="13"/>
  <c r="P392" i="13" l="1"/>
  <c r="M393" i="13"/>
  <c r="P393" i="13" s="1"/>
  <c r="O393" i="13"/>
  <c r="CQ374" i="13"/>
  <c r="CO375" i="13" s="1"/>
  <c r="AS389" i="13"/>
  <c r="AQ389" i="13"/>
  <c r="AO390" i="13" s="1"/>
  <c r="W389" i="13"/>
  <c r="U390" i="13" s="1"/>
  <c r="V390" i="13" s="1"/>
  <c r="Y390" i="13" s="1"/>
  <c r="EV347" i="13"/>
  <c r="ET347" i="13"/>
  <c r="BA382" i="13"/>
  <c r="BD382" i="13" s="1"/>
  <c r="BC382" i="13"/>
  <c r="EB336" i="13"/>
  <c r="ED336" i="13"/>
  <c r="EM346" i="13"/>
  <c r="EK346" i="13"/>
  <c r="AE395" i="13"/>
  <c r="AH395" i="13" s="1"/>
  <c r="AG395" i="13"/>
  <c r="DG226" i="13"/>
  <c r="DE226" i="13"/>
  <c r="CE227" i="13"/>
  <c r="CZ226" i="13"/>
  <c r="CX226" i="13"/>
  <c r="BU227" i="13"/>
  <c r="BO312" i="13"/>
  <c r="BM312" i="13"/>
  <c r="BK313" i="13" s="1"/>
  <c r="D227" i="13"/>
  <c r="G227" i="13" s="1"/>
  <c r="DN227" i="13" s="1"/>
  <c r="F227" i="13"/>
  <c r="DM227" i="13" s="1"/>
  <c r="DJ227" i="13"/>
  <c r="N393" i="13" l="1"/>
  <c r="L394" i="13" s="1"/>
  <c r="CP375" i="13"/>
  <c r="CS375" i="13" s="1"/>
  <c r="CR375" i="13"/>
  <c r="AR390" i="13"/>
  <c r="AP390" i="13"/>
  <c r="AS390" i="13"/>
  <c r="X390" i="13"/>
  <c r="W390" i="13" s="1"/>
  <c r="U391" i="13" s="1"/>
  <c r="EW347" i="13"/>
  <c r="EU347" i="13"/>
  <c r="ES348" i="13" s="1"/>
  <c r="AF395" i="13"/>
  <c r="AD396" i="13" s="1"/>
  <c r="AG396" i="13" s="1"/>
  <c r="EE336" i="13"/>
  <c r="EC336" i="13"/>
  <c r="EA337" i="13" s="1"/>
  <c r="BB382" i="13"/>
  <c r="AZ383" i="13" s="1"/>
  <c r="EN346" i="13"/>
  <c r="EL346" i="13"/>
  <c r="EJ347" i="13" s="1"/>
  <c r="DC227" i="13"/>
  <c r="CF227" i="13"/>
  <c r="CH227" i="13"/>
  <c r="DF227" i="13" s="1"/>
  <c r="E227" i="13"/>
  <c r="DK227" i="13"/>
  <c r="BN313" i="13"/>
  <c r="BL313" i="13"/>
  <c r="CV227" i="13"/>
  <c r="BV227" i="13"/>
  <c r="BX227" i="13"/>
  <c r="CY227" i="13" s="1"/>
  <c r="M394" i="13" l="1"/>
  <c r="O394" i="13"/>
  <c r="AQ390" i="13"/>
  <c r="AO391" i="13" s="1"/>
  <c r="AP391" i="13" s="1"/>
  <c r="CQ375" i="13"/>
  <c r="CO376" i="13" s="1"/>
  <c r="X391" i="13"/>
  <c r="V391" i="13"/>
  <c r="AE396" i="13"/>
  <c r="AF396" i="13" s="1"/>
  <c r="AD397" i="13" s="1"/>
  <c r="AE397" i="13" s="1"/>
  <c r="ET348" i="13"/>
  <c r="EV348" i="13"/>
  <c r="BC383" i="13"/>
  <c r="BA383" i="13"/>
  <c r="BD383" i="13" s="1"/>
  <c r="EB337" i="13"/>
  <c r="ED337" i="13"/>
  <c r="EK347" i="13"/>
  <c r="EM347" i="13"/>
  <c r="BO313" i="13"/>
  <c r="BM313" i="13"/>
  <c r="BK314" i="13" s="1"/>
  <c r="CG227" i="13"/>
  <c r="DD227" i="13"/>
  <c r="CI227" i="13"/>
  <c r="CW227" i="13"/>
  <c r="BW227" i="13"/>
  <c r="BY227" i="13"/>
  <c r="DL227" i="13"/>
  <c r="C228" i="13"/>
  <c r="AR391" i="13" l="1"/>
  <c r="P394" i="13"/>
  <c r="N394" i="13"/>
  <c r="L395" i="13" s="1"/>
  <c r="CP376" i="13"/>
  <c r="CR376" i="13"/>
  <c r="AS391" i="13"/>
  <c r="AQ391" i="13"/>
  <c r="AO392" i="13" s="1"/>
  <c r="W391" i="13"/>
  <c r="U392" i="13" s="1"/>
  <c r="X392" i="13" s="1"/>
  <c r="Y391" i="13"/>
  <c r="AH396" i="13"/>
  <c r="AH397" i="13" s="1"/>
  <c r="BB383" i="13"/>
  <c r="AZ384" i="13" s="1"/>
  <c r="BC384" i="13" s="1"/>
  <c r="EW348" i="13"/>
  <c r="EU348" i="13"/>
  <c r="ES349" i="13" s="1"/>
  <c r="EE337" i="13"/>
  <c r="EC337" i="13"/>
  <c r="EA338" i="13" s="1"/>
  <c r="EN347" i="13"/>
  <c r="EL347" i="13"/>
  <c r="EJ348" i="13" s="1"/>
  <c r="AG397" i="13"/>
  <c r="AF397" i="13" s="1"/>
  <c r="AD398" i="13" s="1"/>
  <c r="D228" i="13"/>
  <c r="F228" i="13"/>
  <c r="DM228" i="13" s="1"/>
  <c r="DJ228" i="13"/>
  <c r="CZ227" i="13"/>
  <c r="DE227" i="13"/>
  <c r="CE228" i="13"/>
  <c r="CX227" i="13"/>
  <c r="BU228" i="13"/>
  <c r="BN314" i="13"/>
  <c r="BL314" i="13"/>
  <c r="DG227" i="13"/>
  <c r="O395" i="13" l="1"/>
  <c r="M395" i="13"/>
  <c r="CS376" i="13"/>
  <c r="CQ376" i="13"/>
  <c r="CO377" i="13" s="1"/>
  <c r="AR392" i="13"/>
  <c r="AP392" i="13"/>
  <c r="V392" i="13"/>
  <c r="Y392" i="13" s="1"/>
  <c r="BA384" i="13"/>
  <c r="BB384" i="13" s="1"/>
  <c r="AZ385" i="13" s="1"/>
  <c r="BC385" i="13" s="1"/>
  <c r="ET349" i="13"/>
  <c r="EV349" i="13"/>
  <c r="AG398" i="13"/>
  <c r="AE398" i="13"/>
  <c r="AH398" i="13" s="1"/>
  <c r="EB338" i="13"/>
  <c r="ED338" i="13"/>
  <c r="EK348" i="13"/>
  <c r="EM348" i="13"/>
  <c r="BV228" i="13"/>
  <c r="BX228" i="13"/>
  <c r="CY228" i="13" s="1"/>
  <c r="CV228" i="13"/>
  <c r="DC228" i="13"/>
  <c r="CF228" i="13"/>
  <c r="CH228" i="13"/>
  <c r="DF228" i="13" s="1"/>
  <c r="BO314" i="13"/>
  <c r="BM314" i="13"/>
  <c r="BK315" i="13" s="1"/>
  <c r="G228" i="13"/>
  <c r="DN228" i="13" s="1"/>
  <c r="E228" i="13"/>
  <c r="DK228" i="13"/>
  <c r="N395" i="13" l="1"/>
  <c r="L396" i="13" s="1"/>
  <c r="O396" i="13" s="1"/>
  <c r="P395" i="13"/>
  <c r="M396" i="13"/>
  <c r="CP377" i="13"/>
  <c r="CR377" i="13"/>
  <c r="AS392" i="13"/>
  <c r="AQ392" i="13"/>
  <c r="AO393" i="13" s="1"/>
  <c r="W392" i="13"/>
  <c r="U393" i="13" s="1"/>
  <c r="X393" i="13" s="1"/>
  <c r="BD384" i="13"/>
  <c r="AF398" i="13"/>
  <c r="AD399" i="13" s="1"/>
  <c r="AE399" i="13" s="1"/>
  <c r="BA385" i="13"/>
  <c r="BB385" i="13" s="1"/>
  <c r="AZ386" i="13" s="1"/>
  <c r="BA386" i="13" s="1"/>
  <c r="EW349" i="13"/>
  <c r="EU349" i="13"/>
  <c r="ES350" i="13" s="1"/>
  <c r="EE338" i="13"/>
  <c r="EC338" i="13"/>
  <c r="EA339" i="13" s="1"/>
  <c r="EN348" i="13"/>
  <c r="EL348" i="13"/>
  <c r="EJ349" i="13" s="1"/>
  <c r="DL228" i="13"/>
  <c r="C229" i="13"/>
  <c r="DD228" i="13"/>
  <c r="CG228" i="13"/>
  <c r="CI228" i="13"/>
  <c r="BN315" i="13"/>
  <c r="BL315" i="13"/>
  <c r="CW228" i="13"/>
  <c r="BW228" i="13"/>
  <c r="BY228" i="13"/>
  <c r="N396" i="13" l="1"/>
  <c r="L397" i="13" s="1"/>
  <c r="M397" i="13" s="1"/>
  <c r="P396" i="13"/>
  <c r="CQ377" i="13"/>
  <c r="CO378" i="13" s="1"/>
  <c r="CP378" i="13" s="1"/>
  <c r="V393" i="13"/>
  <c r="W393" i="13" s="1"/>
  <c r="U394" i="13" s="1"/>
  <c r="X394" i="13" s="1"/>
  <c r="CS377" i="13"/>
  <c r="AR393" i="13"/>
  <c r="AP393" i="13"/>
  <c r="AS393" i="13"/>
  <c r="BD385" i="13"/>
  <c r="BD386" i="13" s="1"/>
  <c r="AG399" i="13"/>
  <c r="AF399" i="13" s="1"/>
  <c r="AD400" i="13" s="1"/>
  <c r="AG400" i="13" s="1"/>
  <c r="AH399" i="13"/>
  <c r="BC386" i="13"/>
  <c r="BB386" i="13" s="1"/>
  <c r="AZ387" i="13" s="1"/>
  <c r="EV350" i="13"/>
  <c r="ET350" i="13"/>
  <c r="ED339" i="13"/>
  <c r="EB339" i="13"/>
  <c r="EK349" i="13"/>
  <c r="EM349" i="13"/>
  <c r="CZ228" i="13"/>
  <c r="DE228" i="13"/>
  <c r="CE229" i="13"/>
  <c r="BO315" i="13"/>
  <c r="BM315" i="13"/>
  <c r="BK316" i="13" s="1"/>
  <c r="CX228" i="13"/>
  <c r="BU229" i="13"/>
  <c r="D229" i="13"/>
  <c r="G229" i="13" s="1"/>
  <c r="DN229" i="13" s="1"/>
  <c r="F229" i="13"/>
  <c r="DM229" i="13" s="1"/>
  <c r="DJ229" i="13"/>
  <c r="DG228" i="13"/>
  <c r="P397" i="13" l="1"/>
  <c r="O397" i="13"/>
  <c r="N397" i="13" s="1"/>
  <c r="L398" i="13" s="1"/>
  <c r="CR378" i="13"/>
  <c r="CQ378" i="13" s="1"/>
  <c r="CO379" i="13" s="1"/>
  <c r="CP379" i="13" s="1"/>
  <c r="CS378" i="13"/>
  <c r="Y393" i="13"/>
  <c r="V394" i="13"/>
  <c r="W394" i="13" s="1"/>
  <c r="U395" i="13" s="1"/>
  <c r="X395" i="13" s="1"/>
  <c r="AQ393" i="13"/>
  <c r="AO394" i="13" s="1"/>
  <c r="AR394" i="13" s="1"/>
  <c r="AE400" i="13"/>
  <c r="AF400" i="13" s="1"/>
  <c r="AD401" i="13" s="1"/>
  <c r="AE401" i="13" s="1"/>
  <c r="EW350" i="13"/>
  <c r="EU350" i="13"/>
  <c r="ES351" i="13" s="1"/>
  <c r="BA387" i="13"/>
  <c r="BD387" i="13" s="1"/>
  <c r="BC387" i="13"/>
  <c r="EE339" i="13"/>
  <c r="EC339" i="13"/>
  <c r="EA340" i="13" s="1"/>
  <c r="EN349" i="13"/>
  <c r="EL349" i="13"/>
  <c r="EJ350" i="13" s="1"/>
  <c r="BN316" i="13"/>
  <c r="BL316" i="13"/>
  <c r="CV229" i="13"/>
  <c r="BV229" i="13"/>
  <c r="BX229" i="13"/>
  <c r="CY229" i="13" s="1"/>
  <c r="DC229" i="13"/>
  <c r="CF229" i="13"/>
  <c r="CH229" i="13"/>
  <c r="DF229" i="13" s="1"/>
  <c r="E229" i="13"/>
  <c r="DK229" i="13"/>
  <c r="CR379" i="13" l="1"/>
  <c r="M398" i="13"/>
  <c r="O398" i="13"/>
  <c r="P398" i="13"/>
  <c r="V395" i="13"/>
  <c r="Y394" i="13"/>
  <c r="AP394" i="13"/>
  <c r="AQ394" i="13" s="1"/>
  <c r="AO395" i="13" s="1"/>
  <c r="AS394" i="13"/>
  <c r="AH400" i="13"/>
  <c r="AH401" i="13" s="1"/>
  <c r="CQ379" i="13"/>
  <c r="CO380" i="13" s="1"/>
  <c r="CP380" i="13" s="1"/>
  <c r="CS379" i="13"/>
  <c r="AG401" i="13"/>
  <c r="AF401" i="13" s="1"/>
  <c r="AD402" i="13" s="1"/>
  <c r="ET351" i="13"/>
  <c r="EV351" i="13"/>
  <c r="EB340" i="13"/>
  <c r="ED340" i="13"/>
  <c r="BB387" i="13"/>
  <c r="AZ388" i="13" s="1"/>
  <c r="EK350" i="13"/>
  <c r="EM350" i="13"/>
  <c r="BO316" i="13"/>
  <c r="BM316" i="13"/>
  <c r="BK317" i="13" s="1"/>
  <c r="DL229" i="13"/>
  <c r="C230" i="13"/>
  <c r="DD229" i="13"/>
  <c r="CG229" i="13"/>
  <c r="CI229" i="13"/>
  <c r="CW229" i="13"/>
  <c r="BW229" i="13"/>
  <c r="BY229" i="13"/>
  <c r="N398" i="13" l="1"/>
  <c r="L399" i="13" s="1"/>
  <c r="Y395" i="13"/>
  <c r="W395" i="13"/>
  <c r="U396" i="13" s="1"/>
  <c r="AR395" i="13"/>
  <c r="AP395" i="13"/>
  <c r="CR380" i="13"/>
  <c r="EW351" i="13"/>
  <c r="EU351" i="13"/>
  <c r="ES352" i="13" s="1"/>
  <c r="EE340" i="13"/>
  <c r="EC340" i="13"/>
  <c r="EA341" i="13" s="1"/>
  <c r="BA388" i="13"/>
  <c r="BD388" i="13" s="1"/>
  <c r="BC388" i="13"/>
  <c r="EN350" i="13"/>
  <c r="EL350" i="13"/>
  <c r="EJ351" i="13" s="1"/>
  <c r="AE402" i="13"/>
  <c r="AH402" i="13" s="1"/>
  <c r="AG402" i="13"/>
  <c r="CX229" i="13"/>
  <c r="BU230" i="13"/>
  <c r="D230" i="13"/>
  <c r="G230" i="13" s="1"/>
  <c r="DN230" i="13" s="1"/>
  <c r="F230" i="13"/>
  <c r="DM230" i="13" s="1"/>
  <c r="DJ230" i="13"/>
  <c r="BN317" i="13"/>
  <c r="BL317" i="13"/>
  <c r="DG229" i="13"/>
  <c r="CZ229" i="13"/>
  <c r="DE229" i="13"/>
  <c r="CE230" i="13"/>
  <c r="O399" i="13" l="1"/>
  <c r="M399" i="13"/>
  <c r="X396" i="13"/>
  <c r="V396" i="13"/>
  <c r="AS395" i="13"/>
  <c r="AQ395" i="13"/>
  <c r="AO396" i="13" s="1"/>
  <c r="CQ380" i="13"/>
  <c r="CO381" i="13" s="1"/>
  <c r="CP381" i="13" s="1"/>
  <c r="CS380" i="13"/>
  <c r="BB388" i="13"/>
  <c r="AZ389" i="13" s="1"/>
  <c r="EV352" i="13"/>
  <c r="ET352" i="13"/>
  <c r="ED341" i="13"/>
  <c r="EB341" i="13"/>
  <c r="EK351" i="13"/>
  <c r="EM351" i="13"/>
  <c r="AF402" i="13"/>
  <c r="AD403" i="13" s="1"/>
  <c r="BO317" i="13"/>
  <c r="BM317" i="13"/>
  <c r="BK318" i="13" s="1"/>
  <c r="CF230" i="13"/>
  <c r="CH230" i="13"/>
  <c r="DF230" i="13" s="1"/>
  <c r="DC230" i="13"/>
  <c r="E230" i="13"/>
  <c r="DK230" i="13"/>
  <c r="BX230" i="13"/>
  <c r="CY230" i="13" s="1"/>
  <c r="CV230" i="13"/>
  <c r="BV230" i="13"/>
  <c r="P399" i="13" l="1"/>
  <c r="N399" i="13"/>
  <c r="L400" i="13" s="1"/>
  <c r="W396" i="13"/>
  <c r="U397" i="13" s="1"/>
  <c r="Y396" i="13"/>
  <c r="AR396" i="13"/>
  <c r="AP396" i="13"/>
  <c r="AS396" i="13"/>
  <c r="CR381" i="13"/>
  <c r="CQ381" i="13" s="1"/>
  <c r="CO382" i="13" s="1"/>
  <c r="CP382" i="13" s="1"/>
  <c r="CS381" i="13"/>
  <c r="BC389" i="13"/>
  <c r="BA389" i="13"/>
  <c r="EW352" i="13"/>
  <c r="EU352" i="13"/>
  <c r="ES353" i="13" s="1"/>
  <c r="EE341" i="13"/>
  <c r="EC341" i="13"/>
  <c r="EA342" i="13" s="1"/>
  <c r="EN351" i="13"/>
  <c r="EL351" i="13"/>
  <c r="EJ352" i="13" s="1"/>
  <c r="AG403" i="13"/>
  <c r="AE403" i="13"/>
  <c r="AH403" i="13" s="1"/>
  <c r="BW230" i="13"/>
  <c r="CW230" i="13"/>
  <c r="BY230" i="13"/>
  <c r="CG230" i="13"/>
  <c r="DD230" i="13"/>
  <c r="CI230" i="13"/>
  <c r="BN318" i="13"/>
  <c r="BL318" i="13"/>
  <c r="DL230" i="13"/>
  <c r="C231" i="13"/>
  <c r="AQ396" i="13" l="1"/>
  <c r="AO397" i="13" s="1"/>
  <c r="M400" i="13"/>
  <c r="P400" i="13" s="1"/>
  <c r="O400" i="13"/>
  <c r="X397" i="13"/>
  <c r="V397" i="13"/>
  <c r="AR397" i="13"/>
  <c r="AP397" i="13"/>
  <c r="AN45" i="13"/>
  <c r="BB389" i="13"/>
  <c r="AZ390" i="13" s="1"/>
  <c r="BC390" i="13" s="1"/>
  <c r="BD389" i="13"/>
  <c r="CR382" i="13"/>
  <c r="ET353" i="13"/>
  <c r="EV353" i="13"/>
  <c r="ED342" i="13"/>
  <c r="EB342" i="13"/>
  <c r="EK352" i="13"/>
  <c r="EM352" i="13"/>
  <c r="AF403" i="13"/>
  <c r="AD404" i="13" s="1"/>
  <c r="AE404" i="13" s="1"/>
  <c r="BO318" i="13"/>
  <c r="BM318" i="13"/>
  <c r="BK319" i="13" s="1"/>
  <c r="DE230" i="13"/>
  <c r="CE231" i="13"/>
  <c r="CZ230" i="13"/>
  <c r="F231" i="13"/>
  <c r="DM231" i="13" s="1"/>
  <c r="D231" i="13"/>
  <c r="G231" i="13" s="1"/>
  <c r="DN231" i="13" s="1"/>
  <c r="DJ231" i="13"/>
  <c r="DG230" i="13"/>
  <c r="CX230" i="13"/>
  <c r="BU231" i="13"/>
  <c r="N400" i="13" l="1"/>
  <c r="L401" i="13" s="1"/>
  <c r="W397" i="13"/>
  <c r="U398" i="13" s="1"/>
  <c r="V398" i="13"/>
  <c r="X398" i="13"/>
  <c r="Y397" i="13"/>
  <c r="AS397" i="13"/>
  <c r="AQ397" i="13"/>
  <c r="AO398" i="13" s="1"/>
  <c r="G7" i="13"/>
  <c r="AN47" i="13"/>
  <c r="BA390" i="13"/>
  <c r="BB390" i="13" s="1"/>
  <c r="AZ391" i="13" s="1"/>
  <c r="BA391" i="13" s="1"/>
  <c r="BD390" i="13"/>
  <c r="CQ382" i="13"/>
  <c r="CO383" i="13" s="1"/>
  <c r="CP383" i="13" s="1"/>
  <c r="CS382" i="13"/>
  <c r="EW353" i="13"/>
  <c r="EU353" i="13"/>
  <c r="ES354" i="13" s="1"/>
  <c r="EE342" i="13"/>
  <c r="EC342" i="13"/>
  <c r="EA343" i="13" s="1"/>
  <c r="EN352" i="13"/>
  <c r="EL352" i="13"/>
  <c r="EJ353" i="13" s="1"/>
  <c r="AG404" i="13"/>
  <c r="AF404" i="13" s="1"/>
  <c r="AD405" i="13" s="1"/>
  <c r="AH404" i="13"/>
  <c r="BN319" i="13"/>
  <c r="BL319" i="13"/>
  <c r="E231" i="13"/>
  <c r="DK231" i="13"/>
  <c r="BV231" i="13"/>
  <c r="BX231" i="13"/>
  <c r="CY231" i="13" s="1"/>
  <c r="CV231" i="13"/>
  <c r="DC231" i="13"/>
  <c r="CF231" i="13"/>
  <c r="CH231" i="13"/>
  <c r="DF231" i="13" s="1"/>
  <c r="O401" i="13" l="1"/>
  <c r="M401" i="13"/>
  <c r="Y398" i="13"/>
  <c r="W398" i="13"/>
  <c r="U399" i="13" s="1"/>
  <c r="AR398" i="13"/>
  <c r="AP398" i="13"/>
  <c r="AQ398" i="13" s="1"/>
  <c r="AO399" i="13" s="1"/>
  <c r="AS398" i="13"/>
  <c r="I7" i="13"/>
  <c r="J7" i="13"/>
  <c r="CR383" i="13"/>
  <c r="BD391" i="13"/>
  <c r="BC391" i="13"/>
  <c r="BB391" i="13" s="1"/>
  <c r="AZ392" i="13" s="1"/>
  <c r="EV354" i="13"/>
  <c r="ET354" i="13"/>
  <c r="EB343" i="13"/>
  <c r="ED343" i="13"/>
  <c r="EK353" i="13"/>
  <c r="EM353" i="13"/>
  <c r="AG405" i="13"/>
  <c r="AE405" i="13"/>
  <c r="CG231" i="13"/>
  <c r="DD231" i="13"/>
  <c r="CI231" i="13"/>
  <c r="BO319" i="13"/>
  <c r="BM319" i="13"/>
  <c r="BK320" i="13" s="1"/>
  <c r="CW231" i="13"/>
  <c r="BW231" i="13"/>
  <c r="BY231" i="13"/>
  <c r="DL231" i="13"/>
  <c r="C232" i="13"/>
  <c r="P401" i="13" l="1"/>
  <c r="N401" i="13"/>
  <c r="L402" i="13" s="1"/>
  <c r="X399" i="13"/>
  <c r="V399" i="13"/>
  <c r="AR399" i="13"/>
  <c r="AP399" i="13"/>
  <c r="AS399" i="13"/>
  <c r="CS383" i="13"/>
  <c r="CQ383" i="13"/>
  <c r="CO384" i="13" s="1"/>
  <c r="CP384" i="13" s="1"/>
  <c r="BA392" i="13"/>
  <c r="BD392" i="13" s="1"/>
  <c r="BC392" i="13"/>
  <c r="EW354" i="13"/>
  <c r="EU354" i="13"/>
  <c r="ES355" i="13" s="1"/>
  <c r="EE343" i="13"/>
  <c r="EC343" i="13"/>
  <c r="EA344" i="13" s="1"/>
  <c r="EN353" i="13"/>
  <c r="EL353" i="13"/>
  <c r="EJ354" i="13" s="1"/>
  <c r="AF405" i="13"/>
  <c r="AD406" i="13" s="1"/>
  <c r="AG406" i="13" s="1"/>
  <c r="AH405" i="13"/>
  <c r="CZ231" i="13"/>
  <c r="BN320" i="13"/>
  <c r="BL320" i="13"/>
  <c r="DG231" i="13"/>
  <c r="D232" i="13"/>
  <c r="F232" i="13"/>
  <c r="DM232" i="13" s="1"/>
  <c r="DJ232" i="13"/>
  <c r="DE231" i="13"/>
  <c r="CE232" i="13"/>
  <c r="CX231" i="13"/>
  <c r="BU232" i="13"/>
  <c r="O402" i="13" l="1"/>
  <c r="M402" i="13"/>
  <c r="N402" i="13" s="1"/>
  <c r="L403" i="13" s="1"/>
  <c r="P402" i="13"/>
  <c r="Y399" i="13"/>
  <c r="W399" i="13"/>
  <c r="U400" i="13" s="1"/>
  <c r="AQ399" i="13"/>
  <c r="AO400" i="13" s="1"/>
  <c r="AP400" i="13" s="1"/>
  <c r="BB392" i="13"/>
  <c r="AZ393" i="13" s="1"/>
  <c r="BC393" i="13" s="1"/>
  <c r="CR384" i="13"/>
  <c r="ET355" i="13"/>
  <c r="EV355" i="13"/>
  <c r="EB344" i="13"/>
  <c r="ED344" i="13"/>
  <c r="AE406" i="13"/>
  <c r="AF406" i="13" s="1"/>
  <c r="AD407" i="13" s="1"/>
  <c r="AG407" i="13" s="1"/>
  <c r="EK354" i="13"/>
  <c r="EM354" i="13"/>
  <c r="CH232" i="13"/>
  <c r="DF232" i="13" s="1"/>
  <c r="DC232" i="13"/>
  <c r="CF232" i="13"/>
  <c r="G232" i="13"/>
  <c r="DN232" i="13" s="1"/>
  <c r="E232" i="13"/>
  <c r="DK232" i="13"/>
  <c r="BV232" i="13"/>
  <c r="BX232" i="13"/>
  <c r="CY232" i="13" s="1"/>
  <c r="CV232" i="13"/>
  <c r="BO320" i="13"/>
  <c r="BM320" i="13"/>
  <c r="BK321" i="13" s="1"/>
  <c r="O403" i="13" l="1"/>
  <c r="M403" i="13"/>
  <c r="N403" i="13" s="1"/>
  <c r="L404" i="13" s="1"/>
  <c r="BA393" i="13"/>
  <c r="BD393" i="13" s="1"/>
  <c r="AR400" i="13"/>
  <c r="AQ400" i="13" s="1"/>
  <c r="AO401" i="13" s="1"/>
  <c r="AS400" i="13"/>
  <c r="X400" i="13"/>
  <c r="V400" i="13"/>
  <c r="Y400" i="13" s="1"/>
  <c r="CS384" i="13"/>
  <c r="CQ384" i="13"/>
  <c r="CO385" i="13" s="1"/>
  <c r="CP385" i="13" s="1"/>
  <c r="AE407" i="13"/>
  <c r="AF407" i="13" s="1"/>
  <c r="AD408" i="13" s="1"/>
  <c r="AG408" i="13" s="1"/>
  <c r="EW355" i="13"/>
  <c r="EU355" i="13"/>
  <c r="ES356" i="13" s="1"/>
  <c r="AH406" i="13"/>
  <c r="EE344" i="13"/>
  <c r="EC344" i="13"/>
  <c r="EA345" i="13" s="1"/>
  <c r="EN354" i="13"/>
  <c r="EL354" i="13"/>
  <c r="EJ355" i="13" s="1"/>
  <c r="DL232" i="13"/>
  <c r="C233" i="13"/>
  <c r="BN321" i="13"/>
  <c r="BL321" i="13"/>
  <c r="CW232" i="13"/>
  <c r="BW232" i="13"/>
  <c r="BY232" i="13"/>
  <c r="CG232" i="13"/>
  <c r="DD232" i="13"/>
  <c r="CI232" i="13"/>
  <c r="BB393" i="13" l="1"/>
  <c r="AZ394" i="13" s="1"/>
  <c r="P403" i="13"/>
  <c r="M404" i="13"/>
  <c r="O404" i="13"/>
  <c r="AS401" i="13"/>
  <c r="AP401" i="13"/>
  <c r="AR401" i="13"/>
  <c r="W400" i="13"/>
  <c r="U401" i="13" s="1"/>
  <c r="AH407" i="13"/>
  <c r="CS385" i="13"/>
  <c r="CR385" i="13"/>
  <c r="BC394" i="13"/>
  <c r="BA394" i="13"/>
  <c r="BD394" i="13" s="1"/>
  <c r="EV356" i="13"/>
  <c r="ET356" i="13"/>
  <c r="EB345" i="13"/>
  <c r="ED345" i="13"/>
  <c r="EM355" i="13"/>
  <c r="EK355" i="13"/>
  <c r="AE408" i="13"/>
  <c r="AF408" i="13" s="1"/>
  <c r="AD409" i="13" s="1"/>
  <c r="AG409" i="13" s="1"/>
  <c r="BO321" i="13"/>
  <c r="BM321" i="13"/>
  <c r="BK322" i="13" s="1"/>
  <c r="DG232" i="13"/>
  <c r="F233" i="13"/>
  <c r="DM233" i="13" s="1"/>
  <c r="D233" i="13"/>
  <c r="G233" i="13" s="1"/>
  <c r="DN233" i="13" s="1"/>
  <c r="DJ233" i="13"/>
  <c r="DE232" i="13"/>
  <c r="CE233" i="13"/>
  <c r="CZ232" i="13"/>
  <c r="CX232" i="13"/>
  <c r="BU233" i="13"/>
  <c r="N404" i="13" l="1"/>
  <c r="L405" i="13" s="1"/>
  <c r="P404" i="13"/>
  <c r="O405" i="13"/>
  <c r="M405" i="13"/>
  <c r="N405" i="13" s="1"/>
  <c r="L406" i="13" s="1"/>
  <c r="AQ401" i="13"/>
  <c r="AO402" i="13" s="1"/>
  <c r="AP402" i="13" s="1"/>
  <c r="V401" i="13"/>
  <c r="X401" i="13"/>
  <c r="BB394" i="13"/>
  <c r="AZ395" i="13" s="1"/>
  <c r="BA395" i="13" s="1"/>
  <c r="CQ385" i="13"/>
  <c r="CO386" i="13" s="1"/>
  <c r="CP386" i="13" s="1"/>
  <c r="EW356" i="13"/>
  <c r="EU356" i="13"/>
  <c r="ES357" i="13" s="1"/>
  <c r="EE345" i="13"/>
  <c r="EC345" i="13"/>
  <c r="EA346" i="13" s="1"/>
  <c r="EN355" i="13"/>
  <c r="EL355" i="13"/>
  <c r="EJ356" i="13" s="1"/>
  <c r="AE409" i="13"/>
  <c r="AF409" i="13" s="1"/>
  <c r="AD410" i="13" s="1"/>
  <c r="AH408" i="13"/>
  <c r="BV233" i="13"/>
  <c r="BX233" i="13"/>
  <c r="CY233" i="13" s="1"/>
  <c r="CV233" i="13"/>
  <c r="E233" i="13"/>
  <c r="DK233" i="13"/>
  <c r="DC233" i="13"/>
  <c r="CF233" i="13"/>
  <c r="CH233" i="13"/>
  <c r="DF233" i="13" s="1"/>
  <c r="BN322" i="13"/>
  <c r="BL322" i="13"/>
  <c r="P405" i="13" l="1"/>
  <c r="O406" i="13"/>
  <c r="M406" i="13"/>
  <c r="N406" i="13" s="1"/>
  <c r="L407" i="13" s="1"/>
  <c r="O407" i="13" s="1"/>
  <c r="AS402" i="13"/>
  <c r="AR402" i="13"/>
  <c r="AQ402" i="13" s="1"/>
  <c r="AO403" i="13" s="1"/>
  <c r="AP403" i="13" s="1"/>
  <c r="W401" i="13"/>
  <c r="U402" i="13" s="1"/>
  <c r="X402" i="13" s="1"/>
  <c r="Y401" i="13"/>
  <c r="BD395" i="13"/>
  <c r="BC395" i="13"/>
  <c r="BB395" i="13" s="1"/>
  <c r="AZ396" i="13" s="1"/>
  <c r="AH409" i="13"/>
  <c r="CR386" i="13"/>
  <c r="CQ386" i="13" s="1"/>
  <c r="CO387" i="13" s="1"/>
  <c r="CP387" i="13" s="1"/>
  <c r="CS386" i="13"/>
  <c r="EV357" i="13"/>
  <c r="ET357" i="13"/>
  <c r="ED346" i="13"/>
  <c r="EB346" i="13"/>
  <c r="EK356" i="13"/>
  <c r="EM356" i="13"/>
  <c r="AG410" i="13"/>
  <c r="AE410" i="13"/>
  <c r="DL233" i="13"/>
  <c r="C234" i="13"/>
  <c r="BO322" i="13"/>
  <c r="BM322" i="13"/>
  <c r="BK323" i="13" s="1"/>
  <c r="CW233" i="13"/>
  <c r="BW233" i="13"/>
  <c r="BY233" i="13"/>
  <c r="DD233" i="13"/>
  <c r="CG233" i="13"/>
  <c r="CI233" i="13"/>
  <c r="V402" i="13" l="1"/>
  <c r="M407" i="13"/>
  <c r="AS403" i="13"/>
  <c r="P406" i="13"/>
  <c r="AR403" i="13"/>
  <c r="AQ403" i="13" s="1"/>
  <c r="AO404" i="13" s="1"/>
  <c r="N407" i="13"/>
  <c r="L408" i="13" s="1"/>
  <c r="AH410" i="13"/>
  <c r="W402" i="13"/>
  <c r="U403" i="13" s="1"/>
  <c r="X403" i="13" s="1"/>
  <c r="Y402" i="13"/>
  <c r="BA396" i="13"/>
  <c r="BD396" i="13" s="1"/>
  <c r="BC396" i="13"/>
  <c r="CR387" i="13"/>
  <c r="EW357" i="13"/>
  <c r="EU357" i="13"/>
  <c r="ES358" i="13" s="1"/>
  <c r="EE346" i="13"/>
  <c r="EC346" i="13"/>
  <c r="EA347" i="13" s="1"/>
  <c r="EN356" i="13"/>
  <c r="EL356" i="13"/>
  <c r="EJ357" i="13" s="1"/>
  <c r="AF410" i="13"/>
  <c r="AD411" i="13" s="1"/>
  <c r="AG411" i="13" s="1"/>
  <c r="CZ233" i="13"/>
  <c r="DG233" i="13"/>
  <c r="BN323" i="13"/>
  <c r="BL323" i="13"/>
  <c r="DE233" i="13"/>
  <c r="CE234" i="13"/>
  <c r="CX233" i="13"/>
  <c r="BU234" i="13"/>
  <c r="F234" i="13"/>
  <c r="DM234" i="13" s="1"/>
  <c r="D234" i="13"/>
  <c r="DJ234" i="13"/>
  <c r="P407" i="13" l="1"/>
  <c r="M408" i="13"/>
  <c r="O408" i="13"/>
  <c r="V403" i="13"/>
  <c r="W403" i="13" s="1"/>
  <c r="U404" i="13" s="1"/>
  <c r="V404" i="13" s="1"/>
  <c r="AP404" i="13"/>
  <c r="AS404" i="13" s="1"/>
  <c r="AR404" i="13"/>
  <c r="BB396" i="13"/>
  <c r="AZ397" i="13" s="1"/>
  <c r="BC397" i="13" s="1"/>
  <c r="AE411" i="13"/>
  <c r="AH411" i="13" s="1"/>
  <c r="CS387" i="13"/>
  <c r="CQ387" i="13"/>
  <c r="CO388" i="13" s="1"/>
  <c r="CP388" i="13" s="1"/>
  <c r="ET358" i="13"/>
  <c r="EV358" i="13"/>
  <c r="ED347" i="13"/>
  <c r="EB347" i="13"/>
  <c r="EK357" i="13"/>
  <c r="EM357" i="13"/>
  <c r="CH234" i="13"/>
  <c r="DF234" i="13" s="1"/>
  <c r="DC234" i="13"/>
  <c r="CF234" i="13"/>
  <c r="CV234" i="13"/>
  <c r="BV234" i="13"/>
  <c r="BX234" i="13"/>
  <c r="CY234" i="13" s="1"/>
  <c r="G234" i="13"/>
  <c r="DN234" i="13" s="1"/>
  <c r="E234" i="13"/>
  <c r="DK234" i="13"/>
  <c r="BO323" i="13"/>
  <c r="BM323" i="13"/>
  <c r="BK324" i="13" s="1"/>
  <c r="P408" i="13" l="1"/>
  <c r="N408" i="13"/>
  <c r="L409" i="13" s="1"/>
  <c r="X404" i="13"/>
  <c r="W404" i="13" s="1"/>
  <c r="U405" i="13" s="1"/>
  <c r="Y403" i="13"/>
  <c r="Y404" i="13" s="1"/>
  <c r="AQ404" i="13"/>
  <c r="AO405" i="13" s="1"/>
  <c r="AP405" i="13" s="1"/>
  <c r="AS405" i="13" s="1"/>
  <c r="BA397" i="13"/>
  <c r="BB397" i="13" s="1"/>
  <c r="AZ398" i="13" s="1"/>
  <c r="BA398" i="13" s="1"/>
  <c r="BD397" i="13"/>
  <c r="AF411" i="13"/>
  <c r="AD412" i="13" s="1"/>
  <c r="AG412" i="13" s="1"/>
  <c r="CS388" i="13"/>
  <c r="CR388" i="13"/>
  <c r="EW358" i="13"/>
  <c r="EU358" i="13"/>
  <c r="ES359" i="13" s="1"/>
  <c r="EE347" i="13"/>
  <c r="EC347" i="13"/>
  <c r="EA348" i="13" s="1"/>
  <c r="EN357" i="13"/>
  <c r="EL357" i="13"/>
  <c r="EJ358" i="13" s="1"/>
  <c r="DD234" i="13"/>
  <c r="CG234" i="13"/>
  <c r="CI234" i="13"/>
  <c r="DL234" i="13"/>
  <c r="C235" i="13"/>
  <c r="CW234" i="13"/>
  <c r="BW234" i="13"/>
  <c r="BY234" i="13"/>
  <c r="BN324" i="13"/>
  <c r="BL324" i="13"/>
  <c r="M409" i="13" l="1"/>
  <c r="P409" i="13" s="1"/>
  <c r="O409" i="13"/>
  <c r="X405" i="13"/>
  <c r="V405" i="13"/>
  <c r="AR405" i="13"/>
  <c r="AQ405" i="13" s="1"/>
  <c r="AO406" i="13" s="1"/>
  <c r="BD398" i="13"/>
  <c r="BC398" i="13"/>
  <c r="BB398" i="13" s="1"/>
  <c r="AZ399" i="13" s="1"/>
  <c r="BC399" i="13" s="1"/>
  <c r="AE412" i="13"/>
  <c r="AF412" i="13" s="1"/>
  <c r="AD413" i="13" s="1"/>
  <c r="AE413" i="13" s="1"/>
  <c r="CQ388" i="13"/>
  <c r="CO389" i="13" s="1"/>
  <c r="ET359" i="13"/>
  <c r="EV359" i="13"/>
  <c r="ED348" i="13"/>
  <c r="EB348" i="13"/>
  <c r="EK358" i="13"/>
  <c r="EN358" i="13" s="1"/>
  <c r="EM358" i="13"/>
  <c r="CX234" i="13"/>
  <c r="BU235" i="13"/>
  <c r="F235" i="13"/>
  <c r="DM235" i="13" s="1"/>
  <c r="D235" i="13"/>
  <c r="DJ235" i="13"/>
  <c r="DG234" i="13"/>
  <c r="CZ234" i="13"/>
  <c r="BO324" i="13"/>
  <c r="BM324" i="13"/>
  <c r="BK325" i="13" s="1"/>
  <c r="DE234" i="13"/>
  <c r="CE235" i="13"/>
  <c r="AG413" i="13" l="1"/>
  <c r="N409" i="13"/>
  <c r="L410" i="13" s="1"/>
  <c r="O410" i="13" s="1"/>
  <c r="BA399" i="13"/>
  <c r="BB399" i="13" s="1"/>
  <c r="AZ400" i="13" s="1"/>
  <c r="BA400" i="13" s="1"/>
  <c r="W405" i="13"/>
  <c r="U406" i="13" s="1"/>
  <c r="BD399" i="13"/>
  <c r="Y405" i="13"/>
  <c r="CP389" i="13"/>
  <c r="CS389" i="13" s="1"/>
  <c r="AR406" i="13"/>
  <c r="AP406" i="13"/>
  <c r="AH412" i="13"/>
  <c r="AC45" i="13" s="1"/>
  <c r="AC47" i="13" s="1"/>
  <c r="CR389" i="13"/>
  <c r="EW359" i="13"/>
  <c r="EU359" i="13"/>
  <c r="ES360" i="13" s="1"/>
  <c r="EE348" i="13"/>
  <c r="EC348" i="13"/>
  <c r="EA349" i="13" s="1"/>
  <c r="EL358" i="13"/>
  <c r="EJ359" i="13" s="1"/>
  <c r="AF413" i="13"/>
  <c r="AD414" i="13" s="1"/>
  <c r="BN325" i="13"/>
  <c r="BL325" i="13"/>
  <c r="CV235" i="13"/>
  <c r="BV235" i="13"/>
  <c r="BX235" i="13"/>
  <c r="CY235" i="13" s="1"/>
  <c r="DC235" i="13"/>
  <c r="CH235" i="13"/>
  <c r="DF235" i="13" s="1"/>
  <c r="CF235" i="13"/>
  <c r="G235" i="13"/>
  <c r="DN235" i="13" s="1"/>
  <c r="E235" i="13"/>
  <c r="DK235" i="13"/>
  <c r="M410" i="13" l="1"/>
  <c r="P410" i="13" s="1"/>
  <c r="BD400" i="13"/>
  <c r="N410" i="13"/>
  <c r="L411" i="13" s="1"/>
  <c r="X406" i="13"/>
  <c r="V406" i="13"/>
  <c r="CQ389" i="13"/>
  <c r="CO390" i="13" s="1"/>
  <c r="CP390" i="13" s="1"/>
  <c r="AS406" i="13"/>
  <c r="AQ406" i="13"/>
  <c r="AO407" i="13" s="1"/>
  <c r="AH413" i="13"/>
  <c r="BC400" i="13"/>
  <c r="BB400" i="13" s="1"/>
  <c r="AZ401" i="13" s="1"/>
  <c r="ET360" i="13"/>
  <c r="EV360" i="13"/>
  <c r="EB349" i="13"/>
  <c r="ED349" i="13"/>
  <c r="EK359" i="13"/>
  <c r="EM359" i="13"/>
  <c r="BW235" i="13"/>
  <c r="CW235" i="13"/>
  <c r="BY235" i="13"/>
  <c r="DL235" i="13"/>
  <c r="C236" i="13"/>
  <c r="AE414" i="13"/>
  <c r="AG414" i="13"/>
  <c r="BO325" i="13"/>
  <c r="BM325" i="13"/>
  <c r="BK326" i="13" s="1"/>
  <c r="DD235" i="13"/>
  <c r="CG235" i="13"/>
  <c r="CI235" i="13"/>
  <c r="CR390" i="13" l="1"/>
  <c r="W406" i="13"/>
  <c r="U407" i="13" s="1"/>
  <c r="Y406" i="13"/>
  <c r="O411" i="13"/>
  <c r="M411" i="13"/>
  <c r="AR407" i="13"/>
  <c r="AP407" i="13"/>
  <c r="AH414" i="13"/>
  <c r="BC401" i="13"/>
  <c r="BA401" i="13"/>
  <c r="BD401" i="13" s="1"/>
  <c r="CQ390" i="13"/>
  <c r="CO391" i="13" s="1"/>
  <c r="CP391" i="13" s="1"/>
  <c r="CS390" i="13"/>
  <c r="EW360" i="13"/>
  <c r="EU360" i="13"/>
  <c r="ES361" i="13" s="1"/>
  <c r="EE349" i="13"/>
  <c r="EC349" i="13"/>
  <c r="EA350" i="13" s="1"/>
  <c r="EN359" i="13"/>
  <c r="EL359" i="13"/>
  <c r="EJ360" i="13" s="1"/>
  <c r="DG235" i="13"/>
  <c r="D236" i="13"/>
  <c r="F236" i="13"/>
  <c r="DM236" i="13" s="1"/>
  <c r="DJ236" i="13"/>
  <c r="CX235" i="13"/>
  <c r="BU236" i="13"/>
  <c r="BN326" i="13"/>
  <c r="BL326" i="13"/>
  <c r="CZ235" i="13"/>
  <c r="DE235" i="13"/>
  <c r="CE236" i="13"/>
  <c r="AF414" i="13"/>
  <c r="AD415" i="13" s="1"/>
  <c r="N411" i="13" l="1"/>
  <c r="L412" i="13" s="1"/>
  <c r="P411" i="13"/>
  <c r="V407" i="13"/>
  <c r="X407" i="13"/>
  <c r="AS407" i="13"/>
  <c r="AQ407" i="13"/>
  <c r="AO408" i="13" s="1"/>
  <c r="BB401" i="13"/>
  <c r="AZ402" i="13" s="1"/>
  <c r="CR391" i="13"/>
  <c r="CS391" i="13"/>
  <c r="EV361" i="13"/>
  <c r="ET361" i="13"/>
  <c r="ED350" i="13"/>
  <c r="EB350" i="13"/>
  <c r="EK360" i="13"/>
  <c r="EM360" i="13"/>
  <c r="DC236" i="13"/>
  <c r="CH236" i="13"/>
  <c r="DF236" i="13" s="1"/>
  <c r="CF236" i="13"/>
  <c r="BV236" i="13"/>
  <c r="BX236" i="13"/>
  <c r="CY236" i="13" s="1"/>
  <c r="CV236" i="13"/>
  <c r="G236" i="13"/>
  <c r="DN236" i="13" s="1"/>
  <c r="E236" i="13"/>
  <c r="DK236" i="13"/>
  <c r="AG415" i="13"/>
  <c r="AE415" i="13"/>
  <c r="AH415" i="13" s="1"/>
  <c r="BO326" i="13"/>
  <c r="BM326" i="13"/>
  <c r="BK327" i="13" s="1"/>
  <c r="W407" i="13" l="1"/>
  <c r="U408" i="13" s="1"/>
  <c r="Y407" i="13"/>
  <c r="O412" i="13"/>
  <c r="M412" i="13"/>
  <c r="N412" i="13" s="1"/>
  <c r="L413" i="13" s="1"/>
  <c r="AP408" i="13"/>
  <c r="AR408" i="13"/>
  <c r="BA402" i="13"/>
  <c r="BC402" i="13"/>
  <c r="CQ391" i="13"/>
  <c r="CO392" i="13" s="1"/>
  <c r="CP392" i="13" s="1"/>
  <c r="EW361" i="13"/>
  <c r="EU361" i="13"/>
  <c r="ES362" i="13" s="1"/>
  <c r="EC350" i="13"/>
  <c r="EA351" i="13" s="1"/>
  <c r="EE350" i="13"/>
  <c r="EN360" i="13"/>
  <c r="EL360" i="13"/>
  <c r="EJ361" i="13" s="1"/>
  <c r="AF415" i="13"/>
  <c r="AD416" i="13" s="1"/>
  <c r="AE416" i="13" s="1"/>
  <c r="CG236" i="13"/>
  <c r="DD236" i="13"/>
  <c r="CI236" i="13"/>
  <c r="CW236" i="13"/>
  <c r="BW236" i="13"/>
  <c r="BY236" i="13"/>
  <c r="BN327" i="13"/>
  <c r="BL327" i="13"/>
  <c r="DL236" i="13"/>
  <c r="C237" i="13"/>
  <c r="O413" i="13" l="1"/>
  <c r="M413" i="13"/>
  <c r="P412" i="13"/>
  <c r="K45" i="13" s="1"/>
  <c r="X408" i="13"/>
  <c r="V408" i="13"/>
  <c r="Y408" i="13" s="1"/>
  <c r="AS408" i="13"/>
  <c r="AQ408" i="13"/>
  <c r="AO409" i="13" s="1"/>
  <c r="BB402" i="13"/>
  <c r="AZ403" i="13" s="1"/>
  <c r="BC403" i="13" s="1"/>
  <c r="BD402" i="13"/>
  <c r="CR392" i="13"/>
  <c r="EV362" i="13"/>
  <c r="ET362" i="13"/>
  <c r="EB351" i="13"/>
  <c r="ED351" i="13"/>
  <c r="EM361" i="13"/>
  <c r="EK361" i="13"/>
  <c r="AG416" i="13"/>
  <c r="AF416" i="13" s="1"/>
  <c r="AD417" i="13" s="1"/>
  <c r="D237" i="13"/>
  <c r="F237" i="13"/>
  <c r="DM237" i="13" s="1"/>
  <c r="DJ237" i="13"/>
  <c r="CZ236" i="13"/>
  <c r="CX236" i="13"/>
  <c r="BU237" i="13"/>
  <c r="DG236" i="13"/>
  <c r="BO327" i="13"/>
  <c r="BM327" i="13"/>
  <c r="BK328" i="13" s="1"/>
  <c r="DE236" i="13"/>
  <c r="CE237" i="13"/>
  <c r="AH416" i="13"/>
  <c r="K47" i="13" l="1"/>
  <c r="G5" i="13"/>
  <c r="P413" i="13"/>
  <c r="N413" i="13"/>
  <c r="L414" i="13" s="1"/>
  <c r="W408" i="13"/>
  <c r="U409" i="13" s="1"/>
  <c r="AR409" i="13"/>
  <c r="AP409" i="13"/>
  <c r="AS409" i="13"/>
  <c r="BA403" i="13"/>
  <c r="BB403" i="13" s="1"/>
  <c r="AZ404" i="13" s="1"/>
  <c r="BC404" i="13" s="1"/>
  <c r="CQ392" i="13"/>
  <c r="CO393" i="13" s="1"/>
  <c r="CP393" i="13" s="1"/>
  <c r="CS392" i="13"/>
  <c r="EC351" i="13"/>
  <c r="EA352" i="13" s="1"/>
  <c r="ED352" i="13" s="1"/>
  <c r="EW362" i="13"/>
  <c r="EU362" i="13"/>
  <c r="ES363" i="13" s="1"/>
  <c r="EE351" i="13"/>
  <c r="EN361" i="13"/>
  <c r="EL361" i="13"/>
  <c r="EJ362" i="13" s="1"/>
  <c r="DC237" i="13"/>
  <c r="CF237" i="13"/>
  <c r="CH237" i="13"/>
  <c r="DF237" i="13" s="1"/>
  <c r="CV237" i="13"/>
  <c r="BV237" i="13"/>
  <c r="BX237" i="13"/>
  <c r="CY237" i="13" s="1"/>
  <c r="AG417" i="13"/>
  <c r="AE417" i="13"/>
  <c r="AH417" i="13" s="1"/>
  <c r="BN328" i="13"/>
  <c r="BL328" i="13"/>
  <c r="G237" i="13"/>
  <c r="DN237" i="13" s="1"/>
  <c r="E237" i="13"/>
  <c r="DK237" i="13"/>
  <c r="O414" i="13" l="1"/>
  <c r="M414" i="13"/>
  <c r="J5" i="13"/>
  <c r="I5" i="13"/>
  <c r="X409" i="13"/>
  <c r="V409" i="13"/>
  <c r="W409" i="13" s="1"/>
  <c r="U410" i="13" s="1"/>
  <c r="AQ409" i="13"/>
  <c r="AO410" i="13" s="1"/>
  <c r="AP410" i="13" s="1"/>
  <c r="BD403" i="13"/>
  <c r="BA404" i="13"/>
  <c r="BB404" i="13" s="1"/>
  <c r="AZ405" i="13" s="1"/>
  <c r="EB352" i="13"/>
  <c r="EC352" i="13" s="1"/>
  <c r="EA353" i="13" s="1"/>
  <c r="CR393" i="13"/>
  <c r="ET363" i="13"/>
  <c r="EV363" i="13"/>
  <c r="EK362" i="13"/>
  <c r="EM362" i="13"/>
  <c r="AF417" i="13"/>
  <c r="AD418" i="13" s="1"/>
  <c r="AG418" i="13" s="1"/>
  <c r="BO328" i="13"/>
  <c r="BM328" i="13"/>
  <c r="BK329" i="13" s="1"/>
  <c r="CW237" i="13"/>
  <c r="BW237" i="13"/>
  <c r="BY237" i="13"/>
  <c r="DL237" i="13"/>
  <c r="C238" i="13"/>
  <c r="CG237" i="13"/>
  <c r="DD237" i="13"/>
  <c r="CI237" i="13"/>
  <c r="Y409" i="13" l="1"/>
  <c r="N414" i="13"/>
  <c r="L415" i="13" s="1"/>
  <c r="P414" i="13"/>
  <c r="V410" i="13"/>
  <c r="X410" i="13"/>
  <c r="AR410" i="13"/>
  <c r="AS410" i="13"/>
  <c r="AQ410" i="13"/>
  <c r="AO411" i="13" s="1"/>
  <c r="AS411" i="13" s="1"/>
  <c r="BD404" i="13"/>
  <c r="EE352" i="13"/>
  <c r="BC405" i="13"/>
  <c r="BA405" i="13"/>
  <c r="BD405" i="13" s="1"/>
  <c r="CQ393" i="13"/>
  <c r="CO394" i="13" s="1"/>
  <c r="CP394" i="13" s="1"/>
  <c r="CS393" i="13"/>
  <c r="EW363" i="13"/>
  <c r="EU363" i="13"/>
  <c r="ES364" i="13" s="1"/>
  <c r="EB353" i="13"/>
  <c r="ED353" i="13"/>
  <c r="EN362" i="13"/>
  <c r="EL362" i="13"/>
  <c r="EJ363" i="13" s="1"/>
  <c r="AE418" i="13"/>
  <c r="AF418" i="13" s="1"/>
  <c r="AD419" i="13" s="1"/>
  <c r="DE237" i="13"/>
  <c r="CE238" i="13"/>
  <c r="F238" i="13"/>
  <c r="DM238" i="13" s="1"/>
  <c r="D238" i="13"/>
  <c r="DJ238" i="13"/>
  <c r="BN329" i="13"/>
  <c r="BL329" i="13"/>
  <c r="DG237" i="13"/>
  <c r="CZ237" i="13"/>
  <c r="CX237" i="13"/>
  <c r="BU238" i="13"/>
  <c r="O415" i="13" l="1"/>
  <c r="M415" i="13"/>
  <c r="W410" i="13"/>
  <c r="U411" i="13" s="1"/>
  <c r="Y410" i="13"/>
  <c r="AP411" i="13"/>
  <c r="AR411" i="13"/>
  <c r="BB405" i="13"/>
  <c r="AZ406" i="13" s="1"/>
  <c r="BA406" i="13" s="1"/>
  <c r="CR394" i="13"/>
  <c r="CQ394" i="13" s="1"/>
  <c r="CO395" i="13" s="1"/>
  <c r="CP395" i="13" s="1"/>
  <c r="CS394" i="13"/>
  <c r="EV364" i="13"/>
  <c r="ET364" i="13"/>
  <c r="EE353" i="13"/>
  <c r="EC353" i="13"/>
  <c r="EA354" i="13" s="1"/>
  <c r="EK363" i="13"/>
  <c r="EM363" i="13"/>
  <c r="AH418" i="13"/>
  <c r="AG419" i="13"/>
  <c r="AE419" i="13"/>
  <c r="BO329" i="13"/>
  <c r="BM329" i="13"/>
  <c r="BK330" i="13" s="1"/>
  <c r="G238" i="13"/>
  <c r="DN238" i="13" s="1"/>
  <c r="E238" i="13"/>
  <c r="DK238" i="13"/>
  <c r="CV238" i="13"/>
  <c r="BX238" i="13"/>
  <c r="CY238" i="13" s="1"/>
  <c r="BV238" i="13"/>
  <c r="CH238" i="13"/>
  <c r="DF238" i="13" s="1"/>
  <c r="DC238" i="13"/>
  <c r="CF238" i="13"/>
  <c r="AQ411" i="13" l="1"/>
  <c r="AO412" i="13" s="1"/>
  <c r="X411" i="13"/>
  <c r="V411" i="13"/>
  <c r="W411" i="13" s="1"/>
  <c r="U412" i="13" s="1"/>
  <c r="P415" i="13"/>
  <c r="N415" i="13"/>
  <c r="L416" i="13" s="1"/>
  <c r="AR412" i="13"/>
  <c r="AS412" i="13"/>
  <c r="AP412" i="13"/>
  <c r="AQ412" i="13" s="1"/>
  <c r="AO413" i="13" s="1"/>
  <c r="BC406" i="13"/>
  <c r="BB406" i="13" s="1"/>
  <c r="AZ407" i="13" s="1"/>
  <c r="BD406" i="13"/>
  <c r="CR395" i="13"/>
  <c r="EW364" i="13"/>
  <c r="EU364" i="13"/>
  <c r="ES365" i="13" s="1"/>
  <c r="EB354" i="13"/>
  <c r="ED354" i="13"/>
  <c r="AH419" i="13"/>
  <c r="EN363" i="13"/>
  <c r="EL363" i="13"/>
  <c r="EJ364" i="13" s="1"/>
  <c r="AF419" i="13"/>
  <c r="AD420" i="13" s="1"/>
  <c r="AG420" i="13" s="1"/>
  <c r="DL238" i="13"/>
  <c r="C239" i="13"/>
  <c r="BN330" i="13"/>
  <c r="BL330" i="13"/>
  <c r="DD238" i="13"/>
  <c r="CG238" i="13"/>
  <c r="CI238" i="13"/>
  <c r="BW238" i="13"/>
  <c r="CW238" i="13"/>
  <c r="BY238" i="13"/>
  <c r="Y411" i="13" l="1"/>
  <c r="X412" i="13"/>
  <c r="V412" i="13"/>
  <c r="O416" i="13"/>
  <c r="M416" i="13"/>
  <c r="AR413" i="13"/>
  <c r="AP413" i="13"/>
  <c r="AS413" i="13"/>
  <c r="BD407" i="13"/>
  <c r="BC407" i="13"/>
  <c r="BA407" i="13"/>
  <c r="CS395" i="13"/>
  <c r="CQ395" i="13"/>
  <c r="CO396" i="13" s="1"/>
  <c r="CP396" i="13" s="1"/>
  <c r="ET365" i="13"/>
  <c r="EV365" i="13"/>
  <c r="EE354" i="13"/>
  <c r="EC354" i="13"/>
  <c r="EA355" i="13" s="1"/>
  <c r="EK364" i="13"/>
  <c r="EM364" i="13"/>
  <c r="AE420" i="13"/>
  <c r="AH420" i="13" s="1"/>
  <c r="CZ238" i="13"/>
  <c r="DE238" i="13"/>
  <c r="CE239" i="13"/>
  <c r="F239" i="13"/>
  <c r="DM239" i="13" s="1"/>
  <c r="D239" i="13"/>
  <c r="DJ239" i="13"/>
  <c r="CX238" i="13"/>
  <c r="BU239" i="13"/>
  <c r="BO330" i="13"/>
  <c r="BM330" i="13"/>
  <c r="BK331" i="13" s="1"/>
  <c r="DG238" i="13"/>
  <c r="N416" i="13" l="1"/>
  <c r="L417" i="13" s="1"/>
  <c r="Y412" i="13"/>
  <c r="T45" i="13" s="1"/>
  <c r="W412" i="13"/>
  <c r="U413" i="13" s="1"/>
  <c r="O417" i="13"/>
  <c r="M417" i="13"/>
  <c r="AQ413" i="13"/>
  <c r="AO414" i="13" s="1"/>
  <c r="AR414" i="13" s="1"/>
  <c r="P416" i="13"/>
  <c r="P417" i="13" s="1"/>
  <c r="BB407" i="13"/>
  <c r="AZ408" i="13" s="1"/>
  <c r="BC408" i="13" s="1"/>
  <c r="CR396" i="13"/>
  <c r="EW365" i="13"/>
  <c r="EU365" i="13"/>
  <c r="ES366" i="13" s="1"/>
  <c r="EB355" i="13"/>
  <c r="ED355" i="13"/>
  <c r="AF420" i="13"/>
  <c r="AD421" i="13" s="1"/>
  <c r="AE421" i="13" s="1"/>
  <c r="AH421" i="13" s="1"/>
  <c r="EN364" i="13"/>
  <c r="EL364" i="13"/>
  <c r="EJ365" i="13" s="1"/>
  <c r="CF239" i="13"/>
  <c r="CH239" i="13"/>
  <c r="DF239" i="13" s="1"/>
  <c r="DC239" i="13"/>
  <c r="BN331" i="13"/>
  <c r="BL331" i="13"/>
  <c r="CV239" i="13"/>
  <c r="BV239" i="13"/>
  <c r="BX239" i="13"/>
  <c r="CY239" i="13" s="1"/>
  <c r="G239" i="13"/>
  <c r="DN239" i="13" s="1"/>
  <c r="E239" i="13"/>
  <c r="DK239" i="13"/>
  <c r="AP414" i="13" l="1"/>
  <c r="AS414" i="13"/>
  <c r="V413" i="13"/>
  <c r="Y413" i="13" s="1"/>
  <c r="X413" i="13"/>
  <c r="K5" i="13"/>
  <c r="T47" i="13"/>
  <c r="N417" i="13"/>
  <c r="L418" i="13" s="1"/>
  <c r="AQ414" i="13"/>
  <c r="AO415" i="13" s="1"/>
  <c r="AR415" i="13" s="1"/>
  <c r="BA408" i="13"/>
  <c r="BB408" i="13" s="1"/>
  <c r="AZ409" i="13" s="1"/>
  <c r="CQ396" i="13"/>
  <c r="CO397" i="13" s="1"/>
  <c r="CP397" i="13" s="1"/>
  <c r="CS396" i="13"/>
  <c r="ET366" i="13"/>
  <c r="EV366" i="13"/>
  <c r="AG421" i="13"/>
  <c r="AF421" i="13" s="1"/>
  <c r="AD422" i="13" s="1"/>
  <c r="AG422" i="13" s="1"/>
  <c r="EE355" i="13"/>
  <c r="EC355" i="13"/>
  <c r="EA356" i="13" s="1"/>
  <c r="EK365" i="13"/>
  <c r="EM365" i="13"/>
  <c r="BO331" i="13"/>
  <c r="BM331" i="13"/>
  <c r="BK332" i="13" s="1"/>
  <c r="CG239" i="13"/>
  <c r="DD239" i="13"/>
  <c r="CI239" i="13"/>
  <c r="CW239" i="13"/>
  <c r="BW239" i="13"/>
  <c r="BY239" i="13"/>
  <c r="DL239" i="13"/>
  <c r="C240" i="13"/>
  <c r="W413" i="13" l="1"/>
  <c r="U414" i="13" s="1"/>
  <c r="N5" i="13"/>
  <c r="M5" i="13"/>
  <c r="M418" i="13"/>
  <c r="N418" i="13" s="1"/>
  <c r="L419" i="13" s="1"/>
  <c r="O418" i="13"/>
  <c r="AP415" i="13"/>
  <c r="AQ415" i="13" s="1"/>
  <c r="AO416" i="13" s="1"/>
  <c r="AS415" i="13"/>
  <c r="BD408" i="13"/>
  <c r="BD409" i="13" s="1"/>
  <c r="BC409" i="13"/>
  <c r="BA409" i="13"/>
  <c r="AE422" i="13"/>
  <c r="AF422" i="13" s="1"/>
  <c r="AD423" i="13" s="1"/>
  <c r="AG423" i="13" s="1"/>
  <c r="CR397" i="13"/>
  <c r="CQ397" i="13" s="1"/>
  <c r="CO398" i="13" s="1"/>
  <c r="CP398" i="13" s="1"/>
  <c r="CS397" i="13"/>
  <c r="EW366" i="13"/>
  <c r="EU366" i="13"/>
  <c r="ES367" i="13" s="1"/>
  <c r="EB356" i="13"/>
  <c r="ED356" i="13"/>
  <c r="EN365" i="13"/>
  <c r="EL365" i="13"/>
  <c r="EJ366" i="13" s="1"/>
  <c r="F240" i="13"/>
  <c r="DM240" i="13" s="1"/>
  <c r="D240" i="13"/>
  <c r="DJ240" i="13"/>
  <c r="CZ239" i="13"/>
  <c r="DE239" i="13"/>
  <c r="CE240" i="13"/>
  <c r="CX239" i="13"/>
  <c r="BU240" i="13"/>
  <c r="BN332" i="13"/>
  <c r="BL332" i="13"/>
  <c r="DG239" i="13"/>
  <c r="AP416" i="13" l="1"/>
  <c r="AS416" i="13"/>
  <c r="AR416" i="13"/>
  <c r="AQ416" i="13" s="1"/>
  <c r="AO417" i="13" s="1"/>
  <c r="AR417" i="13" s="1"/>
  <c r="O419" i="13"/>
  <c r="M419" i="13"/>
  <c r="P418" i="13"/>
  <c r="X414" i="13"/>
  <c r="V414" i="13"/>
  <c r="AH422" i="13"/>
  <c r="BB409" i="13"/>
  <c r="AZ410" i="13" s="1"/>
  <c r="BC410" i="13" s="1"/>
  <c r="AE423" i="13"/>
  <c r="AF423" i="13" s="1"/>
  <c r="AD424" i="13" s="1"/>
  <c r="AG424" i="13" s="1"/>
  <c r="CS398" i="13"/>
  <c r="CR398" i="13"/>
  <c r="CQ398" i="13" s="1"/>
  <c r="CO399" i="13" s="1"/>
  <c r="EV367" i="13"/>
  <c r="ET367" i="13"/>
  <c r="EE356" i="13"/>
  <c r="EC356" i="13"/>
  <c r="EA357" i="13" s="1"/>
  <c r="EK366" i="13"/>
  <c r="EM366" i="13"/>
  <c r="BO332" i="13"/>
  <c r="BM332" i="13"/>
  <c r="BK333" i="13" s="1"/>
  <c r="DC240" i="13"/>
  <c r="CF240" i="13"/>
  <c r="CH240" i="13"/>
  <c r="DF240" i="13" s="1"/>
  <c r="G240" i="13"/>
  <c r="DN240" i="13" s="1"/>
  <c r="E240" i="13"/>
  <c r="DK240" i="13"/>
  <c r="BX240" i="13"/>
  <c r="CY240" i="13" s="1"/>
  <c r="CV240" i="13"/>
  <c r="BV240" i="13"/>
  <c r="W414" i="13" l="1"/>
  <c r="U415" i="13" s="1"/>
  <c r="P419" i="13"/>
  <c r="AH423" i="13"/>
  <c r="X415" i="13"/>
  <c r="V415" i="13"/>
  <c r="Y414" i="13"/>
  <c r="N419" i="13"/>
  <c r="L420" i="13" s="1"/>
  <c r="AP417" i="13"/>
  <c r="AQ417" i="13" s="1"/>
  <c r="AO418" i="13" s="1"/>
  <c r="AS417" i="13"/>
  <c r="CR399" i="13"/>
  <c r="CP399" i="13"/>
  <c r="BA410" i="13"/>
  <c r="BB410" i="13" s="1"/>
  <c r="AZ411" i="13" s="1"/>
  <c r="BC411" i="13" s="1"/>
  <c r="AE424" i="13"/>
  <c r="EW367" i="13"/>
  <c r="EU367" i="13"/>
  <c r="ES368" i="13" s="1"/>
  <c r="EB357" i="13"/>
  <c r="ED357" i="13"/>
  <c r="EN366" i="13"/>
  <c r="EL366" i="13"/>
  <c r="EJ367" i="13" s="1"/>
  <c r="CW240" i="13"/>
  <c r="BW240" i="13"/>
  <c r="BY240" i="13"/>
  <c r="DD240" i="13"/>
  <c r="CG240" i="13"/>
  <c r="CI240" i="13"/>
  <c r="DL240" i="13"/>
  <c r="C241" i="13"/>
  <c r="BN333" i="13"/>
  <c r="BL333" i="13"/>
  <c r="AH424" i="13" l="1"/>
  <c r="W415" i="13"/>
  <c r="U416" i="13" s="1"/>
  <c r="V416" i="13" s="1"/>
  <c r="Y415" i="13"/>
  <c r="M420" i="13"/>
  <c r="O420" i="13"/>
  <c r="CQ399" i="13"/>
  <c r="CO400" i="13" s="1"/>
  <c r="CP400" i="13" s="1"/>
  <c r="AR418" i="13"/>
  <c r="AP418" i="13"/>
  <c r="BA411" i="13"/>
  <c r="BB411" i="13" s="1"/>
  <c r="AZ412" i="13" s="1"/>
  <c r="BC412" i="13" s="1"/>
  <c r="BD410" i="13"/>
  <c r="BD411" i="13" s="1"/>
  <c r="CS399" i="13"/>
  <c r="AF424" i="13"/>
  <c r="AD425" i="13" s="1"/>
  <c r="AE425" i="13" s="1"/>
  <c r="AH425" i="13" s="1"/>
  <c r="ET368" i="13"/>
  <c r="EW368" i="13" s="1"/>
  <c r="EV368" i="13"/>
  <c r="EE357" i="13"/>
  <c r="EC357" i="13"/>
  <c r="EA358" i="13" s="1"/>
  <c r="EK367" i="13"/>
  <c r="EM367" i="13"/>
  <c r="DE240" i="13"/>
  <c r="CE241" i="13"/>
  <c r="BO333" i="13"/>
  <c r="BM333" i="13"/>
  <c r="BK334" i="13" s="1"/>
  <c r="F241" i="13"/>
  <c r="DM241" i="13" s="1"/>
  <c r="D241" i="13"/>
  <c r="DJ241" i="13"/>
  <c r="CZ240" i="13"/>
  <c r="CX240" i="13"/>
  <c r="BU241" i="13"/>
  <c r="DG240" i="13"/>
  <c r="X416" i="13" l="1"/>
  <c r="CR400" i="13"/>
  <c r="Y416" i="13"/>
  <c r="W416" i="13"/>
  <c r="U417" i="13" s="1"/>
  <c r="N420" i="13"/>
  <c r="L421" i="13" s="1"/>
  <c r="P420" i="13"/>
  <c r="AS418" i="13"/>
  <c r="AQ418" i="13"/>
  <c r="AO419" i="13" s="1"/>
  <c r="BA412" i="13"/>
  <c r="BD412" i="13" s="1"/>
  <c r="AY45" i="13" s="1"/>
  <c r="AY47" i="13" s="1"/>
  <c r="CQ400" i="13"/>
  <c r="CO401" i="13" s="1"/>
  <c r="AG425" i="13"/>
  <c r="AF425" i="13" s="1"/>
  <c r="AD426" i="13" s="1"/>
  <c r="AG426" i="13" s="1"/>
  <c r="CS400" i="13"/>
  <c r="EU368" i="13"/>
  <c r="ES369" i="13" s="1"/>
  <c r="EV369" i="13" s="1"/>
  <c r="EB358" i="13"/>
  <c r="ED358" i="13"/>
  <c r="EN367" i="13"/>
  <c r="EL367" i="13"/>
  <c r="EJ368" i="13" s="1"/>
  <c r="BN334" i="13"/>
  <c r="BL334" i="13"/>
  <c r="BX241" i="13"/>
  <c r="CY241" i="13" s="1"/>
  <c r="CV241" i="13"/>
  <c r="BV241" i="13"/>
  <c r="G241" i="13"/>
  <c r="DN241" i="13" s="1"/>
  <c r="E241" i="13"/>
  <c r="DK241" i="13"/>
  <c r="CF241" i="13"/>
  <c r="CH241" i="13"/>
  <c r="DF241" i="13" s="1"/>
  <c r="DC241" i="13"/>
  <c r="M421" i="13" l="1"/>
  <c r="P421" i="13" s="1"/>
  <c r="O421" i="13"/>
  <c r="V417" i="13"/>
  <c r="X417" i="13"/>
  <c r="CR401" i="13"/>
  <c r="CP401" i="13"/>
  <c r="AR419" i="13"/>
  <c r="AP419" i="13"/>
  <c r="AS419" i="13"/>
  <c r="BB412" i="13"/>
  <c r="AZ413" i="13" s="1"/>
  <c r="BC413" i="13" s="1"/>
  <c r="K7" i="13"/>
  <c r="M7" i="13" s="1"/>
  <c r="ET369" i="13"/>
  <c r="EU369" i="13" s="1"/>
  <c r="ES370" i="13" s="1"/>
  <c r="AE426" i="13"/>
  <c r="AF426" i="13" s="1"/>
  <c r="AD427" i="13" s="1"/>
  <c r="AE427" i="13" s="1"/>
  <c r="EE358" i="13"/>
  <c r="EC358" i="13"/>
  <c r="EA359" i="13" s="1"/>
  <c r="EK368" i="13"/>
  <c r="EM368" i="13"/>
  <c r="CW241" i="13"/>
  <c r="BW241" i="13"/>
  <c r="BY241" i="13"/>
  <c r="DL241" i="13"/>
  <c r="C242" i="13"/>
  <c r="CG241" i="13"/>
  <c r="DD241" i="13"/>
  <c r="CI241" i="13"/>
  <c r="BO334" i="13"/>
  <c r="BM334" i="13"/>
  <c r="BK335" i="13" s="1"/>
  <c r="N421" i="13" l="1"/>
  <c r="L422" i="13" s="1"/>
  <c r="O422" i="13" s="1"/>
  <c r="M422" i="13"/>
  <c r="Y417" i="13"/>
  <c r="W417" i="13"/>
  <c r="U418" i="13" s="1"/>
  <c r="EW369" i="13"/>
  <c r="BA413" i="13"/>
  <c r="BB413" i="13" s="1"/>
  <c r="AZ414" i="13" s="1"/>
  <c r="BA414" i="13" s="1"/>
  <c r="AQ419" i="13"/>
  <c r="AO420" i="13" s="1"/>
  <c r="AR420" i="13" s="1"/>
  <c r="CQ401" i="13"/>
  <c r="CO402" i="13" s="1"/>
  <c r="CP402" i="13" s="1"/>
  <c r="N7" i="13"/>
  <c r="CS401" i="13"/>
  <c r="BD413" i="13"/>
  <c r="AH426" i="13"/>
  <c r="AH427" i="13" s="1"/>
  <c r="AG427" i="13"/>
  <c r="AF427" i="13" s="1"/>
  <c r="AD428" i="13" s="1"/>
  <c r="AE428" i="13" s="1"/>
  <c r="EV370" i="13"/>
  <c r="ET370" i="13"/>
  <c r="EB359" i="13"/>
  <c r="ED359" i="13"/>
  <c r="EN368" i="13"/>
  <c r="EL368" i="13"/>
  <c r="EJ369" i="13" s="1"/>
  <c r="DG241" i="13"/>
  <c r="D242" i="13"/>
  <c r="F242" i="13"/>
  <c r="DM242" i="13" s="1"/>
  <c r="DJ242" i="13"/>
  <c r="CZ241" i="13"/>
  <c r="CX241" i="13"/>
  <c r="BU242" i="13"/>
  <c r="DE241" i="13"/>
  <c r="CE242" i="13"/>
  <c r="BN335" i="13"/>
  <c r="BL335" i="13"/>
  <c r="N422" i="13" l="1"/>
  <c r="L423" i="13" s="1"/>
  <c r="CR402" i="13"/>
  <c r="AP420" i="13"/>
  <c r="AQ420" i="13" s="1"/>
  <c r="AO421" i="13" s="1"/>
  <c r="AP421" i="13" s="1"/>
  <c r="X418" i="13"/>
  <c r="V418" i="13"/>
  <c r="P422" i="13"/>
  <c r="BC414" i="13"/>
  <c r="BB414" i="13" s="1"/>
  <c r="AZ415" i="13" s="1"/>
  <c r="BA415" i="13" s="1"/>
  <c r="BD414" i="13"/>
  <c r="AS420" i="13"/>
  <c r="AG428" i="13"/>
  <c r="AF428" i="13" s="1"/>
  <c r="AD429" i="13" s="1"/>
  <c r="AG429" i="13" s="1"/>
  <c r="AH428" i="13"/>
  <c r="CQ402" i="13"/>
  <c r="CO403" i="13" s="1"/>
  <c r="CP403" i="13" s="1"/>
  <c r="CS402" i="13"/>
  <c r="EW370" i="13"/>
  <c r="EU370" i="13"/>
  <c r="ES371" i="13" s="1"/>
  <c r="EE359" i="13"/>
  <c r="EC359" i="13"/>
  <c r="EA360" i="13" s="1"/>
  <c r="EK369" i="13"/>
  <c r="EM369" i="13"/>
  <c r="DC242" i="13"/>
  <c r="CF242" i="13"/>
  <c r="CH242" i="13"/>
  <c r="DF242" i="13" s="1"/>
  <c r="BX242" i="13"/>
  <c r="CY242" i="13" s="1"/>
  <c r="CV242" i="13"/>
  <c r="BV242" i="13"/>
  <c r="G242" i="13"/>
  <c r="DN242" i="13" s="1"/>
  <c r="E242" i="13"/>
  <c r="DK242" i="13"/>
  <c r="BO335" i="13"/>
  <c r="BM335" i="13"/>
  <c r="BK336" i="13" s="1"/>
  <c r="BC415" i="13" l="1"/>
  <c r="O423" i="13"/>
  <c r="M423" i="13"/>
  <c r="N423" i="13" s="1"/>
  <c r="L424" i="13" s="1"/>
  <c r="O424" i="13" s="1"/>
  <c r="BD415" i="13"/>
  <c r="Y418" i="13"/>
  <c r="W418" i="13"/>
  <c r="U419" i="13" s="1"/>
  <c r="AR421" i="13"/>
  <c r="AQ421" i="13" s="1"/>
  <c r="AO422" i="13" s="1"/>
  <c r="AS421" i="13"/>
  <c r="AE429" i="13"/>
  <c r="AF429" i="13" s="1"/>
  <c r="AD430" i="13" s="1"/>
  <c r="AG430" i="13" s="1"/>
  <c r="BB415" i="13"/>
  <c r="AZ416" i="13" s="1"/>
  <c r="BC416" i="13" s="1"/>
  <c r="CS403" i="13"/>
  <c r="CR403" i="13"/>
  <c r="ET371" i="13"/>
  <c r="EV371" i="13"/>
  <c r="EB360" i="13"/>
  <c r="ED360" i="13"/>
  <c r="EN369" i="13"/>
  <c r="EL369" i="13"/>
  <c r="EJ370" i="13" s="1"/>
  <c r="BN336" i="13"/>
  <c r="BL336" i="13"/>
  <c r="BW242" i="13"/>
  <c r="CW242" i="13"/>
  <c r="BY242" i="13"/>
  <c r="DD242" i="13"/>
  <c r="CG242" i="13"/>
  <c r="CI242" i="13"/>
  <c r="DL242" i="13"/>
  <c r="C243" i="13"/>
  <c r="M424" i="13" l="1"/>
  <c r="N424" i="13" s="1"/>
  <c r="L425" i="13" s="1"/>
  <c r="O425" i="13" s="1"/>
  <c r="P423" i="13"/>
  <c r="X419" i="13"/>
  <c r="V419" i="13"/>
  <c r="W419" i="13" s="1"/>
  <c r="U420" i="13" s="1"/>
  <c r="AH429" i="13"/>
  <c r="AP422" i="13"/>
  <c r="AR422" i="13"/>
  <c r="AS422" i="13"/>
  <c r="M425" i="13"/>
  <c r="BA416" i="13"/>
  <c r="BD416" i="13" s="1"/>
  <c r="CQ403" i="13"/>
  <c r="CO404" i="13" s="1"/>
  <c r="CP404" i="13" s="1"/>
  <c r="EW371" i="13"/>
  <c r="EU371" i="13"/>
  <c r="ES372" i="13" s="1"/>
  <c r="EE360" i="13"/>
  <c r="EC360" i="13"/>
  <c r="EA361" i="13" s="1"/>
  <c r="AE430" i="13"/>
  <c r="AF430" i="13" s="1"/>
  <c r="AD431" i="13" s="1"/>
  <c r="AE431" i="13" s="1"/>
  <c r="EK370" i="13"/>
  <c r="EM370" i="13"/>
  <c r="CZ242" i="13"/>
  <c r="BO336" i="13"/>
  <c r="BM336" i="13"/>
  <c r="BK337" i="13" s="1"/>
  <c r="D243" i="13"/>
  <c r="F243" i="13"/>
  <c r="DM243" i="13" s="1"/>
  <c r="DJ243" i="13"/>
  <c r="DG242" i="13"/>
  <c r="DE242" i="13"/>
  <c r="CE243" i="13"/>
  <c r="CX242" i="13"/>
  <c r="BU243" i="13"/>
  <c r="P424" i="13" l="1"/>
  <c r="Y419" i="13"/>
  <c r="AQ422" i="13"/>
  <c r="AO423" i="13" s="1"/>
  <c r="AR423" i="13" s="1"/>
  <c r="X420" i="13"/>
  <c r="V420" i="13"/>
  <c r="P425" i="13"/>
  <c r="N425" i="13"/>
  <c r="L426" i="13" s="1"/>
  <c r="BB416" i="13"/>
  <c r="AZ417" i="13" s="1"/>
  <c r="BA417" i="13" s="1"/>
  <c r="CR404" i="13"/>
  <c r="EV372" i="13"/>
  <c r="ET372" i="13"/>
  <c r="AG431" i="13"/>
  <c r="AF431" i="13" s="1"/>
  <c r="AD432" i="13" s="1"/>
  <c r="AH430" i="13"/>
  <c r="AH431" i="13" s="1"/>
  <c r="EB361" i="13"/>
  <c r="ED361" i="13"/>
  <c r="EN370" i="13"/>
  <c r="EL370" i="13"/>
  <c r="EJ371" i="13" s="1"/>
  <c r="CV243" i="13"/>
  <c r="BV243" i="13"/>
  <c r="BX243" i="13"/>
  <c r="CY243" i="13" s="1"/>
  <c r="G243" i="13"/>
  <c r="DN243" i="13" s="1"/>
  <c r="E243" i="13"/>
  <c r="DK243" i="13"/>
  <c r="DC243" i="13"/>
  <c r="CF243" i="13"/>
  <c r="CH243" i="13"/>
  <c r="DF243" i="13" s="1"/>
  <c r="BN337" i="13"/>
  <c r="BL337" i="13"/>
  <c r="AP423" i="13" l="1"/>
  <c r="AQ423" i="13" s="1"/>
  <c r="AO424" i="13" s="1"/>
  <c r="AR424" i="13" s="1"/>
  <c r="AS423" i="13"/>
  <c r="W420" i="13"/>
  <c r="U421" i="13" s="1"/>
  <c r="X421" i="13" s="1"/>
  <c r="Y420" i="13"/>
  <c r="O426" i="13"/>
  <c r="M426" i="13"/>
  <c r="BD417" i="13"/>
  <c r="BC417" i="13"/>
  <c r="BB417" i="13" s="1"/>
  <c r="AZ418" i="13" s="1"/>
  <c r="BA418" i="13" s="1"/>
  <c r="CQ404" i="13"/>
  <c r="CO405" i="13" s="1"/>
  <c r="CP405" i="13" s="1"/>
  <c r="CS404" i="13"/>
  <c r="AG432" i="13"/>
  <c r="AE432" i="13"/>
  <c r="EW372" i="13"/>
  <c r="EU372" i="13"/>
  <c r="ES373" i="13" s="1"/>
  <c r="EE361" i="13"/>
  <c r="EC361" i="13"/>
  <c r="EA362" i="13" s="1"/>
  <c r="EK371" i="13"/>
  <c r="EM371" i="13"/>
  <c r="DL243" i="13"/>
  <c r="C244" i="13"/>
  <c r="CW243" i="13"/>
  <c r="BW243" i="13"/>
  <c r="BY243" i="13"/>
  <c r="CG243" i="13"/>
  <c r="DD243" i="13"/>
  <c r="CI243" i="13"/>
  <c r="BO337" i="13"/>
  <c r="BM337" i="13"/>
  <c r="BK338" i="13" s="1"/>
  <c r="AP424" i="13" l="1"/>
  <c r="AQ424" i="13" s="1"/>
  <c r="AO425" i="13" s="1"/>
  <c r="AP425" i="13" s="1"/>
  <c r="V421" i="13"/>
  <c r="W421" i="13" s="1"/>
  <c r="U422" i="13" s="1"/>
  <c r="X422" i="13" s="1"/>
  <c r="AS424" i="13"/>
  <c r="AS425" i="13" s="1"/>
  <c r="Y421" i="13"/>
  <c r="N426" i="13"/>
  <c r="L427" i="13" s="1"/>
  <c r="M427" i="13" s="1"/>
  <c r="AR425" i="13"/>
  <c r="AQ425" i="13" s="1"/>
  <c r="AO426" i="13" s="1"/>
  <c r="P426" i="13"/>
  <c r="BC418" i="13"/>
  <c r="BB418" i="13" s="1"/>
  <c r="AZ419" i="13" s="1"/>
  <c r="BC419" i="13" s="1"/>
  <c r="BD418" i="13"/>
  <c r="CR405" i="13"/>
  <c r="AF432" i="13"/>
  <c r="AD433" i="13" s="1"/>
  <c r="AG433" i="13" s="1"/>
  <c r="AH432" i="13"/>
  <c r="ET373" i="13"/>
  <c r="EV373" i="13"/>
  <c r="EB362" i="13"/>
  <c r="ED362" i="13"/>
  <c r="EN371" i="13"/>
  <c r="EL371" i="13"/>
  <c r="EJ372" i="13" s="1"/>
  <c r="DE243" i="13"/>
  <c r="CE244" i="13"/>
  <c r="D244" i="13"/>
  <c r="F244" i="13"/>
  <c r="DM244" i="13" s="1"/>
  <c r="DJ244" i="13"/>
  <c r="CZ243" i="13"/>
  <c r="BN338" i="13"/>
  <c r="BL338" i="13"/>
  <c r="DG243" i="13"/>
  <c r="CX243" i="13"/>
  <c r="BU244" i="13"/>
  <c r="V422" i="13" l="1"/>
  <c r="W422" i="13" s="1"/>
  <c r="U423" i="13" s="1"/>
  <c r="Y422" i="13"/>
  <c r="V423" i="13"/>
  <c r="X423" i="13"/>
  <c r="P427" i="13"/>
  <c r="O427" i="13"/>
  <c r="N427" i="13" s="1"/>
  <c r="L428" i="13" s="1"/>
  <c r="AP426" i="13"/>
  <c r="AR426" i="13"/>
  <c r="BA419" i="13"/>
  <c r="BD419" i="13" s="1"/>
  <c r="CQ405" i="13"/>
  <c r="CO406" i="13" s="1"/>
  <c r="AE433" i="13"/>
  <c r="AF433" i="13" s="1"/>
  <c r="AD434" i="13" s="1"/>
  <c r="CS405" i="13"/>
  <c r="EW373" i="13"/>
  <c r="EU373" i="13"/>
  <c r="ES374" i="13" s="1"/>
  <c r="EE362" i="13"/>
  <c r="EC362" i="13"/>
  <c r="EA363" i="13" s="1"/>
  <c r="EK372" i="13"/>
  <c r="EM372" i="13"/>
  <c r="BO338" i="13"/>
  <c r="BM338" i="13"/>
  <c r="BK339" i="13" s="1"/>
  <c r="BV244" i="13"/>
  <c r="BX244" i="13"/>
  <c r="CY244" i="13" s="1"/>
  <c r="CV244" i="13"/>
  <c r="DC244" i="13"/>
  <c r="CF244" i="13"/>
  <c r="CH244" i="13"/>
  <c r="DF244" i="13" s="1"/>
  <c r="G244" i="13"/>
  <c r="DN244" i="13" s="1"/>
  <c r="E244" i="13"/>
  <c r="DK244" i="13"/>
  <c r="W423" i="13" l="1"/>
  <c r="U424" i="13" s="1"/>
  <c r="Y423" i="13"/>
  <c r="X424" i="13"/>
  <c r="V424" i="13"/>
  <c r="CR406" i="13"/>
  <c r="CP406" i="13"/>
  <c r="AS426" i="13"/>
  <c r="AQ426" i="13"/>
  <c r="AO427" i="13" s="1"/>
  <c r="O428" i="13"/>
  <c r="M428" i="13"/>
  <c r="BB419" i="13"/>
  <c r="AZ420" i="13" s="1"/>
  <c r="BA420" i="13" s="1"/>
  <c r="AH433" i="13"/>
  <c r="AG434" i="13"/>
  <c r="AE434" i="13"/>
  <c r="ET374" i="13"/>
  <c r="EV374" i="13"/>
  <c r="ED363" i="13"/>
  <c r="EB363" i="13"/>
  <c r="EN372" i="13"/>
  <c r="EL372" i="13"/>
  <c r="EJ373" i="13" s="1"/>
  <c r="DD244" i="13"/>
  <c r="CG244" i="13"/>
  <c r="CI244" i="13"/>
  <c r="BW244" i="13"/>
  <c r="CW244" i="13"/>
  <c r="BY244" i="13"/>
  <c r="BN339" i="13"/>
  <c r="BL339" i="13"/>
  <c r="DL244" i="13"/>
  <c r="C245" i="13"/>
  <c r="W424" i="13" l="1"/>
  <c r="U425" i="13" s="1"/>
  <c r="CQ406" i="13"/>
  <c r="CO407" i="13" s="1"/>
  <c r="CP407" i="13" s="1"/>
  <c r="Y424" i="13"/>
  <c r="X425" i="13"/>
  <c r="V425" i="13"/>
  <c r="AP427" i="13"/>
  <c r="AR427" i="13"/>
  <c r="AS427" i="13"/>
  <c r="N428" i="13"/>
  <c r="L429" i="13" s="1"/>
  <c r="O429" i="13" s="1"/>
  <c r="P428" i="13"/>
  <c r="BC420" i="13"/>
  <c r="BB420" i="13" s="1"/>
  <c r="AZ421" i="13" s="1"/>
  <c r="BD420" i="13"/>
  <c r="CS406" i="13"/>
  <c r="CR407" i="13"/>
  <c r="AH434" i="13"/>
  <c r="AF434" i="13"/>
  <c r="AD435" i="13" s="1"/>
  <c r="AE435" i="13" s="1"/>
  <c r="EW374" i="13"/>
  <c r="EU374" i="13"/>
  <c r="ES375" i="13" s="1"/>
  <c r="EE363" i="13"/>
  <c r="EC363" i="13"/>
  <c r="EA364" i="13" s="1"/>
  <c r="EM373" i="13"/>
  <c r="EK373" i="13"/>
  <c r="CX244" i="13"/>
  <c r="BU245" i="13"/>
  <c r="DG244" i="13"/>
  <c r="DE244" i="13"/>
  <c r="CE245" i="13"/>
  <c r="F245" i="13"/>
  <c r="DM245" i="13" s="1"/>
  <c r="D245" i="13"/>
  <c r="DJ245" i="13"/>
  <c r="BO339" i="13"/>
  <c r="BM339" i="13"/>
  <c r="BK340" i="13" s="1"/>
  <c r="CZ244" i="13"/>
  <c r="CS407" i="13" l="1"/>
  <c r="W425" i="13"/>
  <c r="U426" i="13" s="1"/>
  <c r="X426" i="13" s="1"/>
  <c r="Y425" i="13"/>
  <c r="CQ407" i="13"/>
  <c r="CO408" i="13" s="1"/>
  <c r="CP408" i="13" s="1"/>
  <c r="M429" i="13"/>
  <c r="N429" i="13" s="1"/>
  <c r="L430" i="13" s="1"/>
  <c r="O430" i="13" s="1"/>
  <c r="AQ427" i="13"/>
  <c r="AO428" i="13" s="1"/>
  <c r="AG435" i="13"/>
  <c r="AF435" i="13" s="1"/>
  <c r="AD436" i="13" s="1"/>
  <c r="AE436" i="13" s="1"/>
  <c r="AH435" i="13"/>
  <c r="BC421" i="13"/>
  <c r="BA421" i="13"/>
  <c r="BD421" i="13" s="1"/>
  <c r="ET375" i="13"/>
  <c r="EV375" i="13"/>
  <c r="EB364" i="13"/>
  <c r="ED364" i="13"/>
  <c r="EN373" i="13"/>
  <c r="EL373" i="13"/>
  <c r="EJ374" i="13" s="1"/>
  <c r="BX245" i="13"/>
  <c r="CY245" i="13" s="1"/>
  <c r="CV245" i="13"/>
  <c r="BV245" i="13"/>
  <c r="BN340" i="13"/>
  <c r="BL340" i="13"/>
  <c r="G245" i="13"/>
  <c r="DN245" i="13" s="1"/>
  <c r="E245" i="13"/>
  <c r="DK245" i="13"/>
  <c r="CH245" i="13"/>
  <c r="DF245" i="13" s="1"/>
  <c r="CF245" i="13"/>
  <c r="DC245" i="13"/>
  <c r="V426" i="13" l="1"/>
  <c r="CR408" i="13"/>
  <c r="W426" i="13"/>
  <c r="U427" i="13" s="1"/>
  <c r="X427" i="13" s="1"/>
  <c r="P429" i="13"/>
  <c r="Y426" i="13"/>
  <c r="AP428" i="13"/>
  <c r="AR428" i="13"/>
  <c r="AS428" i="13"/>
  <c r="M430" i="13"/>
  <c r="CQ408" i="13"/>
  <c r="CO409" i="13" s="1"/>
  <c r="AG436" i="13"/>
  <c r="AF436" i="13" s="1"/>
  <c r="AD437" i="13" s="1"/>
  <c r="AG437" i="13" s="1"/>
  <c r="AH436" i="13"/>
  <c r="CS408" i="13"/>
  <c r="BB421" i="13"/>
  <c r="AZ422" i="13" s="1"/>
  <c r="EW375" i="13"/>
  <c r="EU375" i="13"/>
  <c r="ES376" i="13" s="1"/>
  <c r="EE364" i="13"/>
  <c r="EC364" i="13"/>
  <c r="EA365" i="13" s="1"/>
  <c r="EK374" i="13"/>
  <c r="EM374" i="13"/>
  <c r="BO340" i="13"/>
  <c r="BM340" i="13"/>
  <c r="BK341" i="13" s="1"/>
  <c r="CW245" i="13"/>
  <c r="BW245" i="13"/>
  <c r="BY245" i="13"/>
  <c r="DL245" i="13"/>
  <c r="C246" i="13"/>
  <c r="CG245" i="13"/>
  <c r="DD245" i="13"/>
  <c r="CI245" i="13"/>
  <c r="V427" i="13" l="1"/>
  <c r="W427" i="13" s="1"/>
  <c r="U428" i="13" s="1"/>
  <c r="P430" i="13"/>
  <c r="Y427" i="13"/>
  <c r="CR409" i="13"/>
  <c r="CP409" i="13"/>
  <c r="N430" i="13"/>
  <c r="L431" i="13" s="1"/>
  <c r="M431" i="13" s="1"/>
  <c r="AQ428" i="13"/>
  <c r="AO429" i="13" s="1"/>
  <c r="AE437" i="13"/>
  <c r="AF437" i="13" s="1"/>
  <c r="AD438" i="13" s="1"/>
  <c r="AG438" i="13" s="1"/>
  <c r="BC422" i="13"/>
  <c r="BA422" i="13"/>
  <c r="BD422" i="13" s="1"/>
  <c r="EV376" i="13"/>
  <c r="ET376" i="13"/>
  <c r="EB365" i="13"/>
  <c r="ED365" i="13"/>
  <c r="EN374" i="13"/>
  <c r="EL374" i="13"/>
  <c r="EJ375" i="13" s="1"/>
  <c r="CX245" i="13"/>
  <c r="BU246" i="13"/>
  <c r="BN341" i="13"/>
  <c r="BL341" i="13"/>
  <c r="DG245" i="13"/>
  <c r="DE245" i="13"/>
  <c r="CE246" i="13"/>
  <c r="F246" i="13"/>
  <c r="DM246" i="13" s="1"/>
  <c r="D246" i="13"/>
  <c r="DJ246" i="13"/>
  <c r="CZ245" i="13"/>
  <c r="V428" i="13" l="1"/>
  <c r="X428" i="13"/>
  <c r="P431" i="13"/>
  <c r="Y428" i="13"/>
  <c r="O431" i="13"/>
  <c r="CQ409" i="13"/>
  <c r="CO410" i="13" s="1"/>
  <c r="CP410" i="13" s="1"/>
  <c r="W428" i="13"/>
  <c r="U429" i="13" s="1"/>
  <c r="AP429" i="13"/>
  <c r="AS429" i="13"/>
  <c r="AR429" i="13"/>
  <c r="N431" i="13"/>
  <c r="L432" i="13" s="1"/>
  <c r="CS409" i="13"/>
  <c r="AE438" i="13"/>
  <c r="AF438" i="13" s="1"/>
  <c r="AD439" i="13" s="1"/>
  <c r="AG439" i="13" s="1"/>
  <c r="AH437" i="13"/>
  <c r="BB422" i="13"/>
  <c r="AZ423" i="13" s="1"/>
  <c r="BC423" i="13" s="1"/>
  <c r="EW376" i="13"/>
  <c r="EU376" i="13"/>
  <c r="ES377" i="13" s="1"/>
  <c r="EE365" i="13"/>
  <c r="EC365" i="13"/>
  <c r="EA366" i="13" s="1"/>
  <c r="EK375" i="13"/>
  <c r="EM375" i="13"/>
  <c r="BO341" i="13"/>
  <c r="BM341" i="13"/>
  <c r="BK342" i="13" s="1"/>
  <c r="CV246" i="13"/>
  <c r="BV246" i="13"/>
  <c r="BX246" i="13"/>
  <c r="CY246" i="13" s="1"/>
  <c r="G246" i="13"/>
  <c r="DN246" i="13" s="1"/>
  <c r="E246" i="13"/>
  <c r="DK246" i="13"/>
  <c r="CF246" i="13"/>
  <c r="CH246" i="13"/>
  <c r="DF246" i="13" s="1"/>
  <c r="DC246" i="13"/>
  <c r="CR410" i="13" l="1"/>
  <c r="X429" i="13"/>
  <c r="V429" i="13"/>
  <c r="AQ429" i="13"/>
  <c r="AO430" i="13" s="1"/>
  <c r="O432" i="13"/>
  <c r="M432" i="13"/>
  <c r="AH438" i="13"/>
  <c r="BA423" i="13"/>
  <c r="BB423" i="13" s="1"/>
  <c r="AZ424" i="13" s="1"/>
  <c r="BA424" i="13" s="1"/>
  <c r="BD423" i="13"/>
  <c r="CQ410" i="13"/>
  <c r="CO411" i="13" s="1"/>
  <c r="CP411" i="13" s="1"/>
  <c r="CS410" i="13"/>
  <c r="ET377" i="13"/>
  <c r="EV377" i="13"/>
  <c r="EB366" i="13"/>
  <c r="ED366" i="13"/>
  <c r="EN375" i="13"/>
  <c r="EL375" i="13"/>
  <c r="EJ376" i="13" s="1"/>
  <c r="AE439" i="13"/>
  <c r="AF439" i="13" s="1"/>
  <c r="AD440" i="13" s="1"/>
  <c r="AG440" i="13" s="1"/>
  <c r="DD246" i="13"/>
  <c r="CG246" i="13"/>
  <c r="CI246" i="13"/>
  <c r="BN342" i="13"/>
  <c r="BL342" i="13"/>
  <c r="DL246" i="13"/>
  <c r="C247" i="13"/>
  <c r="CW246" i="13"/>
  <c r="BW246" i="13"/>
  <c r="BY246" i="13"/>
  <c r="Y429" i="13" l="1"/>
  <c r="W429" i="13"/>
  <c r="U430" i="13" s="1"/>
  <c r="N432" i="13"/>
  <c r="L433" i="13" s="1"/>
  <c r="O433" i="13" s="1"/>
  <c r="AR430" i="13"/>
  <c r="AP430" i="13"/>
  <c r="P432" i="13"/>
  <c r="BD424" i="13"/>
  <c r="BC424" i="13"/>
  <c r="BB424" i="13" s="1"/>
  <c r="AZ425" i="13" s="1"/>
  <c r="CS411" i="13"/>
  <c r="CR411" i="13"/>
  <c r="CQ411" i="13" s="1"/>
  <c r="CO412" i="13" s="1"/>
  <c r="EW377" i="13"/>
  <c r="EU377" i="13"/>
  <c r="ES378" i="13" s="1"/>
  <c r="AH439" i="13"/>
  <c r="EE366" i="13"/>
  <c r="EC366" i="13"/>
  <c r="EA367" i="13" s="1"/>
  <c r="EM376" i="13"/>
  <c r="EK376" i="13"/>
  <c r="AE440" i="13"/>
  <c r="BO342" i="13"/>
  <c r="BM342" i="13"/>
  <c r="BK343" i="13" s="1"/>
  <c r="DE246" i="13"/>
  <c r="CE247" i="13"/>
  <c r="D247" i="13"/>
  <c r="F247" i="13"/>
  <c r="DM247" i="13" s="1"/>
  <c r="DJ247" i="13"/>
  <c r="CX246" i="13"/>
  <c r="BU247" i="13"/>
  <c r="CZ246" i="13"/>
  <c r="DG246" i="13"/>
  <c r="M433" i="13" l="1"/>
  <c r="N433" i="13" s="1"/>
  <c r="L434" i="13" s="1"/>
  <c r="O434" i="13" s="1"/>
  <c r="V430" i="13"/>
  <c r="X430" i="13"/>
  <c r="CR412" i="13"/>
  <c r="CP412" i="13"/>
  <c r="AS430" i="13"/>
  <c r="AQ430" i="13"/>
  <c r="AO431" i="13" s="1"/>
  <c r="P433" i="13"/>
  <c r="BC425" i="13"/>
  <c r="BA425" i="13"/>
  <c r="BD425" i="13" s="1"/>
  <c r="ET378" i="13"/>
  <c r="EV378" i="13"/>
  <c r="AH440" i="13"/>
  <c r="EB367" i="13"/>
  <c r="ED367" i="13"/>
  <c r="EN376" i="13"/>
  <c r="EL376" i="13"/>
  <c r="EJ377" i="13" s="1"/>
  <c r="AF440" i="13"/>
  <c r="AD441" i="13" s="1"/>
  <c r="G247" i="13"/>
  <c r="DN247" i="13" s="1"/>
  <c r="E247" i="13"/>
  <c r="DK247" i="13"/>
  <c r="DC247" i="13"/>
  <c r="CH247" i="13"/>
  <c r="DF247" i="13" s="1"/>
  <c r="CF247" i="13"/>
  <c r="BX247" i="13"/>
  <c r="CY247" i="13" s="1"/>
  <c r="CV247" i="13"/>
  <c r="BV247" i="13"/>
  <c r="BN343" i="13"/>
  <c r="BL343" i="13"/>
  <c r="W430" i="13" l="1"/>
  <c r="U431" i="13" s="1"/>
  <c r="Y430" i="13"/>
  <c r="V431" i="13"/>
  <c r="X431" i="13"/>
  <c r="M434" i="13"/>
  <c r="N434" i="13" s="1"/>
  <c r="L435" i="13" s="1"/>
  <c r="M435" i="13" s="1"/>
  <c r="CQ412" i="13"/>
  <c r="CO413" i="13" s="1"/>
  <c r="CP413" i="13" s="1"/>
  <c r="AP431" i="13"/>
  <c r="AR431" i="13"/>
  <c r="AS431" i="13"/>
  <c r="BB425" i="13"/>
  <c r="AZ426" i="13" s="1"/>
  <c r="BC426" i="13" s="1"/>
  <c r="CS412" i="13"/>
  <c r="CN44" i="13" s="1"/>
  <c r="CN46" i="13" s="1"/>
  <c r="EW378" i="13"/>
  <c r="EU378" i="13"/>
  <c r="ES379" i="13" s="1"/>
  <c r="EE367" i="13"/>
  <c r="EC367" i="13"/>
  <c r="EA368" i="13" s="1"/>
  <c r="EK377" i="13"/>
  <c r="EM377" i="13"/>
  <c r="AG441" i="13"/>
  <c r="AE441" i="13"/>
  <c r="DD247" i="13"/>
  <c r="CG247" i="13"/>
  <c r="CI247" i="13"/>
  <c r="CW247" i="13"/>
  <c r="BW247" i="13"/>
  <c r="BY247" i="13"/>
  <c r="DL247" i="13"/>
  <c r="C248" i="13"/>
  <c r="BO343" i="13"/>
  <c r="BM343" i="13"/>
  <c r="BK344" i="13" s="1"/>
  <c r="CR413" i="13" l="1"/>
  <c r="CQ413" i="13" s="1"/>
  <c r="CO414" i="13" s="1"/>
  <c r="CR414" i="13" s="1"/>
  <c r="P434" i="13"/>
  <c r="P435" i="13" s="1"/>
  <c r="Y431" i="13"/>
  <c r="W431" i="13"/>
  <c r="U432" i="13" s="1"/>
  <c r="O435" i="13"/>
  <c r="N435" i="13" s="1"/>
  <c r="L436" i="13" s="1"/>
  <c r="CP414" i="13"/>
  <c r="AQ431" i="13"/>
  <c r="AO432" i="13" s="1"/>
  <c r="BA426" i="13"/>
  <c r="BB426" i="13" s="1"/>
  <c r="AZ427" i="13" s="1"/>
  <c r="BD426" i="13"/>
  <c r="CS413" i="13"/>
  <c r="EV379" i="13"/>
  <c r="ET379" i="13"/>
  <c r="EB368" i="13"/>
  <c r="ED368" i="13"/>
  <c r="EN377" i="13"/>
  <c r="EL377" i="13"/>
  <c r="EJ378" i="13" s="1"/>
  <c r="AH441" i="13"/>
  <c r="AF441" i="13"/>
  <c r="AD442" i="13" s="1"/>
  <c r="CZ247" i="13"/>
  <c r="CX247" i="13"/>
  <c r="BU248" i="13"/>
  <c r="DG247" i="13"/>
  <c r="BN344" i="13"/>
  <c r="BL344" i="13"/>
  <c r="F248" i="13"/>
  <c r="DM248" i="13" s="1"/>
  <c r="D248" i="13"/>
  <c r="DJ248" i="13"/>
  <c r="DE247" i="13"/>
  <c r="CE248" i="13"/>
  <c r="CQ414" i="13" l="1"/>
  <c r="CO415" i="13" s="1"/>
  <c r="CP415" i="13" s="1"/>
  <c r="X432" i="13"/>
  <c r="V432" i="13"/>
  <c r="AP432" i="13"/>
  <c r="AR432" i="13"/>
  <c r="AS432" i="13"/>
  <c r="M436" i="13"/>
  <c r="P436" i="13" s="1"/>
  <c r="O436" i="13"/>
  <c r="BC427" i="13"/>
  <c r="BA427" i="13"/>
  <c r="BD427" i="13" s="1"/>
  <c r="CS414" i="13"/>
  <c r="CR415" i="13"/>
  <c r="EW379" i="13"/>
  <c r="EU379" i="13"/>
  <c r="ES380" i="13" s="1"/>
  <c r="EE368" i="13"/>
  <c r="EC368" i="13"/>
  <c r="EA369" i="13" s="1"/>
  <c r="EK378" i="13"/>
  <c r="EM378" i="13"/>
  <c r="AG442" i="13"/>
  <c r="AE442" i="13"/>
  <c r="CF248" i="13"/>
  <c r="CH248" i="13"/>
  <c r="DF248" i="13" s="1"/>
  <c r="DC248" i="13"/>
  <c r="G248" i="13"/>
  <c r="DN248" i="13" s="1"/>
  <c r="E248" i="13"/>
  <c r="DK248" i="13"/>
  <c r="CV248" i="13"/>
  <c r="BX248" i="13"/>
  <c r="CY248" i="13" s="1"/>
  <c r="BV248" i="13"/>
  <c r="BO344" i="13"/>
  <c r="BM344" i="13"/>
  <c r="BK345" i="13" s="1"/>
  <c r="Y432" i="13" l="1"/>
  <c r="W432" i="13"/>
  <c r="U433" i="13" s="1"/>
  <c r="AQ432" i="13"/>
  <c r="AO433" i="13" s="1"/>
  <c r="N436" i="13"/>
  <c r="L437" i="13" s="1"/>
  <c r="BB427" i="13"/>
  <c r="AZ428" i="13" s="1"/>
  <c r="BA428" i="13" s="1"/>
  <c r="CQ415" i="13"/>
  <c r="CO416" i="13" s="1"/>
  <c r="CS415" i="13"/>
  <c r="AF442" i="13"/>
  <c r="AD443" i="13" s="1"/>
  <c r="AG443" i="13" s="1"/>
  <c r="ET380" i="13"/>
  <c r="EV380" i="13"/>
  <c r="ED369" i="13"/>
  <c r="EB369" i="13"/>
  <c r="EN378" i="13"/>
  <c r="EL378" i="13"/>
  <c r="EJ379" i="13" s="1"/>
  <c r="AH442" i="13"/>
  <c r="CW248" i="13"/>
  <c r="BW248" i="13"/>
  <c r="BY248" i="13"/>
  <c r="DL248" i="13"/>
  <c r="C249" i="13"/>
  <c r="BN345" i="13"/>
  <c r="BL345" i="13"/>
  <c r="CG248" i="13"/>
  <c r="DD248" i="13"/>
  <c r="CI248" i="13"/>
  <c r="X433" i="13" l="1"/>
  <c r="V433" i="13"/>
  <c r="W433" i="13" s="1"/>
  <c r="U434" i="13" s="1"/>
  <c r="CR416" i="13"/>
  <c r="CP416" i="13"/>
  <c r="AP433" i="13"/>
  <c r="AR433" i="13"/>
  <c r="AS433" i="13"/>
  <c r="BC428" i="13"/>
  <c r="BB428" i="13" s="1"/>
  <c r="AZ429" i="13" s="1"/>
  <c r="BA429" i="13" s="1"/>
  <c r="M437" i="13"/>
  <c r="O437" i="13"/>
  <c r="BD428" i="13"/>
  <c r="AE443" i="13"/>
  <c r="AF443" i="13" s="1"/>
  <c r="AD444" i="13" s="1"/>
  <c r="EW380" i="13"/>
  <c r="EU380" i="13"/>
  <c r="ES381" i="13" s="1"/>
  <c r="EE369" i="13"/>
  <c r="EC369" i="13"/>
  <c r="EA370" i="13" s="1"/>
  <c r="EM379" i="13"/>
  <c r="EK379" i="13"/>
  <c r="BO345" i="13"/>
  <c r="BM345" i="13"/>
  <c r="BK346" i="13" s="1"/>
  <c r="CX248" i="13"/>
  <c r="BU249" i="13"/>
  <c r="F249" i="13"/>
  <c r="DM249" i="13" s="1"/>
  <c r="D249" i="13"/>
  <c r="DJ249" i="13"/>
  <c r="DG248" i="13"/>
  <c r="DE248" i="13"/>
  <c r="CE249" i="13"/>
  <c r="CZ248" i="13"/>
  <c r="Y433" i="13" l="1"/>
  <c r="V434" i="13"/>
  <c r="Y434" i="13" s="1"/>
  <c r="X434" i="13"/>
  <c r="CQ416" i="13"/>
  <c r="CO417" i="13" s="1"/>
  <c r="CP417" i="13" s="1"/>
  <c r="AQ433" i="13"/>
  <c r="AO434" i="13" s="1"/>
  <c r="N437" i="13"/>
  <c r="L438" i="13" s="1"/>
  <c r="M438" i="13" s="1"/>
  <c r="BD429" i="13"/>
  <c r="BC429" i="13"/>
  <c r="BB429" i="13" s="1"/>
  <c r="AZ430" i="13" s="1"/>
  <c r="P437" i="13"/>
  <c r="CS416" i="13"/>
  <c r="AH443" i="13"/>
  <c r="EV381" i="13"/>
  <c r="ET381" i="13"/>
  <c r="ED370" i="13"/>
  <c r="EB370" i="13"/>
  <c r="EN379" i="13"/>
  <c r="EL379" i="13"/>
  <c r="EJ380" i="13" s="1"/>
  <c r="AG444" i="13"/>
  <c r="AE444" i="13"/>
  <c r="G249" i="13"/>
  <c r="DN249" i="13" s="1"/>
  <c r="E249" i="13"/>
  <c r="DK249" i="13"/>
  <c r="BV249" i="13"/>
  <c r="CV249" i="13"/>
  <c r="BX249" i="13"/>
  <c r="CY249" i="13" s="1"/>
  <c r="BN346" i="13"/>
  <c r="BL346" i="13"/>
  <c r="DC249" i="13"/>
  <c r="CF249" i="13"/>
  <c r="CH249" i="13"/>
  <c r="DF249" i="13" s="1"/>
  <c r="CS417" i="13" l="1"/>
  <c r="W434" i="13"/>
  <c r="U435" i="13" s="1"/>
  <c r="CR417" i="13"/>
  <c r="CQ417" i="13" s="1"/>
  <c r="CO418" i="13" s="1"/>
  <c r="CP418" i="13" s="1"/>
  <c r="CS418" i="13" s="1"/>
  <c r="AP434" i="13"/>
  <c r="AR434" i="13"/>
  <c r="AS434" i="13"/>
  <c r="O438" i="13"/>
  <c r="N438" i="13" s="1"/>
  <c r="L439" i="13" s="1"/>
  <c r="P438" i="13"/>
  <c r="BC430" i="13"/>
  <c r="BA430" i="13"/>
  <c r="BD430" i="13" s="1"/>
  <c r="CR418" i="13"/>
  <c r="CQ418" i="13" s="1"/>
  <c r="CO419" i="13" s="1"/>
  <c r="CP419" i="13" s="1"/>
  <c r="EW381" i="13"/>
  <c r="EU381" i="13"/>
  <c r="ES382" i="13" s="1"/>
  <c r="EE370" i="13"/>
  <c r="EC370" i="13"/>
  <c r="EA371" i="13" s="1"/>
  <c r="EK380" i="13"/>
  <c r="EM380" i="13"/>
  <c r="AH444" i="13"/>
  <c r="AF444" i="13"/>
  <c r="AD445" i="13" s="1"/>
  <c r="DD249" i="13"/>
  <c r="CG249" i="13"/>
  <c r="CI249" i="13"/>
  <c r="BW249" i="13"/>
  <c r="CW249" i="13"/>
  <c r="BY249" i="13"/>
  <c r="DL249" i="13"/>
  <c r="C250" i="13"/>
  <c r="BO346" i="13"/>
  <c r="BM346" i="13"/>
  <c r="BK347" i="13" s="1"/>
  <c r="X435" i="13" l="1"/>
  <c r="V435" i="13"/>
  <c r="M439" i="13"/>
  <c r="P439" i="13" s="1"/>
  <c r="O439" i="13"/>
  <c r="AQ434" i="13"/>
  <c r="AO435" i="13" s="1"/>
  <c r="BB430" i="13"/>
  <c r="AZ431" i="13" s="1"/>
  <c r="CR419" i="13"/>
  <c r="EV382" i="13"/>
  <c r="ET382" i="13"/>
  <c r="EB371" i="13"/>
  <c r="ED371" i="13"/>
  <c r="EN380" i="13"/>
  <c r="EL380" i="13"/>
  <c r="EJ381" i="13" s="1"/>
  <c r="AE445" i="13"/>
  <c r="AH445" i="13" s="1"/>
  <c r="AG445" i="13"/>
  <c r="D250" i="13"/>
  <c r="F250" i="13"/>
  <c r="DM250" i="13" s="1"/>
  <c r="DJ250" i="13"/>
  <c r="CZ249" i="13"/>
  <c r="DG249" i="13"/>
  <c r="DE249" i="13"/>
  <c r="CE250" i="13"/>
  <c r="BN347" i="13"/>
  <c r="BL347" i="13"/>
  <c r="CX249" i="13"/>
  <c r="BU250" i="13"/>
  <c r="Y435" i="13" l="1"/>
  <c r="W435" i="13"/>
  <c r="U436" i="13" s="1"/>
  <c r="N439" i="13"/>
  <c r="L440" i="13" s="1"/>
  <c r="AP435" i="13"/>
  <c r="AS435" i="13"/>
  <c r="AR435" i="13"/>
  <c r="BC431" i="13"/>
  <c r="BA431" i="13"/>
  <c r="BD431" i="13"/>
  <c r="CQ419" i="13"/>
  <c r="CO420" i="13" s="1"/>
  <c r="CP420" i="13" s="1"/>
  <c r="CS419" i="13"/>
  <c r="EW382" i="13"/>
  <c r="EU382" i="13"/>
  <c r="ES383" i="13" s="1"/>
  <c r="EE371" i="13"/>
  <c r="EC371" i="13"/>
  <c r="EA372" i="13" s="1"/>
  <c r="EK381" i="13"/>
  <c r="EM381" i="13"/>
  <c r="AF445" i="13"/>
  <c r="AD446" i="13" s="1"/>
  <c r="BO347" i="13"/>
  <c r="BM347" i="13"/>
  <c r="BK348" i="13" s="1"/>
  <c r="G250" i="13"/>
  <c r="DN250" i="13" s="1"/>
  <c r="E250" i="13"/>
  <c r="DK250" i="13"/>
  <c r="BV250" i="13"/>
  <c r="BX250" i="13"/>
  <c r="CY250" i="13" s="1"/>
  <c r="CV250" i="13"/>
  <c r="DC250" i="13"/>
  <c r="CF250" i="13"/>
  <c r="CH250" i="13"/>
  <c r="DF250" i="13" s="1"/>
  <c r="X436" i="13" l="1"/>
  <c r="V436" i="13"/>
  <c r="O440" i="13"/>
  <c r="M440" i="13"/>
  <c r="AQ435" i="13"/>
  <c r="AO436" i="13" s="1"/>
  <c r="BB431" i="13"/>
  <c r="AZ432" i="13" s="1"/>
  <c r="BA432" i="13" s="1"/>
  <c r="BD432" i="13" s="1"/>
  <c r="CR420" i="13"/>
  <c r="ET383" i="13"/>
  <c r="EV383" i="13"/>
  <c r="ED372" i="13"/>
  <c r="EB372" i="13"/>
  <c r="EN381" i="13"/>
  <c r="EL381" i="13"/>
  <c r="EJ382" i="13" s="1"/>
  <c r="AG446" i="13"/>
  <c r="AE446" i="13"/>
  <c r="DD250" i="13"/>
  <c r="CG250" i="13"/>
  <c r="CI250" i="13"/>
  <c r="DL250" i="13"/>
  <c r="C251" i="13"/>
  <c r="BW250" i="13"/>
  <c r="CW250" i="13"/>
  <c r="BY250" i="13"/>
  <c r="BN348" i="13"/>
  <c r="BL348" i="13"/>
  <c r="Y436" i="13" l="1"/>
  <c r="W436" i="13"/>
  <c r="U437" i="13" s="1"/>
  <c r="BC432" i="13"/>
  <c r="BB432" i="13" s="1"/>
  <c r="AZ433" i="13" s="1"/>
  <c r="BA433" i="13" s="1"/>
  <c r="N440" i="13"/>
  <c r="L441" i="13" s="1"/>
  <c r="O441" i="13" s="1"/>
  <c r="P440" i="13"/>
  <c r="AP436" i="13"/>
  <c r="AR436" i="13"/>
  <c r="AS436" i="13"/>
  <c r="CS420" i="13"/>
  <c r="CQ420" i="13"/>
  <c r="CO421" i="13" s="1"/>
  <c r="CP421" i="13" s="1"/>
  <c r="EW383" i="13"/>
  <c r="EU383" i="13"/>
  <c r="ES384" i="13" s="1"/>
  <c r="EE372" i="13"/>
  <c r="EC372" i="13"/>
  <c r="EA373" i="13" s="1"/>
  <c r="AF446" i="13"/>
  <c r="AD447" i="13" s="1"/>
  <c r="AE447" i="13" s="1"/>
  <c r="EK382" i="13"/>
  <c r="EM382" i="13"/>
  <c r="AH446" i="13"/>
  <c r="D251" i="13"/>
  <c r="F251" i="13"/>
  <c r="DM251" i="13" s="1"/>
  <c r="DJ251" i="13"/>
  <c r="DG250" i="13"/>
  <c r="CZ250" i="13"/>
  <c r="DE250" i="13"/>
  <c r="CE251" i="13"/>
  <c r="BO348" i="13"/>
  <c r="BM348" i="13"/>
  <c r="BK349" i="13" s="1"/>
  <c r="CX250" i="13"/>
  <c r="BU251" i="13"/>
  <c r="V437" i="13" l="1"/>
  <c r="X437" i="13"/>
  <c r="M441" i="13"/>
  <c r="N441" i="13" s="1"/>
  <c r="L442" i="13" s="1"/>
  <c r="O442" i="13" s="1"/>
  <c r="BC433" i="13"/>
  <c r="BB433" i="13" s="1"/>
  <c r="AZ434" i="13" s="1"/>
  <c r="AQ436" i="13"/>
  <c r="AO437" i="13" s="1"/>
  <c r="BD433" i="13"/>
  <c r="CR421" i="13"/>
  <c r="EV384" i="13"/>
  <c r="ET384" i="13"/>
  <c r="AG447" i="13"/>
  <c r="AF447" i="13" s="1"/>
  <c r="AD448" i="13" s="1"/>
  <c r="EB373" i="13"/>
  <c r="ED373" i="13"/>
  <c r="EN382" i="13"/>
  <c r="EL382" i="13"/>
  <c r="EJ383" i="13" s="1"/>
  <c r="AH447" i="13"/>
  <c r="BN349" i="13"/>
  <c r="BL349" i="13"/>
  <c r="G251" i="13"/>
  <c r="DN251" i="13" s="1"/>
  <c r="E251" i="13"/>
  <c r="DK251" i="13"/>
  <c r="CV251" i="13"/>
  <c r="BV251" i="13"/>
  <c r="BX251" i="13"/>
  <c r="CY251" i="13" s="1"/>
  <c r="CH251" i="13"/>
  <c r="DF251" i="13" s="1"/>
  <c r="DC251" i="13"/>
  <c r="CF251" i="13"/>
  <c r="Y437" i="13" l="1"/>
  <c r="W437" i="13"/>
  <c r="U438" i="13" s="1"/>
  <c r="M442" i="13"/>
  <c r="N442" i="13" s="1"/>
  <c r="L443" i="13" s="1"/>
  <c r="O443" i="13" s="1"/>
  <c r="P441" i="13"/>
  <c r="AP437" i="13"/>
  <c r="AR437" i="13"/>
  <c r="BA434" i="13"/>
  <c r="BC434" i="13"/>
  <c r="CQ421" i="13"/>
  <c r="CO422" i="13" s="1"/>
  <c r="CP422" i="13" s="1"/>
  <c r="CS421" i="13"/>
  <c r="EW384" i="13"/>
  <c r="EU384" i="13"/>
  <c r="ES385" i="13" s="1"/>
  <c r="EE373" i="13"/>
  <c r="EC373" i="13"/>
  <c r="EA374" i="13" s="1"/>
  <c r="EK383" i="13"/>
  <c r="EM383" i="13"/>
  <c r="AG448" i="13"/>
  <c r="AE448" i="13"/>
  <c r="CW251" i="13"/>
  <c r="BW251" i="13"/>
  <c r="BY251" i="13"/>
  <c r="DL251" i="13"/>
  <c r="C252" i="13"/>
  <c r="DD251" i="13"/>
  <c r="CG251" i="13"/>
  <c r="CI251" i="13"/>
  <c r="BO349" i="13"/>
  <c r="BM349" i="13"/>
  <c r="BK350" i="13" s="1"/>
  <c r="V438" i="13" l="1"/>
  <c r="Y438" i="13" s="1"/>
  <c r="X438" i="13"/>
  <c r="P442" i="13"/>
  <c r="M443" i="13"/>
  <c r="N443" i="13" s="1"/>
  <c r="L444" i="13" s="1"/>
  <c r="M444" i="13" s="1"/>
  <c r="AS437" i="13"/>
  <c r="AQ437" i="13"/>
  <c r="AO438" i="13" s="1"/>
  <c r="BD434" i="13"/>
  <c r="BB434" i="13"/>
  <c r="AZ435" i="13" s="1"/>
  <c r="CR422" i="13"/>
  <c r="CQ422" i="13" s="1"/>
  <c r="CO423" i="13" s="1"/>
  <c r="CP423" i="13" s="1"/>
  <c r="CS422" i="13"/>
  <c r="EV385" i="13"/>
  <c r="ET385" i="13"/>
  <c r="EB374" i="13"/>
  <c r="ED374" i="13"/>
  <c r="EN383" i="13"/>
  <c r="EL383" i="13"/>
  <c r="EJ384" i="13" s="1"/>
  <c r="AH448" i="13"/>
  <c r="AF448" i="13"/>
  <c r="AD449" i="13" s="1"/>
  <c r="F252" i="13"/>
  <c r="DM252" i="13" s="1"/>
  <c r="D252" i="13"/>
  <c r="DJ252" i="13"/>
  <c r="DG251" i="13"/>
  <c r="CZ251" i="13"/>
  <c r="CX251" i="13"/>
  <c r="BU252" i="13"/>
  <c r="DE251" i="13"/>
  <c r="CE252" i="13"/>
  <c r="BN350" i="13"/>
  <c r="BL350" i="13"/>
  <c r="W438" i="13" l="1"/>
  <c r="U439" i="13" s="1"/>
  <c r="X439" i="13" s="1"/>
  <c r="O444" i="13"/>
  <c r="N444" i="13" s="1"/>
  <c r="L445" i="13" s="1"/>
  <c r="P443" i="13"/>
  <c r="P444" i="13" s="1"/>
  <c r="AR438" i="13"/>
  <c r="AP438" i="13"/>
  <c r="BA435" i="13"/>
  <c r="BC435" i="13"/>
  <c r="CR423" i="13"/>
  <c r="EW385" i="13"/>
  <c r="EU385" i="13"/>
  <c r="ES386" i="13" s="1"/>
  <c r="EE374" i="13"/>
  <c r="EC374" i="13"/>
  <c r="EA375" i="13" s="1"/>
  <c r="EK384" i="13"/>
  <c r="EM384" i="13"/>
  <c r="AE449" i="13"/>
  <c r="AG449" i="13"/>
  <c r="BV252" i="13"/>
  <c r="BX252" i="13"/>
  <c r="CY252" i="13" s="1"/>
  <c r="CV252" i="13"/>
  <c r="G252" i="13"/>
  <c r="DN252" i="13" s="1"/>
  <c r="E252" i="13"/>
  <c r="DK252" i="13"/>
  <c r="BO350" i="13"/>
  <c r="BM350" i="13"/>
  <c r="BK351" i="13" s="1"/>
  <c r="DC252" i="13"/>
  <c r="CF252" i="13"/>
  <c r="CH252" i="13"/>
  <c r="DF252" i="13" s="1"/>
  <c r="V439" i="13" l="1"/>
  <c r="Y439" i="13"/>
  <c r="W439" i="13"/>
  <c r="U440" i="13" s="1"/>
  <c r="M445" i="13"/>
  <c r="P445" i="13" s="1"/>
  <c r="O445" i="13"/>
  <c r="AS438" i="13"/>
  <c r="AQ438" i="13"/>
  <c r="AO439" i="13" s="1"/>
  <c r="BD435" i="13"/>
  <c r="BB435" i="13"/>
  <c r="AZ436" i="13" s="1"/>
  <c r="CS423" i="13"/>
  <c r="CQ423" i="13"/>
  <c r="CO424" i="13" s="1"/>
  <c r="CP424" i="13" s="1"/>
  <c r="EV386" i="13"/>
  <c r="ET386" i="13"/>
  <c r="EL384" i="13"/>
  <c r="EJ385" i="13" s="1"/>
  <c r="EM385" i="13" s="1"/>
  <c r="EB375" i="13"/>
  <c r="ED375" i="13"/>
  <c r="EN384" i="13"/>
  <c r="EK385" i="13"/>
  <c r="AF449" i="13"/>
  <c r="AD450" i="13" s="1"/>
  <c r="AG450" i="13" s="1"/>
  <c r="AH449" i="13"/>
  <c r="DL252" i="13"/>
  <c r="C253" i="13"/>
  <c r="BN351" i="13"/>
  <c r="BL351" i="13"/>
  <c r="DD252" i="13"/>
  <c r="CG252" i="13"/>
  <c r="CI252" i="13"/>
  <c r="CW252" i="13"/>
  <c r="BW252" i="13"/>
  <c r="BY252" i="13"/>
  <c r="X440" i="13" l="1"/>
  <c r="V440" i="13"/>
  <c r="N445" i="13"/>
  <c r="L446" i="13" s="1"/>
  <c r="AR439" i="13"/>
  <c r="AP439" i="13"/>
  <c r="AS439" i="13"/>
  <c r="BC436" i="13"/>
  <c r="BA436" i="13"/>
  <c r="BD436" i="13"/>
  <c r="CR424" i="13"/>
  <c r="EW386" i="13"/>
  <c r="EU386" i="13"/>
  <c r="ES387" i="13" s="1"/>
  <c r="AE450" i="13"/>
  <c r="AF450" i="13" s="1"/>
  <c r="AD451" i="13" s="1"/>
  <c r="EE375" i="13"/>
  <c r="EC375" i="13"/>
  <c r="EA376" i="13" s="1"/>
  <c r="EN385" i="13"/>
  <c r="EL385" i="13"/>
  <c r="EJ386" i="13" s="1"/>
  <c r="CZ252" i="13"/>
  <c r="D253" i="13"/>
  <c r="F253" i="13"/>
  <c r="DM253" i="13" s="1"/>
  <c r="DJ253" i="13"/>
  <c r="CX252" i="13"/>
  <c r="BU253" i="13"/>
  <c r="DG252" i="13"/>
  <c r="DE252" i="13"/>
  <c r="CE253" i="13"/>
  <c r="BO351" i="13"/>
  <c r="BM351" i="13"/>
  <c r="BK352" i="13" s="1"/>
  <c r="W440" i="13" l="1"/>
  <c r="U441" i="13" s="1"/>
  <c r="AQ439" i="13"/>
  <c r="AO440" i="13" s="1"/>
  <c r="AR440" i="13" s="1"/>
  <c r="Y440" i="13"/>
  <c r="V441" i="13"/>
  <c r="X441" i="13"/>
  <c r="BB436" i="13"/>
  <c r="AZ437" i="13" s="1"/>
  <c r="BA437" i="13" s="1"/>
  <c r="O446" i="13"/>
  <c r="M446" i="13"/>
  <c r="AP440" i="13"/>
  <c r="BD437" i="13"/>
  <c r="AH450" i="13"/>
  <c r="CS424" i="13"/>
  <c r="CQ424" i="13"/>
  <c r="CO425" i="13" s="1"/>
  <c r="CP425" i="13" s="1"/>
  <c r="ET387" i="13"/>
  <c r="EW387" i="13" s="1"/>
  <c r="EV387" i="13"/>
  <c r="AE451" i="13"/>
  <c r="AG451" i="13"/>
  <c r="EB376" i="13"/>
  <c r="ED376" i="13"/>
  <c r="EM386" i="13"/>
  <c r="EK386" i="13"/>
  <c r="DC253" i="13"/>
  <c r="CF253" i="13"/>
  <c r="CH253" i="13"/>
  <c r="DF253" i="13" s="1"/>
  <c r="BN352" i="13"/>
  <c r="BL352" i="13"/>
  <c r="BX253" i="13"/>
  <c r="CY253" i="13" s="1"/>
  <c r="CV253" i="13"/>
  <c r="BV253" i="13"/>
  <c r="G253" i="13"/>
  <c r="DN253" i="13" s="1"/>
  <c r="E253" i="13"/>
  <c r="DK253" i="13"/>
  <c r="BC437" i="13" l="1"/>
  <c r="Y441" i="13"/>
  <c r="W441" i="13"/>
  <c r="U442" i="13" s="1"/>
  <c r="X442" i="13" s="1"/>
  <c r="V442" i="13"/>
  <c r="BB437" i="13"/>
  <c r="AZ438" i="13" s="1"/>
  <c r="BC438" i="13" s="1"/>
  <c r="N446" i="13"/>
  <c r="L447" i="13" s="1"/>
  <c r="P446" i="13"/>
  <c r="AS440" i="13"/>
  <c r="AQ440" i="13"/>
  <c r="AO441" i="13" s="1"/>
  <c r="AH451" i="13"/>
  <c r="CR425" i="13"/>
  <c r="EU387" i="13"/>
  <c r="ES388" i="13" s="1"/>
  <c r="AF451" i="13"/>
  <c r="AD452" i="13" s="1"/>
  <c r="EE376" i="13"/>
  <c r="EC376" i="13"/>
  <c r="EA377" i="13" s="1"/>
  <c r="EN386" i="13"/>
  <c r="EL386" i="13"/>
  <c r="EJ387" i="13" s="1"/>
  <c r="CW253" i="13"/>
  <c r="BW253" i="13"/>
  <c r="BY253" i="13"/>
  <c r="BO352" i="13"/>
  <c r="BM352" i="13"/>
  <c r="BK353" i="13" s="1"/>
  <c r="DD253" i="13"/>
  <c r="CG253" i="13"/>
  <c r="CI253" i="13"/>
  <c r="DL253" i="13"/>
  <c r="C254" i="13"/>
  <c r="W442" i="13" l="1"/>
  <c r="U443" i="13" s="1"/>
  <c r="BA438" i="13"/>
  <c r="BB438" i="13" s="1"/>
  <c r="AZ439" i="13" s="1"/>
  <c r="Y442" i="13"/>
  <c r="V443" i="13"/>
  <c r="Y443" i="13" s="1"/>
  <c r="X443" i="13"/>
  <c r="M447" i="13"/>
  <c r="O447" i="13"/>
  <c r="AP441" i="13"/>
  <c r="AR441" i="13"/>
  <c r="AS441" i="13"/>
  <c r="BD438" i="13"/>
  <c r="CS425" i="13"/>
  <c r="CQ425" i="13"/>
  <c r="CO426" i="13" s="1"/>
  <c r="CP426" i="13" s="1"/>
  <c r="EV388" i="13"/>
  <c r="ET388" i="13"/>
  <c r="AG452" i="13"/>
  <c r="AE452" i="13"/>
  <c r="ED377" i="13"/>
  <c r="EB377" i="13"/>
  <c r="EK387" i="13"/>
  <c r="EN387" i="13" s="1"/>
  <c r="EM387" i="13"/>
  <c r="BN353" i="13"/>
  <c r="BL353" i="13"/>
  <c r="F254" i="13"/>
  <c r="DM254" i="13" s="1"/>
  <c r="D254" i="13"/>
  <c r="DJ254" i="13"/>
  <c r="DG253" i="13"/>
  <c r="CZ253" i="13"/>
  <c r="DE253" i="13"/>
  <c r="CE254" i="13"/>
  <c r="CX253" i="13"/>
  <c r="BU254" i="13"/>
  <c r="BA439" i="13" l="1"/>
  <c r="BC439" i="13"/>
  <c r="BD439" i="13"/>
  <c r="W443" i="13"/>
  <c r="U444" i="13" s="1"/>
  <c r="N447" i="13"/>
  <c r="L448" i="13" s="1"/>
  <c r="M448" i="13" s="1"/>
  <c r="P447" i="13"/>
  <c r="AQ441" i="13"/>
  <c r="AO442" i="13" s="1"/>
  <c r="AR442" i="13" s="1"/>
  <c r="CR426" i="13"/>
  <c r="CS426" i="13"/>
  <c r="EW388" i="13"/>
  <c r="EU388" i="13"/>
  <c r="ES389" i="13" s="1"/>
  <c r="AH452" i="13"/>
  <c r="AF452" i="13"/>
  <c r="AD453" i="13" s="1"/>
  <c r="EE377" i="13"/>
  <c r="EC377" i="13"/>
  <c r="EA378" i="13" s="1"/>
  <c r="EL387" i="13"/>
  <c r="EJ388" i="13" s="1"/>
  <c r="CV254" i="13"/>
  <c r="BV254" i="13"/>
  <c r="BX254" i="13"/>
  <c r="CY254" i="13" s="1"/>
  <c r="CF254" i="13"/>
  <c r="CH254" i="13"/>
  <c r="DF254" i="13" s="1"/>
  <c r="DC254" i="13"/>
  <c r="G254" i="13"/>
  <c r="DN254" i="13" s="1"/>
  <c r="E254" i="13"/>
  <c r="DK254" i="13"/>
  <c r="BO353" i="13"/>
  <c r="BM353" i="13"/>
  <c r="BK354" i="13" s="1"/>
  <c r="BB439" i="13" l="1"/>
  <c r="AZ440" i="13" s="1"/>
  <c r="BA440" i="13" s="1"/>
  <c r="O448" i="13"/>
  <c r="X444" i="13"/>
  <c r="V444" i="13"/>
  <c r="P448" i="13"/>
  <c r="N448" i="13"/>
  <c r="L449" i="13" s="1"/>
  <c r="AP442" i="13"/>
  <c r="AQ442" i="13" s="1"/>
  <c r="AO443" i="13" s="1"/>
  <c r="BC440" i="13"/>
  <c r="BB440" i="13" s="1"/>
  <c r="AZ441" i="13" s="1"/>
  <c r="AS442" i="13"/>
  <c r="BD440" i="13"/>
  <c r="CQ426" i="13"/>
  <c r="CO427" i="13" s="1"/>
  <c r="CP427" i="13" s="1"/>
  <c r="ET389" i="13"/>
  <c r="EV389" i="13"/>
  <c r="AE453" i="13"/>
  <c r="AH453" i="13" s="1"/>
  <c r="AG453" i="13"/>
  <c r="EB378" i="13"/>
  <c r="ED378" i="13"/>
  <c r="EK388" i="13"/>
  <c r="EM388" i="13"/>
  <c r="BN354" i="13"/>
  <c r="BL354" i="13"/>
  <c r="DL254" i="13"/>
  <c r="C255" i="13"/>
  <c r="CW254" i="13"/>
  <c r="BW254" i="13"/>
  <c r="BY254" i="13"/>
  <c r="DD254" i="13"/>
  <c r="CG254" i="13"/>
  <c r="CI254" i="13"/>
  <c r="W444" i="13" l="1"/>
  <c r="U445" i="13" s="1"/>
  <c r="X445" i="13" s="1"/>
  <c r="Y444" i="13"/>
  <c r="BA441" i="13"/>
  <c r="BC441" i="13"/>
  <c r="O449" i="13"/>
  <c r="M449" i="13"/>
  <c r="AP443" i="13"/>
  <c r="AR443" i="13"/>
  <c r="AS443" i="13"/>
  <c r="BD441" i="13"/>
  <c r="CR427" i="13"/>
  <c r="CQ427" i="13" s="1"/>
  <c r="CO428" i="13" s="1"/>
  <c r="CS427" i="13"/>
  <c r="AF453" i="13"/>
  <c r="AD454" i="13" s="1"/>
  <c r="AE454" i="13" s="1"/>
  <c r="EW389" i="13"/>
  <c r="EU389" i="13"/>
  <c r="ES390" i="13" s="1"/>
  <c r="EE378" i="13"/>
  <c r="EC378" i="13"/>
  <c r="EA379" i="13" s="1"/>
  <c r="EN388" i="13"/>
  <c r="EL388" i="13"/>
  <c r="EJ389" i="13" s="1"/>
  <c r="CZ254" i="13"/>
  <c r="CX254" i="13"/>
  <c r="BU255" i="13"/>
  <c r="DG254" i="13"/>
  <c r="BO354" i="13"/>
  <c r="BM354" i="13"/>
  <c r="BK355" i="13" s="1"/>
  <c r="DE254" i="13"/>
  <c r="CE255" i="13"/>
  <c r="F255" i="13"/>
  <c r="DM255" i="13" s="1"/>
  <c r="D255" i="13"/>
  <c r="DJ255" i="13"/>
  <c r="V445" i="13" l="1"/>
  <c r="Y445" i="13"/>
  <c r="W445" i="13"/>
  <c r="U446" i="13" s="1"/>
  <c r="V446" i="13" s="1"/>
  <c r="BB441" i="13"/>
  <c r="AZ442" i="13" s="1"/>
  <c r="BA442" i="13" s="1"/>
  <c r="P449" i="13"/>
  <c r="N449" i="13"/>
  <c r="L450" i="13" s="1"/>
  <c r="AQ443" i="13"/>
  <c r="AO444" i="13" s="1"/>
  <c r="AP444" i="13" s="1"/>
  <c r="CR428" i="13"/>
  <c r="CP428" i="13"/>
  <c r="AG454" i="13"/>
  <c r="AF454" i="13" s="1"/>
  <c r="AD455" i="13" s="1"/>
  <c r="ET390" i="13"/>
  <c r="EV390" i="13"/>
  <c r="AH454" i="13"/>
  <c r="ED379" i="13"/>
  <c r="EB379" i="13"/>
  <c r="EK389" i="13"/>
  <c r="EM389" i="13"/>
  <c r="G255" i="13"/>
  <c r="DN255" i="13" s="1"/>
  <c r="E255" i="13"/>
  <c r="DK255" i="13"/>
  <c r="BX255" i="13"/>
  <c r="CY255" i="13" s="1"/>
  <c r="CV255" i="13"/>
  <c r="BV255" i="13"/>
  <c r="BN355" i="13"/>
  <c r="BL355" i="13"/>
  <c r="CH255" i="13"/>
  <c r="DF255" i="13" s="1"/>
  <c r="DC255" i="13"/>
  <c r="CF255" i="13"/>
  <c r="BD442" i="13" l="1"/>
  <c r="X446" i="13"/>
  <c r="W446" i="13" s="1"/>
  <c r="U447" i="13" s="1"/>
  <c r="BC442" i="13"/>
  <c r="BB442" i="13" s="1"/>
  <c r="AZ443" i="13" s="1"/>
  <c r="BC443" i="13" s="1"/>
  <c r="CQ428" i="13"/>
  <c r="CO429" i="13" s="1"/>
  <c r="CP429" i="13" s="1"/>
  <c r="Y446" i="13"/>
  <c r="AS444" i="13"/>
  <c r="AR444" i="13"/>
  <c r="AQ444" i="13" s="1"/>
  <c r="AO445" i="13" s="1"/>
  <c r="O450" i="13"/>
  <c r="M450" i="13"/>
  <c r="CS428" i="13"/>
  <c r="EW390" i="13"/>
  <c r="EU390" i="13"/>
  <c r="ES391" i="13" s="1"/>
  <c r="AG455" i="13"/>
  <c r="AE455" i="13"/>
  <c r="EE379" i="13"/>
  <c r="EC379" i="13"/>
  <c r="EA380" i="13" s="1"/>
  <c r="EN389" i="13"/>
  <c r="EL389" i="13"/>
  <c r="EJ390" i="13" s="1"/>
  <c r="CW255" i="13"/>
  <c r="BW255" i="13"/>
  <c r="BY255" i="13"/>
  <c r="DL255" i="13"/>
  <c r="C256" i="13"/>
  <c r="CG255" i="13"/>
  <c r="DD255" i="13"/>
  <c r="CI255" i="13"/>
  <c r="BO355" i="13"/>
  <c r="BM355" i="13"/>
  <c r="BK356" i="13" s="1"/>
  <c r="CR429" i="13" l="1"/>
  <c r="CQ429" i="13" s="1"/>
  <c r="CO430" i="13" s="1"/>
  <c r="CR430" i="13" s="1"/>
  <c r="BD443" i="13"/>
  <c r="BA443" i="13"/>
  <c r="BB443" i="13" s="1"/>
  <c r="AZ444" i="13" s="1"/>
  <c r="BA444" i="13" s="1"/>
  <c r="V447" i="13"/>
  <c r="X447" i="13"/>
  <c r="P450" i="13"/>
  <c r="N450" i="13"/>
  <c r="L451" i="13" s="1"/>
  <c r="AR445" i="13"/>
  <c r="AP445" i="13"/>
  <c r="AS445" i="13"/>
  <c r="CS429" i="13"/>
  <c r="EV391" i="13"/>
  <c r="ET391" i="13"/>
  <c r="AF455" i="13"/>
  <c r="AD456" i="13" s="1"/>
  <c r="AH455" i="13"/>
  <c r="ED380" i="13"/>
  <c r="EB380" i="13"/>
  <c r="EM390" i="13"/>
  <c r="EK390" i="13"/>
  <c r="BN356" i="13"/>
  <c r="BL356" i="13"/>
  <c r="DG255" i="13"/>
  <c r="CZ255" i="13"/>
  <c r="DE255" i="13"/>
  <c r="CE256" i="13"/>
  <c r="CX255" i="13"/>
  <c r="BU256" i="13"/>
  <c r="F256" i="13"/>
  <c r="DM256" i="13" s="1"/>
  <c r="D256" i="13"/>
  <c r="DJ256" i="13"/>
  <c r="BC444" i="13" l="1"/>
  <c r="BB444" i="13" s="1"/>
  <c r="AZ445" i="13" s="1"/>
  <c r="BD444" i="13"/>
  <c r="Y447" i="13"/>
  <c r="W447" i="13"/>
  <c r="U448" i="13" s="1"/>
  <c r="BC445" i="13"/>
  <c r="BA445" i="13"/>
  <c r="BD445" i="13" s="1"/>
  <c r="CP430" i="13"/>
  <c r="CQ430" i="13" s="1"/>
  <c r="CO431" i="13" s="1"/>
  <c r="CP431" i="13" s="1"/>
  <c r="O451" i="13"/>
  <c r="M451" i="13"/>
  <c r="AQ445" i="13"/>
  <c r="AO446" i="13" s="1"/>
  <c r="AS446" i="13" s="1"/>
  <c r="EW391" i="13"/>
  <c r="EU391" i="13"/>
  <c r="ES392" i="13" s="1"/>
  <c r="AG456" i="13"/>
  <c r="AE456" i="13"/>
  <c r="EE380" i="13"/>
  <c r="EC380" i="13"/>
  <c r="EA381" i="13" s="1"/>
  <c r="EN390" i="13"/>
  <c r="EL390" i="13"/>
  <c r="EJ391" i="13" s="1"/>
  <c r="CV256" i="13"/>
  <c r="BV256" i="13"/>
  <c r="BX256" i="13"/>
  <c r="CY256" i="13" s="1"/>
  <c r="BO356" i="13"/>
  <c r="BM356" i="13"/>
  <c r="BK357" i="13" s="1"/>
  <c r="CF256" i="13"/>
  <c r="CH256" i="13"/>
  <c r="DF256" i="13" s="1"/>
  <c r="DC256" i="13"/>
  <c r="G256" i="13"/>
  <c r="DN256" i="13" s="1"/>
  <c r="E256" i="13"/>
  <c r="DK256" i="13"/>
  <c r="V448" i="13" l="1"/>
  <c r="X448" i="13"/>
  <c r="AR446" i="13"/>
  <c r="BB445" i="13"/>
  <c r="AZ446" i="13" s="1"/>
  <c r="BA446" i="13" s="1"/>
  <c r="BD446" i="13" s="1"/>
  <c r="CS430" i="13"/>
  <c r="CS431" i="13" s="1"/>
  <c r="N451" i="13"/>
  <c r="L452" i="13" s="1"/>
  <c r="O452" i="13" s="1"/>
  <c r="CR431" i="13"/>
  <c r="CQ431" i="13" s="1"/>
  <c r="CO432" i="13" s="1"/>
  <c r="CP432" i="13" s="1"/>
  <c r="AP446" i="13"/>
  <c r="AQ446" i="13" s="1"/>
  <c r="AO447" i="13" s="1"/>
  <c r="P451" i="13"/>
  <c r="M452" i="13"/>
  <c r="AF456" i="13"/>
  <c r="AD457" i="13" s="1"/>
  <c r="AE457" i="13" s="1"/>
  <c r="ET392" i="13"/>
  <c r="EV392" i="13"/>
  <c r="AH456" i="13"/>
  <c r="EB381" i="13"/>
  <c r="ED381" i="13"/>
  <c r="EK391" i="13"/>
  <c r="EM391" i="13"/>
  <c r="DD256" i="13"/>
  <c r="CG256" i="13"/>
  <c r="CI256" i="13"/>
  <c r="BN357" i="13"/>
  <c r="BL357" i="13"/>
  <c r="BO357" i="13" s="1"/>
  <c r="CW256" i="13"/>
  <c r="BW256" i="13"/>
  <c r="BY256" i="13"/>
  <c r="DL256" i="13"/>
  <c r="C257" i="13"/>
  <c r="BC446" i="13" l="1"/>
  <c r="BB446" i="13" s="1"/>
  <c r="AZ447" i="13" s="1"/>
  <c r="BC447" i="13" s="1"/>
  <c r="Y448" i="13"/>
  <c r="W448" i="13"/>
  <c r="U449" i="13" s="1"/>
  <c r="CS432" i="13"/>
  <c r="AP447" i="13"/>
  <c r="AR447" i="13"/>
  <c r="AS447" i="13"/>
  <c r="CR432" i="13"/>
  <c r="CQ432" i="13" s="1"/>
  <c r="CO433" i="13" s="1"/>
  <c r="N452" i="13"/>
  <c r="L453" i="13" s="1"/>
  <c r="P452" i="13"/>
  <c r="AG457" i="13"/>
  <c r="AF457" i="13" s="1"/>
  <c r="AD458" i="13" s="1"/>
  <c r="EW392" i="13"/>
  <c r="EU392" i="13"/>
  <c r="ES393" i="13" s="1"/>
  <c r="AH457" i="13"/>
  <c r="EE381" i="13"/>
  <c r="EC381" i="13"/>
  <c r="EA382" i="13" s="1"/>
  <c r="EN391" i="13"/>
  <c r="EL391" i="13"/>
  <c r="EJ392" i="13" s="1"/>
  <c r="DG256" i="13"/>
  <c r="CZ256" i="13"/>
  <c r="DE256" i="13"/>
  <c r="CE257" i="13"/>
  <c r="BM357" i="13"/>
  <c r="BK358" i="13" s="1"/>
  <c r="D257" i="13"/>
  <c r="F257" i="13"/>
  <c r="DM257" i="13" s="1"/>
  <c r="DJ257" i="13"/>
  <c r="CX256" i="13"/>
  <c r="BU257" i="13"/>
  <c r="AQ447" i="13" l="1"/>
  <c r="AO448" i="13" s="1"/>
  <c r="AS448" i="13" s="1"/>
  <c r="V449" i="13"/>
  <c r="X449" i="13"/>
  <c r="AP448" i="13"/>
  <c r="AR448" i="13"/>
  <c r="O453" i="13"/>
  <c r="M453" i="13"/>
  <c r="CR433" i="13"/>
  <c r="CP433" i="13"/>
  <c r="CS433" i="13" s="1"/>
  <c r="BA447" i="13"/>
  <c r="BB447" i="13" s="1"/>
  <c r="AZ448" i="13" s="1"/>
  <c r="ET393" i="13"/>
  <c r="EV393" i="13"/>
  <c r="AE458" i="13"/>
  <c r="AH458" i="13" s="1"/>
  <c r="AG458" i="13"/>
  <c r="ED382" i="13"/>
  <c r="EB382" i="13"/>
  <c r="EK392" i="13"/>
  <c r="EM392" i="13"/>
  <c r="BV257" i="13"/>
  <c r="BX257" i="13"/>
  <c r="CY257" i="13" s="1"/>
  <c r="CV257" i="13"/>
  <c r="DC257" i="13"/>
  <c r="CF257" i="13"/>
  <c r="CH257" i="13"/>
  <c r="DF257" i="13" s="1"/>
  <c r="G257" i="13"/>
  <c r="DN257" i="13" s="1"/>
  <c r="E257" i="13"/>
  <c r="DK257" i="13"/>
  <c r="BN358" i="13"/>
  <c r="BL358" i="13"/>
  <c r="W449" i="13" l="1"/>
  <c r="U450" i="13" s="1"/>
  <c r="X450" i="13" s="1"/>
  <c r="AQ448" i="13"/>
  <c r="AO449" i="13" s="1"/>
  <c r="AR449" i="13" s="1"/>
  <c r="Y449" i="13"/>
  <c r="V450" i="13"/>
  <c r="P453" i="13"/>
  <c r="N453" i="13"/>
  <c r="L454" i="13" s="1"/>
  <c r="AP449" i="13"/>
  <c r="AS449" i="13"/>
  <c r="CQ433" i="13"/>
  <c r="CO434" i="13" s="1"/>
  <c r="BD447" i="13"/>
  <c r="BA448" i="13"/>
  <c r="BC448" i="13"/>
  <c r="EW393" i="13"/>
  <c r="EU393" i="13"/>
  <c r="ES394" i="13" s="1"/>
  <c r="AF458" i="13"/>
  <c r="AD459" i="13" s="1"/>
  <c r="EE382" i="13"/>
  <c r="EC382" i="13"/>
  <c r="EA383" i="13" s="1"/>
  <c r="EN392" i="13"/>
  <c r="EL392" i="13"/>
  <c r="EJ393" i="13" s="1"/>
  <c r="DL257" i="13"/>
  <c r="C258" i="13"/>
  <c r="DD257" i="13"/>
  <c r="CG257" i="13"/>
  <c r="CI257" i="13"/>
  <c r="BO358" i="13"/>
  <c r="BM358" i="13"/>
  <c r="BK359" i="13" s="1"/>
  <c r="CW257" i="13"/>
  <c r="BW257" i="13"/>
  <c r="BY257" i="13"/>
  <c r="W450" i="13" l="1"/>
  <c r="U451" i="13" s="1"/>
  <c r="X451" i="13" s="1"/>
  <c r="Y450" i="13"/>
  <c r="O454" i="13"/>
  <c r="M454" i="13"/>
  <c r="CR434" i="13"/>
  <c r="CP434" i="13"/>
  <c r="AQ449" i="13"/>
  <c r="AO450" i="13" s="1"/>
  <c r="BD448" i="13"/>
  <c r="BB448" i="13"/>
  <c r="AZ449" i="13" s="1"/>
  <c r="ET394" i="13"/>
  <c r="EV394" i="13"/>
  <c r="AE459" i="13"/>
  <c r="AG459" i="13"/>
  <c r="EB383" i="13"/>
  <c r="ED383" i="13"/>
  <c r="EM393" i="13"/>
  <c r="EK393" i="13"/>
  <c r="DE257" i="13"/>
  <c r="CE258" i="13"/>
  <c r="CX257" i="13"/>
  <c r="BU258" i="13"/>
  <c r="F258" i="13"/>
  <c r="DM258" i="13" s="1"/>
  <c r="D258" i="13"/>
  <c r="DJ258" i="13"/>
  <c r="CZ257" i="13"/>
  <c r="BN359" i="13"/>
  <c r="BL359" i="13"/>
  <c r="DG257" i="13"/>
  <c r="V451" i="13" l="1"/>
  <c r="Y451" i="13" s="1"/>
  <c r="CQ434" i="13"/>
  <c r="CO435" i="13" s="1"/>
  <c r="CP435" i="13" s="1"/>
  <c r="P454" i="13"/>
  <c r="N454" i="13"/>
  <c r="L455" i="13" s="1"/>
  <c r="CS434" i="13"/>
  <c r="CR435" i="13"/>
  <c r="CQ435" i="13" s="1"/>
  <c r="CO436" i="13" s="1"/>
  <c r="CP436" i="13" s="1"/>
  <c r="AR450" i="13"/>
  <c r="AP450" i="13"/>
  <c r="BA449" i="13"/>
  <c r="BD449" i="13" s="1"/>
  <c r="BC449" i="13"/>
  <c r="EW394" i="13"/>
  <c r="EU394" i="13"/>
  <c r="ES395" i="13" s="1"/>
  <c r="AF459" i="13"/>
  <c r="AD460" i="13" s="1"/>
  <c r="AH459" i="13"/>
  <c r="EE383" i="13"/>
  <c r="EC383" i="13"/>
  <c r="EA384" i="13" s="1"/>
  <c r="EN393" i="13"/>
  <c r="EL393" i="13"/>
  <c r="EJ394" i="13" s="1"/>
  <c r="G258" i="13"/>
  <c r="DN258" i="13" s="1"/>
  <c r="E258" i="13"/>
  <c r="DK258" i="13"/>
  <c r="BV258" i="13"/>
  <c r="BX258" i="13"/>
  <c r="CY258" i="13" s="1"/>
  <c r="CV258" i="13"/>
  <c r="BO359" i="13"/>
  <c r="BM359" i="13"/>
  <c r="BK360" i="13" s="1"/>
  <c r="CH258" i="13"/>
  <c r="DF258" i="13" s="1"/>
  <c r="DC258" i="13"/>
  <c r="CF258" i="13"/>
  <c r="W451" i="13" l="1"/>
  <c r="U452" i="13" s="1"/>
  <c r="X452" i="13" s="1"/>
  <c r="CS435" i="13"/>
  <c r="O455" i="13"/>
  <c r="M455" i="13"/>
  <c r="P455" i="13" s="1"/>
  <c r="AS450" i="13"/>
  <c r="AQ450" i="13"/>
  <c r="AO451" i="13" s="1"/>
  <c r="BB449" i="13"/>
  <c r="AZ450" i="13" s="1"/>
  <c r="BC450" i="13" s="1"/>
  <c r="CR436" i="13"/>
  <c r="EV395" i="13"/>
  <c r="ET395" i="13"/>
  <c r="AG460" i="13"/>
  <c r="AE460" i="13"/>
  <c r="AH460" i="13" s="1"/>
  <c r="EB384" i="13"/>
  <c r="ED384" i="13"/>
  <c r="EK394" i="13"/>
  <c r="EM394" i="13"/>
  <c r="BN360" i="13"/>
  <c r="BL360" i="13"/>
  <c r="CW258" i="13"/>
  <c r="BW258" i="13"/>
  <c r="BY258" i="13"/>
  <c r="DD258" i="13"/>
  <c r="CG258" i="13"/>
  <c r="CI258" i="13"/>
  <c r="DL258" i="13"/>
  <c r="C259" i="13"/>
  <c r="V452" i="13" l="1"/>
  <c r="W452" i="13" s="1"/>
  <c r="U453" i="13" s="1"/>
  <c r="Y452" i="13"/>
  <c r="N455" i="13"/>
  <c r="L456" i="13" s="1"/>
  <c r="AP451" i="13"/>
  <c r="AS451" i="13"/>
  <c r="AR451" i="13"/>
  <c r="BA450" i="13"/>
  <c r="BD450" i="13" s="1"/>
  <c r="CS436" i="13"/>
  <c r="CQ436" i="13"/>
  <c r="CO437" i="13" s="1"/>
  <c r="CP437" i="13" s="1"/>
  <c r="AF460" i="13"/>
  <c r="AD461" i="13" s="1"/>
  <c r="AE461" i="13" s="1"/>
  <c r="EW395" i="13"/>
  <c r="EU395" i="13"/>
  <c r="ES396" i="13" s="1"/>
  <c r="EE384" i="13"/>
  <c r="EC384" i="13"/>
  <c r="EA385" i="13" s="1"/>
  <c r="EN394" i="13"/>
  <c r="EL394" i="13"/>
  <c r="EJ395" i="13" s="1"/>
  <c r="CZ258" i="13"/>
  <c r="DG258" i="13"/>
  <c r="CX258" i="13"/>
  <c r="BU259" i="13"/>
  <c r="BO360" i="13"/>
  <c r="BM360" i="13"/>
  <c r="BK361" i="13" s="1"/>
  <c r="D259" i="13"/>
  <c r="F259" i="13"/>
  <c r="DM259" i="13" s="1"/>
  <c r="DJ259" i="13"/>
  <c r="DE258" i="13"/>
  <c r="CE259" i="13"/>
  <c r="X453" i="13" l="1"/>
  <c r="V453" i="13"/>
  <c r="M456" i="13"/>
  <c r="O456" i="13"/>
  <c r="AQ451" i="13"/>
  <c r="AO452" i="13" s="1"/>
  <c r="BB450" i="13"/>
  <c r="AZ451" i="13" s="1"/>
  <c r="BC451" i="13" s="1"/>
  <c r="CS437" i="13"/>
  <c r="CR437" i="13"/>
  <c r="AG461" i="13"/>
  <c r="AF461" i="13" s="1"/>
  <c r="AD462" i="13" s="1"/>
  <c r="EV396" i="13"/>
  <c r="ET396" i="13"/>
  <c r="AH461" i="13"/>
  <c r="EB385" i="13"/>
  <c r="ED385" i="13"/>
  <c r="EM395" i="13"/>
  <c r="EK395" i="13"/>
  <c r="BX259" i="13"/>
  <c r="CY259" i="13" s="1"/>
  <c r="CV259" i="13"/>
  <c r="BV259" i="13"/>
  <c r="CF259" i="13"/>
  <c r="CH259" i="13"/>
  <c r="DF259" i="13" s="1"/>
  <c r="DC259" i="13"/>
  <c r="G259" i="13"/>
  <c r="DN259" i="13" s="1"/>
  <c r="E259" i="13"/>
  <c r="DK259" i="13"/>
  <c r="BN361" i="13"/>
  <c r="BL361" i="13"/>
  <c r="BO361" i="13" s="1"/>
  <c r="Y453" i="13" l="1"/>
  <c r="W453" i="13"/>
  <c r="U454" i="13" s="1"/>
  <c r="N456" i="13"/>
  <c r="L457" i="13" s="1"/>
  <c r="M457" i="13" s="1"/>
  <c r="P456" i="13"/>
  <c r="AP452" i="13"/>
  <c r="AR452" i="13"/>
  <c r="BA451" i="13"/>
  <c r="BB451" i="13" s="1"/>
  <c r="AZ452" i="13" s="1"/>
  <c r="BA452" i="13" s="1"/>
  <c r="CQ437" i="13"/>
  <c r="CO438" i="13" s="1"/>
  <c r="EW396" i="13"/>
  <c r="EU396" i="13"/>
  <c r="ES397" i="13" s="1"/>
  <c r="AG462" i="13"/>
  <c r="AE462" i="13"/>
  <c r="EE385" i="13"/>
  <c r="EC385" i="13"/>
  <c r="EA386" i="13" s="1"/>
  <c r="EN395" i="13"/>
  <c r="EL395" i="13"/>
  <c r="EJ396" i="13" s="1"/>
  <c r="CW259" i="13"/>
  <c r="BW259" i="13"/>
  <c r="BY259" i="13"/>
  <c r="DD259" i="13"/>
  <c r="CG259" i="13"/>
  <c r="CI259" i="13"/>
  <c r="BM361" i="13"/>
  <c r="BK362" i="13" s="1"/>
  <c r="DL259" i="13"/>
  <c r="C260" i="13"/>
  <c r="O457" i="13" l="1"/>
  <c r="X454" i="13"/>
  <c r="V454" i="13"/>
  <c r="W454" i="13" s="1"/>
  <c r="U455" i="13" s="1"/>
  <c r="N457" i="13"/>
  <c r="L458" i="13" s="1"/>
  <c r="M458" i="13" s="1"/>
  <c r="P457" i="13"/>
  <c r="CR438" i="13"/>
  <c r="CP438" i="13"/>
  <c r="AS452" i="13"/>
  <c r="AQ452" i="13"/>
  <c r="AO453" i="13" s="1"/>
  <c r="BD451" i="13"/>
  <c r="BD452" i="13" s="1"/>
  <c r="BC452" i="13"/>
  <c r="BB452" i="13" s="1"/>
  <c r="AZ453" i="13" s="1"/>
  <c r="BA453" i="13" s="1"/>
  <c r="AF462" i="13"/>
  <c r="AD463" i="13" s="1"/>
  <c r="AG463" i="13" s="1"/>
  <c r="EV397" i="13"/>
  <c r="ET397" i="13"/>
  <c r="AH462" i="13"/>
  <c r="EB386" i="13"/>
  <c r="ED386" i="13"/>
  <c r="EK396" i="13"/>
  <c r="EM396" i="13"/>
  <c r="DE259" i="13"/>
  <c r="CE260" i="13"/>
  <c r="D260" i="13"/>
  <c r="F260" i="13"/>
  <c r="DM260" i="13" s="1"/>
  <c r="DJ260" i="13"/>
  <c r="CX259" i="13"/>
  <c r="BU260" i="13"/>
  <c r="CZ259" i="13"/>
  <c r="BN362" i="13"/>
  <c r="BL362" i="13"/>
  <c r="DG259" i="13"/>
  <c r="O458" i="13" l="1"/>
  <c r="Y454" i="13"/>
  <c r="X455" i="13"/>
  <c r="V455" i="13"/>
  <c r="N458" i="13"/>
  <c r="L459" i="13" s="1"/>
  <c r="O459" i="13" s="1"/>
  <c r="P458" i="13"/>
  <c r="CQ438" i="13"/>
  <c r="CO439" i="13" s="1"/>
  <c r="CR439" i="13" s="1"/>
  <c r="AR453" i="13"/>
  <c r="AP453" i="13"/>
  <c r="BD453" i="13"/>
  <c r="AE463" i="13"/>
  <c r="AF463" i="13" s="1"/>
  <c r="AD464" i="13" s="1"/>
  <c r="AG464" i="13" s="1"/>
  <c r="BC453" i="13"/>
  <c r="BB453" i="13" s="1"/>
  <c r="AZ454" i="13" s="1"/>
  <c r="CS438" i="13"/>
  <c r="EW397" i="13"/>
  <c r="EU397" i="13"/>
  <c r="ES398" i="13" s="1"/>
  <c r="EE386" i="13"/>
  <c r="EC386" i="13"/>
  <c r="EA387" i="13" s="1"/>
  <c r="EN396" i="13"/>
  <c r="EL396" i="13"/>
  <c r="EJ397" i="13" s="1"/>
  <c r="BO362" i="13"/>
  <c r="BM362" i="13"/>
  <c r="BK363" i="13" s="1"/>
  <c r="CV260" i="13"/>
  <c r="BV260" i="13"/>
  <c r="BX260" i="13"/>
  <c r="CY260" i="13" s="1"/>
  <c r="G260" i="13"/>
  <c r="DN260" i="13" s="1"/>
  <c r="E260" i="13"/>
  <c r="DK260" i="13"/>
  <c r="CF260" i="13"/>
  <c r="DC260" i="13"/>
  <c r="CH260" i="13"/>
  <c r="DF260" i="13" s="1"/>
  <c r="W455" i="13" l="1"/>
  <c r="U456" i="13" s="1"/>
  <c r="V456" i="13" s="1"/>
  <c r="M459" i="13"/>
  <c r="N459" i="13" s="1"/>
  <c r="L460" i="13" s="1"/>
  <c r="O460" i="13" s="1"/>
  <c r="AH463" i="13"/>
  <c r="Y455" i="13"/>
  <c r="X456" i="13"/>
  <c r="CP439" i="13"/>
  <c r="CS439" i="13" s="1"/>
  <c r="AS453" i="13"/>
  <c r="AQ453" i="13"/>
  <c r="AO454" i="13" s="1"/>
  <c r="BC454" i="13"/>
  <c r="BA454" i="13"/>
  <c r="AE464" i="13"/>
  <c r="AH464" i="13" s="1"/>
  <c r="ET398" i="13"/>
  <c r="EV398" i="13"/>
  <c r="EB387" i="13"/>
  <c r="ED387" i="13"/>
  <c r="EM397" i="13"/>
  <c r="EK397" i="13"/>
  <c r="DD260" i="13"/>
  <c r="CG260" i="13"/>
  <c r="CI260" i="13"/>
  <c r="DL260" i="13"/>
  <c r="C261" i="13"/>
  <c r="BW260" i="13"/>
  <c r="CW260" i="13"/>
  <c r="BY260" i="13"/>
  <c r="BN363" i="13"/>
  <c r="BL363" i="13"/>
  <c r="M460" i="13" l="1"/>
  <c r="N460" i="13" s="1"/>
  <c r="L461" i="13" s="1"/>
  <c r="O461" i="13" s="1"/>
  <c r="Y456" i="13"/>
  <c r="P459" i="13"/>
  <c r="W456" i="13"/>
  <c r="U457" i="13" s="1"/>
  <c r="X457" i="13" s="1"/>
  <c r="CQ439" i="13"/>
  <c r="CO440" i="13" s="1"/>
  <c r="CP440" i="13" s="1"/>
  <c r="CS440" i="13" s="1"/>
  <c r="AR454" i="13"/>
  <c r="AP454" i="13"/>
  <c r="AS454" i="13"/>
  <c r="BB454" i="13"/>
  <c r="AZ455" i="13" s="1"/>
  <c r="BA455" i="13" s="1"/>
  <c r="BD454" i="13"/>
  <c r="P460" i="13"/>
  <c r="M461" i="13"/>
  <c r="AF464" i="13"/>
  <c r="AD465" i="13" s="1"/>
  <c r="AG465" i="13" s="1"/>
  <c r="EU398" i="13"/>
  <c r="ES399" i="13" s="1"/>
  <c r="EV399" i="13" s="1"/>
  <c r="EW398" i="13"/>
  <c r="EE387" i="13"/>
  <c r="EC387" i="13"/>
  <c r="EA388" i="13" s="1"/>
  <c r="EN397" i="13"/>
  <c r="EL397" i="13"/>
  <c r="EJ398" i="13" s="1"/>
  <c r="CZ260" i="13"/>
  <c r="DG260" i="13"/>
  <c r="CX260" i="13"/>
  <c r="BU261" i="13"/>
  <c r="DE260" i="13"/>
  <c r="CE261" i="13"/>
  <c r="BO363" i="13"/>
  <c r="BM363" i="13"/>
  <c r="BK364" i="13" s="1"/>
  <c r="F261" i="13"/>
  <c r="DM261" i="13" s="1"/>
  <c r="D261" i="13"/>
  <c r="DJ261" i="13"/>
  <c r="V457" i="13" l="1"/>
  <c r="W457" i="13" s="1"/>
  <c r="U458" i="13" s="1"/>
  <c r="CR440" i="13"/>
  <c r="CQ440" i="13" s="1"/>
  <c r="CO441" i="13" s="1"/>
  <c r="CP441" i="13" s="1"/>
  <c r="AQ454" i="13"/>
  <c r="AO455" i="13" s="1"/>
  <c r="AS455" i="13" s="1"/>
  <c r="BC455" i="13"/>
  <c r="BB455" i="13" s="1"/>
  <c r="AZ456" i="13" s="1"/>
  <c r="BC456" i="13" s="1"/>
  <c r="AE465" i="13"/>
  <c r="AF465" i="13" s="1"/>
  <c r="AD466" i="13" s="1"/>
  <c r="AE466" i="13" s="1"/>
  <c r="BD455" i="13"/>
  <c r="N461" i="13"/>
  <c r="L462" i="13" s="1"/>
  <c r="O462" i="13" s="1"/>
  <c r="P461" i="13"/>
  <c r="ET399" i="13"/>
  <c r="EU399" i="13" s="1"/>
  <c r="ES400" i="13" s="1"/>
  <c r="EV400" i="13" s="1"/>
  <c r="CR441" i="13"/>
  <c r="EB388" i="13"/>
  <c r="ED388" i="13"/>
  <c r="EK398" i="13"/>
  <c r="EM398" i="13"/>
  <c r="G261" i="13"/>
  <c r="DN261" i="13" s="1"/>
  <c r="E261" i="13"/>
  <c r="DK261" i="13"/>
  <c r="BX261" i="13"/>
  <c r="CY261" i="13" s="1"/>
  <c r="CV261" i="13"/>
  <c r="BV261" i="13"/>
  <c r="CF261" i="13"/>
  <c r="CH261" i="13"/>
  <c r="DF261" i="13" s="1"/>
  <c r="DC261" i="13"/>
  <c r="BN364" i="13"/>
  <c r="BL364" i="13"/>
  <c r="AR455" i="13" l="1"/>
  <c r="Y457" i="13"/>
  <c r="V458" i="13"/>
  <c r="X458" i="13"/>
  <c r="AP455" i="13"/>
  <c r="AQ455" i="13" s="1"/>
  <c r="AO456" i="13" s="1"/>
  <c r="AP456" i="13" s="1"/>
  <c r="AH465" i="13"/>
  <c r="Y458" i="13"/>
  <c r="BD456" i="13"/>
  <c r="BA456" i="13"/>
  <c r="BB456" i="13" s="1"/>
  <c r="AZ457" i="13" s="1"/>
  <c r="BC457" i="13" s="1"/>
  <c r="M462" i="13"/>
  <c r="N462" i="13" s="1"/>
  <c r="L463" i="13" s="1"/>
  <c r="O463" i="13" s="1"/>
  <c r="EW399" i="13"/>
  <c r="ET400" i="13"/>
  <c r="EU400" i="13" s="1"/>
  <c r="ES401" i="13" s="1"/>
  <c r="CS441" i="13"/>
  <c r="CQ441" i="13"/>
  <c r="CO442" i="13" s="1"/>
  <c r="CP442" i="13" s="1"/>
  <c r="AG466" i="13"/>
  <c r="AF466" i="13" s="1"/>
  <c r="AD467" i="13" s="1"/>
  <c r="AG467" i="13" s="1"/>
  <c r="AH466" i="13"/>
  <c r="EE388" i="13"/>
  <c r="EC388" i="13"/>
  <c r="EA389" i="13" s="1"/>
  <c r="EN398" i="13"/>
  <c r="EL398" i="13"/>
  <c r="EJ399" i="13" s="1"/>
  <c r="BO364" i="13"/>
  <c r="BM364" i="13"/>
  <c r="BK365" i="13" s="1"/>
  <c r="DD261" i="13"/>
  <c r="CG261" i="13"/>
  <c r="CI261" i="13"/>
  <c r="CW261" i="13"/>
  <c r="BW261" i="13"/>
  <c r="BY261" i="13"/>
  <c r="DL261" i="13"/>
  <c r="C262" i="13"/>
  <c r="W458" i="13" l="1"/>
  <c r="U459" i="13" s="1"/>
  <c r="V459" i="13" s="1"/>
  <c r="AR456" i="13"/>
  <c r="AS456" i="13"/>
  <c r="AQ456" i="13"/>
  <c r="AO457" i="13" s="1"/>
  <c r="AR457" i="13" s="1"/>
  <c r="BA457" i="13"/>
  <c r="BB457" i="13" s="1"/>
  <c r="AZ458" i="13" s="1"/>
  <c r="M463" i="13"/>
  <c r="N463" i="13" s="1"/>
  <c r="L464" i="13" s="1"/>
  <c r="O464" i="13" s="1"/>
  <c r="P462" i="13"/>
  <c r="EW400" i="13"/>
  <c r="BD457" i="13"/>
  <c r="CR442" i="13"/>
  <c r="AE467" i="13"/>
  <c r="AF467" i="13" s="1"/>
  <c r="AD468" i="13" s="1"/>
  <c r="EV401" i="13"/>
  <c r="ET401" i="13"/>
  <c r="EB389" i="13"/>
  <c r="ED389" i="13"/>
  <c r="EK399" i="13"/>
  <c r="EM399" i="13"/>
  <c r="F262" i="13"/>
  <c r="DM262" i="13" s="1"/>
  <c r="D262" i="13"/>
  <c r="DJ262" i="13"/>
  <c r="CX261" i="13"/>
  <c r="BU262" i="13"/>
  <c r="DG261" i="13"/>
  <c r="BN365" i="13"/>
  <c r="BL365" i="13"/>
  <c r="DE261" i="13"/>
  <c r="CE262" i="13"/>
  <c r="CZ261" i="13"/>
  <c r="Y459" i="13" l="1"/>
  <c r="X459" i="13"/>
  <c r="W459" i="13" s="1"/>
  <c r="U460" i="13" s="1"/>
  <c r="X460" i="13" s="1"/>
  <c r="V460" i="13"/>
  <c r="W460" i="13" s="1"/>
  <c r="U461" i="13" s="1"/>
  <c r="AS457" i="13"/>
  <c r="AP457" i="13"/>
  <c r="AQ457" i="13" s="1"/>
  <c r="AO458" i="13" s="1"/>
  <c r="AR458" i="13" s="1"/>
  <c r="P463" i="13"/>
  <c r="M464" i="13"/>
  <c r="N464" i="13" s="1"/>
  <c r="L465" i="13" s="1"/>
  <c r="M465" i="13" s="1"/>
  <c r="BC458" i="13"/>
  <c r="BA458" i="13"/>
  <c r="BD458" i="13" s="1"/>
  <c r="AH467" i="13"/>
  <c r="CS442" i="13"/>
  <c r="CQ442" i="13"/>
  <c r="CO443" i="13" s="1"/>
  <c r="CP443" i="13" s="1"/>
  <c r="EW401" i="13"/>
  <c r="EU401" i="13"/>
  <c r="ES402" i="13" s="1"/>
  <c r="AG468" i="13"/>
  <c r="AE468" i="13"/>
  <c r="EE389" i="13"/>
  <c r="EC389" i="13"/>
  <c r="EA390" i="13" s="1"/>
  <c r="EN399" i="13"/>
  <c r="EL399" i="13"/>
  <c r="EJ400" i="13" s="1"/>
  <c r="BV262" i="13"/>
  <c r="BX262" i="13"/>
  <c r="CY262" i="13" s="1"/>
  <c r="CV262" i="13"/>
  <c r="G262" i="13"/>
  <c r="DN262" i="13" s="1"/>
  <c r="E262" i="13"/>
  <c r="DK262" i="13"/>
  <c r="CH262" i="13"/>
  <c r="DF262" i="13" s="1"/>
  <c r="DC262" i="13"/>
  <c r="CF262" i="13"/>
  <c r="BO365" i="13"/>
  <c r="BM365" i="13"/>
  <c r="BK366" i="13" s="1"/>
  <c r="Y460" i="13" l="1"/>
  <c r="X461" i="13"/>
  <c r="V461" i="13"/>
  <c r="Y461" i="13" s="1"/>
  <c r="AP458" i="13"/>
  <c r="AQ458" i="13" s="1"/>
  <c r="AO459" i="13" s="1"/>
  <c r="AR459" i="13" s="1"/>
  <c r="AS458" i="13"/>
  <c r="P464" i="13"/>
  <c r="P465" i="13" s="1"/>
  <c r="O465" i="13"/>
  <c r="N465" i="13" s="1"/>
  <c r="L466" i="13" s="1"/>
  <c r="BB458" i="13"/>
  <c r="AZ459" i="13" s="1"/>
  <c r="BA459" i="13" s="1"/>
  <c r="CR443" i="13"/>
  <c r="EV402" i="13"/>
  <c r="ET402" i="13"/>
  <c r="AF468" i="13"/>
  <c r="AD469" i="13" s="1"/>
  <c r="AE469" i="13" s="1"/>
  <c r="AH468" i="13"/>
  <c r="EB390" i="13"/>
  <c r="ED390" i="13"/>
  <c r="EK400" i="13"/>
  <c r="EM400" i="13"/>
  <c r="CW262" i="13"/>
  <c r="BW262" i="13"/>
  <c r="BY262" i="13"/>
  <c r="DD262" i="13"/>
  <c r="CG262" i="13"/>
  <c r="CI262" i="13"/>
  <c r="BN366" i="13"/>
  <c r="BL366" i="13"/>
  <c r="DL262" i="13"/>
  <c r="C263" i="13"/>
  <c r="W461" i="13" l="1"/>
  <c r="U462" i="13" s="1"/>
  <c r="AP459" i="13"/>
  <c r="V462" i="13"/>
  <c r="X462" i="13"/>
  <c r="AS459" i="13"/>
  <c r="AQ459" i="13"/>
  <c r="AO460" i="13" s="1"/>
  <c r="M466" i="13"/>
  <c r="P466" i="13" s="1"/>
  <c r="O466" i="13"/>
  <c r="BD459" i="13"/>
  <c r="BC459" i="13"/>
  <c r="BB459" i="13" s="1"/>
  <c r="AZ460" i="13" s="1"/>
  <c r="CQ443" i="13"/>
  <c r="CO444" i="13" s="1"/>
  <c r="CP444" i="13" s="1"/>
  <c r="CS443" i="13"/>
  <c r="AG469" i="13"/>
  <c r="AF469" i="13" s="1"/>
  <c r="AD470" i="13" s="1"/>
  <c r="EW402" i="13"/>
  <c r="EU402" i="13"/>
  <c r="ES403" i="13" s="1"/>
  <c r="AH469" i="13"/>
  <c r="EE390" i="13"/>
  <c r="EC390" i="13"/>
  <c r="EA391" i="13" s="1"/>
  <c r="EN400" i="13"/>
  <c r="EL400" i="13"/>
  <c r="EJ401" i="13" s="1"/>
  <c r="DE262" i="13"/>
  <c r="CE263" i="13"/>
  <c r="CZ262" i="13"/>
  <c r="BO366" i="13"/>
  <c r="BM366" i="13"/>
  <c r="BK367" i="13" s="1"/>
  <c r="CX262" i="13"/>
  <c r="BU263" i="13"/>
  <c r="F263" i="13"/>
  <c r="DM263" i="13" s="1"/>
  <c r="D263" i="13"/>
  <c r="DJ263" i="13"/>
  <c r="DG262" i="13"/>
  <c r="W462" i="13" l="1"/>
  <c r="U463" i="13" s="1"/>
  <c r="Y462" i="13"/>
  <c r="N466" i="13"/>
  <c r="L467" i="13" s="1"/>
  <c r="M467" i="13" s="1"/>
  <c r="AP460" i="13"/>
  <c r="AS460" i="13"/>
  <c r="AR460" i="13"/>
  <c r="BA460" i="13"/>
  <c r="BD460" i="13" s="1"/>
  <c r="BC460" i="13"/>
  <c r="CR444" i="13"/>
  <c r="AE470" i="13"/>
  <c r="AH470" i="13" s="1"/>
  <c r="AG470" i="13"/>
  <c r="EV403" i="13"/>
  <c r="ET403" i="13"/>
  <c r="EB391" i="13"/>
  <c r="ED391" i="13"/>
  <c r="EK401" i="13"/>
  <c r="EM401" i="13"/>
  <c r="CV263" i="13"/>
  <c r="BV263" i="13"/>
  <c r="BX263" i="13"/>
  <c r="CY263" i="13" s="1"/>
  <c r="CF263" i="13"/>
  <c r="DC263" i="13"/>
  <c r="CH263" i="13"/>
  <c r="DF263" i="13" s="1"/>
  <c r="BN367" i="13"/>
  <c r="BL367" i="13"/>
  <c r="G263" i="13"/>
  <c r="DN263" i="13" s="1"/>
  <c r="E263" i="13"/>
  <c r="DK263" i="13"/>
  <c r="O467" i="13" l="1"/>
  <c r="V463" i="13"/>
  <c r="X463" i="13"/>
  <c r="AQ460" i="13"/>
  <c r="AO461" i="13" s="1"/>
  <c r="BB460" i="13"/>
  <c r="AZ461" i="13" s="1"/>
  <c r="P467" i="13"/>
  <c r="N467" i="13"/>
  <c r="L468" i="13" s="1"/>
  <c r="CQ444" i="13"/>
  <c r="CO445" i="13" s="1"/>
  <c r="CP445" i="13" s="1"/>
  <c r="CS444" i="13"/>
  <c r="AF470" i="13"/>
  <c r="AD471" i="13" s="1"/>
  <c r="AE471" i="13" s="1"/>
  <c r="EW403" i="13"/>
  <c r="EU403" i="13"/>
  <c r="ES404" i="13" s="1"/>
  <c r="EE391" i="13"/>
  <c r="EC391" i="13"/>
  <c r="EA392" i="13" s="1"/>
  <c r="EN401" i="13"/>
  <c r="EL401" i="13"/>
  <c r="EJ402" i="13" s="1"/>
  <c r="DL263" i="13"/>
  <c r="C264" i="13"/>
  <c r="BO367" i="13"/>
  <c r="BM367" i="13"/>
  <c r="BK368" i="13" s="1"/>
  <c r="CW263" i="13"/>
  <c r="BW263" i="13"/>
  <c r="BY263" i="13"/>
  <c r="CG263" i="13"/>
  <c r="DD263" i="13"/>
  <c r="CI263" i="13"/>
  <c r="W463" i="13" l="1"/>
  <c r="U464" i="13" s="1"/>
  <c r="V464" i="13" s="1"/>
  <c r="Y463" i="13"/>
  <c r="AR461" i="13"/>
  <c r="AP461" i="13"/>
  <c r="AS461" i="13"/>
  <c r="BC461" i="13"/>
  <c r="BA461" i="13"/>
  <c r="BD461" i="13" s="1"/>
  <c r="O468" i="13"/>
  <c r="M468" i="13"/>
  <c r="CR445" i="13"/>
  <c r="AH471" i="13"/>
  <c r="AG471" i="13"/>
  <c r="AF471" i="13" s="1"/>
  <c r="AD472" i="13" s="1"/>
  <c r="EV404" i="13"/>
  <c r="ET404" i="13"/>
  <c r="ED392" i="13"/>
  <c r="EB392" i="13"/>
  <c r="EK402" i="13"/>
  <c r="EM402" i="13"/>
  <c r="BN368" i="13"/>
  <c r="BO368" i="13"/>
  <c r="BL368" i="13"/>
  <c r="DE263" i="13"/>
  <c r="CE264" i="13"/>
  <c r="CZ263" i="13"/>
  <c r="CX263" i="13"/>
  <c r="BU264" i="13"/>
  <c r="D264" i="13"/>
  <c r="F264" i="13"/>
  <c r="DM264" i="13" s="1"/>
  <c r="DJ264" i="13"/>
  <c r="DG263" i="13"/>
  <c r="X464" i="13" l="1"/>
  <c r="AQ461" i="13"/>
  <c r="AO462" i="13" s="1"/>
  <c r="AP462" i="13" s="1"/>
  <c r="W464" i="13"/>
  <c r="U465" i="13" s="1"/>
  <c r="V465" i="13" s="1"/>
  <c r="Y464" i="13"/>
  <c r="BB461" i="13"/>
  <c r="AZ462" i="13" s="1"/>
  <c r="N468" i="13"/>
  <c r="L469" i="13" s="1"/>
  <c r="O469" i="13" s="1"/>
  <c r="P468" i="13"/>
  <c r="CQ445" i="13"/>
  <c r="CO446" i="13" s="1"/>
  <c r="CS445" i="13"/>
  <c r="AG472" i="13"/>
  <c r="AE472" i="13"/>
  <c r="AH472" i="13" s="1"/>
  <c r="EW404" i="13"/>
  <c r="EU404" i="13"/>
  <c r="ES405" i="13" s="1"/>
  <c r="EE392" i="13"/>
  <c r="EC392" i="13"/>
  <c r="EA393" i="13" s="1"/>
  <c r="EN402" i="13"/>
  <c r="EL402" i="13"/>
  <c r="EJ403" i="13" s="1"/>
  <c r="BM368" i="13"/>
  <c r="BK369" i="13" s="1"/>
  <c r="BN369" i="13" s="1"/>
  <c r="G264" i="13"/>
  <c r="DN264" i="13" s="1"/>
  <c r="E264" i="13"/>
  <c r="DK264" i="13"/>
  <c r="DC264" i="13"/>
  <c r="CH264" i="13"/>
  <c r="DF264" i="13" s="1"/>
  <c r="CF264" i="13"/>
  <c r="BX264" i="13"/>
  <c r="CY264" i="13" s="1"/>
  <c r="CV264" i="13"/>
  <c r="BV264" i="13"/>
  <c r="AS462" i="13" l="1"/>
  <c r="AR462" i="13"/>
  <c r="X465" i="13"/>
  <c r="W465" i="13" s="1"/>
  <c r="U466" i="13" s="1"/>
  <c r="Y465" i="13"/>
  <c r="AQ462" i="13"/>
  <c r="AO463" i="13" s="1"/>
  <c r="AS463" i="13" s="1"/>
  <c r="CR446" i="13"/>
  <c r="CP446" i="13"/>
  <c r="CS446" i="13" s="1"/>
  <c r="M469" i="13"/>
  <c r="P469" i="13" s="1"/>
  <c r="BC462" i="13"/>
  <c r="BA462" i="13"/>
  <c r="BD462" i="13" s="1"/>
  <c r="AF472" i="13"/>
  <c r="AD473" i="13" s="1"/>
  <c r="AE473" i="13" s="1"/>
  <c r="EV405" i="13"/>
  <c r="ET405" i="13"/>
  <c r="EB393" i="13"/>
  <c r="ED393" i="13"/>
  <c r="EK403" i="13"/>
  <c r="EM403" i="13"/>
  <c r="BL369" i="13"/>
  <c r="BM369" i="13" s="1"/>
  <c r="BK370" i="13" s="1"/>
  <c r="CW264" i="13"/>
  <c r="BW264" i="13"/>
  <c r="BY264" i="13"/>
  <c r="DD264" i="13"/>
  <c r="CG264" i="13"/>
  <c r="CI264" i="13"/>
  <c r="DL264" i="13"/>
  <c r="C265" i="13"/>
  <c r="AP463" i="13" l="1"/>
  <c r="X466" i="13"/>
  <c r="V466" i="13"/>
  <c r="AR463" i="13"/>
  <c r="AQ463" i="13" s="1"/>
  <c r="AO464" i="13" s="1"/>
  <c r="N469" i="13"/>
  <c r="L470" i="13" s="1"/>
  <c r="M470" i="13" s="1"/>
  <c r="BO369" i="13"/>
  <c r="BB462" i="13"/>
  <c r="AZ463" i="13" s="1"/>
  <c r="CQ446" i="13"/>
  <c r="CO447" i="13" s="1"/>
  <c r="AG473" i="13"/>
  <c r="AF473" i="13" s="1"/>
  <c r="AD474" i="13" s="1"/>
  <c r="EW405" i="13"/>
  <c r="EU405" i="13"/>
  <c r="ES406" i="13" s="1"/>
  <c r="AH473" i="13"/>
  <c r="EE393" i="13"/>
  <c r="EC393" i="13"/>
  <c r="EA394" i="13" s="1"/>
  <c r="EN403" i="13"/>
  <c r="EL403" i="13"/>
  <c r="EJ404" i="13" s="1"/>
  <c r="CX264" i="13"/>
  <c r="BU265" i="13"/>
  <c r="DG264" i="13"/>
  <c r="DE264" i="13"/>
  <c r="CE265" i="13"/>
  <c r="BN370" i="13"/>
  <c r="BL370" i="13"/>
  <c r="F265" i="13"/>
  <c r="DM265" i="13" s="1"/>
  <c r="D265" i="13"/>
  <c r="DJ265" i="13"/>
  <c r="CZ264" i="13"/>
  <c r="Y466" i="13" l="1"/>
  <c r="W466" i="13"/>
  <c r="U467" i="13" s="1"/>
  <c r="O470" i="13"/>
  <c r="AP464" i="13"/>
  <c r="AS464" i="13"/>
  <c r="AR464" i="13"/>
  <c r="CR447" i="13"/>
  <c r="CP447" i="13"/>
  <c r="CS447" i="13" s="1"/>
  <c r="BA463" i="13"/>
  <c r="BD463" i="13"/>
  <c r="BC463" i="13"/>
  <c r="N470" i="13"/>
  <c r="L471" i="13" s="1"/>
  <c r="O471" i="13" s="1"/>
  <c r="P470" i="13"/>
  <c r="ET406" i="13"/>
  <c r="EV406" i="13"/>
  <c r="AG474" i="13"/>
  <c r="AE474" i="13"/>
  <c r="EB394" i="13"/>
  <c r="EE394" i="13" s="1"/>
  <c r="ED394" i="13"/>
  <c r="EK404" i="13"/>
  <c r="EM404" i="13"/>
  <c r="G265" i="13"/>
  <c r="DN265" i="13" s="1"/>
  <c r="E265" i="13"/>
  <c r="DK265" i="13"/>
  <c r="BV265" i="13"/>
  <c r="BX265" i="13"/>
  <c r="CY265" i="13" s="1"/>
  <c r="CV265" i="13"/>
  <c r="BO370" i="13"/>
  <c r="BM370" i="13"/>
  <c r="BK371" i="13" s="1"/>
  <c r="CF265" i="13"/>
  <c r="CH265" i="13"/>
  <c r="DF265" i="13" s="1"/>
  <c r="DC265" i="13"/>
  <c r="X467" i="13" l="1"/>
  <c r="V467" i="13"/>
  <c r="AQ464" i="13"/>
  <c r="AO465" i="13" s="1"/>
  <c r="AP465" i="13" s="1"/>
  <c r="BB463" i="13"/>
  <c r="AZ464" i="13" s="1"/>
  <c r="BA464" i="13" s="1"/>
  <c r="CQ447" i="13"/>
  <c r="CO448" i="13" s="1"/>
  <c r="M471" i="13"/>
  <c r="N471" i="13" s="1"/>
  <c r="L472" i="13" s="1"/>
  <c r="EC394" i="13"/>
  <c r="EA395" i="13" s="1"/>
  <c r="ED395" i="13" s="1"/>
  <c r="EW406" i="13"/>
  <c r="EU406" i="13"/>
  <c r="ES407" i="13" s="1"/>
  <c r="AH474" i="13"/>
  <c r="AF474" i="13"/>
  <c r="AD475" i="13" s="1"/>
  <c r="EN404" i="13"/>
  <c r="EL404" i="13"/>
  <c r="EJ405" i="13" s="1"/>
  <c r="BN371" i="13"/>
  <c r="BL371" i="13"/>
  <c r="CW265" i="13"/>
  <c r="BW265" i="13"/>
  <c r="BY265" i="13"/>
  <c r="CG265" i="13"/>
  <c r="DD265" i="13"/>
  <c r="CI265" i="13"/>
  <c r="DL265" i="13"/>
  <c r="C266" i="13"/>
  <c r="Y467" i="13" l="1"/>
  <c r="W467" i="13"/>
  <c r="U468" i="13" s="1"/>
  <c r="AR465" i="13"/>
  <c r="AQ465" i="13" s="1"/>
  <c r="AO466" i="13" s="1"/>
  <c r="AS465" i="13"/>
  <c r="CP448" i="13"/>
  <c r="CS448" i="13" s="1"/>
  <c r="P471" i="13"/>
  <c r="BD464" i="13"/>
  <c r="BC464" i="13"/>
  <c r="BB464" i="13" s="1"/>
  <c r="AZ465" i="13" s="1"/>
  <c r="CR448" i="13"/>
  <c r="EB395" i="13"/>
  <c r="EC395" i="13" s="1"/>
  <c r="EA396" i="13" s="1"/>
  <c r="O472" i="13"/>
  <c r="M472" i="13"/>
  <c r="ET407" i="13"/>
  <c r="EV407" i="13"/>
  <c r="AG475" i="13"/>
  <c r="AE475" i="13"/>
  <c r="AH475" i="13" s="1"/>
  <c r="EK405" i="13"/>
  <c r="EM405" i="13"/>
  <c r="BO371" i="13"/>
  <c r="BM371" i="13"/>
  <c r="BK372" i="13" s="1"/>
  <c r="D266" i="13"/>
  <c r="F266" i="13"/>
  <c r="DM266" i="13" s="1"/>
  <c r="DJ266" i="13"/>
  <c r="DE265" i="13"/>
  <c r="CE266" i="13"/>
  <c r="CZ265" i="13"/>
  <c r="CX265" i="13"/>
  <c r="BU266" i="13"/>
  <c r="DG265" i="13"/>
  <c r="V468" i="13" l="1"/>
  <c r="X468" i="13"/>
  <c r="CQ448" i="13"/>
  <c r="CO449" i="13" s="1"/>
  <c r="CR449" i="13" s="1"/>
  <c r="AP466" i="13"/>
  <c r="AS466" i="13"/>
  <c r="AR466" i="13"/>
  <c r="EE395" i="13"/>
  <c r="CP449" i="13"/>
  <c r="BA465" i="13"/>
  <c r="BD465" i="13"/>
  <c r="BC465" i="13"/>
  <c r="N472" i="13"/>
  <c r="L473" i="13" s="1"/>
  <c r="M473" i="13" s="1"/>
  <c r="P472" i="13"/>
  <c r="EU407" i="13"/>
  <c r="ES408" i="13" s="1"/>
  <c r="EV408" i="13" s="1"/>
  <c r="EW407" i="13"/>
  <c r="AF475" i="13"/>
  <c r="AD476" i="13" s="1"/>
  <c r="AE476" i="13" s="1"/>
  <c r="AH476" i="13" s="1"/>
  <c r="EB396" i="13"/>
  <c r="ED396" i="13"/>
  <c r="EN405" i="13"/>
  <c r="EL405" i="13"/>
  <c r="EJ406" i="13" s="1"/>
  <c r="CV266" i="13"/>
  <c r="BV266" i="13"/>
  <c r="BX266" i="13"/>
  <c r="CY266" i="13" s="1"/>
  <c r="CF266" i="13"/>
  <c r="CH266" i="13"/>
  <c r="DF266" i="13" s="1"/>
  <c r="DC266" i="13"/>
  <c r="G266" i="13"/>
  <c r="DN266" i="13" s="1"/>
  <c r="E266" i="13"/>
  <c r="DK266" i="13"/>
  <c r="BN372" i="13"/>
  <c r="BL372" i="13"/>
  <c r="BO372" i="13" s="1"/>
  <c r="AQ466" i="13" l="1"/>
  <c r="AO467" i="13" s="1"/>
  <c r="AR467" i="13" s="1"/>
  <c r="Y468" i="13"/>
  <c r="W468" i="13"/>
  <c r="U469" i="13" s="1"/>
  <c r="CQ449" i="13"/>
  <c r="CO450" i="13" s="1"/>
  <c r="CR450" i="13" s="1"/>
  <c r="CS449" i="13"/>
  <c r="P473" i="13"/>
  <c r="BB465" i="13"/>
  <c r="AZ466" i="13" s="1"/>
  <c r="BA466" i="13" s="1"/>
  <c r="O473" i="13"/>
  <c r="N473" i="13" s="1"/>
  <c r="L474" i="13" s="1"/>
  <c r="O474" i="13" s="1"/>
  <c r="ET408" i="13"/>
  <c r="EU408" i="13" s="1"/>
  <c r="ES409" i="13" s="1"/>
  <c r="EV409" i="13" s="1"/>
  <c r="AG476" i="13"/>
  <c r="AF476" i="13" s="1"/>
  <c r="AD477" i="13" s="1"/>
  <c r="AG477" i="13" s="1"/>
  <c r="EE396" i="13"/>
  <c r="EC396" i="13"/>
  <c r="EA397" i="13" s="1"/>
  <c r="EK406" i="13"/>
  <c r="EM406" i="13"/>
  <c r="DL266" i="13"/>
  <c r="C267" i="13"/>
  <c r="CG266" i="13"/>
  <c r="DD266" i="13"/>
  <c r="CI266" i="13"/>
  <c r="BM372" i="13"/>
  <c r="BK373" i="13" s="1"/>
  <c r="CW266" i="13"/>
  <c r="BW266" i="13"/>
  <c r="BY266" i="13"/>
  <c r="AS467" i="13" l="1"/>
  <c r="AP467" i="13"/>
  <c r="AQ467" i="13" s="1"/>
  <c r="AO468" i="13" s="1"/>
  <c r="AS468" i="13" s="1"/>
  <c r="V469" i="13"/>
  <c r="Y469" i="13" s="1"/>
  <c r="X469" i="13"/>
  <c r="CP450" i="13"/>
  <c r="CQ450" i="13" s="1"/>
  <c r="CO451" i="13" s="1"/>
  <c r="AR468" i="13"/>
  <c r="EW408" i="13"/>
  <c r="BD466" i="13"/>
  <c r="BC466" i="13"/>
  <c r="BB466" i="13" s="1"/>
  <c r="AZ467" i="13" s="1"/>
  <c r="BA467" i="13" s="1"/>
  <c r="ET409" i="13"/>
  <c r="M474" i="13"/>
  <c r="N474" i="13" s="1"/>
  <c r="L475" i="13" s="1"/>
  <c r="O475" i="13" s="1"/>
  <c r="AE477" i="13"/>
  <c r="AF477" i="13" s="1"/>
  <c r="AD478" i="13" s="1"/>
  <c r="EB397" i="13"/>
  <c r="ED397" i="13"/>
  <c r="EN406" i="13"/>
  <c r="EL406" i="13"/>
  <c r="EJ407" i="13" s="1"/>
  <c r="F267" i="13"/>
  <c r="DM267" i="13" s="1"/>
  <c r="D267" i="13"/>
  <c r="DJ267" i="13"/>
  <c r="CZ266" i="13"/>
  <c r="DG266" i="13"/>
  <c r="CX266" i="13"/>
  <c r="BU267" i="13"/>
  <c r="BN373" i="13"/>
  <c r="BL373" i="13"/>
  <c r="DE266" i="13"/>
  <c r="CE267" i="13"/>
  <c r="AP468" i="13" l="1"/>
  <c r="AQ468" i="13" s="1"/>
  <c r="AO469" i="13" s="1"/>
  <c r="AS469" i="13" s="1"/>
  <c r="W469" i="13"/>
  <c r="U470" i="13" s="1"/>
  <c r="CR451" i="13"/>
  <c r="CP451" i="13"/>
  <c r="CS450" i="13"/>
  <c r="EW409" i="13"/>
  <c r="EU409" i="13"/>
  <c r="ES410" i="13" s="1"/>
  <c r="EV410" i="13" s="1"/>
  <c r="AP469" i="13"/>
  <c r="AR469" i="13"/>
  <c r="BD467" i="13"/>
  <c r="BC467" i="13"/>
  <c r="BB467" i="13" s="1"/>
  <c r="AZ468" i="13" s="1"/>
  <c r="AH477" i="13"/>
  <c r="P474" i="13"/>
  <c r="M475" i="13"/>
  <c r="N475" i="13" s="1"/>
  <c r="L476" i="13" s="1"/>
  <c r="O476" i="13" s="1"/>
  <c r="AG478" i="13"/>
  <c r="AE478" i="13"/>
  <c r="EE397" i="13"/>
  <c r="EC397" i="13"/>
  <c r="EA398" i="13" s="1"/>
  <c r="EK407" i="13"/>
  <c r="EM407" i="13"/>
  <c r="CF267" i="13"/>
  <c r="CH267" i="13"/>
  <c r="DF267" i="13" s="1"/>
  <c r="DC267" i="13"/>
  <c r="CV267" i="13"/>
  <c r="BX267" i="13"/>
  <c r="CY267" i="13" s="1"/>
  <c r="BV267" i="13"/>
  <c r="BO373" i="13"/>
  <c r="BM373" i="13"/>
  <c r="BK374" i="13" s="1"/>
  <c r="G267" i="13"/>
  <c r="DN267" i="13" s="1"/>
  <c r="E267" i="13"/>
  <c r="DK267" i="13"/>
  <c r="CQ451" i="13" l="1"/>
  <c r="CO452" i="13" s="1"/>
  <c r="CP452" i="13" s="1"/>
  <c r="CS451" i="13"/>
  <c r="V470" i="13"/>
  <c r="Y470" i="13" s="1"/>
  <c r="X470" i="13"/>
  <c r="ET410" i="13"/>
  <c r="EU410" i="13" s="1"/>
  <c r="ES411" i="13" s="1"/>
  <c r="EV411" i="13" s="1"/>
  <c r="AQ469" i="13"/>
  <c r="AO470" i="13" s="1"/>
  <c r="AP470" i="13" s="1"/>
  <c r="CR452" i="13"/>
  <c r="CQ452" i="13" s="1"/>
  <c r="CO453" i="13" s="1"/>
  <c r="CP453" i="13" s="1"/>
  <c r="BC468" i="13"/>
  <c r="BA468" i="13"/>
  <c r="M476" i="13"/>
  <c r="N476" i="13" s="1"/>
  <c r="L477" i="13" s="1"/>
  <c r="P475" i="13"/>
  <c r="CS452" i="13"/>
  <c r="AH478" i="13"/>
  <c r="AF478" i="13"/>
  <c r="AD479" i="13" s="1"/>
  <c r="EB398" i="13"/>
  <c r="ED398" i="13"/>
  <c r="EN407" i="13"/>
  <c r="EL407" i="13"/>
  <c r="EJ408" i="13" s="1"/>
  <c r="DD267" i="13"/>
  <c r="CG267" i="13"/>
  <c r="CI267" i="13"/>
  <c r="DL267" i="13"/>
  <c r="C268" i="13"/>
  <c r="BN374" i="13"/>
  <c r="BL374" i="13"/>
  <c r="CW267" i="13"/>
  <c r="BW267" i="13"/>
  <c r="BY267" i="13"/>
  <c r="ET411" i="13" l="1"/>
  <c r="EU411" i="13" s="1"/>
  <c r="ES412" i="13" s="1"/>
  <c r="EV412" i="13" s="1"/>
  <c r="EW410" i="13"/>
  <c r="AR470" i="13"/>
  <c r="AS470" i="13"/>
  <c r="W470" i="13"/>
  <c r="U471" i="13" s="1"/>
  <c r="BB468" i="13"/>
  <c r="AZ469" i="13" s="1"/>
  <c r="BA469" i="13" s="1"/>
  <c r="AQ470" i="13"/>
  <c r="AO471" i="13" s="1"/>
  <c r="BD468" i="13"/>
  <c r="P476" i="13"/>
  <c r="M477" i="13"/>
  <c r="O477" i="13"/>
  <c r="CR453" i="13"/>
  <c r="AE479" i="13"/>
  <c r="AG479" i="13"/>
  <c r="EE398" i="13"/>
  <c r="EC398" i="13"/>
  <c r="EA399" i="13" s="1"/>
  <c r="EK408" i="13"/>
  <c r="EM408" i="13"/>
  <c r="DG267" i="13"/>
  <c r="DE267" i="13"/>
  <c r="CE268" i="13"/>
  <c r="CX267" i="13"/>
  <c r="BU268" i="13"/>
  <c r="D268" i="13"/>
  <c r="F268" i="13"/>
  <c r="DM268" i="13" s="1"/>
  <c r="DJ268" i="13"/>
  <c r="CZ267" i="13"/>
  <c r="BO374" i="13"/>
  <c r="BM374" i="13"/>
  <c r="BK375" i="13" s="1"/>
  <c r="EW411" i="13" l="1"/>
  <c r="V471" i="13"/>
  <c r="Y471" i="13" s="1"/>
  <c r="X471" i="13"/>
  <c r="BC469" i="13"/>
  <c r="BB469" i="13" s="1"/>
  <c r="AZ470" i="13" s="1"/>
  <c r="AR471" i="13"/>
  <c r="AP471" i="13"/>
  <c r="AS471" i="13"/>
  <c r="ET412" i="13"/>
  <c r="EW412" i="13" s="1"/>
  <c r="ER45" i="13" s="1"/>
  <c r="ER47" i="13" s="1"/>
  <c r="BD469" i="13"/>
  <c r="N477" i="13"/>
  <c r="L478" i="13" s="1"/>
  <c r="P477" i="13"/>
  <c r="CS453" i="13"/>
  <c r="CQ453" i="13"/>
  <c r="CO454" i="13" s="1"/>
  <c r="CP454" i="13" s="1"/>
  <c r="AH479" i="13"/>
  <c r="AF479" i="13"/>
  <c r="AD480" i="13" s="1"/>
  <c r="EB399" i="13"/>
  <c r="ED399" i="13"/>
  <c r="EN408" i="13"/>
  <c r="EL408" i="13"/>
  <c r="EJ409" i="13" s="1"/>
  <c r="DC268" i="13"/>
  <c r="CH268" i="13"/>
  <c r="DF268" i="13" s="1"/>
  <c r="CF268" i="13"/>
  <c r="G268" i="13"/>
  <c r="DN268" i="13" s="1"/>
  <c r="E268" i="13"/>
  <c r="DK268" i="13"/>
  <c r="BV268" i="13"/>
  <c r="BX268" i="13"/>
  <c r="CY268" i="13" s="1"/>
  <c r="CV268" i="13"/>
  <c r="BN375" i="13"/>
  <c r="BL375" i="13"/>
  <c r="W471" i="13" l="1"/>
  <c r="U472" i="13" s="1"/>
  <c r="AQ471" i="13"/>
  <c r="AO472" i="13" s="1"/>
  <c r="EU412" i="13"/>
  <c r="ES413" i="13" s="1"/>
  <c r="BC470" i="13"/>
  <c r="BA470" i="13"/>
  <c r="O478" i="13"/>
  <c r="M478" i="13"/>
  <c r="CR454" i="13"/>
  <c r="AG480" i="13"/>
  <c r="AE480" i="13"/>
  <c r="EE399" i="13"/>
  <c r="EC399" i="13"/>
  <c r="EA400" i="13" s="1"/>
  <c r="EM409" i="13"/>
  <c r="EK409" i="13"/>
  <c r="DL268" i="13"/>
  <c r="C269" i="13"/>
  <c r="CW268" i="13"/>
  <c r="BW268" i="13"/>
  <c r="BY268" i="13"/>
  <c r="BO375" i="13"/>
  <c r="BM375" i="13"/>
  <c r="BK376" i="13" s="1"/>
  <c r="DD268" i="13"/>
  <c r="CG268" i="13"/>
  <c r="CI268" i="13"/>
  <c r="X472" i="13" l="1"/>
  <c r="V472" i="13"/>
  <c r="W472" i="13" s="1"/>
  <c r="U473" i="13" s="1"/>
  <c r="AP472" i="13"/>
  <c r="AR472" i="13"/>
  <c r="AS472" i="13"/>
  <c r="BB470" i="13"/>
  <c r="AZ471" i="13" s="1"/>
  <c r="BD470" i="13"/>
  <c r="EV413" i="13"/>
  <c r="EU413" i="13" s="1"/>
  <c r="ES414" i="13" s="1"/>
  <c r="EW413" i="13"/>
  <c r="N478" i="13"/>
  <c r="L479" i="13" s="1"/>
  <c r="P478" i="13"/>
  <c r="CQ454" i="13"/>
  <c r="CO455" i="13" s="1"/>
  <c r="CP455" i="13" s="1"/>
  <c r="CS454" i="13"/>
  <c r="AF480" i="13"/>
  <c r="AD481" i="13" s="1"/>
  <c r="AG481" i="13" s="1"/>
  <c r="AH480" i="13"/>
  <c r="EB400" i="13"/>
  <c r="ED400" i="13"/>
  <c r="EN409" i="13"/>
  <c r="EL409" i="13"/>
  <c r="EJ410" i="13" s="1"/>
  <c r="CZ268" i="13"/>
  <c r="CX268" i="13"/>
  <c r="BU269" i="13"/>
  <c r="DG268" i="13"/>
  <c r="BN376" i="13"/>
  <c r="BL376" i="13"/>
  <c r="DE268" i="13"/>
  <c r="CE269" i="13"/>
  <c r="F269" i="13"/>
  <c r="DM269" i="13" s="1"/>
  <c r="D269" i="13"/>
  <c r="DJ269" i="13"/>
  <c r="Y472" i="13" l="1"/>
  <c r="V473" i="13"/>
  <c r="X473" i="13"/>
  <c r="BD471" i="13"/>
  <c r="AQ472" i="13"/>
  <c r="AO473" i="13" s="1"/>
  <c r="AR473" i="13" s="1"/>
  <c r="BA471" i="13"/>
  <c r="BC471" i="13"/>
  <c r="EW414" i="13"/>
  <c r="EV414" i="13"/>
  <c r="EU414" i="13" s="1"/>
  <c r="ES415" i="13" s="1"/>
  <c r="O479" i="13"/>
  <c r="M479" i="13"/>
  <c r="CR455" i="13"/>
  <c r="AE481" i="13"/>
  <c r="AF481" i="13" s="1"/>
  <c r="AD482" i="13" s="1"/>
  <c r="EE400" i="13"/>
  <c r="EC400" i="13"/>
  <c r="EA401" i="13" s="1"/>
  <c r="EM410" i="13"/>
  <c r="EK410" i="13"/>
  <c r="G269" i="13"/>
  <c r="DN269" i="13" s="1"/>
  <c r="E269" i="13"/>
  <c r="DK269" i="13"/>
  <c r="CF269" i="13"/>
  <c r="CH269" i="13"/>
  <c r="DF269" i="13" s="1"/>
  <c r="DC269" i="13"/>
  <c r="BV269" i="13"/>
  <c r="BX269" i="13"/>
  <c r="CY269" i="13" s="1"/>
  <c r="CV269" i="13"/>
  <c r="BO376" i="13"/>
  <c r="BM376" i="13"/>
  <c r="BK377" i="13" s="1"/>
  <c r="Y473" i="13" l="1"/>
  <c r="W473" i="13"/>
  <c r="U474" i="13" s="1"/>
  <c r="BB471" i="13"/>
  <c r="AZ472" i="13" s="1"/>
  <c r="BA472" i="13" s="1"/>
  <c r="AS473" i="13"/>
  <c r="AP473" i="13"/>
  <c r="AQ473" i="13" s="1"/>
  <c r="AO474" i="13" s="1"/>
  <c r="EW415" i="13"/>
  <c r="EV415" i="13"/>
  <c r="EU415" i="13" s="1"/>
  <c r="ES416" i="13" s="1"/>
  <c r="P479" i="13"/>
  <c r="N479" i="13"/>
  <c r="L480" i="13" s="1"/>
  <c r="AH481" i="13"/>
  <c r="AG482" i="13"/>
  <c r="AE482" i="13"/>
  <c r="CQ455" i="13"/>
  <c r="CO456" i="13" s="1"/>
  <c r="CP456" i="13" s="1"/>
  <c r="CS455" i="13"/>
  <c r="EB401" i="13"/>
  <c r="ED401" i="13"/>
  <c r="EN410" i="13"/>
  <c r="EL410" i="13"/>
  <c r="EJ411" i="13" s="1"/>
  <c r="DL269" i="13"/>
  <c r="C270" i="13"/>
  <c r="BN377" i="13"/>
  <c r="BL377" i="13"/>
  <c r="BO377" i="13" s="1"/>
  <c r="BW269" i="13"/>
  <c r="CW269" i="13"/>
  <c r="BY269" i="13"/>
  <c r="CG269" i="13"/>
  <c r="DD269" i="13"/>
  <c r="CI269" i="13"/>
  <c r="BC472" i="13" l="1"/>
  <c r="BD472" i="13"/>
  <c r="V474" i="13"/>
  <c r="X474" i="13"/>
  <c r="BB472" i="13"/>
  <c r="AZ473" i="13" s="1"/>
  <c r="BA473" i="13" s="1"/>
  <c r="AS474" i="13"/>
  <c r="AR474" i="13"/>
  <c r="AP474" i="13"/>
  <c r="EV416" i="13"/>
  <c r="EU416" i="13" s="1"/>
  <c r="ES417" i="13" s="1"/>
  <c r="EW416" i="13"/>
  <c r="AH482" i="13"/>
  <c r="M480" i="13"/>
  <c r="O480" i="13"/>
  <c r="AF482" i="13"/>
  <c r="AD483" i="13" s="1"/>
  <c r="AE483" i="13" s="1"/>
  <c r="CS456" i="13"/>
  <c r="CR456" i="13"/>
  <c r="EE401" i="13"/>
  <c r="EC401" i="13"/>
  <c r="EA402" i="13" s="1"/>
  <c r="EK411" i="13"/>
  <c r="EM411" i="13"/>
  <c r="BM377" i="13"/>
  <c r="BK378" i="13" s="1"/>
  <c r="BN378" i="13" s="1"/>
  <c r="D270" i="13"/>
  <c r="F270" i="13"/>
  <c r="DM270" i="13" s="1"/>
  <c r="DJ270" i="13"/>
  <c r="DG269" i="13"/>
  <c r="CZ269" i="13"/>
  <c r="DE269" i="13"/>
  <c r="CE270" i="13"/>
  <c r="CX269" i="13"/>
  <c r="BU270" i="13"/>
  <c r="AQ474" i="13" l="1"/>
  <c r="AO475" i="13" s="1"/>
  <c r="AP475" i="13" s="1"/>
  <c r="BD473" i="13"/>
  <c r="W474" i="13"/>
  <c r="U475" i="13" s="1"/>
  <c r="V475" i="13" s="1"/>
  <c r="BC473" i="13"/>
  <c r="BB473" i="13" s="1"/>
  <c r="AZ474" i="13" s="1"/>
  <c r="BA474" i="13" s="1"/>
  <c r="Y474" i="13"/>
  <c r="EW417" i="13"/>
  <c r="EV417" i="13"/>
  <c r="EU417" i="13" s="1"/>
  <c r="ES418" i="13" s="1"/>
  <c r="AG483" i="13"/>
  <c r="AF483" i="13" s="1"/>
  <c r="AD484" i="13" s="1"/>
  <c r="AG484" i="13" s="1"/>
  <c r="N480" i="13"/>
  <c r="L481" i="13" s="1"/>
  <c r="P480" i="13"/>
  <c r="CQ456" i="13"/>
  <c r="CO457" i="13" s="1"/>
  <c r="CP457" i="13" s="1"/>
  <c r="AH483" i="13"/>
  <c r="ED402" i="13"/>
  <c r="EB402" i="13"/>
  <c r="EN411" i="13"/>
  <c r="EL411" i="13"/>
  <c r="EJ412" i="13" s="1"/>
  <c r="BL378" i="13"/>
  <c r="BM378" i="13" s="1"/>
  <c r="BK379" i="13" s="1"/>
  <c r="CV270" i="13"/>
  <c r="BV270" i="13"/>
  <c r="BX270" i="13"/>
  <c r="CY270" i="13" s="1"/>
  <c r="G270" i="13"/>
  <c r="DN270" i="13" s="1"/>
  <c r="E270" i="13"/>
  <c r="DK270" i="13"/>
  <c r="CF270" i="13"/>
  <c r="CH270" i="13"/>
  <c r="DF270" i="13" s="1"/>
  <c r="DC270" i="13"/>
  <c r="AR475" i="13" l="1"/>
  <c r="AQ475" i="13" s="1"/>
  <c r="AO476" i="13" s="1"/>
  <c r="AS475" i="13"/>
  <c r="X475" i="13"/>
  <c r="W475" i="13" s="1"/>
  <c r="U476" i="13" s="1"/>
  <c r="Y475" i="13"/>
  <c r="BO378" i="13"/>
  <c r="EV418" i="13"/>
  <c r="EU418" i="13" s="1"/>
  <c r="ES419" i="13" s="1"/>
  <c r="EW418" i="13"/>
  <c r="BC474" i="13"/>
  <c r="BB474" i="13" s="1"/>
  <c r="AZ475" i="13" s="1"/>
  <c r="BD474" i="13"/>
  <c r="O481" i="13"/>
  <c r="M481" i="13"/>
  <c r="CR457" i="13"/>
  <c r="CQ457" i="13" s="1"/>
  <c r="CO458" i="13" s="1"/>
  <c r="CP458" i="13" s="1"/>
  <c r="CS457" i="13"/>
  <c r="AE484" i="13"/>
  <c r="AF484" i="13" s="1"/>
  <c r="AD485" i="13" s="1"/>
  <c r="EE402" i="13"/>
  <c r="EC402" i="13"/>
  <c r="EA403" i="13" s="1"/>
  <c r="EM412" i="13"/>
  <c r="EK412" i="13"/>
  <c r="EN412" i="13" s="1"/>
  <c r="EI45" i="13" s="1"/>
  <c r="CG270" i="13"/>
  <c r="DD270" i="13"/>
  <c r="CI270" i="13"/>
  <c r="DL270" i="13"/>
  <c r="C271" i="13"/>
  <c r="BN379" i="13"/>
  <c r="BL379" i="13"/>
  <c r="BW270" i="13"/>
  <c r="CW270" i="13"/>
  <c r="BY270" i="13"/>
  <c r="AS476" i="13" l="1"/>
  <c r="AR476" i="13"/>
  <c r="AP476" i="13"/>
  <c r="AQ476" i="13" s="1"/>
  <c r="AO477" i="13" s="1"/>
  <c r="AR477" i="13" s="1"/>
  <c r="V476" i="13"/>
  <c r="Y476" i="13" s="1"/>
  <c r="X476" i="13"/>
  <c r="EW419" i="13"/>
  <c r="EV419" i="13"/>
  <c r="EU419" i="13" s="1"/>
  <c r="ES420" i="13" s="1"/>
  <c r="BD475" i="13"/>
  <c r="BC475" i="13"/>
  <c r="BA475" i="13"/>
  <c r="N481" i="13"/>
  <c r="L482" i="13" s="1"/>
  <c r="P481" i="13"/>
  <c r="AH484" i="13"/>
  <c r="CR458" i="13"/>
  <c r="CS458" i="13"/>
  <c r="AE485" i="13"/>
  <c r="AG485" i="13"/>
  <c r="EB403" i="13"/>
  <c r="ED403" i="13"/>
  <c r="EI47" i="13"/>
  <c r="K8" i="13"/>
  <c r="L8" i="13"/>
  <c r="EL412" i="13"/>
  <c r="EJ413" i="13" s="1"/>
  <c r="CX270" i="13"/>
  <c r="BU271" i="13"/>
  <c r="DE270" i="13"/>
  <c r="CE271" i="13"/>
  <c r="BO379" i="13"/>
  <c r="BM379" i="13"/>
  <c r="BK380" i="13" s="1"/>
  <c r="F271" i="13"/>
  <c r="DM271" i="13" s="1"/>
  <c r="D271" i="13"/>
  <c r="DJ271" i="13"/>
  <c r="CZ270" i="13"/>
  <c r="DG270" i="13"/>
  <c r="W476" i="13" l="1"/>
  <c r="U477" i="13" s="1"/>
  <c r="V477" i="13" s="1"/>
  <c r="AP477" i="13"/>
  <c r="AQ477" i="13" s="1"/>
  <c r="AO478" i="13" s="1"/>
  <c r="AP478" i="13" s="1"/>
  <c r="AS477" i="13"/>
  <c r="AH485" i="13"/>
  <c r="BB475" i="13"/>
  <c r="AZ476" i="13" s="1"/>
  <c r="BC476" i="13" s="1"/>
  <c r="EV420" i="13"/>
  <c r="EU420" i="13" s="1"/>
  <c r="ES421" i="13" s="1"/>
  <c r="EW420" i="13"/>
  <c r="O482" i="13"/>
  <c r="M482" i="13"/>
  <c r="P482" i="13" s="1"/>
  <c r="CQ458" i="13"/>
  <c r="CO459" i="13" s="1"/>
  <c r="CP459" i="13" s="1"/>
  <c r="AF485" i="13"/>
  <c r="AD486" i="13" s="1"/>
  <c r="AG486" i="13" s="1"/>
  <c r="EE403" i="13"/>
  <c r="EC403" i="13"/>
  <c r="EA404" i="13" s="1"/>
  <c r="M8" i="13"/>
  <c r="N8" i="13"/>
  <c r="EM413" i="13"/>
  <c r="EL413" i="13" s="1"/>
  <c r="EJ414" i="13" s="1"/>
  <c r="EN413" i="13"/>
  <c r="G271" i="13"/>
  <c r="DN271" i="13" s="1"/>
  <c r="E271" i="13"/>
  <c r="DK271" i="13"/>
  <c r="CV271" i="13"/>
  <c r="BV271" i="13"/>
  <c r="BX271" i="13"/>
  <c r="CY271" i="13" s="1"/>
  <c r="BN380" i="13"/>
  <c r="BL380" i="13"/>
  <c r="CH271" i="13"/>
  <c r="DF271" i="13" s="1"/>
  <c r="DC271" i="13"/>
  <c r="CF271" i="13"/>
  <c r="X477" i="13" l="1"/>
  <c r="W477" i="13" s="1"/>
  <c r="U478" i="13" s="1"/>
  <c r="Y477" i="13"/>
  <c r="AS478" i="13"/>
  <c r="AR478" i="13"/>
  <c r="AQ478" i="13" s="1"/>
  <c r="AO479" i="13" s="1"/>
  <c r="BA476" i="13"/>
  <c r="BD476" i="13" s="1"/>
  <c r="EW421" i="13"/>
  <c r="EV421" i="13"/>
  <c r="EU421" i="13" s="1"/>
  <c r="ES422" i="13" s="1"/>
  <c r="N482" i="13"/>
  <c r="L483" i="13" s="1"/>
  <c r="CR459" i="13"/>
  <c r="AE486" i="13"/>
  <c r="AF486" i="13" s="1"/>
  <c r="AD487" i="13" s="1"/>
  <c r="AG487" i="13" s="1"/>
  <c r="EB404" i="13"/>
  <c r="ED404" i="13"/>
  <c r="EM414" i="13"/>
  <c r="EL414" i="13" s="1"/>
  <c r="EJ415" i="13" s="1"/>
  <c r="EN414" i="13"/>
  <c r="CW271" i="13"/>
  <c r="BW271" i="13"/>
  <c r="BY271" i="13"/>
  <c r="DL271" i="13"/>
  <c r="C272" i="13"/>
  <c r="DD271" i="13"/>
  <c r="CG271" i="13"/>
  <c r="CI271" i="13"/>
  <c r="BO380" i="13"/>
  <c r="BM380" i="13"/>
  <c r="BK381" i="13" s="1"/>
  <c r="V478" i="13" l="1"/>
  <c r="Y478" i="13" s="1"/>
  <c r="X478" i="13"/>
  <c r="AP479" i="13"/>
  <c r="AR479" i="13"/>
  <c r="AS479" i="13"/>
  <c r="BB476" i="13"/>
  <c r="AZ477" i="13" s="1"/>
  <c r="BA477" i="13" s="1"/>
  <c r="EW422" i="13"/>
  <c r="EV422" i="13"/>
  <c r="EU422" i="13" s="1"/>
  <c r="ES423" i="13" s="1"/>
  <c r="M483" i="13"/>
  <c r="P483" i="13" s="1"/>
  <c r="O483" i="13"/>
  <c r="AE487" i="13"/>
  <c r="AF487" i="13" s="1"/>
  <c r="AD488" i="13" s="1"/>
  <c r="AH486" i="13"/>
  <c r="CQ459" i="13"/>
  <c r="CO460" i="13" s="1"/>
  <c r="CP460" i="13" s="1"/>
  <c r="CS459" i="13"/>
  <c r="EE404" i="13"/>
  <c r="EC404" i="13"/>
  <c r="EA405" i="13" s="1"/>
  <c r="EN415" i="13"/>
  <c r="EM415" i="13"/>
  <c r="EL415" i="13" s="1"/>
  <c r="EJ416" i="13" s="1"/>
  <c r="CZ271" i="13"/>
  <c r="CX271" i="13"/>
  <c r="BU272" i="13"/>
  <c r="D272" i="13"/>
  <c r="F272" i="13"/>
  <c r="DM272" i="13" s="1"/>
  <c r="DJ272" i="13"/>
  <c r="DG271" i="13"/>
  <c r="BN381" i="13"/>
  <c r="BL381" i="13"/>
  <c r="BO381" i="13" s="1"/>
  <c r="DE271" i="13"/>
  <c r="CE272" i="13"/>
  <c r="W478" i="13" l="1"/>
  <c r="U479" i="13" s="1"/>
  <c r="X479" i="13" s="1"/>
  <c r="AQ479" i="13"/>
  <c r="AO480" i="13" s="1"/>
  <c r="AS480" i="13" s="1"/>
  <c r="BD477" i="13"/>
  <c r="BC477" i="13"/>
  <c r="BB477" i="13" s="1"/>
  <c r="AZ478" i="13" s="1"/>
  <c r="BA478" i="13" s="1"/>
  <c r="EW423" i="13"/>
  <c r="EV423" i="13"/>
  <c r="EU423" i="13" s="1"/>
  <c r="ES424" i="13" s="1"/>
  <c r="N483" i="13"/>
  <c r="L484" i="13" s="1"/>
  <c r="AH487" i="13"/>
  <c r="CR460" i="13"/>
  <c r="AE488" i="13"/>
  <c r="AG488" i="13"/>
  <c r="EB405" i="13"/>
  <c r="ED405" i="13"/>
  <c r="EN416" i="13"/>
  <c r="EM416" i="13"/>
  <c r="EL416" i="13" s="1"/>
  <c r="EJ417" i="13" s="1"/>
  <c r="BM381" i="13"/>
  <c r="BK382" i="13" s="1"/>
  <c r="BL382" i="13" s="1"/>
  <c r="G272" i="13"/>
  <c r="DN272" i="13" s="1"/>
  <c r="E272" i="13"/>
  <c r="DK272" i="13"/>
  <c r="BV272" i="13"/>
  <c r="BX272" i="13"/>
  <c r="CY272" i="13" s="1"/>
  <c r="CV272" i="13"/>
  <c r="DC272" i="13"/>
  <c r="CF272" i="13"/>
  <c r="CH272" i="13"/>
  <c r="DF272" i="13" s="1"/>
  <c r="V479" i="13" l="1"/>
  <c r="Y479" i="13" s="1"/>
  <c r="AP480" i="13"/>
  <c r="W479" i="13"/>
  <c r="U480" i="13" s="1"/>
  <c r="AR480" i="13"/>
  <c r="BC478" i="13"/>
  <c r="BB478" i="13" s="1"/>
  <c r="AZ479" i="13" s="1"/>
  <c r="EW424" i="13"/>
  <c r="EV424" i="13"/>
  <c r="EU424" i="13" s="1"/>
  <c r="ES425" i="13" s="1"/>
  <c r="BD478" i="13"/>
  <c r="O484" i="13"/>
  <c r="M484" i="13"/>
  <c r="CQ460" i="13"/>
  <c r="CO461" i="13" s="1"/>
  <c r="CP461" i="13" s="1"/>
  <c r="CS460" i="13"/>
  <c r="AH488" i="13"/>
  <c r="AF488" i="13"/>
  <c r="AD489" i="13" s="1"/>
  <c r="EE405" i="13"/>
  <c r="EC405" i="13"/>
  <c r="EA406" i="13" s="1"/>
  <c r="EM417" i="13"/>
  <c r="EL417" i="13" s="1"/>
  <c r="EJ418" i="13" s="1"/>
  <c r="EN417" i="13"/>
  <c r="BO382" i="13"/>
  <c r="BN382" i="13"/>
  <c r="BM382" i="13" s="1"/>
  <c r="BK383" i="13" s="1"/>
  <c r="BL383" i="13" s="1"/>
  <c r="CG272" i="13"/>
  <c r="DD272" i="13"/>
  <c r="CI272" i="13"/>
  <c r="CW272" i="13"/>
  <c r="BW272" i="13"/>
  <c r="BY272" i="13"/>
  <c r="DL272" i="13"/>
  <c r="C273" i="13"/>
  <c r="AQ480" i="13" l="1"/>
  <c r="AO481" i="13" s="1"/>
  <c r="V480" i="13"/>
  <c r="X480" i="13"/>
  <c r="AR481" i="13"/>
  <c r="AP481" i="13"/>
  <c r="EV425" i="13"/>
  <c r="EU425" i="13" s="1"/>
  <c r="ES426" i="13" s="1"/>
  <c r="EW425" i="13"/>
  <c r="BA479" i="13"/>
  <c r="BD479" i="13" s="1"/>
  <c r="BC479" i="13"/>
  <c r="N484" i="13"/>
  <c r="L485" i="13" s="1"/>
  <c r="O485" i="13" s="1"/>
  <c r="P484" i="13"/>
  <c r="CR461" i="13"/>
  <c r="AG489" i="13"/>
  <c r="AE489" i="13"/>
  <c r="EB406" i="13"/>
  <c r="ED406" i="13"/>
  <c r="EM418" i="13"/>
  <c r="EL418" i="13" s="1"/>
  <c r="EJ419" i="13" s="1"/>
  <c r="EN418" i="13"/>
  <c r="BN383" i="13"/>
  <c r="BM383" i="13" s="1"/>
  <c r="BK384" i="13" s="1"/>
  <c r="DE272" i="13"/>
  <c r="CE273" i="13"/>
  <c r="CZ272" i="13"/>
  <c r="BO383" i="13"/>
  <c r="F273" i="13"/>
  <c r="DM273" i="13" s="1"/>
  <c r="D273" i="13"/>
  <c r="DJ273" i="13"/>
  <c r="CX272" i="13"/>
  <c r="BU273" i="13"/>
  <c r="DG272" i="13"/>
  <c r="Y480" i="13" l="1"/>
  <c r="W480" i="13"/>
  <c r="U481" i="13" s="1"/>
  <c r="AS481" i="13"/>
  <c r="AQ481" i="13"/>
  <c r="AO482" i="13" s="1"/>
  <c r="EV426" i="13"/>
  <c r="EU426" i="13" s="1"/>
  <c r="ES427" i="13" s="1"/>
  <c r="EW426" i="13"/>
  <c r="M485" i="13"/>
  <c r="N485" i="13" s="1"/>
  <c r="L486" i="13" s="1"/>
  <c r="BB479" i="13"/>
  <c r="AZ480" i="13" s="1"/>
  <c r="CQ461" i="13"/>
  <c r="CO462" i="13" s="1"/>
  <c r="CP462" i="13" s="1"/>
  <c r="CS461" i="13"/>
  <c r="AF489" i="13"/>
  <c r="AD490" i="13" s="1"/>
  <c r="AG490" i="13" s="1"/>
  <c r="AH489" i="13"/>
  <c r="EE406" i="13"/>
  <c r="EC406" i="13"/>
  <c r="EA407" i="13" s="1"/>
  <c r="EM419" i="13"/>
  <c r="EL419" i="13" s="1"/>
  <c r="EJ420" i="13" s="1"/>
  <c r="EN419" i="13"/>
  <c r="CV273" i="13"/>
  <c r="BV273" i="13"/>
  <c r="BX273" i="13"/>
  <c r="CY273" i="13" s="1"/>
  <c r="G273" i="13"/>
  <c r="DN273" i="13" s="1"/>
  <c r="E273" i="13"/>
  <c r="DK273" i="13"/>
  <c r="CF273" i="13"/>
  <c r="CH273" i="13"/>
  <c r="DF273" i="13" s="1"/>
  <c r="DC273" i="13"/>
  <c r="BN384" i="13"/>
  <c r="BL384" i="13"/>
  <c r="X481" i="13" l="1"/>
  <c r="V481" i="13"/>
  <c r="W481" i="13" s="1"/>
  <c r="U482" i="13" s="1"/>
  <c r="AP482" i="13"/>
  <c r="AR482" i="13"/>
  <c r="AS482" i="13"/>
  <c r="P485" i="13"/>
  <c r="EV427" i="13"/>
  <c r="EU427" i="13" s="1"/>
  <c r="ES428" i="13" s="1"/>
  <c r="EW427" i="13"/>
  <c r="CR462" i="13"/>
  <c r="CQ462" i="13" s="1"/>
  <c r="CO463" i="13" s="1"/>
  <c r="BC480" i="13"/>
  <c r="BA480" i="13"/>
  <c r="BD480" i="13" s="1"/>
  <c r="M486" i="13"/>
  <c r="O486" i="13"/>
  <c r="CS462" i="13"/>
  <c r="AE490" i="13"/>
  <c r="AF490" i="13" s="1"/>
  <c r="AD491" i="13" s="1"/>
  <c r="EB407" i="13"/>
  <c r="ED407" i="13"/>
  <c r="EN420" i="13"/>
  <c r="EM420" i="13"/>
  <c r="EL420" i="13" s="1"/>
  <c r="EJ421" i="13" s="1"/>
  <c r="DD273" i="13"/>
  <c r="CG273" i="13"/>
  <c r="CI273" i="13"/>
  <c r="DL273" i="13"/>
  <c r="C274" i="13"/>
  <c r="BW273" i="13"/>
  <c r="CW273" i="13"/>
  <c r="BY273" i="13"/>
  <c r="BO384" i="13"/>
  <c r="BM384" i="13"/>
  <c r="BK385" i="13" s="1"/>
  <c r="Y481" i="13" l="1"/>
  <c r="X482" i="13"/>
  <c r="V482" i="13"/>
  <c r="W482" i="13" s="1"/>
  <c r="U483" i="13" s="1"/>
  <c r="CR463" i="13"/>
  <c r="CP463" i="13"/>
  <c r="AQ482" i="13"/>
  <c r="AO483" i="13" s="1"/>
  <c r="BB480" i="13"/>
  <c r="AZ481" i="13" s="1"/>
  <c r="BA481" i="13" s="1"/>
  <c r="BD481" i="13" s="1"/>
  <c r="EV428" i="13"/>
  <c r="EU428" i="13" s="1"/>
  <c r="ES429" i="13" s="1"/>
  <c r="EW428" i="13"/>
  <c r="N486" i="13"/>
  <c r="L487" i="13" s="1"/>
  <c r="O487" i="13" s="1"/>
  <c r="P486" i="13"/>
  <c r="AH490" i="13"/>
  <c r="AG491" i="13"/>
  <c r="AE491" i="13"/>
  <c r="EE407" i="13"/>
  <c r="EC407" i="13"/>
  <c r="EA408" i="13" s="1"/>
  <c r="EM421" i="13"/>
  <c r="EL421" i="13" s="1"/>
  <c r="EJ422" i="13" s="1"/>
  <c r="EN421" i="13"/>
  <c r="DE273" i="13"/>
  <c r="CE274" i="13"/>
  <c r="BN385" i="13"/>
  <c r="BL385" i="13"/>
  <c r="CZ273" i="13"/>
  <c r="F274" i="13"/>
  <c r="DM274" i="13" s="1"/>
  <c r="D274" i="13"/>
  <c r="DJ274" i="13"/>
  <c r="CX273" i="13"/>
  <c r="BU274" i="13"/>
  <c r="DG273" i="13"/>
  <c r="Y482" i="13" l="1"/>
  <c r="CQ463" i="13"/>
  <c r="CO464" i="13" s="1"/>
  <c r="CP464" i="13" s="1"/>
  <c r="X483" i="13"/>
  <c r="V483" i="13"/>
  <c r="W483" i="13" s="1"/>
  <c r="U484" i="13" s="1"/>
  <c r="BC481" i="13"/>
  <c r="BB481" i="13" s="1"/>
  <c r="AZ482" i="13" s="1"/>
  <c r="BC482" i="13" s="1"/>
  <c r="AS483" i="13"/>
  <c r="AR483" i="13"/>
  <c r="AP483" i="13"/>
  <c r="EV429" i="13"/>
  <c r="EU429" i="13" s="1"/>
  <c r="ES430" i="13" s="1"/>
  <c r="EW429" i="13"/>
  <c r="M487" i="13"/>
  <c r="N487" i="13" s="1"/>
  <c r="L488" i="13" s="1"/>
  <c r="O488" i="13" s="1"/>
  <c r="CS463" i="13"/>
  <c r="AH491" i="13"/>
  <c r="AF491" i="13"/>
  <c r="AD492" i="13" s="1"/>
  <c r="AE492" i="13" s="1"/>
  <c r="CR464" i="13"/>
  <c r="EB408" i="13"/>
  <c r="ED408" i="13"/>
  <c r="EN422" i="13"/>
  <c r="EM422" i="13"/>
  <c r="EL422" i="13" s="1"/>
  <c r="EJ423" i="13" s="1"/>
  <c r="BO385" i="13"/>
  <c r="BM385" i="13"/>
  <c r="BK386" i="13" s="1"/>
  <c r="G274" i="13"/>
  <c r="DN274" i="13" s="1"/>
  <c r="E274" i="13"/>
  <c r="DK274" i="13"/>
  <c r="BX274" i="13"/>
  <c r="CY274" i="13" s="1"/>
  <c r="BV274" i="13"/>
  <c r="CV274" i="13"/>
  <c r="CH274" i="13"/>
  <c r="DF274" i="13" s="1"/>
  <c r="DC274" i="13"/>
  <c r="CF274" i="13"/>
  <c r="Y483" i="13" l="1"/>
  <c r="X484" i="13"/>
  <c r="V484" i="13"/>
  <c r="W484" i="13" s="1"/>
  <c r="U485" i="13" s="1"/>
  <c r="V485" i="13" s="1"/>
  <c r="Y484" i="13"/>
  <c r="AQ483" i="13"/>
  <c r="AO484" i="13" s="1"/>
  <c r="P487" i="13"/>
  <c r="EW430" i="13"/>
  <c r="EV430" i="13"/>
  <c r="EU430" i="13" s="1"/>
  <c r="ES431" i="13" s="1"/>
  <c r="BA482" i="13"/>
  <c r="BB482" i="13" s="1"/>
  <c r="AZ483" i="13" s="1"/>
  <c r="M488" i="13"/>
  <c r="AG492" i="13"/>
  <c r="AF492" i="13" s="1"/>
  <c r="AD493" i="13" s="1"/>
  <c r="AE493" i="13" s="1"/>
  <c r="AH492" i="13"/>
  <c r="CS464" i="13"/>
  <c r="CQ464" i="13"/>
  <c r="CO465" i="13" s="1"/>
  <c r="CP465" i="13" s="1"/>
  <c r="EE408" i="13"/>
  <c r="EC408" i="13"/>
  <c r="EA409" i="13" s="1"/>
  <c r="EN423" i="13"/>
  <c r="EM423" i="13"/>
  <c r="EL423" i="13" s="1"/>
  <c r="EJ424" i="13" s="1"/>
  <c r="CW274" i="13"/>
  <c r="BW274" i="13"/>
  <c r="BY274" i="13"/>
  <c r="DD274" i="13"/>
  <c r="CG274" i="13"/>
  <c r="CI274" i="13"/>
  <c r="DL274" i="13"/>
  <c r="C275" i="13"/>
  <c r="BN386" i="13"/>
  <c r="BL386" i="13"/>
  <c r="X485" i="13" l="1"/>
  <c r="W485" i="13" s="1"/>
  <c r="U486" i="13" s="1"/>
  <c r="Y485" i="13"/>
  <c r="P488" i="13"/>
  <c r="AS484" i="13"/>
  <c r="AR484" i="13"/>
  <c r="AP484" i="13"/>
  <c r="BD482" i="13"/>
  <c r="EV431" i="13"/>
  <c r="EU431" i="13" s="1"/>
  <c r="ES432" i="13" s="1"/>
  <c r="EW431" i="13"/>
  <c r="BC483" i="13"/>
  <c r="BA483" i="13"/>
  <c r="N488" i="13"/>
  <c r="L489" i="13" s="1"/>
  <c r="O489" i="13" s="1"/>
  <c r="AG493" i="13"/>
  <c r="AF493" i="13" s="1"/>
  <c r="AD494" i="13" s="1"/>
  <c r="AG494" i="13" s="1"/>
  <c r="AH493" i="13"/>
  <c r="CR465" i="13"/>
  <c r="EB409" i="13"/>
  <c r="ED409" i="13"/>
  <c r="EN424" i="13"/>
  <c r="EM424" i="13"/>
  <c r="EL424" i="13" s="1"/>
  <c r="EJ425" i="13" s="1"/>
  <c r="F275" i="13"/>
  <c r="DM275" i="13" s="1"/>
  <c r="D275" i="13"/>
  <c r="DJ275" i="13"/>
  <c r="CZ274" i="13"/>
  <c r="BO386" i="13"/>
  <c r="BM386" i="13"/>
  <c r="BK387" i="13" s="1"/>
  <c r="DG274" i="13"/>
  <c r="CX274" i="13"/>
  <c r="BU275" i="13"/>
  <c r="DE274" i="13"/>
  <c r="CE275" i="13"/>
  <c r="V486" i="13" l="1"/>
  <c r="X486" i="13"/>
  <c r="Y486" i="13"/>
  <c r="AQ484" i="13"/>
  <c r="AO485" i="13" s="1"/>
  <c r="AS485" i="13" s="1"/>
  <c r="BB483" i="13"/>
  <c r="AZ484" i="13" s="1"/>
  <c r="BA484" i="13" s="1"/>
  <c r="EV432" i="13"/>
  <c r="EU432" i="13" s="1"/>
  <c r="ES433" i="13" s="1"/>
  <c r="EW432" i="13"/>
  <c r="BD483" i="13"/>
  <c r="M489" i="13"/>
  <c r="N489" i="13" s="1"/>
  <c r="L490" i="13" s="1"/>
  <c r="AE494" i="13"/>
  <c r="CS465" i="13"/>
  <c r="CQ465" i="13"/>
  <c r="CO466" i="13" s="1"/>
  <c r="CP466" i="13" s="1"/>
  <c r="EE409" i="13"/>
  <c r="EC409" i="13"/>
  <c r="EA410" i="13" s="1"/>
  <c r="EN425" i="13"/>
  <c r="EM425" i="13"/>
  <c r="EL425" i="13" s="1"/>
  <c r="EJ426" i="13" s="1"/>
  <c r="BN387" i="13"/>
  <c r="BL387" i="13"/>
  <c r="BO387" i="13" s="1"/>
  <c r="CF275" i="13"/>
  <c r="CH275" i="13"/>
  <c r="DF275" i="13" s="1"/>
  <c r="DC275" i="13"/>
  <c r="G275" i="13"/>
  <c r="DN275" i="13" s="1"/>
  <c r="E275" i="13"/>
  <c r="DK275" i="13"/>
  <c r="BV275" i="13"/>
  <c r="BX275" i="13"/>
  <c r="CY275" i="13" s="1"/>
  <c r="CV275" i="13"/>
  <c r="W486" i="13" l="1"/>
  <c r="U487" i="13" s="1"/>
  <c r="X487" i="13"/>
  <c r="V487" i="13"/>
  <c r="W487" i="13" s="1"/>
  <c r="U488" i="13" s="1"/>
  <c r="X488" i="13" s="1"/>
  <c r="AP485" i="13"/>
  <c r="AQ485" i="13" s="1"/>
  <c r="AO486" i="13" s="1"/>
  <c r="AR486" i="13" s="1"/>
  <c r="AR485" i="13"/>
  <c r="BC484" i="13"/>
  <c r="BB484" i="13" s="1"/>
  <c r="AZ485" i="13" s="1"/>
  <c r="BC485" i="13" s="1"/>
  <c r="BD484" i="13"/>
  <c r="EW433" i="13"/>
  <c r="EV433" i="13"/>
  <c r="EU433" i="13" s="1"/>
  <c r="ES434" i="13" s="1"/>
  <c r="P489" i="13"/>
  <c r="M490" i="13"/>
  <c r="O490" i="13"/>
  <c r="AF494" i="13"/>
  <c r="AD495" i="13" s="1"/>
  <c r="AH494" i="13"/>
  <c r="CR466" i="13"/>
  <c r="EB410" i="13"/>
  <c r="ED410" i="13"/>
  <c r="EM426" i="13"/>
  <c r="EL426" i="13" s="1"/>
  <c r="EJ427" i="13" s="1"/>
  <c r="EN426" i="13"/>
  <c r="BM387" i="13"/>
  <c r="BK388" i="13" s="1"/>
  <c r="BN388" i="13" s="1"/>
  <c r="DL275" i="13"/>
  <c r="C276" i="13"/>
  <c r="CW275" i="13"/>
  <c r="BW275" i="13"/>
  <c r="BY275" i="13"/>
  <c r="DD275" i="13"/>
  <c r="CG275" i="13"/>
  <c r="CI275" i="13"/>
  <c r="V488" i="13" l="1"/>
  <c r="Y487" i="13"/>
  <c r="AS486" i="13"/>
  <c r="AP486" i="13"/>
  <c r="AQ486" i="13" s="1"/>
  <c r="AO487" i="13" s="1"/>
  <c r="AP487" i="13" s="1"/>
  <c r="W488" i="13"/>
  <c r="U489" i="13" s="1"/>
  <c r="Y488" i="13"/>
  <c r="BA485" i="13"/>
  <c r="BB485" i="13" s="1"/>
  <c r="AZ486" i="13" s="1"/>
  <c r="EV434" i="13"/>
  <c r="EU434" i="13" s="1"/>
  <c r="ES435" i="13" s="1"/>
  <c r="EW434" i="13"/>
  <c r="BD485" i="13"/>
  <c r="N490" i="13"/>
  <c r="L491" i="13" s="1"/>
  <c r="M491" i="13" s="1"/>
  <c r="P490" i="13"/>
  <c r="CQ466" i="13"/>
  <c r="CO467" i="13" s="1"/>
  <c r="AG495" i="13"/>
  <c r="AE495" i="13"/>
  <c r="CS466" i="13"/>
  <c r="EE410" i="13"/>
  <c r="EC410" i="13"/>
  <c r="EA411" i="13" s="1"/>
  <c r="EM427" i="13"/>
  <c r="EL427" i="13" s="1"/>
  <c r="EJ428" i="13" s="1"/>
  <c r="EN427" i="13"/>
  <c r="BL388" i="13"/>
  <c r="BM388" i="13" s="1"/>
  <c r="BK389" i="13" s="1"/>
  <c r="CZ275" i="13"/>
  <c r="D276" i="13"/>
  <c r="F276" i="13"/>
  <c r="DM276" i="13" s="1"/>
  <c r="DJ276" i="13"/>
  <c r="DG275" i="13"/>
  <c r="CX275" i="13"/>
  <c r="BU276" i="13"/>
  <c r="DE275" i="13"/>
  <c r="CE276" i="13"/>
  <c r="AR487" i="13" l="1"/>
  <c r="AS487" i="13"/>
  <c r="X489" i="13"/>
  <c r="V489" i="13"/>
  <c r="W489" i="13" s="1"/>
  <c r="U490" i="13" s="1"/>
  <c r="AQ487" i="13"/>
  <c r="AO488" i="13" s="1"/>
  <c r="AR488" i="13" s="1"/>
  <c r="CR467" i="13"/>
  <c r="CP467" i="13"/>
  <c r="CS467" i="13" s="1"/>
  <c r="BC486" i="13"/>
  <c r="BA486" i="13"/>
  <c r="BD486" i="13"/>
  <c r="BO388" i="13"/>
  <c r="EV435" i="13"/>
  <c r="EU435" i="13" s="1"/>
  <c r="ES436" i="13" s="1"/>
  <c r="EW435" i="13"/>
  <c r="O491" i="13"/>
  <c r="N491" i="13" s="1"/>
  <c r="L492" i="13" s="1"/>
  <c r="AF495" i="13"/>
  <c r="AD496" i="13" s="1"/>
  <c r="AE496" i="13" s="1"/>
  <c r="P491" i="13"/>
  <c r="AH495" i="13"/>
  <c r="EB411" i="13"/>
  <c r="ED411" i="13"/>
  <c r="EM428" i="13"/>
  <c r="EL428" i="13" s="1"/>
  <c r="EJ429" i="13" s="1"/>
  <c r="EN428" i="13"/>
  <c r="DC276" i="13"/>
  <c r="CF276" i="13"/>
  <c r="CH276" i="13"/>
  <c r="DF276" i="13" s="1"/>
  <c r="BN389" i="13"/>
  <c r="BL389" i="13"/>
  <c r="G276" i="13"/>
  <c r="DN276" i="13" s="1"/>
  <c r="E276" i="13"/>
  <c r="DK276" i="13"/>
  <c r="BX276" i="13"/>
  <c r="CY276" i="13" s="1"/>
  <c r="CV276" i="13"/>
  <c r="BV276" i="13"/>
  <c r="BO389" i="13" l="1"/>
  <c r="BB486" i="13"/>
  <c r="AZ487" i="13" s="1"/>
  <c r="BA487" i="13" s="1"/>
  <c r="BD487" i="13" s="1"/>
  <c r="X490" i="13"/>
  <c r="V490" i="13"/>
  <c r="W490" i="13" s="1"/>
  <c r="U491" i="13" s="1"/>
  <c r="AS488" i="13"/>
  <c r="Y489" i="13"/>
  <c r="AP488" i="13"/>
  <c r="AQ488" i="13" s="1"/>
  <c r="AO489" i="13" s="1"/>
  <c r="AP489" i="13" s="1"/>
  <c r="BC487" i="13"/>
  <c r="EW436" i="13"/>
  <c r="EV436" i="13"/>
  <c r="EU436" i="13" s="1"/>
  <c r="ES437" i="13" s="1"/>
  <c r="CQ467" i="13"/>
  <c r="CO468" i="13" s="1"/>
  <c r="AG496" i="13"/>
  <c r="AF496" i="13" s="1"/>
  <c r="AD497" i="13" s="1"/>
  <c r="O492" i="13"/>
  <c r="M492" i="13"/>
  <c r="AH496" i="13"/>
  <c r="EE411" i="13"/>
  <c r="EC411" i="13"/>
  <c r="EA412" i="13" s="1"/>
  <c r="EM429" i="13"/>
  <c r="EL429" i="13" s="1"/>
  <c r="EJ430" i="13" s="1"/>
  <c r="EN429" i="13"/>
  <c r="BM389" i="13"/>
  <c r="BK390" i="13" s="1"/>
  <c r="BN390" i="13" s="1"/>
  <c r="CW276" i="13"/>
  <c r="BW276" i="13"/>
  <c r="BY276" i="13"/>
  <c r="CG276" i="13"/>
  <c r="DD276" i="13"/>
  <c r="CI276" i="13"/>
  <c r="DL276" i="13"/>
  <c r="C277" i="13"/>
  <c r="BB487" i="13" l="1"/>
  <c r="AZ488" i="13" s="1"/>
  <c r="BC488" i="13" s="1"/>
  <c r="Y490" i="13"/>
  <c r="AS489" i="13"/>
  <c r="X491" i="13"/>
  <c r="V491" i="13"/>
  <c r="AR489" i="13"/>
  <c r="AQ489" i="13" s="1"/>
  <c r="AO490" i="13" s="1"/>
  <c r="CR468" i="13"/>
  <c r="CP468" i="13"/>
  <c r="CS468" i="13" s="1"/>
  <c r="BA488" i="13"/>
  <c r="BB488" i="13" s="1"/>
  <c r="AZ489" i="13" s="1"/>
  <c r="BC489" i="13" s="1"/>
  <c r="EV437" i="13"/>
  <c r="EU437" i="13" s="1"/>
  <c r="ES438" i="13" s="1"/>
  <c r="EW437" i="13"/>
  <c r="BD488" i="13"/>
  <c r="N492" i="13"/>
  <c r="L493" i="13" s="1"/>
  <c r="P492" i="13"/>
  <c r="AG497" i="13"/>
  <c r="AE497" i="13"/>
  <c r="ED412" i="13"/>
  <c r="EB412" i="13"/>
  <c r="EM430" i="13"/>
  <c r="EL430" i="13" s="1"/>
  <c r="EJ431" i="13" s="1"/>
  <c r="EN430" i="13"/>
  <c r="BL390" i="13"/>
  <c r="BM390" i="13" s="1"/>
  <c r="BK391" i="13" s="1"/>
  <c r="DE276" i="13"/>
  <c r="CE277" i="13"/>
  <c r="DG276" i="13"/>
  <c r="CZ276" i="13"/>
  <c r="D277" i="13"/>
  <c r="F277" i="13"/>
  <c r="DM277" i="13" s="1"/>
  <c r="DJ277" i="13"/>
  <c r="CX276" i="13"/>
  <c r="BU277" i="13"/>
  <c r="W491" i="13" l="1"/>
  <c r="U492" i="13" s="1"/>
  <c r="X492" i="13" s="1"/>
  <c r="Y491" i="13"/>
  <c r="AS490" i="13"/>
  <c r="AR490" i="13"/>
  <c r="AP490" i="13"/>
  <c r="BA489" i="13"/>
  <c r="BB489" i="13" s="1"/>
  <c r="AZ490" i="13" s="1"/>
  <c r="BC490" i="13" s="1"/>
  <c r="CQ468" i="13"/>
  <c r="CO469" i="13" s="1"/>
  <c r="CP469" i="13" s="1"/>
  <c r="BD489" i="13"/>
  <c r="EW438" i="13"/>
  <c r="EV438" i="13"/>
  <c r="EU438" i="13" s="1"/>
  <c r="ES439" i="13" s="1"/>
  <c r="BO390" i="13"/>
  <c r="AF497" i="13"/>
  <c r="AD498" i="13" s="1"/>
  <c r="AE498" i="13" s="1"/>
  <c r="O493" i="13"/>
  <c r="M493" i="13"/>
  <c r="AH497" i="13"/>
  <c r="H8" i="13"/>
  <c r="EC412" i="13"/>
  <c r="EA413" i="13" s="1"/>
  <c r="EE412" i="13"/>
  <c r="DZ45" i="13" s="1"/>
  <c r="EM431" i="13"/>
  <c r="EL431" i="13" s="1"/>
  <c r="EJ432" i="13" s="1"/>
  <c r="EN431" i="13"/>
  <c r="BV277" i="13"/>
  <c r="BX277" i="13"/>
  <c r="CY277" i="13" s="1"/>
  <c r="CV277" i="13"/>
  <c r="CF277" i="13"/>
  <c r="CH277" i="13"/>
  <c r="DF277" i="13" s="1"/>
  <c r="DC277" i="13"/>
  <c r="G277" i="13"/>
  <c r="DN277" i="13" s="1"/>
  <c r="E277" i="13"/>
  <c r="DK277" i="13"/>
  <c r="BN391" i="13"/>
  <c r="BL391" i="13"/>
  <c r="V492" i="13" l="1"/>
  <c r="W492" i="13" s="1"/>
  <c r="U493" i="13" s="1"/>
  <c r="X493" i="13" s="1"/>
  <c r="CR469" i="13"/>
  <c r="AQ490" i="13"/>
  <c r="AO491" i="13" s="1"/>
  <c r="AS491" i="13" s="1"/>
  <c r="BA490" i="13"/>
  <c r="BB490" i="13" s="1"/>
  <c r="AZ491" i="13" s="1"/>
  <c r="EV439" i="13"/>
  <c r="EU439" i="13" s="1"/>
  <c r="ES440" i="13" s="1"/>
  <c r="EW439" i="13"/>
  <c r="AG498" i="13"/>
  <c r="AF498" i="13" s="1"/>
  <c r="AD499" i="13" s="1"/>
  <c r="BD490" i="13"/>
  <c r="N493" i="13"/>
  <c r="L494" i="13" s="1"/>
  <c r="O494" i="13" s="1"/>
  <c r="AH498" i="13"/>
  <c r="P493" i="13"/>
  <c r="CQ469" i="13"/>
  <c r="CO470" i="13" s="1"/>
  <c r="CP470" i="13" s="1"/>
  <c r="CS469" i="13"/>
  <c r="DZ47" i="13"/>
  <c r="G8" i="13"/>
  <c r="ED413" i="13"/>
  <c r="EC413" i="13" s="1"/>
  <c r="EA414" i="13" s="1"/>
  <c r="EE413" i="13"/>
  <c r="EN432" i="13"/>
  <c r="EM432" i="13"/>
  <c r="EL432" i="13" s="1"/>
  <c r="EJ433" i="13" s="1"/>
  <c r="DD277" i="13"/>
  <c r="CG277" i="13"/>
  <c r="CI277" i="13"/>
  <c r="CW277" i="13"/>
  <c r="BW277" i="13"/>
  <c r="BY277" i="13"/>
  <c r="BO391" i="13"/>
  <c r="BM391" i="13"/>
  <c r="BK392" i="13" s="1"/>
  <c r="DL277" i="13"/>
  <c r="C278" i="13"/>
  <c r="Y492" i="13" l="1"/>
  <c r="Y493" i="13" s="1"/>
  <c r="V493" i="13"/>
  <c r="W493" i="13" s="1"/>
  <c r="U494" i="13" s="1"/>
  <c r="V494" i="13" s="1"/>
  <c r="AP491" i="13"/>
  <c r="AR491" i="13"/>
  <c r="M494" i="13"/>
  <c r="P494" i="13" s="1"/>
  <c r="EV440" i="13"/>
  <c r="EU440" i="13" s="1"/>
  <c r="ES441" i="13" s="1"/>
  <c r="EW440" i="13"/>
  <c r="BA491" i="13"/>
  <c r="BC491" i="13"/>
  <c r="AE499" i="13"/>
  <c r="AH499" i="13" s="1"/>
  <c r="AG499" i="13"/>
  <c r="CR470" i="13"/>
  <c r="EE414" i="13"/>
  <c r="ED414" i="13"/>
  <c r="EC414" i="13" s="1"/>
  <c r="EA415" i="13" s="1"/>
  <c r="J8" i="13"/>
  <c r="I8" i="13"/>
  <c r="EM433" i="13"/>
  <c r="EL433" i="13" s="1"/>
  <c r="EJ434" i="13" s="1"/>
  <c r="EN433" i="13"/>
  <c r="BN392" i="13"/>
  <c r="BL392" i="13"/>
  <c r="CZ277" i="13"/>
  <c r="DE277" i="13"/>
  <c r="CE278" i="13"/>
  <c r="D278" i="13"/>
  <c r="F278" i="13"/>
  <c r="DM278" i="13" s="1"/>
  <c r="DJ278" i="13"/>
  <c r="CX277" i="13"/>
  <c r="BU278" i="13"/>
  <c r="DG277" i="13"/>
  <c r="AQ491" i="13" l="1"/>
  <c r="AO492" i="13" s="1"/>
  <c r="X494" i="13"/>
  <c r="AP492" i="13"/>
  <c r="AS492" i="13"/>
  <c r="AR492" i="13"/>
  <c r="W494" i="13"/>
  <c r="U495" i="13" s="1"/>
  <c r="Y494" i="13"/>
  <c r="N494" i="13"/>
  <c r="L495" i="13" s="1"/>
  <c r="O495" i="13" s="1"/>
  <c r="EV441" i="13"/>
  <c r="EU441" i="13" s="1"/>
  <c r="ES442" i="13" s="1"/>
  <c r="EW441" i="13"/>
  <c r="BD491" i="13"/>
  <c r="BB491" i="13"/>
  <c r="AZ492" i="13" s="1"/>
  <c r="AF499" i="13"/>
  <c r="AD500" i="13" s="1"/>
  <c r="AG500" i="13" s="1"/>
  <c r="CS470" i="13"/>
  <c r="CQ470" i="13"/>
  <c r="CO471" i="13" s="1"/>
  <c r="CP471" i="13" s="1"/>
  <c r="EE415" i="13"/>
  <c r="ED415" i="13"/>
  <c r="EC415" i="13" s="1"/>
  <c r="EA416" i="13" s="1"/>
  <c r="EN434" i="13"/>
  <c r="EM434" i="13"/>
  <c r="EL434" i="13" s="1"/>
  <c r="EJ435" i="13" s="1"/>
  <c r="CV278" i="13"/>
  <c r="BV278" i="13"/>
  <c r="BX278" i="13"/>
  <c r="CY278" i="13" s="1"/>
  <c r="G278" i="13"/>
  <c r="DN278" i="13" s="1"/>
  <c r="E278" i="13"/>
  <c r="DK278" i="13"/>
  <c r="CH278" i="13"/>
  <c r="DF278" i="13" s="1"/>
  <c r="DC278" i="13"/>
  <c r="CF278" i="13"/>
  <c r="BO392" i="13"/>
  <c r="BM392" i="13"/>
  <c r="BK393" i="13" s="1"/>
  <c r="V495" i="13" l="1"/>
  <c r="X495" i="13"/>
  <c r="AQ492" i="13"/>
  <c r="AO493" i="13" s="1"/>
  <c r="M495" i="13"/>
  <c r="P495" i="13" s="1"/>
  <c r="EW442" i="13"/>
  <c r="EV442" i="13"/>
  <c r="EU442" i="13" s="1"/>
  <c r="ES443" i="13" s="1"/>
  <c r="BA492" i="13"/>
  <c r="BC492" i="13"/>
  <c r="AE500" i="13"/>
  <c r="AH500" i="13" s="1"/>
  <c r="CS471" i="13"/>
  <c r="CR471" i="13"/>
  <c r="ED416" i="13"/>
  <c r="EC416" i="13" s="1"/>
  <c r="EA417" i="13" s="1"/>
  <c r="EE416" i="13"/>
  <c r="EN435" i="13"/>
  <c r="EM435" i="13"/>
  <c r="EL435" i="13" s="1"/>
  <c r="EJ436" i="13" s="1"/>
  <c r="CG278" i="13"/>
  <c r="DD278" i="13"/>
  <c r="CI278" i="13"/>
  <c r="CW278" i="13"/>
  <c r="BW278" i="13"/>
  <c r="BY278" i="13"/>
  <c r="BN393" i="13"/>
  <c r="BL393" i="13"/>
  <c r="DL278" i="13"/>
  <c r="C279" i="13"/>
  <c r="AR493" i="13" l="1"/>
  <c r="AS493" i="13"/>
  <c r="AP493" i="13"/>
  <c r="AQ493" i="13" s="1"/>
  <c r="AO494" i="13" s="1"/>
  <c r="W495" i="13"/>
  <c r="U496" i="13" s="1"/>
  <c r="Y495" i="13"/>
  <c r="N495" i="13"/>
  <c r="L496" i="13" s="1"/>
  <c r="O496" i="13" s="1"/>
  <c r="EW443" i="13"/>
  <c r="EV443" i="13"/>
  <c r="EU443" i="13" s="1"/>
  <c r="ES444" i="13" s="1"/>
  <c r="BD492" i="13"/>
  <c r="BB492" i="13"/>
  <c r="AZ493" i="13" s="1"/>
  <c r="AF500" i="13"/>
  <c r="AD501" i="13" s="1"/>
  <c r="AG501" i="13" s="1"/>
  <c r="CQ471" i="13"/>
  <c r="CO472" i="13" s="1"/>
  <c r="ED417" i="13"/>
  <c r="EC417" i="13" s="1"/>
  <c r="EA418" i="13" s="1"/>
  <c r="EE417" i="13"/>
  <c r="EM436" i="13"/>
  <c r="EL436" i="13" s="1"/>
  <c r="EJ437" i="13" s="1"/>
  <c r="EN436" i="13"/>
  <c r="CX278" i="13"/>
  <c r="BU279" i="13"/>
  <c r="DG278" i="13"/>
  <c r="BO393" i="13"/>
  <c r="BM393" i="13"/>
  <c r="BK394" i="13" s="1"/>
  <c r="F279" i="13"/>
  <c r="DM279" i="13" s="1"/>
  <c r="D279" i="13"/>
  <c r="DJ279" i="13"/>
  <c r="CZ278" i="13"/>
  <c r="DE278" i="13"/>
  <c r="CE279" i="13"/>
  <c r="AP494" i="13" l="1"/>
  <c r="AS494" i="13"/>
  <c r="AR494" i="13"/>
  <c r="V496" i="13"/>
  <c r="W496" i="13" s="1"/>
  <c r="U497" i="13" s="1"/>
  <c r="X497" i="13" s="1"/>
  <c r="X496" i="13"/>
  <c r="M496" i="13"/>
  <c r="N496" i="13" s="1"/>
  <c r="L497" i="13" s="1"/>
  <c r="O497" i="13" s="1"/>
  <c r="CR472" i="13"/>
  <c r="CP472" i="13"/>
  <c r="EW444" i="13"/>
  <c r="EV444" i="13"/>
  <c r="EU444" i="13" s="1"/>
  <c r="ES445" i="13" s="1"/>
  <c r="BC493" i="13"/>
  <c r="BA493" i="13"/>
  <c r="AE501" i="13"/>
  <c r="AF501" i="13" s="1"/>
  <c r="AD502" i="13" s="1"/>
  <c r="AG502" i="13" s="1"/>
  <c r="ED418" i="13"/>
  <c r="EC418" i="13" s="1"/>
  <c r="EA419" i="13" s="1"/>
  <c r="EE418" i="13"/>
  <c r="EM437" i="13"/>
  <c r="EL437" i="13" s="1"/>
  <c r="EJ438" i="13" s="1"/>
  <c r="EN437" i="13"/>
  <c r="CF279" i="13"/>
  <c r="CH279" i="13"/>
  <c r="DF279" i="13" s="1"/>
  <c r="DC279" i="13"/>
  <c r="G279" i="13"/>
  <c r="DN279" i="13" s="1"/>
  <c r="E279" i="13"/>
  <c r="DK279" i="13"/>
  <c r="BN394" i="13"/>
  <c r="BL394" i="13"/>
  <c r="CV279" i="13"/>
  <c r="BV279" i="13"/>
  <c r="BX279" i="13"/>
  <c r="CY279" i="13" s="1"/>
  <c r="AQ494" i="13" l="1"/>
  <c r="AO495" i="13" s="1"/>
  <c r="AP495" i="13" s="1"/>
  <c r="V497" i="13"/>
  <c r="W497" i="13" s="1"/>
  <c r="U498" i="13" s="1"/>
  <c r="X498" i="13" s="1"/>
  <c r="AS495" i="13"/>
  <c r="AR495" i="13"/>
  <c r="P496" i="13"/>
  <c r="Y496" i="13"/>
  <c r="CQ472" i="13"/>
  <c r="CO473" i="13" s="1"/>
  <c r="CR473" i="13" s="1"/>
  <c r="EV445" i="13"/>
  <c r="EU445" i="13" s="1"/>
  <c r="ES446" i="13" s="1"/>
  <c r="EW445" i="13"/>
  <c r="AH501" i="13"/>
  <c r="M497" i="13"/>
  <c r="BD493" i="13"/>
  <c r="BB493" i="13"/>
  <c r="AZ494" i="13" s="1"/>
  <c r="AE502" i="13"/>
  <c r="AF502" i="13" s="1"/>
  <c r="AD503" i="13" s="1"/>
  <c r="CS472" i="13"/>
  <c r="ED419" i="13"/>
  <c r="EC419" i="13" s="1"/>
  <c r="EA420" i="13" s="1"/>
  <c r="EE419" i="13"/>
  <c r="EM438" i="13"/>
  <c r="EL438" i="13" s="1"/>
  <c r="EJ439" i="13" s="1"/>
  <c r="EN438" i="13"/>
  <c r="BW279" i="13"/>
  <c r="CW279" i="13"/>
  <c r="BY279" i="13"/>
  <c r="DL279" i="13"/>
  <c r="C280" i="13"/>
  <c r="BO394" i="13"/>
  <c r="BM394" i="13"/>
  <c r="BK395" i="13" s="1"/>
  <c r="CG279" i="13"/>
  <c r="DD279" i="13"/>
  <c r="CI279" i="13"/>
  <c r="V498" i="13" l="1"/>
  <c r="W498" i="13" s="1"/>
  <c r="U499" i="13" s="1"/>
  <c r="Y497" i="13"/>
  <c r="P497" i="13"/>
  <c r="CP473" i="13"/>
  <c r="CS473" i="13" s="1"/>
  <c r="AQ495" i="13"/>
  <c r="AO496" i="13" s="1"/>
  <c r="EW446" i="13"/>
  <c r="EV446" i="13"/>
  <c r="EU446" i="13" s="1"/>
  <c r="ES447" i="13" s="1"/>
  <c r="N497" i="13"/>
  <c r="L498" i="13" s="1"/>
  <c r="O498" i="13" s="1"/>
  <c r="AH502" i="13"/>
  <c r="BC494" i="13"/>
  <c r="BA494" i="13"/>
  <c r="AE503" i="13"/>
  <c r="AG503" i="13"/>
  <c r="V499" i="13"/>
  <c r="X499" i="13"/>
  <c r="Y498" i="13"/>
  <c r="EE420" i="13"/>
  <c r="ED420" i="13"/>
  <c r="EC420" i="13" s="1"/>
  <c r="EA421" i="13" s="1"/>
  <c r="EM439" i="13"/>
  <c r="EL439" i="13" s="1"/>
  <c r="EJ440" i="13" s="1"/>
  <c r="EN439" i="13"/>
  <c r="DE279" i="13"/>
  <c r="CE280" i="13"/>
  <c r="CZ279" i="13"/>
  <c r="DG279" i="13"/>
  <c r="BN395" i="13"/>
  <c r="BL395" i="13"/>
  <c r="D280" i="13"/>
  <c r="F280" i="13"/>
  <c r="DM280" i="13" s="1"/>
  <c r="DJ280" i="13"/>
  <c r="CX279" i="13"/>
  <c r="BU280" i="13"/>
  <c r="CQ473" i="13" l="1"/>
  <c r="CO474" i="13" s="1"/>
  <c r="CP474" i="13" s="1"/>
  <c r="AR496" i="13"/>
  <c r="AP496" i="13"/>
  <c r="AQ496" i="13" s="1"/>
  <c r="AO497" i="13" s="1"/>
  <c r="AS496" i="13"/>
  <c r="EW447" i="13"/>
  <c r="EV447" i="13"/>
  <c r="EU447" i="13" s="1"/>
  <c r="ES448" i="13" s="1"/>
  <c r="M498" i="13"/>
  <c r="N498" i="13" s="1"/>
  <c r="L499" i="13" s="1"/>
  <c r="O499" i="13" s="1"/>
  <c r="BD494" i="13"/>
  <c r="BB494" i="13"/>
  <c r="AZ495" i="13" s="1"/>
  <c r="AF503" i="13"/>
  <c r="AD504" i="13" s="1"/>
  <c r="AG504" i="13" s="1"/>
  <c r="CS474" i="13"/>
  <c r="AH503" i="13"/>
  <c r="CR474" i="13"/>
  <c r="CQ474" i="13" s="1"/>
  <c r="CO475" i="13" s="1"/>
  <c r="W499" i="13"/>
  <c r="U500" i="13" s="1"/>
  <c r="X500" i="13" s="1"/>
  <c r="Y499" i="13"/>
  <c r="EE421" i="13"/>
  <c r="ED421" i="13"/>
  <c r="EC421" i="13" s="1"/>
  <c r="EA422" i="13" s="1"/>
  <c r="EM440" i="13"/>
  <c r="EL440" i="13" s="1"/>
  <c r="EJ441" i="13" s="1"/>
  <c r="EN440" i="13"/>
  <c r="BX280" i="13"/>
  <c r="CY280" i="13" s="1"/>
  <c r="CV280" i="13"/>
  <c r="BV280" i="13"/>
  <c r="G280" i="13"/>
  <c r="DN280" i="13" s="1"/>
  <c r="E280" i="13"/>
  <c r="DK280" i="13"/>
  <c r="BO395" i="13"/>
  <c r="BM395" i="13"/>
  <c r="BK396" i="13" s="1"/>
  <c r="DC280" i="13"/>
  <c r="CF280" i="13"/>
  <c r="CH280" i="13"/>
  <c r="DF280" i="13" s="1"/>
  <c r="AP497" i="13" l="1"/>
  <c r="AR497" i="13"/>
  <c r="AS497" i="13"/>
  <c r="CR475" i="13"/>
  <c r="CP475" i="13"/>
  <c r="M499" i="13"/>
  <c r="N499" i="13" s="1"/>
  <c r="L500" i="13" s="1"/>
  <c r="O500" i="13" s="1"/>
  <c r="P498" i="13"/>
  <c r="EW448" i="13"/>
  <c r="EV448" i="13"/>
  <c r="EU448" i="13" s="1"/>
  <c r="ES449" i="13" s="1"/>
  <c r="BC495" i="13"/>
  <c r="BA495" i="13"/>
  <c r="BD495" i="13" s="1"/>
  <c r="AE504" i="13"/>
  <c r="AF504" i="13" s="1"/>
  <c r="AD505" i="13" s="1"/>
  <c r="V500" i="13"/>
  <c r="Y500" i="13" s="1"/>
  <c r="EE422" i="13"/>
  <c r="ED422" i="13"/>
  <c r="EC422" i="13" s="1"/>
  <c r="EA423" i="13" s="1"/>
  <c r="EM441" i="13"/>
  <c r="EL441" i="13" s="1"/>
  <c r="EJ442" i="13" s="1"/>
  <c r="EN441" i="13"/>
  <c r="BN396" i="13"/>
  <c r="BL396" i="13"/>
  <c r="DL280" i="13"/>
  <c r="C281" i="13"/>
  <c r="BW280" i="13"/>
  <c r="CW280" i="13"/>
  <c r="BY280" i="13"/>
  <c r="DD280" i="13"/>
  <c r="CG280" i="13"/>
  <c r="CI280" i="13"/>
  <c r="CQ475" i="13" l="1"/>
  <c r="CO476" i="13" s="1"/>
  <c r="CP476" i="13" s="1"/>
  <c r="AQ497" i="13"/>
  <c r="AO498" i="13" s="1"/>
  <c r="AR498" i="13" s="1"/>
  <c r="P499" i="13"/>
  <c r="EV449" i="13"/>
  <c r="EU449" i="13" s="1"/>
  <c r="ES450" i="13" s="1"/>
  <c r="EW449" i="13"/>
  <c r="BB495" i="13"/>
  <c r="AZ496" i="13" s="1"/>
  <c r="M500" i="13"/>
  <c r="N500" i="13" s="1"/>
  <c r="L501" i="13" s="1"/>
  <c r="O501" i="13" s="1"/>
  <c r="AE505" i="13"/>
  <c r="AG505" i="13"/>
  <c r="AH504" i="13"/>
  <c r="W500" i="13"/>
  <c r="U501" i="13" s="1"/>
  <c r="X501" i="13" s="1"/>
  <c r="CS475" i="13"/>
  <c r="CR476" i="13"/>
  <c r="ED423" i="13"/>
  <c r="EC423" i="13" s="1"/>
  <c r="EA424" i="13" s="1"/>
  <c r="EE423" i="13"/>
  <c r="EM442" i="13"/>
  <c r="EL442" i="13" s="1"/>
  <c r="EJ443" i="13" s="1"/>
  <c r="EN442" i="13"/>
  <c r="CZ280" i="13"/>
  <c r="D281" i="13"/>
  <c r="F281" i="13"/>
  <c r="DM281" i="13" s="1"/>
  <c r="DJ281" i="13"/>
  <c r="BO396" i="13"/>
  <c r="BM396" i="13"/>
  <c r="BK397" i="13" s="1"/>
  <c r="DE280" i="13"/>
  <c r="CE281" i="13"/>
  <c r="DG280" i="13"/>
  <c r="CX280" i="13"/>
  <c r="BU281" i="13"/>
  <c r="AP498" i="13" l="1"/>
  <c r="AQ498" i="13" s="1"/>
  <c r="AO499" i="13" s="1"/>
  <c r="AS498" i="13"/>
  <c r="EV450" i="13"/>
  <c r="EU450" i="13" s="1"/>
  <c r="ES451" i="13" s="1"/>
  <c r="EW450" i="13"/>
  <c r="BC496" i="13"/>
  <c r="BA496" i="13"/>
  <c r="BD496" i="13"/>
  <c r="M501" i="13"/>
  <c r="N501" i="13" s="1"/>
  <c r="L502" i="13" s="1"/>
  <c r="M502" i="13" s="1"/>
  <c r="P500" i="13"/>
  <c r="AH505" i="13"/>
  <c r="AF505" i="13"/>
  <c r="AD506" i="13" s="1"/>
  <c r="V501" i="13"/>
  <c r="W501" i="13" s="1"/>
  <c r="U502" i="13" s="1"/>
  <c r="CS476" i="13"/>
  <c r="CQ476" i="13"/>
  <c r="CO477" i="13" s="1"/>
  <c r="CP477" i="13" s="1"/>
  <c r="EE424" i="13"/>
  <c r="ED424" i="13"/>
  <c r="EC424" i="13" s="1"/>
  <c r="EA425" i="13" s="1"/>
  <c r="EN443" i="13"/>
  <c r="EM443" i="13"/>
  <c r="EL443" i="13" s="1"/>
  <c r="EJ444" i="13" s="1"/>
  <c r="CV281" i="13"/>
  <c r="BV281" i="13"/>
  <c r="BX281" i="13"/>
  <c r="CY281" i="13" s="1"/>
  <c r="BN397" i="13"/>
  <c r="BL397" i="13"/>
  <c r="G281" i="13"/>
  <c r="DN281" i="13" s="1"/>
  <c r="E281" i="13"/>
  <c r="DK281" i="13"/>
  <c r="CF281" i="13"/>
  <c r="CH281" i="13"/>
  <c r="DF281" i="13" s="1"/>
  <c r="DC281" i="13"/>
  <c r="AS499" i="13" l="1"/>
  <c r="AP499" i="13"/>
  <c r="AR499" i="13"/>
  <c r="AQ499" i="13" s="1"/>
  <c r="AO500" i="13" s="1"/>
  <c r="BB496" i="13"/>
  <c r="AZ497" i="13" s="1"/>
  <c r="BC497" i="13" s="1"/>
  <c r="EW451" i="13"/>
  <c r="EV451" i="13"/>
  <c r="EU451" i="13" s="1"/>
  <c r="ES452" i="13" s="1"/>
  <c r="O502" i="13"/>
  <c r="N502" i="13" s="1"/>
  <c r="L503" i="13" s="1"/>
  <c r="P501" i="13"/>
  <c r="P502" i="13" s="1"/>
  <c r="Y501" i="13"/>
  <c r="AG506" i="13"/>
  <c r="AE506" i="13"/>
  <c r="CR477" i="13"/>
  <c r="EE425" i="13"/>
  <c r="ED425" i="13"/>
  <c r="EC425" i="13" s="1"/>
  <c r="EA426" i="13" s="1"/>
  <c r="EN444" i="13"/>
  <c r="EM444" i="13"/>
  <c r="EL444" i="13" s="1"/>
  <c r="EJ445" i="13" s="1"/>
  <c r="X502" i="13"/>
  <c r="V502" i="13"/>
  <c r="DD281" i="13"/>
  <c r="CG281" i="13"/>
  <c r="CI281" i="13"/>
  <c r="BO397" i="13"/>
  <c r="BM397" i="13"/>
  <c r="BK398" i="13" s="1"/>
  <c r="DL281" i="13"/>
  <c r="C282" i="13"/>
  <c r="BW281" i="13"/>
  <c r="CW281" i="13"/>
  <c r="BY281" i="13"/>
  <c r="AR500" i="13" l="1"/>
  <c r="AS500" i="13"/>
  <c r="AP500" i="13"/>
  <c r="AQ500" i="13" s="1"/>
  <c r="AO501" i="13" s="1"/>
  <c r="AR501" i="13" s="1"/>
  <c r="BD497" i="13"/>
  <c r="BA497" i="13"/>
  <c r="BB497" i="13" s="1"/>
  <c r="AZ498" i="13" s="1"/>
  <c r="EW452" i="13"/>
  <c r="EV452" i="13"/>
  <c r="EU452" i="13" s="1"/>
  <c r="ES453" i="13" s="1"/>
  <c r="M503" i="13"/>
  <c r="P503" i="13" s="1"/>
  <c r="O503" i="13"/>
  <c r="AH506" i="13"/>
  <c r="AF506" i="13"/>
  <c r="AD507" i="13" s="1"/>
  <c r="CQ477" i="13"/>
  <c r="CO478" i="13" s="1"/>
  <c r="CP478" i="13" s="1"/>
  <c r="CS477" i="13"/>
  <c r="ED426" i="13"/>
  <c r="EC426" i="13" s="1"/>
  <c r="EA427" i="13" s="1"/>
  <c r="EE426" i="13"/>
  <c r="EM445" i="13"/>
  <c r="EL445" i="13" s="1"/>
  <c r="EJ446" i="13" s="1"/>
  <c r="EN445" i="13"/>
  <c r="W502" i="13"/>
  <c r="U503" i="13" s="1"/>
  <c r="Y502" i="13"/>
  <c r="DG281" i="13"/>
  <c r="F282" i="13"/>
  <c r="DM282" i="13" s="1"/>
  <c r="D282" i="13"/>
  <c r="DJ282" i="13"/>
  <c r="DE281" i="13"/>
  <c r="CE282" i="13"/>
  <c r="CX281" i="13"/>
  <c r="BU282" i="13"/>
  <c r="CZ281" i="13"/>
  <c r="BN398" i="13"/>
  <c r="BL398" i="13"/>
  <c r="AS501" i="13" l="1"/>
  <c r="AP501" i="13"/>
  <c r="AQ501" i="13" s="1"/>
  <c r="AO502" i="13" s="1"/>
  <c r="AR502" i="13" s="1"/>
  <c r="BA498" i="13"/>
  <c r="BC498" i="13"/>
  <c r="EW453" i="13"/>
  <c r="EV453" i="13"/>
  <c r="EU453" i="13" s="1"/>
  <c r="ES454" i="13" s="1"/>
  <c r="BD498" i="13"/>
  <c r="N503" i="13"/>
  <c r="L504" i="13" s="1"/>
  <c r="AE507" i="13"/>
  <c r="AH507" i="13" s="1"/>
  <c r="AG507" i="13"/>
  <c r="CS478" i="13"/>
  <c r="CR478" i="13"/>
  <c r="ED427" i="13"/>
  <c r="EC427" i="13" s="1"/>
  <c r="EA428" i="13" s="1"/>
  <c r="EE427" i="13"/>
  <c r="EN446" i="13"/>
  <c r="EM446" i="13"/>
  <c r="EL446" i="13" s="1"/>
  <c r="EJ447" i="13" s="1"/>
  <c r="X503" i="13"/>
  <c r="V503" i="13"/>
  <c r="BO398" i="13"/>
  <c r="BM398" i="13"/>
  <c r="BK399" i="13" s="1"/>
  <c r="BV282" i="13"/>
  <c r="BX282" i="13"/>
  <c r="CY282" i="13" s="1"/>
  <c r="CV282" i="13"/>
  <c r="DC282" i="13"/>
  <c r="CH282" i="13"/>
  <c r="DF282" i="13" s="1"/>
  <c r="CF282" i="13"/>
  <c r="G282" i="13"/>
  <c r="DN282" i="13" s="1"/>
  <c r="E282" i="13"/>
  <c r="DK282" i="13"/>
  <c r="AP502" i="13" l="1"/>
  <c r="BB498" i="13"/>
  <c r="AZ499" i="13" s="1"/>
  <c r="BA499" i="13" s="1"/>
  <c r="BD499" i="13" s="1"/>
  <c r="AS502" i="13"/>
  <c r="EW454" i="13"/>
  <c r="EV454" i="13"/>
  <c r="EU454" i="13" s="1"/>
  <c r="ES455" i="13" s="1"/>
  <c r="BC499" i="13"/>
  <c r="O504" i="13"/>
  <c r="M504" i="13"/>
  <c r="AF507" i="13"/>
  <c r="AD508" i="13" s="1"/>
  <c r="CQ478" i="13"/>
  <c r="CO479" i="13" s="1"/>
  <c r="ED428" i="13"/>
  <c r="EC428" i="13" s="1"/>
  <c r="EA429" i="13" s="1"/>
  <c r="EE428" i="13"/>
  <c r="EM447" i="13"/>
  <c r="EL447" i="13" s="1"/>
  <c r="EJ448" i="13" s="1"/>
  <c r="EN447" i="13"/>
  <c r="Y503" i="13"/>
  <c r="W503" i="13"/>
  <c r="U504" i="13" s="1"/>
  <c r="CG282" i="13"/>
  <c r="DD282" i="13"/>
  <c r="CI282" i="13"/>
  <c r="BN399" i="13"/>
  <c r="BL399" i="13"/>
  <c r="DL282" i="13"/>
  <c r="C283" i="13"/>
  <c r="BW282" i="13"/>
  <c r="CW282" i="13"/>
  <c r="BY282" i="13"/>
  <c r="AQ502" i="13" l="1"/>
  <c r="AO503" i="13" s="1"/>
  <c r="H7" i="13"/>
  <c r="CR479" i="13"/>
  <c r="CP479" i="13"/>
  <c r="EW455" i="13"/>
  <c r="EV455" i="13"/>
  <c r="EU455" i="13" s="1"/>
  <c r="ES456" i="13" s="1"/>
  <c r="BB499" i="13"/>
  <c r="AZ500" i="13" s="1"/>
  <c r="N504" i="13"/>
  <c r="L505" i="13" s="1"/>
  <c r="M505" i="13" s="1"/>
  <c r="P504" i="13"/>
  <c r="AE508" i="13"/>
  <c r="AH508" i="13" s="1"/>
  <c r="AG508" i="13"/>
  <c r="EE429" i="13"/>
  <c r="ED429" i="13"/>
  <c r="EC429" i="13" s="1"/>
  <c r="EA430" i="13" s="1"/>
  <c r="EM448" i="13"/>
  <c r="EL448" i="13" s="1"/>
  <c r="EJ449" i="13" s="1"/>
  <c r="EN448" i="13"/>
  <c r="X504" i="13"/>
  <c r="V504" i="13"/>
  <c r="CX282" i="13"/>
  <c r="BU283" i="13"/>
  <c r="DG282" i="13"/>
  <c r="F283" i="13"/>
  <c r="DM283" i="13" s="1"/>
  <c r="D283" i="13"/>
  <c r="DJ283" i="13"/>
  <c r="CZ282" i="13"/>
  <c r="DE282" i="13"/>
  <c r="CE283" i="13"/>
  <c r="BO399" i="13"/>
  <c r="BM399" i="13"/>
  <c r="BK400" i="13" s="1"/>
  <c r="AP503" i="13" l="1"/>
  <c r="AR503" i="13"/>
  <c r="AS503" i="13"/>
  <c r="CQ479" i="13"/>
  <c r="CO480" i="13" s="1"/>
  <c r="CP480" i="13" s="1"/>
  <c r="EW456" i="13"/>
  <c r="EV456" i="13"/>
  <c r="EU456" i="13" s="1"/>
  <c r="ES457" i="13" s="1"/>
  <c r="P505" i="13"/>
  <c r="BC500" i="13"/>
  <c r="BA500" i="13"/>
  <c r="BD500" i="13" s="1"/>
  <c r="O505" i="13"/>
  <c r="N505" i="13" s="1"/>
  <c r="L506" i="13" s="1"/>
  <c r="O506" i="13" s="1"/>
  <c r="AF508" i="13"/>
  <c r="AD509" i="13" s="1"/>
  <c r="CS479" i="13"/>
  <c r="EE430" i="13"/>
  <c r="ED430" i="13"/>
  <c r="EC430" i="13" s="1"/>
  <c r="EA431" i="13" s="1"/>
  <c r="EM449" i="13"/>
  <c r="EL449" i="13" s="1"/>
  <c r="EJ450" i="13" s="1"/>
  <c r="EN449" i="13"/>
  <c r="Y504" i="13"/>
  <c r="W504" i="13"/>
  <c r="U505" i="13" s="1"/>
  <c r="G283" i="13"/>
  <c r="DN283" i="13" s="1"/>
  <c r="E283" i="13"/>
  <c r="DK283" i="13"/>
  <c r="CH283" i="13"/>
  <c r="DF283" i="13" s="1"/>
  <c r="DC283" i="13"/>
  <c r="CF283" i="13"/>
  <c r="CV283" i="13"/>
  <c r="BV283" i="13"/>
  <c r="BX283" i="13"/>
  <c r="CY283" i="13" s="1"/>
  <c r="BN400" i="13"/>
  <c r="BL400" i="13"/>
  <c r="CR480" i="13" l="1"/>
  <c r="AQ503" i="13"/>
  <c r="AO504" i="13" s="1"/>
  <c r="AR504" i="13" s="1"/>
  <c r="EV457" i="13"/>
  <c r="EU457" i="13" s="1"/>
  <c r="ES458" i="13" s="1"/>
  <c r="EW457" i="13"/>
  <c r="M506" i="13"/>
  <c r="N506" i="13" s="1"/>
  <c r="L507" i="13" s="1"/>
  <c r="BB500" i="13"/>
  <c r="AZ501" i="13" s="1"/>
  <c r="AG509" i="13"/>
  <c r="AE509" i="13"/>
  <c r="CQ480" i="13"/>
  <c r="CO481" i="13" s="1"/>
  <c r="CP481" i="13" s="1"/>
  <c r="CS480" i="13"/>
  <c r="EE431" i="13"/>
  <c r="ED431" i="13"/>
  <c r="EC431" i="13" s="1"/>
  <c r="EA432" i="13" s="1"/>
  <c r="EM450" i="13"/>
  <c r="EL450" i="13" s="1"/>
  <c r="EJ451" i="13" s="1"/>
  <c r="EN450" i="13"/>
  <c r="V505" i="13"/>
  <c r="Y505" i="13" s="1"/>
  <c r="X505" i="13"/>
  <c r="DL283" i="13"/>
  <c r="C284" i="13"/>
  <c r="DD283" i="13"/>
  <c r="CG283" i="13"/>
  <c r="CI283" i="13"/>
  <c r="BO400" i="13"/>
  <c r="BM400" i="13"/>
  <c r="BK401" i="13" s="1"/>
  <c r="CW283" i="13"/>
  <c r="BW283" i="13"/>
  <c r="BY283" i="13"/>
  <c r="AP504" i="13" l="1"/>
  <c r="AQ504" i="13" s="1"/>
  <c r="AO505" i="13" s="1"/>
  <c r="AR505" i="13" s="1"/>
  <c r="AS504" i="13"/>
  <c r="P506" i="13"/>
  <c r="EV458" i="13"/>
  <c r="EU458" i="13" s="1"/>
  <c r="ES459" i="13" s="1"/>
  <c r="EW458" i="13"/>
  <c r="AF509" i="13"/>
  <c r="AD510" i="13" s="1"/>
  <c r="AE510" i="13" s="1"/>
  <c r="BC501" i="13"/>
  <c r="BA501" i="13"/>
  <c r="AH509" i="13"/>
  <c r="M507" i="13"/>
  <c r="P507" i="13" s="1"/>
  <c r="O507" i="13"/>
  <c r="CR481" i="13"/>
  <c r="EE432" i="13"/>
  <c r="ED432" i="13"/>
  <c r="EC432" i="13" s="1"/>
  <c r="EA433" i="13" s="1"/>
  <c r="EM451" i="13"/>
  <c r="EL451" i="13" s="1"/>
  <c r="EJ452" i="13" s="1"/>
  <c r="EN451" i="13"/>
  <c r="W505" i="13"/>
  <c r="U506" i="13" s="1"/>
  <c r="DG283" i="13"/>
  <c r="CZ283" i="13"/>
  <c r="D284" i="13"/>
  <c r="F284" i="13"/>
  <c r="DM284" i="13" s="1"/>
  <c r="DJ284" i="13"/>
  <c r="CX283" i="13"/>
  <c r="BU284" i="13"/>
  <c r="DE283" i="13"/>
  <c r="CE284" i="13"/>
  <c r="BN401" i="13"/>
  <c r="BL401" i="13"/>
  <c r="AP505" i="13" l="1"/>
  <c r="AQ505" i="13" s="1"/>
  <c r="AO506" i="13" s="1"/>
  <c r="AR506" i="13" s="1"/>
  <c r="AS505" i="13"/>
  <c r="AG510" i="13"/>
  <c r="AF510" i="13" s="1"/>
  <c r="AD511" i="13" s="1"/>
  <c r="AG511" i="13" s="1"/>
  <c r="EV459" i="13"/>
  <c r="EU459" i="13" s="1"/>
  <c r="ES460" i="13" s="1"/>
  <c r="EW459" i="13"/>
  <c r="BD501" i="13"/>
  <c r="BB501" i="13"/>
  <c r="AZ502" i="13" s="1"/>
  <c r="AH510" i="13"/>
  <c r="N507" i="13"/>
  <c r="L508" i="13" s="1"/>
  <c r="O508" i="13" s="1"/>
  <c r="CQ481" i="13"/>
  <c r="CO482" i="13" s="1"/>
  <c r="CS481" i="13"/>
  <c r="EE433" i="13"/>
  <c r="ED433" i="13"/>
  <c r="EC433" i="13" s="1"/>
  <c r="EA434" i="13" s="1"/>
  <c r="EM452" i="13"/>
  <c r="EL452" i="13" s="1"/>
  <c r="EJ453" i="13" s="1"/>
  <c r="EN452" i="13"/>
  <c r="X506" i="13"/>
  <c r="V506" i="13"/>
  <c r="BV284" i="13"/>
  <c r="CV284" i="13"/>
  <c r="BX284" i="13"/>
  <c r="CY284" i="13" s="1"/>
  <c r="G284" i="13"/>
  <c r="DN284" i="13" s="1"/>
  <c r="E284" i="13"/>
  <c r="DK284" i="13"/>
  <c r="BO401" i="13"/>
  <c r="BM401" i="13"/>
  <c r="BK402" i="13" s="1"/>
  <c r="DC284" i="13"/>
  <c r="CF284" i="13"/>
  <c r="CH284" i="13"/>
  <c r="DF284" i="13" s="1"/>
  <c r="AP506" i="13" l="1"/>
  <c r="AQ506" i="13" s="1"/>
  <c r="AO507" i="13" s="1"/>
  <c r="AS506" i="13"/>
  <c r="CR482" i="13"/>
  <c r="CP482" i="13"/>
  <c r="CS482" i="13" s="1"/>
  <c r="EV460" i="13"/>
  <c r="EU460" i="13" s="1"/>
  <c r="ES461" i="13" s="1"/>
  <c r="EW460" i="13"/>
  <c r="AE511" i="13"/>
  <c r="AH511" i="13" s="1"/>
  <c r="BC502" i="13"/>
  <c r="BA502" i="13"/>
  <c r="M508" i="13"/>
  <c r="P508" i="13" s="1"/>
  <c r="ED434" i="13"/>
  <c r="EC434" i="13" s="1"/>
  <c r="EA435" i="13" s="1"/>
  <c r="EE434" i="13"/>
  <c r="EM453" i="13"/>
  <c r="EL453" i="13" s="1"/>
  <c r="EJ454" i="13" s="1"/>
  <c r="EN453" i="13"/>
  <c r="Y506" i="13"/>
  <c r="W506" i="13"/>
  <c r="U507" i="13" s="1"/>
  <c r="BW284" i="13"/>
  <c r="CW284" i="13"/>
  <c r="BY284" i="13"/>
  <c r="BN402" i="13"/>
  <c r="BL402" i="13"/>
  <c r="DD284" i="13"/>
  <c r="CG284" i="13"/>
  <c r="CI284" i="13"/>
  <c r="DL284" i="13"/>
  <c r="C285" i="13"/>
  <c r="AR507" i="13" l="1"/>
  <c r="AS507" i="13"/>
  <c r="AP507" i="13"/>
  <c r="AQ507" i="13" s="1"/>
  <c r="AO508" i="13" s="1"/>
  <c r="AF511" i="13"/>
  <c r="AD512" i="13" s="1"/>
  <c r="AE512" i="13" s="1"/>
  <c r="EV461" i="13"/>
  <c r="EU461" i="13" s="1"/>
  <c r="ES462" i="13" s="1"/>
  <c r="EW461" i="13"/>
  <c r="BD502" i="13"/>
  <c r="BB502" i="13"/>
  <c r="AZ503" i="13" s="1"/>
  <c r="L7" i="13"/>
  <c r="N508" i="13"/>
  <c r="L509" i="13" s="1"/>
  <c r="M509" i="13" s="1"/>
  <c r="CQ482" i="13"/>
  <c r="CO483" i="13" s="1"/>
  <c r="ED435" i="13"/>
  <c r="EC435" i="13" s="1"/>
  <c r="EA436" i="13" s="1"/>
  <c r="EE435" i="13"/>
  <c r="EM454" i="13"/>
  <c r="EL454" i="13" s="1"/>
  <c r="EJ455" i="13" s="1"/>
  <c r="EN454" i="13"/>
  <c r="X507" i="13"/>
  <c r="V507" i="13"/>
  <c r="CZ284" i="13"/>
  <c r="BO402" i="13"/>
  <c r="BM402" i="13"/>
  <c r="BK403" i="13" s="1"/>
  <c r="DE284" i="13"/>
  <c r="CE285" i="13"/>
  <c r="CX284" i="13"/>
  <c r="BU285" i="13"/>
  <c r="DG284" i="13"/>
  <c r="D285" i="13"/>
  <c r="F285" i="13"/>
  <c r="DM285" i="13" s="1"/>
  <c r="DJ285" i="13"/>
  <c r="AR508" i="13" l="1"/>
  <c r="AP508" i="13"/>
  <c r="AQ508" i="13" s="1"/>
  <c r="AO509" i="13" s="1"/>
  <c r="AS508" i="13"/>
  <c r="AG512" i="13"/>
  <c r="AF512" i="13" s="1"/>
  <c r="AD513" i="13" s="1"/>
  <c r="AG513" i="13" s="1"/>
  <c r="CR483" i="13"/>
  <c r="CP483" i="13"/>
  <c r="EW462" i="13"/>
  <c r="EV462" i="13"/>
  <c r="EU462" i="13" s="1"/>
  <c r="ES463" i="13" s="1"/>
  <c r="O509" i="13"/>
  <c r="N509" i="13" s="1"/>
  <c r="L510" i="13" s="1"/>
  <c r="M510" i="13" s="1"/>
  <c r="BA503" i="13"/>
  <c r="BC503" i="13"/>
  <c r="AH512" i="13"/>
  <c r="P509" i="13"/>
  <c r="EE436" i="13"/>
  <c r="ED436" i="13"/>
  <c r="EC436" i="13" s="1"/>
  <c r="EA437" i="13" s="1"/>
  <c r="W507" i="13"/>
  <c r="U508" i="13" s="1"/>
  <c r="V508" i="13" s="1"/>
  <c r="EM455" i="13"/>
  <c r="EL455" i="13" s="1"/>
  <c r="EJ456" i="13" s="1"/>
  <c r="EN455" i="13"/>
  <c r="Y507" i="13"/>
  <c r="CF285" i="13"/>
  <c r="DC285" i="13"/>
  <c r="CH285" i="13"/>
  <c r="DF285" i="13" s="1"/>
  <c r="BN403" i="13"/>
  <c r="BL403" i="13"/>
  <c r="BV285" i="13"/>
  <c r="CV285" i="13"/>
  <c r="BX285" i="13"/>
  <c r="CY285" i="13" s="1"/>
  <c r="G285" i="13"/>
  <c r="DN285" i="13" s="1"/>
  <c r="E285" i="13"/>
  <c r="DK285" i="13"/>
  <c r="AR509" i="13" l="1"/>
  <c r="AS509" i="13"/>
  <c r="AP509" i="13"/>
  <c r="AQ509" i="13" s="1"/>
  <c r="AO510" i="13" s="1"/>
  <c r="AS510" i="13" s="1"/>
  <c r="CQ483" i="13"/>
  <c r="CO484" i="13" s="1"/>
  <c r="CP484" i="13" s="1"/>
  <c r="EV463" i="13"/>
  <c r="EU463" i="13" s="1"/>
  <c r="ES464" i="13" s="1"/>
  <c r="EW463" i="13"/>
  <c r="CS483" i="13"/>
  <c r="AE513" i="13"/>
  <c r="AH513" i="13" s="1"/>
  <c r="O510" i="13"/>
  <c r="N510" i="13" s="1"/>
  <c r="L511" i="13" s="1"/>
  <c r="M511" i="13" s="1"/>
  <c r="BD503" i="13"/>
  <c r="BB503" i="13"/>
  <c r="AZ504" i="13" s="1"/>
  <c r="P510" i="13"/>
  <c r="X508" i="13"/>
  <c r="W508" i="13" s="1"/>
  <c r="U509" i="13" s="1"/>
  <c r="ED437" i="13"/>
  <c r="EC437" i="13" s="1"/>
  <c r="EA438" i="13" s="1"/>
  <c r="EE437" i="13"/>
  <c r="EN456" i="13"/>
  <c r="EM456" i="13"/>
  <c r="EL456" i="13" s="1"/>
  <c r="EJ457" i="13" s="1"/>
  <c r="Y508" i="13"/>
  <c r="BO403" i="13"/>
  <c r="BM403" i="13"/>
  <c r="BK404" i="13" s="1"/>
  <c r="BW285" i="13"/>
  <c r="CW285" i="13"/>
  <c r="BY285" i="13"/>
  <c r="DD285" i="13"/>
  <c r="CG285" i="13"/>
  <c r="CI285" i="13"/>
  <c r="DL285" i="13"/>
  <c r="C286" i="13"/>
  <c r="AP510" i="13" l="1"/>
  <c r="AR510" i="13"/>
  <c r="CR484" i="13"/>
  <c r="CQ484" i="13" s="1"/>
  <c r="CO485" i="13" s="1"/>
  <c r="CP485" i="13" s="1"/>
  <c r="CS484" i="13"/>
  <c r="AF513" i="13"/>
  <c r="AD514" i="13" s="1"/>
  <c r="AG514" i="13" s="1"/>
  <c r="EV464" i="13"/>
  <c r="EU464" i="13" s="1"/>
  <c r="ES465" i="13" s="1"/>
  <c r="EW464" i="13"/>
  <c r="BA504" i="13"/>
  <c r="BD504" i="13" s="1"/>
  <c r="BC504" i="13"/>
  <c r="O511" i="13"/>
  <c r="N511" i="13" s="1"/>
  <c r="L512" i="13" s="1"/>
  <c r="O512" i="13" s="1"/>
  <c r="P511" i="13"/>
  <c r="EE438" i="13"/>
  <c r="ED438" i="13"/>
  <c r="EC438" i="13" s="1"/>
  <c r="EA439" i="13" s="1"/>
  <c r="EN457" i="13"/>
  <c r="EM457" i="13"/>
  <c r="EL457" i="13" s="1"/>
  <c r="EJ458" i="13" s="1"/>
  <c r="X509" i="13"/>
  <c r="V509" i="13"/>
  <c r="F286" i="13"/>
  <c r="DM286" i="13" s="1"/>
  <c r="D286" i="13"/>
  <c r="DJ286" i="13"/>
  <c r="CZ285" i="13"/>
  <c r="CX285" i="13"/>
  <c r="BU286" i="13"/>
  <c r="DG285" i="13"/>
  <c r="DE285" i="13"/>
  <c r="CE286" i="13"/>
  <c r="BN404" i="13"/>
  <c r="BL404" i="13"/>
  <c r="CR485" i="13" l="1"/>
  <c r="AQ510" i="13"/>
  <c r="AO511" i="13" s="1"/>
  <c r="AP511" i="13" s="1"/>
  <c r="AQ511" i="13" s="1"/>
  <c r="AO512" i="13" s="1"/>
  <c r="AS512" i="13" s="1"/>
  <c r="AS511" i="13"/>
  <c r="AR511" i="13"/>
  <c r="AE514" i="13"/>
  <c r="AF514" i="13" s="1"/>
  <c r="AD515" i="13" s="1"/>
  <c r="AE515" i="13" s="1"/>
  <c r="EV465" i="13"/>
  <c r="EU465" i="13" s="1"/>
  <c r="ES466" i="13" s="1"/>
  <c r="EW465" i="13"/>
  <c r="BB504" i="13"/>
  <c r="AZ505" i="13" s="1"/>
  <c r="M512" i="13"/>
  <c r="P512" i="13" s="1"/>
  <c r="CQ485" i="13"/>
  <c r="CO486" i="13" s="1"/>
  <c r="CP486" i="13" s="1"/>
  <c r="CS485" i="13"/>
  <c r="W509" i="13"/>
  <c r="U510" i="13" s="1"/>
  <c r="X510" i="13" s="1"/>
  <c r="ED439" i="13"/>
  <c r="EC439" i="13" s="1"/>
  <c r="EA440" i="13" s="1"/>
  <c r="EE439" i="13"/>
  <c r="EM458" i="13"/>
  <c r="EL458" i="13" s="1"/>
  <c r="EJ459" i="13" s="1"/>
  <c r="EN458" i="13"/>
  <c r="Y509" i="13"/>
  <c r="CF286" i="13"/>
  <c r="CH286" i="13"/>
  <c r="DF286" i="13" s="1"/>
  <c r="DC286" i="13"/>
  <c r="G286" i="13"/>
  <c r="DN286" i="13" s="1"/>
  <c r="E286" i="13"/>
  <c r="DK286" i="13"/>
  <c r="BO404" i="13"/>
  <c r="BM404" i="13"/>
  <c r="BK405" i="13" s="1"/>
  <c r="BX286" i="13"/>
  <c r="CY286" i="13" s="1"/>
  <c r="CV286" i="13"/>
  <c r="BV286" i="13"/>
  <c r="AH514" i="13" l="1"/>
  <c r="AR512" i="13"/>
  <c r="AP512" i="13"/>
  <c r="AQ512" i="13" s="1"/>
  <c r="AO513" i="13" s="1"/>
  <c r="AR513" i="13" s="1"/>
  <c r="AG515" i="13"/>
  <c r="AF515" i="13" s="1"/>
  <c r="AD516" i="13" s="1"/>
  <c r="EW466" i="13"/>
  <c r="EV466" i="13"/>
  <c r="EU466" i="13" s="1"/>
  <c r="ES467" i="13" s="1"/>
  <c r="N512" i="13"/>
  <c r="L513" i="13" s="1"/>
  <c r="M513" i="13" s="1"/>
  <c r="P513" i="13" s="1"/>
  <c r="AH515" i="13"/>
  <c r="BA505" i="13"/>
  <c r="BD505" i="13"/>
  <c r="BC505" i="13"/>
  <c r="CS486" i="13"/>
  <c r="CR486" i="13"/>
  <c r="CQ486" i="13" s="1"/>
  <c r="CO487" i="13" s="1"/>
  <c r="CP487" i="13" s="1"/>
  <c r="V510" i="13"/>
  <c r="W510" i="13" s="1"/>
  <c r="U511" i="13" s="1"/>
  <c r="X511" i="13" s="1"/>
  <c r="ED440" i="13"/>
  <c r="EC440" i="13" s="1"/>
  <c r="EA441" i="13" s="1"/>
  <c r="EE440" i="13"/>
  <c r="EN459" i="13"/>
  <c r="EM459" i="13"/>
  <c r="EL459" i="13" s="1"/>
  <c r="EJ460" i="13" s="1"/>
  <c r="DL286" i="13"/>
  <c r="C287" i="13"/>
  <c r="BN405" i="13"/>
  <c r="BL405" i="13"/>
  <c r="DD286" i="13"/>
  <c r="CG286" i="13"/>
  <c r="CI286" i="13"/>
  <c r="BW286" i="13"/>
  <c r="CW286" i="13"/>
  <c r="BY286" i="13"/>
  <c r="AS513" i="13" l="1"/>
  <c r="AP513" i="13"/>
  <c r="AQ513" i="13" s="1"/>
  <c r="AO514" i="13" s="1"/>
  <c r="AP514" i="13" s="1"/>
  <c r="O513" i="13"/>
  <c r="N513" i="13" s="1"/>
  <c r="L514" i="13" s="1"/>
  <c r="EW467" i="13"/>
  <c r="EV467" i="13"/>
  <c r="EU467" i="13" s="1"/>
  <c r="ES468" i="13" s="1"/>
  <c r="BB505" i="13"/>
  <c r="AZ506" i="13" s="1"/>
  <c r="Y510" i="13"/>
  <c r="AE516" i="13"/>
  <c r="AH516" i="13" s="1"/>
  <c r="AG516" i="13"/>
  <c r="CS487" i="13"/>
  <c r="CR487" i="13"/>
  <c r="V511" i="13"/>
  <c r="W511" i="13" s="1"/>
  <c r="U512" i="13" s="1"/>
  <c r="V512" i="13" s="1"/>
  <c r="ED441" i="13"/>
  <c r="EC441" i="13" s="1"/>
  <c r="EA442" i="13" s="1"/>
  <c r="EE441" i="13"/>
  <c r="EM460" i="13"/>
  <c r="EL460" i="13" s="1"/>
  <c r="EJ461" i="13" s="1"/>
  <c r="EN460" i="13"/>
  <c r="CX286" i="13"/>
  <c r="BU287" i="13"/>
  <c r="DG286" i="13"/>
  <c r="CZ286" i="13"/>
  <c r="DE286" i="13"/>
  <c r="CE287" i="13"/>
  <c r="BO405" i="13"/>
  <c r="BM405" i="13"/>
  <c r="BK406" i="13" s="1"/>
  <c r="F287" i="13"/>
  <c r="DM287" i="13" s="1"/>
  <c r="D287" i="13"/>
  <c r="DJ287" i="13"/>
  <c r="AS514" i="13" l="1"/>
  <c r="AR514" i="13"/>
  <c r="AQ514" i="13" s="1"/>
  <c r="AO515" i="13" s="1"/>
  <c r="EW468" i="13"/>
  <c r="EV468" i="13"/>
  <c r="EU468" i="13" s="1"/>
  <c r="ES469" i="13" s="1"/>
  <c r="BA506" i="13"/>
  <c r="BD506" i="13" s="1"/>
  <c r="BC506" i="13"/>
  <c r="CQ487" i="13"/>
  <c r="CO488" i="13" s="1"/>
  <c r="CP488" i="13" s="1"/>
  <c r="AF516" i="13"/>
  <c r="AD517" i="13" s="1"/>
  <c r="O514" i="13"/>
  <c r="M514" i="13"/>
  <c r="Y511" i="13"/>
  <c r="Y512" i="13" s="1"/>
  <c r="EE442" i="13"/>
  <c r="ED442" i="13"/>
  <c r="EC442" i="13" s="1"/>
  <c r="EA443" i="13" s="1"/>
  <c r="X512" i="13"/>
  <c r="W512" i="13" s="1"/>
  <c r="U513" i="13" s="1"/>
  <c r="EM461" i="13"/>
  <c r="EL461" i="13" s="1"/>
  <c r="EJ462" i="13" s="1"/>
  <c r="EN461" i="13"/>
  <c r="BX287" i="13"/>
  <c r="CY287" i="13" s="1"/>
  <c r="CV287" i="13"/>
  <c r="BV287" i="13"/>
  <c r="G287" i="13"/>
  <c r="DN287" i="13" s="1"/>
  <c r="E287" i="13"/>
  <c r="DK287" i="13"/>
  <c r="BN406" i="13"/>
  <c r="BL406" i="13"/>
  <c r="CF287" i="13"/>
  <c r="CH287" i="13"/>
  <c r="DF287" i="13" s="1"/>
  <c r="DC287" i="13"/>
  <c r="AS515" i="13" l="1"/>
  <c r="AP515" i="13"/>
  <c r="AR515" i="13"/>
  <c r="EV469" i="13"/>
  <c r="EU469" i="13" s="1"/>
  <c r="ES470" i="13" s="1"/>
  <c r="EW469" i="13"/>
  <c r="CR488" i="13"/>
  <c r="CQ488" i="13" s="1"/>
  <c r="CO489" i="13" s="1"/>
  <c r="CP489" i="13" s="1"/>
  <c r="BB506" i="13"/>
  <c r="AZ507" i="13" s="1"/>
  <c r="BC507" i="13" s="1"/>
  <c r="AE517" i="13"/>
  <c r="AH517" i="13" s="1"/>
  <c r="AG517" i="13"/>
  <c r="N514" i="13"/>
  <c r="L515" i="13" s="1"/>
  <c r="O515" i="13" s="1"/>
  <c r="CS488" i="13"/>
  <c r="P514" i="13"/>
  <c r="X513" i="13"/>
  <c r="V513" i="13"/>
  <c r="Y513" i="13" s="1"/>
  <c r="EE443" i="13"/>
  <c r="ED443" i="13"/>
  <c r="EC443" i="13" s="1"/>
  <c r="EA444" i="13" s="1"/>
  <c r="EN462" i="13"/>
  <c r="EM462" i="13"/>
  <c r="EL462" i="13" s="1"/>
  <c r="EJ463" i="13" s="1"/>
  <c r="BO406" i="13"/>
  <c r="BM406" i="13"/>
  <c r="BK407" i="13" s="1"/>
  <c r="BW287" i="13"/>
  <c r="CW287" i="13"/>
  <c r="BY287" i="13"/>
  <c r="DD287" i="13"/>
  <c r="CG287" i="13"/>
  <c r="CI287" i="13"/>
  <c r="DL287" i="13"/>
  <c r="C288" i="13"/>
  <c r="AQ515" i="13" l="1"/>
  <c r="AO516" i="13" s="1"/>
  <c r="AS516" i="13" s="1"/>
  <c r="AP516" i="13"/>
  <c r="CR489" i="13"/>
  <c r="CQ489" i="13" s="1"/>
  <c r="CO490" i="13" s="1"/>
  <c r="CP490" i="13" s="1"/>
  <c r="BA507" i="13"/>
  <c r="BB507" i="13" s="1"/>
  <c r="AZ508" i="13" s="1"/>
  <c r="EW470" i="13"/>
  <c r="EV470" i="13"/>
  <c r="EU470" i="13" s="1"/>
  <c r="ES471" i="13" s="1"/>
  <c r="M515" i="13"/>
  <c r="N515" i="13" s="1"/>
  <c r="L516" i="13" s="1"/>
  <c r="AF517" i="13"/>
  <c r="AD518" i="13" s="1"/>
  <c r="AG518" i="13" s="1"/>
  <c r="W513" i="13"/>
  <c r="U514" i="13" s="1"/>
  <c r="X514" i="13" s="1"/>
  <c r="ED444" i="13"/>
  <c r="EC444" i="13" s="1"/>
  <c r="EA445" i="13" s="1"/>
  <c r="EE444" i="13"/>
  <c r="EM463" i="13"/>
  <c r="EL463" i="13" s="1"/>
  <c r="EJ464" i="13" s="1"/>
  <c r="EN463" i="13"/>
  <c r="CZ287" i="13"/>
  <c r="DG287" i="13"/>
  <c r="BN407" i="13"/>
  <c r="BL407" i="13"/>
  <c r="DE287" i="13"/>
  <c r="CE288" i="13"/>
  <c r="CX287" i="13"/>
  <c r="BU288" i="13"/>
  <c r="D288" i="13"/>
  <c r="F288" i="13"/>
  <c r="DM288" i="13" s="1"/>
  <c r="DJ288" i="13"/>
  <c r="AR516" i="13" l="1"/>
  <c r="AQ516" i="13" s="1"/>
  <c r="AO517" i="13" s="1"/>
  <c r="CS489" i="13"/>
  <c r="BD507" i="13"/>
  <c r="BD508" i="13" s="1"/>
  <c r="EV471" i="13"/>
  <c r="EU471" i="13" s="1"/>
  <c r="ES472" i="13" s="1"/>
  <c r="EW471" i="13"/>
  <c r="P515" i="13"/>
  <c r="BA508" i="13"/>
  <c r="BC508" i="13"/>
  <c r="AE518" i="13"/>
  <c r="AF518" i="13" s="1"/>
  <c r="AD519" i="13" s="1"/>
  <c r="O516" i="13"/>
  <c r="M516" i="13"/>
  <c r="CR490" i="13"/>
  <c r="V514" i="13"/>
  <c r="W514" i="13" s="1"/>
  <c r="U515" i="13" s="1"/>
  <c r="X515" i="13" s="1"/>
  <c r="EE445" i="13"/>
  <c r="ED445" i="13"/>
  <c r="EC445" i="13" s="1"/>
  <c r="EA446" i="13" s="1"/>
  <c r="EN464" i="13"/>
  <c r="EM464" i="13"/>
  <c r="EL464" i="13" s="1"/>
  <c r="EJ465" i="13" s="1"/>
  <c r="DC288" i="13"/>
  <c r="CF288" i="13"/>
  <c r="CH288" i="13"/>
  <c r="DF288" i="13" s="1"/>
  <c r="G288" i="13"/>
  <c r="DN288" i="13" s="1"/>
  <c r="E288" i="13"/>
  <c r="DK288" i="13"/>
  <c r="BX288" i="13"/>
  <c r="CY288" i="13" s="1"/>
  <c r="CV288" i="13"/>
  <c r="BV288" i="13"/>
  <c r="BO407" i="13"/>
  <c r="BM407" i="13"/>
  <c r="BK408" i="13" s="1"/>
  <c r="AP517" i="13" l="1"/>
  <c r="AS517" i="13"/>
  <c r="AR517" i="13"/>
  <c r="EW472" i="13"/>
  <c r="EV472" i="13"/>
  <c r="EU472" i="13" s="1"/>
  <c r="ES473" i="13" s="1"/>
  <c r="N516" i="13"/>
  <c r="L517" i="13" s="1"/>
  <c r="O517" i="13" s="1"/>
  <c r="BB508" i="13"/>
  <c r="AZ509" i="13" s="1"/>
  <c r="AH518" i="13"/>
  <c r="AG519" i="13"/>
  <c r="AE519" i="13"/>
  <c r="P516" i="13"/>
  <c r="CQ490" i="13"/>
  <c r="CO491" i="13" s="1"/>
  <c r="CS490" i="13"/>
  <c r="Y514" i="13"/>
  <c r="V515" i="13"/>
  <c r="W515" i="13" s="1"/>
  <c r="U516" i="13" s="1"/>
  <c r="EE446" i="13"/>
  <c r="ED446" i="13"/>
  <c r="EC446" i="13" s="1"/>
  <c r="EA447" i="13" s="1"/>
  <c r="EM465" i="13"/>
  <c r="EL465" i="13" s="1"/>
  <c r="EJ466" i="13" s="1"/>
  <c r="EN465" i="13"/>
  <c r="DL288" i="13"/>
  <c r="C289" i="13"/>
  <c r="CG288" i="13"/>
  <c r="DD288" i="13"/>
  <c r="CI288" i="13"/>
  <c r="CW288" i="13"/>
  <c r="BW288" i="13"/>
  <c r="BY288" i="13"/>
  <c r="BN408" i="13"/>
  <c r="BL408" i="13"/>
  <c r="AQ517" i="13" l="1"/>
  <c r="AO518" i="13" s="1"/>
  <c r="CR491" i="13"/>
  <c r="CP491" i="13"/>
  <c r="CS491" i="13" s="1"/>
  <c r="EV473" i="13"/>
  <c r="EU473" i="13" s="1"/>
  <c r="ES474" i="13" s="1"/>
  <c r="EW473" i="13"/>
  <c r="M517" i="13"/>
  <c r="N517" i="13" s="1"/>
  <c r="L518" i="13" s="1"/>
  <c r="O518" i="13" s="1"/>
  <c r="AF519" i="13"/>
  <c r="AD520" i="13" s="1"/>
  <c r="AG520" i="13" s="1"/>
  <c r="BA509" i="13"/>
  <c r="BD509" i="13" s="1"/>
  <c r="BC509" i="13"/>
  <c r="AH519" i="13"/>
  <c r="Y515" i="13"/>
  <c r="EE447" i="13"/>
  <c r="ED447" i="13"/>
  <c r="EC447" i="13" s="1"/>
  <c r="EA448" i="13" s="1"/>
  <c r="EN466" i="13"/>
  <c r="EM466" i="13"/>
  <c r="EL466" i="13" s="1"/>
  <c r="EJ467" i="13" s="1"/>
  <c r="X516" i="13"/>
  <c r="V516" i="13"/>
  <c r="CZ288" i="13"/>
  <c r="DG288" i="13"/>
  <c r="CX288" i="13"/>
  <c r="BU289" i="13"/>
  <c r="BO408" i="13"/>
  <c r="BM408" i="13"/>
  <c r="BK409" i="13" s="1"/>
  <c r="DE288" i="13"/>
  <c r="CE289" i="13"/>
  <c r="F289" i="13"/>
  <c r="DM289" i="13" s="1"/>
  <c r="D289" i="13"/>
  <c r="DJ289" i="13"/>
  <c r="AS518" i="13" l="1"/>
  <c r="AR518" i="13"/>
  <c r="AP518" i="13"/>
  <c r="AQ518" i="13" s="1"/>
  <c r="AO519" i="13" s="1"/>
  <c r="AR519" i="13" s="1"/>
  <c r="AE520" i="13"/>
  <c r="AF520" i="13" s="1"/>
  <c r="AD521" i="13" s="1"/>
  <c r="AE521" i="13" s="1"/>
  <c r="P517" i="13"/>
  <c r="M518" i="13"/>
  <c r="N518" i="13" s="1"/>
  <c r="L519" i="13" s="1"/>
  <c r="O519" i="13" s="1"/>
  <c r="EV474" i="13"/>
  <c r="EU474" i="13" s="1"/>
  <c r="ES475" i="13" s="1"/>
  <c r="EW474" i="13"/>
  <c r="BB509" i="13"/>
  <c r="AZ510" i="13" s="1"/>
  <c r="BC510" i="13" s="1"/>
  <c r="CQ491" i="13"/>
  <c r="CO492" i="13" s="1"/>
  <c r="CP492" i="13" s="1"/>
  <c r="ED448" i="13"/>
  <c r="EC448" i="13" s="1"/>
  <c r="EA449" i="13" s="1"/>
  <c r="EE448" i="13"/>
  <c r="EN467" i="13"/>
  <c r="EM467" i="13"/>
  <c r="EL467" i="13" s="1"/>
  <c r="EJ468" i="13" s="1"/>
  <c r="Y516" i="13"/>
  <c r="W516" i="13"/>
  <c r="U517" i="13" s="1"/>
  <c r="BX289" i="13"/>
  <c r="CY289" i="13" s="1"/>
  <c r="CV289" i="13"/>
  <c r="BV289" i="13"/>
  <c r="BN409" i="13"/>
  <c r="BL409" i="13"/>
  <c r="G289" i="13"/>
  <c r="DN289" i="13" s="1"/>
  <c r="E289" i="13"/>
  <c r="DK289" i="13"/>
  <c r="CF289" i="13"/>
  <c r="CH289" i="13"/>
  <c r="DF289" i="13" s="1"/>
  <c r="DC289" i="13"/>
  <c r="AS519" i="13" l="1"/>
  <c r="AP519" i="13"/>
  <c r="AQ519" i="13" s="1"/>
  <c r="AO520" i="13" s="1"/>
  <c r="AH520" i="13"/>
  <c r="M519" i="13"/>
  <c r="N519" i="13" s="1"/>
  <c r="L520" i="13" s="1"/>
  <c r="O520" i="13" s="1"/>
  <c r="P518" i="13"/>
  <c r="EW475" i="13"/>
  <c r="EV475" i="13"/>
  <c r="EU475" i="13" s="1"/>
  <c r="ES476" i="13" s="1"/>
  <c r="AG521" i="13"/>
  <c r="AF521" i="13" s="1"/>
  <c r="AD522" i="13" s="1"/>
  <c r="AE522" i="13" s="1"/>
  <c r="BD510" i="13"/>
  <c r="BA510" i="13"/>
  <c r="BB510" i="13" s="1"/>
  <c r="AZ511" i="13" s="1"/>
  <c r="AH521" i="13"/>
  <c r="CR492" i="13"/>
  <c r="CQ492" i="13" s="1"/>
  <c r="CO493" i="13" s="1"/>
  <c r="CP493" i="13" s="1"/>
  <c r="CS492" i="13"/>
  <c r="EE449" i="13"/>
  <c r="ED449" i="13"/>
  <c r="EC449" i="13" s="1"/>
  <c r="EA450" i="13" s="1"/>
  <c r="EM468" i="13"/>
  <c r="EL468" i="13" s="1"/>
  <c r="EJ469" i="13" s="1"/>
  <c r="EN468" i="13"/>
  <c r="X517" i="13"/>
  <c r="V517" i="13"/>
  <c r="DL289" i="13"/>
  <c r="C290" i="13"/>
  <c r="CG289" i="13"/>
  <c r="DD289" i="13"/>
  <c r="CI289" i="13"/>
  <c r="BO409" i="13"/>
  <c r="BM409" i="13"/>
  <c r="BK410" i="13" s="1"/>
  <c r="BW289" i="13"/>
  <c r="CW289" i="13"/>
  <c r="BY289" i="13"/>
  <c r="AP520" i="13" l="1"/>
  <c r="AS520" i="13"/>
  <c r="AR520" i="13"/>
  <c r="P519" i="13"/>
  <c r="M520" i="13"/>
  <c r="N520" i="13" s="1"/>
  <c r="L521" i="13" s="1"/>
  <c r="M521" i="13" s="1"/>
  <c r="EV476" i="13"/>
  <c r="EU476" i="13" s="1"/>
  <c r="ES477" i="13" s="1"/>
  <c r="EW476" i="13"/>
  <c r="BC511" i="13"/>
  <c r="BA511" i="13"/>
  <c r="AG522" i="13"/>
  <c r="AF522" i="13" s="1"/>
  <c r="AD523" i="13" s="1"/>
  <c r="AH522" i="13"/>
  <c r="CR493" i="13"/>
  <c r="W517" i="13"/>
  <c r="U518" i="13" s="1"/>
  <c r="X518" i="13" s="1"/>
  <c r="ED450" i="13"/>
  <c r="EC450" i="13" s="1"/>
  <c r="EA451" i="13" s="1"/>
  <c r="EE450" i="13"/>
  <c r="EN469" i="13"/>
  <c r="EM469" i="13"/>
  <c r="EL469" i="13" s="1"/>
  <c r="EJ470" i="13" s="1"/>
  <c r="Y517" i="13"/>
  <c r="DE289" i="13"/>
  <c r="CE290" i="13"/>
  <c r="D290" i="13"/>
  <c r="F290" i="13"/>
  <c r="DM290" i="13" s="1"/>
  <c r="DJ290" i="13"/>
  <c r="CX289" i="13"/>
  <c r="BU290" i="13"/>
  <c r="BN410" i="13"/>
  <c r="BL410" i="13"/>
  <c r="CZ289" i="13"/>
  <c r="DG289" i="13"/>
  <c r="AQ520" i="13" l="1"/>
  <c r="AO521" i="13" s="1"/>
  <c r="BB511" i="13"/>
  <c r="AZ512" i="13" s="1"/>
  <c r="BC512" i="13" s="1"/>
  <c r="O521" i="13"/>
  <c r="N521" i="13" s="1"/>
  <c r="L522" i="13" s="1"/>
  <c r="P520" i="13"/>
  <c r="P521" i="13" s="1"/>
  <c r="BD511" i="13"/>
  <c r="EV477" i="13"/>
  <c r="EU477" i="13" s="1"/>
  <c r="ES478" i="13" s="1"/>
  <c r="EW477" i="13"/>
  <c r="AE523" i="13"/>
  <c r="AH523" i="13" s="1"/>
  <c r="AG523" i="13"/>
  <c r="CQ493" i="13"/>
  <c r="CO494" i="13" s="1"/>
  <c r="CP494" i="13" s="1"/>
  <c r="CS493" i="13"/>
  <c r="V518" i="13"/>
  <c r="Y518" i="13" s="1"/>
  <c r="ED451" i="13"/>
  <c r="EC451" i="13" s="1"/>
  <c r="EA452" i="13" s="1"/>
  <c r="EE451" i="13"/>
  <c r="EN470" i="13"/>
  <c r="EM470" i="13"/>
  <c r="EL470" i="13" s="1"/>
  <c r="EJ471" i="13" s="1"/>
  <c r="CH290" i="13"/>
  <c r="DF290" i="13" s="1"/>
  <c r="DC290" i="13"/>
  <c r="CF290" i="13"/>
  <c r="BO410" i="13"/>
  <c r="BM410" i="13"/>
  <c r="BK411" i="13" s="1"/>
  <c r="G290" i="13"/>
  <c r="DN290" i="13" s="1"/>
  <c r="E290" i="13"/>
  <c r="DK290" i="13"/>
  <c r="CV290" i="13"/>
  <c r="BV290" i="13"/>
  <c r="BX290" i="13"/>
  <c r="CY290" i="13" s="1"/>
  <c r="BD512" i="13" l="1"/>
  <c r="AR521" i="13"/>
  <c r="AS521" i="13"/>
  <c r="AP521" i="13"/>
  <c r="AQ521" i="13" s="1"/>
  <c r="AO522" i="13" s="1"/>
  <c r="BA512" i="13"/>
  <c r="BB512" i="13" s="1"/>
  <c r="AZ513" i="13" s="1"/>
  <c r="BC513" i="13" s="1"/>
  <c r="EV478" i="13"/>
  <c r="EU478" i="13" s="1"/>
  <c r="ES479" i="13" s="1"/>
  <c r="EW478" i="13"/>
  <c r="AF523" i="13"/>
  <c r="AD524" i="13" s="1"/>
  <c r="AG524" i="13" s="1"/>
  <c r="CR494" i="13"/>
  <c r="W518" i="13"/>
  <c r="U519" i="13" s="1"/>
  <c r="X519" i="13" s="1"/>
  <c r="ED452" i="13"/>
  <c r="EC452" i="13" s="1"/>
  <c r="EA453" i="13" s="1"/>
  <c r="EE452" i="13"/>
  <c r="EN471" i="13"/>
  <c r="EM471" i="13"/>
  <c r="EL471" i="13" s="1"/>
  <c r="EJ472" i="13" s="1"/>
  <c r="O522" i="13"/>
  <c r="M522" i="13"/>
  <c r="CG290" i="13"/>
  <c r="DD290" i="13"/>
  <c r="CI290" i="13"/>
  <c r="BN411" i="13"/>
  <c r="BL411" i="13"/>
  <c r="DL290" i="13"/>
  <c r="C291" i="13"/>
  <c r="CW290" i="13"/>
  <c r="BW290" i="13"/>
  <c r="BY290" i="13"/>
  <c r="AR522" i="13" l="1"/>
  <c r="AS522" i="13"/>
  <c r="AP522" i="13"/>
  <c r="AQ522" i="13" s="1"/>
  <c r="AO523" i="13" s="1"/>
  <c r="BA513" i="13"/>
  <c r="BB513" i="13" s="1"/>
  <c r="AZ514" i="13" s="1"/>
  <c r="BC514" i="13" s="1"/>
  <c r="BD513" i="13"/>
  <c r="EW479" i="13"/>
  <c r="EV479" i="13"/>
  <c r="EU479" i="13" s="1"/>
  <c r="ES480" i="13" s="1"/>
  <c r="AE524" i="13"/>
  <c r="AF524" i="13" s="1"/>
  <c r="AD525" i="13" s="1"/>
  <c r="AG525" i="13" s="1"/>
  <c r="CS494" i="13"/>
  <c r="CQ494" i="13"/>
  <c r="CO495" i="13" s="1"/>
  <c r="CP495" i="13" s="1"/>
  <c r="V519" i="13"/>
  <c r="W519" i="13" s="1"/>
  <c r="U520" i="13" s="1"/>
  <c r="X520" i="13" s="1"/>
  <c r="ED453" i="13"/>
  <c r="EC453" i="13" s="1"/>
  <c r="EA454" i="13" s="1"/>
  <c r="EE453" i="13"/>
  <c r="EM472" i="13"/>
  <c r="EL472" i="13" s="1"/>
  <c r="EJ473" i="13" s="1"/>
  <c r="EN472" i="13"/>
  <c r="P522" i="13"/>
  <c r="N522" i="13"/>
  <c r="L523" i="13" s="1"/>
  <c r="CX290" i="13"/>
  <c r="BU291" i="13"/>
  <c r="BO411" i="13"/>
  <c r="BM411" i="13"/>
  <c r="BK412" i="13" s="1"/>
  <c r="DG290" i="13"/>
  <c r="F291" i="13"/>
  <c r="DM291" i="13" s="1"/>
  <c r="D291" i="13"/>
  <c r="DJ291" i="13"/>
  <c r="CZ290" i="13"/>
  <c r="DE290" i="13"/>
  <c r="CE291" i="13"/>
  <c r="AS523" i="13" l="1"/>
  <c r="AP523" i="13"/>
  <c r="AR523" i="13"/>
  <c r="AH524" i="13"/>
  <c r="BA514" i="13"/>
  <c r="BD514" i="13" s="1"/>
  <c r="EV480" i="13"/>
  <c r="EU480" i="13" s="1"/>
  <c r="ES481" i="13" s="1"/>
  <c r="EW480" i="13"/>
  <c r="AE525" i="13"/>
  <c r="AF525" i="13" s="1"/>
  <c r="AD526" i="13" s="1"/>
  <c r="Y519" i="13"/>
  <c r="CR495" i="13"/>
  <c r="V520" i="13"/>
  <c r="W520" i="13" s="1"/>
  <c r="U521" i="13" s="1"/>
  <c r="X521" i="13" s="1"/>
  <c r="ED454" i="13"/>
  <c r="EC454" i="13" s="1"/>
  <c r="EA455" i="13" s="1"/>
  <c r="EE454" i="13"/>
  <c r="EN473" i="13"/>
  <c r="EM473" i="13"/>
  <c r="EL473" i="13" s="1"/>
  <c r="EJ474" i="13" s="1"/>
  <c r="O523" i="13"/>
  <c r="M523" i="13"/>
  <c r="BN412" i="13"/>
  <c r="BL412" i="13"/>
  <c r="BO412" i="13" s="1"/>
  <c r="BJ45" i="13" s="1"/>
  <c r="BJ47" i="13" s="1"/>
  <c r="CF291" i="13"/>
  <c r="CH291" i="13"/>
  <c r="DF291" i="13" s="1"/>
  <c r="DC291" i="13"/>
  <c r="CV291" i="13"/>
  <c r="BV291" i="13"/>
  <c r="BX291" i="13"/>
  <c r="CY291" i="13" s="1"/>
  <c r="G291" i="13"/>
  <c r="DN291" i="13" s="1"/>
  <c r="E291" i="13"/>
  <c r="DK291" i="13"/>
  <c r="AQ523" i="13" l="1"/>
  <c r="AO524" i="13" s="1"/>
  <c r="AR524" i="13"/>
  <c r="AS524" i="13"/>
  <c r="AP524" i="13"/>
  <c r="BB514" i="13"/>
  <c r="AZ515" i="13" s="1"/>
  <c r="BA515" i="13" s="1"/>
  <c r="BD515" i="13" s="1"/>
  <c r="EV481" i="13"/>
  <c r="EU481" i="13" s="1"/>
  <c r="ES482" i="13" s="1"/>
  <c r="EW481" i="13"/>
  <c r="AH525" i="13"/>
  <c r="AG526" i="13"/>
  <c r="AE526" i="13"/>
  <c r="CS495" i="13"/>
  <c r="CQ495" i="13"/>
  <c r="CO496" i="13" s="1"/>
  <c r="CP496" i="13" s="1"/>
  <c r="Y520" i="13"/>
  <c r="V521" i="13"/>
  <c r="W521" i="13" s="1"/>
  <c r="U522" i="13" s="1"/>
  <c r="X522" i="13" s="1"/>
  <c r="EE455" i="13"/>
  <c r="ED455" i="13"/>
  <c r="EC455" i="13" s="1"/>
  <c r="EA456" i="13" s="1"/>
  <c r="EM474" i="13"/>
  <c r="EL474" i="13" s="1"/>
  <c r="EJ475" i="13" s="1"/>
  <c r="EN474" i="13"/>
  <c r="P523" i="13"/>
  <c r="N523" i="13"/>
  <c r="L524" i="13" s="1"/>
  <c r="BM412" i="13"/>
  <c r="BK413" i="13" s="1"/>
  <c r="BN413" i="13" s="1"/>
  <c r="DL291" i="13"/>
  <c r="C292" i="13"/>
  <c r="DD291" i="13"/>
  <c r="CG291" i="13"/>
  <c r="CI291" i="13"/>
  <c r="BW291" i="13"/>
  <c r="CW291" i="13"/>
  <c r="BY291" i="13"/>
  <c r="AQ524" i="13" l="1"/>
  <c r="AO525" i="13" s="1"/>
  <c r="BC515" i="13"/>
  <c r="BB515" i="13" s="1"/>
  <c r="AZ516" i="13" s="1"/>
  <c r="BC516" i="13" s="1"/>
  <c r="AH526" i="13"/>
  <c r="EV482" i="13"/>
  <c r="EU482" i="13" s="1"/>
  <c r="ES483" i="13" s="1"/>
  <c r="EW482" i="13"/>
  <c r="AF526" i="13"/>
  <c r="AD527" i="13" s="1"/>
  <c r="AG527" i="13" s="1"/>
  <c r="CR496" i="13"/>
  <c r="Y521" i="13"/>
  <c r="V522" i="13"/>
  <c r="W522" i="13" s="1"/>
  <c r="U523" i="13" s="1"/>
  <c r="X523" i="13" s="1"/>
  <c r="EE456" i="13"/>
  <c r="ED456" i="13"/>
  <c r="EC456" i="13" s="1"/>
  <c r="EA457" i="13" s="1"/>
  <c r="EM475" i="13"/>
  <c r="EL475" i="13" s="1"/>
  <c r="EJ476" i="13" s="1"/>
  <c r="EN475" i="13"/>
  <c r="O524" i="13"/>
  <c r="M524" i="13"/>
  <c r="BL413" i="13"/>
  <c r="BM413" i="13" s="1"/>
  <c r="BK414" i="13" s="1"/>
  <c r="BL414" i="13" s="1"/>
  <c r="DE291" i="13"/>
  <c r="CE292" i="13"/>
  <c r="CX291" i="13"/>
  <c r="BU292" i="13"/>
  <c r="CZ291" i="13"/>
  <c r="DG291" i="13"/>
  <c r="F292" i="13"/>
  <c r="DM292" i="13" s="1"/>
  <c r="D292" i="13"/>
  <c r="DJ292" i="13"/>
  <c r="AP525" i="13" l="1"/>
  <c r="AS525" i="13"/>
  <c r="AR525" i="13"/>
  <c r="BO413" i="13"/>
  <c r="BO414" i="13" s="1"/>
  <c r="BA516" i="13"/>
  <c r="BB516" i="13" s="1"/>
  <c r="AZ517" i="13" s="1"/>
  <c r="EV483" i="13"/>
  <c r="EU483" i="13" s="1"/>
  <c r="ES484" i="13" s="1"/>
  <c r="EW483" i="13"/>
  <c r="AE527" i="13"/>
  <c r="AF527" i="13" s="1"/>
  <c r="AD528" i="13" s="1"/>
  <c r="AE528" i="13" s="1"/>
  <c r="BD516" i="13"/>
  <c r="V523" i="13"/>
  <c r="W523" i="13" s="1"/>
  <c r="U524" i="13" s="1"/>
  <c r="X524" i="13" s="1"/>
  <c r="CQ496" i="13"/>
  <c r="CO497" i="13" s="1"/>
  <c r="CS496" i="13"/>
  <c r="Y522" i="13"/>
  <c r="EE457" i="13"/>
  <c r="ED457" i="13"/>
  <c r="EC457" i="13" s="1"/>
  <c r="EA458" i="13" s="1"/>
  <c r="EM476" i="13"/>
  <c r="EL476" i="13" s="1"/>
  <c r="EJ477" i="13" s="1"/>
  <c r="EN476" i="13"/>
  <c r="N524" i="13"/>
  <c r="L525" i="13" s="1"/>
  <c r="P524" i="13"/>
  <c r="BN414" i="13"/>
  <c r="BM414" i="13" s="1"/>
  <c r="BK415" i="13" s="1"/>
  <c r="BX292" i="13"/>
  <c r="CY292" i="13" s="1"/>
  <c r="CV292" i="13"/>
  <c r="BV292" i="13"/>
  <c r="G292" i="13"/>
  <c r="DN292" i="13" s="1"/>
  <c r="E292" i="13"/>
  <c r="DK292" i="13"/>
  <c r="CH292" i="13"/>
  <c r="DF292" i="13" s="1"/>
  <c r="DC292" i="13"/>
  <c r="CF292" i="13"/>
  <c r="AQ525" i="13" l="1"/>
  <c r="AO526" i="13" s="1"/>
  <c r="AS526" i="13" s="1"/>
  <c r="CR497" i="13"/>
  <c r="CP497" i="13"/>
  <c r="AG528" i="13"/>
  <c r="AF528" i="13" s="1"/>
  <c r="AD529" i="13" s="1"/>
  <c r="AE529" i="13" s="1"/>
  <c r="EV484" i="13"/>
  <c r="EU484" i="13" s="1"/>
  <c r="ES485" i="13" s="1"/>
  <c r="EW484" i="13"/>
  <c r="AH527" i="13"/>
  <c r="AH528" i="13" s="1"/>
  <c r="BA517" i="13"/>
  <c r="BD517" i="13" s="1"/>
  <c r="BC517" i="13"/>
  <c r="V524" i="13"/>
  <c r="W524" i="13" s="1"/>
  <c r="U525" i="13" s="1"/>
  <c r="V525" i="13" s="1"/>
  <c r="Y523" i="13"/>
  <c r="EE458" i="13"/>
  <c r="ED458" i="13"/>
  <c r="EC458" i="13" s="1"/>
  <c r="EA459" i="13" s="1"/>
  <c r="EM477" i="13"/>
  <c r="EL477" i="13" s="1"/>
  <c r="EJ478" i="13" s="1"/>
  <c r="EN477" i="13"/>
  <c r="O525" i="13"/>
  <c r="M525" i="13"/>
  <c r="CG292" i="13"/>
  <c r="DD292" i="13"/>
  <c r="CI292" i="13"/>
  <c r="DL292" i="13"/>
  <c r="C293" i="13"/>
  <c r="BN415" i="13"/>
  <c r="BL415" i="13"/>
  <c r="BO415" i="13" s="1"/>
  <c r="CW292" i="13"/>
  <c r="BW292" i="13"/>
  <c r="BY292" i="13"/>
  <c r="AR526" i="13" l="1"/>
  <c r="AP526" i="13"/>
  <c r="AQ526" i="13" s="1"/>
  <c r="AO527" i="13" s="1"/>
  <c r="AS527" i="13" s="1"/>
  <c r="AH529" i="13"/>
  <c r="CQ497" i="13"/>
  <c r="CO498" i="13" s="1"/>
  <c r="CP498" i="13" s="1"/>
  <c r="AG529" i="13"/>
  <c r="AF529" i="13" s="1"/>
  <c r="AD530" i="13" s="1"/>
  <c r="AG530" i="13" s="1"/>
  <c r="EV485" i="13"/>
  <c r="EU485" i="13" s="1"/>
  <c r="ES486" i="13" s="1"/>
  <c r="EW485" i="13"/>
  <c r="Y524" i="13"/>
  <c r="Y525" i="13" s="1"/>
  <c r="CS497" i="13"/>
  <c r="BB517" i="13"/>
  <c r="AZ518" i="13" s="1"/>
  <c r="X525" i="13"/>
  <c r="W525" i="13" s="1"/>
  <c r="U526" i="13" s="1"/>
  <c r="X526" i="13" s="1"/>
  <c r="ED459" i="13"/>
  <c r="EC459" i="13" s="1"/>
  <c r="EA460" i="13" s="1"/>
  <c r="EE459" i="13"/>
  <c r="EM478" i="13"/>
  <c r="EL478" i="13" s="1"/>
  <c r="EJ479" i="13" s="1"/>
  <c r="EN478" i="13"/>
  <c r="N525" i="13"/>
  <c r="L526" i="13" s="1"/>
  <c r="O526" i="13" s="1"/>
  <c r="BM415" i="13"/>
  <c r="BK416" i="13" s="1"/>
  <c r="BN416" i="13" s="1"/>
  <c r="P525" i="13"/>
  <c r="CX292" i="13"/>
  <c r="BU293" i="13"/>
  <c r="DG292" i="13"/>
  <c r="CZ292" i="13"/>
  <c r="D293" i="13"/>
  <c r="F293" i="13"/>
  <c r="DM293" i="13" s="1"/>
  <c r="DJ293" i="13"/>
  <c r="DE292" i="13"/>
  <c r="CE293" i="13"/>
  <c r="AR527" i="13" l="1"/>
  <c r="AP527" i="13"/>
  <c r="AQ527" i="13" s="1"/>
  <c r="AO528" i="13" s="1"/>
  <c r="AS528" i="13" s="1"/>
  <c r="CR498" i="13"/>
  <c r="CQ498" i="13" s="1"/>
  <c r="CO499" i="13" s="1"/>
  <c r="CP499" i="13" s="1"/>
  <c r="AE530" i="13"/>
  <c r="AF530" i="13" s="1"/>
  <c r="AD531" i="13" s="1"/>
  <c r="AE531" i="13" s="1"/>
  <c r="EW486" i="13"/>
  <c r="EV486" i="13"/>
  <c r="EU486" i="13" s="1"/>
  <c r="ES487" i="13" s="1"/>
  <c r="BA518" i="13"/>
  <c r="BD518" i="13" s="1"/>
  <c r="BC518" i="13"/>
  <c r="CS498" i="13"/>
  <c r="V526" i="13"/>
  <c r="W526" i="13" s="1"/>
  <c r="U527" i="13" s="1"/>
  <c r="V527" i="13" s="1"/>
  <c r="BL416" i="13"/>
  <c r="BM416" i="13" s="1"/>
  <c r="BK417" i="13" s="1"/>
  <c r="M526" i="13"/>
  <c r="N526" i="13" s="1"/>
  <c r="L527" i="13" s="1"/>
  <c r="EE460" i="13"/>
  <c r="ED460" i="13"/>
  <c r="EC460" i="13" s="1"/>
  <c r="EA461" i="13" s="1"/>
  <c r="EM479" i="13"/>
  <c r="EL479" i="13" s="1"/>
  <c r="EJ480" i="13" s="1"/>
  <c r="EN479" i="13"/>
  <c r="BO416" i="13"/>
  <c r="CF293" i="13"/>
  <c r="CH293" i="13"/>
  <c r="DF293" i="13" s="1"/>
  <c r="DC293" i="13"/>
  <c r="G293" i="13"/>
  <c r="DN293" i="13" s="1"/>
  <c r="E293" i="13"/>
  <c r="DK293" i="13"/>
  <c r="BX293" i="13"/>
  <c r="CY293" i="13" s="1"/>
  <c r="CV293" i="13"/>
  <c r="BV293" i="13"/>
  <c r="AP528" i="13" l="1"/>
  <c r="AR528" i="13"/>
  <c r="AQ528" i="13" s="1"/>
  <c r="AO529" i="13" s="1"/>
  <c r="AH530" i="13"/>
  <c r="AH531" i="13" s="1"/>
  <c r="AG531" i="13"/>
  <c r="AF531" i="13" s="1"/>
  <c r="AD532" i="13" s="1"/>
  <c r="EV487" i="13"/>
  <c r="EU487" i="13" s="1"/>
  <c r="ES488" i="13" s="1"/>
  <c r="EW487" i="13"/>
  <c r="BB518" i="13"/>
  <c r="AZ519" i="13" s="1"/>
  <c r="BC519" i="13" s="1"/>
  <c r="CR499" i="13"/>
  <c r="P526" i="13"/>
  <c r="Y526" i="13"/>
  <c r="Y527" i="13" s="1"/>
  <c r="X527" i="13"/>
  <c r="W527" i="13" s="1"/>
  <c r="U528" i="13" s="1"/>
  <c r="EE461" i="13"/>
  <c r="ED461" i="13"/>
  <c r="EC461" i="13" s="1"/>
  <c r="EA462" i="13" s="1"/>
  <c r="EN480" i="13"/>
  <c r="EM480" i="13"/>
  <c r="EL480" i="13" s="1"/>
  <c r="EJ481" i="13" s="1"/>
  <c r="O527" i="13"/>
  <c r="M527" i="13"/>
  <c r="DD293" i="13"/>
  <c r="CG293" i="13"/>
  <c r="CI293" i="13"/>
  <c r="CW293" i="13"/>
  <c r="BW293" i="13"/>
  <c r="BY293" i="13"/>
  <c r="BN417" i="13"/>
  <c r="BL417" i="13"/>
  <c r="DL293" i="13"/>
  <c r="C294" i="13"/>
  <c r="AR529" i="13" l="1"/>
  <c r="AP529" i="13"/>
  <c r="AQ529" i="13" s="1"/>
  <c r="AO530" i="13" s="1"/>
  <c r="AS529" i="13"/>
  <c r="BA519" i="13"/>
  <c r="BB519" i="13" s="1"/>
  <c r="AZ520" i="13" s="1"/>
  <c r="BD519" i="13"/>
  <c r="EV488" i="13"/>
  <c r="EU488" i="13" s="1"/>
  <c r="ES489" i="13" s="1"/>
  <c r="EW488" i="13"/>
  <c r="AE532" i="13"/>
  <c r="AG532" i="13"/>
  <c r="CS499" i="13"/>
  <c r="CQ499" i="13"/>
  <c r="CO500" i="13" s="1"/>
  <c r="CP500" i="13" s="1"/>
  <c r="X528" i="13"/>
  <c r="V528" i="13"/>
  <c r="ED462" i="13"/>
  <c r="EC462" i="13" s="1"/>
  <c r="EA463" i="13" s="1"/>
  <c r="EE462" i="13"/>
  <c r="EN481" i="13"/>
  <c r="EM481" i="13"/>
  <c r="EL481" i="13" s="1"/>
  <c r="EJ482" i="13" s="1"/>
  <c r="P527" i="13"/>
  <c r="N527" i="13"/>
  <c r="L528" i="13" s="1"/>
  <c r="D294" i="13"/>
  <c r="F294" i="13"/>
  <c r="DM294" i="13" s="1"/>
  <c r="DJ294" i="13"/>
  <c r="DG293" i="13"/>
  <c r="CZ293" i="13"/>
  <c r="DE293" i="13"/>
  <c r="CE294" i="13"/>
  <c r="BO417" i="13"/>
  <c r="BM417" i="13"/>
  <c r="BK418" i="13" s="1"/>
  <c r="CX293" i="13"/>
  <c r="BU294" i="13"/>
  <c r="AS530" i="13" l="1"/>
  <c r="AR530" i="13"/>
  <c r="AP530" i="13"/>
  <c r="EV489" i="13"/>
  <c r="EU489" i="13" s="1"/>
  <c r="ES490" i="13" s="1"/>
  <c r="EW489" i="13"/>
  <c r="BA520" i="13"/>
  <c r="BD520" i="13" s="1"/>
  <c r="BC520" i="13"/>
  <c r="AH532" i="13"/>
  <c r="AF532" i="13"/>
  <c r="CR500" i="13"/>
  <c r="W528" i="13"/>
  <c r="U529" i="13" s="1"/>
  <c r="X529" i="13" s="1"/>
  <c r="Y528" i="13"/>
  <c r="EE463" i="13"/>
  <c r="ED463" i="13"/>
  <c r="EC463" i="13" s="1"/>
  <c r="EA464" i="13" s="1"/>
  <c r="EM482" i="13"/>
  <c r="EL482" i="13" s="1"/>
  <c r="EJ483" i="13" s="1"/>
  <c r="EN482" i="13"/>
  <c r="M528" i="13"/>
  <c r="O528" i="13"/>
  <c r="BX294" i="13"/>
  <c r="CY294" i="13" s="1"/>
  <c r="CV294" i="13"/>
  <c r="BV294" i="13"/>
  <c r="CF294" i="13"/>
  <c r="CH294" i="13"/>
  <c r="DF294" i="13" s="1"/>
  <c r="DC294" i="13"/>
  <c r="BN418" i="13"/>
  <c r="BL418" i="13"/>
  <c r="G294" i="13"/>
  <c r="DN294" i="13" s="1"/>
  <c r="E294" i="13"/>
  <c r="DK294" i="13"/>
  <c r="AQ530" i="13" l="1"/>
  <c r="AO531" i="13" s="1"/>
  <c r="AR531" i="13" s="1"/>
  <c r="EW490" i="13"/>
  <c r="EV490" i="13"/>
  <c r="EU490" i="13" s="1"/>
  <c r="ES491" i="13" s="1"/>
  <c r="BB520" i="13"/>
  <c r="AZ521" i="13" s="1"/>
  <c r="BC521" i="13" s="1"/>
  <c r="CQ500" i="13"/>
  <c r="CO501" i="13" s="1"/>
  <c r="CP501" i="13" s="1"/>
  <c r="CS500" i="13"/>
  <c r="V529" i="13"/>
  <c r="W529" i="13" s="1"/>
  <c r="U530" i="13" s="1"/>
  <c r="V530" i="13" s="1"/>
  <c r="ED464" i="13"/>
  <c r="EC464" i="13" s="1"/>
  <c r="EA465" i="13" s="1"/>
  <c r="EE464" i="13"/>
  <c r="EN483" i="13"/>
  <c r="EM483" i="13"/>
  <c r="EL483" i="13" s="1"/>
  <c r="EJ484" i="13" s="1"/>
  <c r="P528" i="13"/>
  <c r="N528" i="13"/>
  <c r="L529" i="13" s="1"/>
  <c r="CW294" i="13"/>
  <c r="BW294" i="13"/>
  <c r="BY294" i="13"/>
  <c r="DL294" i="13"/>
  <c r="C295" i="13"/>
  <c r="DD294" i="13"/>
  <c r="CG294" i="13"/>
  <c r="CI294" i="13"/>
  <c r="BO418" i="13"/>
  <c r="BM418" i="13"/>
  <c r="BK419" i="13" s="1"/>
  <c r="AP531" i="13" l="1"/>
  <c r="AQ531" i="13" s="1"/>
  <c r="AO532" i="13" s="1"/>
  <c r="AS531" i="13"/>
  <c r="BA521" i="13"/>
  <c r="BD521" i="13" s="1"/>
  <c r="CR501" i="13"/>
  <c r="CQ501" i="13" s="1"/>
  <c r="CO502" i="13" s="1"/>
  <c r="CP502" i="13" s="1"/>
  <c r="EV491" i="13"/>
  <c r="EU491" i="13" s="1"/>
  <c r="ES492" i="13" s="1"/>
  <c r="EW491" i="13"/>
  <c r="Y529" i="13"/>
  <c r="Y530" i="13" s="1"/>
  <c r="CS501" i="13"/>
  <c r="X530" i="13"/>
  <c r="W530" i="13" s="1"/>
  <c r="U531" i="13" s="1"/>
  <c r="X531" i="13" s="1"/>
  <c r="EE465" i="13"/>
  <c r="ED465" i="13"/>
  <c r="EC465" i="13" s="1"/>
  <c r="EA466" i="13" s="1"/>
  <c r="EM484" i="13"/>
  <c r="EL484" i="13" s="1"/>
  <c r="EJ485" i="13" s="1"/>
  <c r="EN484" i="13"/>
  <c r="O529" i="13"/>
  <c r="M529" i="13"/>
  <c r="CZ294" i="13"/>
  <c r="CX294" i="13"/>
  <c r="BU295" i="13"/>
  <c r="DG294" i="13"/>
  <c r="DE294" i="13"/>
  <c r="CE295" i="13"/>
  <c r="BN419" i="13"/>
  <c r="BL419" i="13"/>
  <c r="F295" i="13"/>
  <c r="DM295" i="13" s="1"/>
  <c r="D295" i="13"/>
  <c r="DJ295" i="13"/>
  <c r="AR532" i="13" l="1"/>
  <c r="AP532" i="13"/>
  <c r="AQ532" i="13" s="1"/>
  <c r="AS532" i="13"/>
  <c r="BB521" i="13"/>
  <c r="AZ522" i="13" s="1"/>
  <c r="BA522" i="13" s="1"/>
  <c r="EW492" i="13"/>
  <c r="EV492" i="13"/>
  <c r="EU492" i="13" s="1"/>
  <c r="ES493" i="13" s="1"/>
  <c r="CR502" i="13"/>
  <c r="V531" i="13"/>
  <c r="Y531" i="13" s="1"/>
  <c r="EE466" i="13"/>
  <c r="ED466" i="13"/>
  <c r="EC466" i="13" s="1"/>
  <c r="EA467" i="13" s="1"/>
  <c r="EM485" i="13"/>
  <c r="EL485" i="13" s="1"/>
  <c r="EJ486" i="13" s="1"/>
  <c r="EN485" i="13"/>
  <c r="P529" i="13"/>
  <c r="N529" i="13"/>
  <c r="L530" i="13" s="1"/>
  <c r="CF295" i="13"/>
  <c r="CH295" i="13"/>
  <c r="DF295" i="13" s="1"/>
  <c r="DC295" i="13"/>
  <c r="CV295" i="13"/>
  <c r="BV295" i="13"/>
  <c r="BX295" i="13"/>
  <c r="CY295" i="13" s="1"/>
  <c r="G295" i="13"/>
  <c r="DN295" i="13" s="1"/>
  <c r="E295" i="13"/>
  <c r="DK295" i="13"/>
  <c r="BO419" i="13"/>
  <c r="BM419" i="13"/>
  <c r="BK420" i="13" s="1"/>
  <c r="BD522" i="13" l="1"/>
  <c r="BC522" i="13"/>
  <c r="BB522" i="13" s="1"/>
  <c r="AZ523" i="13" s="1"/>
  <c r="EW493" i="13"/>
  <c r="EV493" i="13"/>
  <c r="EU493" i="13" s="1"/>
  <c r="ES494" i="13" s="1"/>
  <c r="CS502" i="13"/>
  <c r="CQ502" i="13"/>
  <c r="CO503" i="13" s="1"/>
  <c r="CP503" i="13" s="1"/>
  <c r="W531" i="13"/>
  <c r="U532" i="13" s="1"/>
  <c r="V532" i="13" s="1"/>
  <c r="EE467" i="13"/>
  <c r="ED467" i="13"/>
  <c r="EC467" i="13" s="1"/>
  <c r="EA468" i="13" s="1"/>
  <c r="EM486" i="13"/>
  <c r="EL486" i="13" s="1"/>
  <c r="EJ487" i="13" s="1"/>
  <c r="EN486" i="13"/>
  <c r="O530" i="13"/>
  <c r="M530" i="13"/>
  <c r="BW295" i="13"/>
  <c r="CW295" i="13"/>
  <c r="BY295" i="13"/>
  <c r="DL295" i="13"/>
  <c r="C296" i="13"/>
  <c r="BN420" i="13"/>
  <c r="BL420" i="13"/>
  <c r="DD295" i="13"/>
  <c r="CG295" i="13"/>
  <c r="CI295" i="13"/>
  <c r="BC523" i="13" l="1"/>
  <c r="BA523" i="13"/>
  <c r="BB523" i="13" s="1"/>
  <c r="AZ524" i="13" s="1"/>
  <c r="EV494" i="13"/>
  <c r="EU494" i="13" s="1"/>
  <c r="ES495" i="13" s="1"/>
  <c r="EW494" i="13"/>
  <c r="BD523" i="13"/>
  <c r="X532" i="13"/>
  <c r="W532" i="13" s="1"/>
  <c r="CS503" i="13"/>
  <c r="CR503" i="13"/>
  <c r="Y532" i="13"/>
  <c r="L5" i="13"/>
  <c r="ED468" i="13"/>
  <c r="EC468" i="13" s="1"/>
  <c r="EA469" i="13" s="1"/>
  <c r="EE468" i="13"/>
  <c r="EN487" i="13"/>
  <c r="EM487" i="13"/>
  <c r="EL487" i="13" s="1"/>
  <c r="EJ488" i="13" s="1"/>
  <c r="P530" i="13"/>
  <c r="N530" i="13"/>
  <c r="L531" i="13" s="1"/>
  <c r="DG295" i="13"/>
  <c r="CZ295" i="13"/>
  <c r="DE295" i="13"/>
  <c r="CE296" i="13"/>
  <c r="D296" i="13"/>
  <c r="F296" i="13"/>
  <c r="DM296" i="13" s="1"/>
  <c r="DJ296" i="13"/>
  <c r="CX295" i="13"/>
  <c r="BU296" i="13"/>
  <c r="BO420" i="13"/>
  <c r="BM420" i="13"/>
  <c r="BK421" i="13" s="1"/>
  <c r="BA524" i="13" l="1"/>
  <c r="BC524" i="13"/>
  <c r="BD524" i="13"/>
  <c r="EW495" i="13"/>
  <c r="EV495" i="13"/>
  <c r="EU495" i="13" s="1"/>
  <c r="ES496" i="13" s="1"/>
  <c r="CQ503" i="13"/>
  <c r="CO504" i="13" s="1"/>
  <c r="CP504" i="13" s="1"/>
  <c r="EE469" i="13"/>
  <c r="ED469" i="13"/>
  <c r="EC469" i="13" s="1"/>
  <c r="EA470" i="13" s="1"/>
  <c r="EN488" i="13"/>
  <c r="EM488" i="13"/>
  <c r="EL488" i="13" s="1"/>
  <c r="EJ489" i="13" s="1"/>
  <c r="M531" i="13"/>
  <c r="P531" i="13" s="1"/>
  <c r="O531" i="13"/>
  <c r="BN421" i="13"/>
  <c r="BL421" i="13"/>
  <c r="G296" i="13"/>
  <c r="DN296" i="13" s="1"/>
  <c r="E296" i="13"/>
  <c r="DK296" i="13"/>
  <c r="CF296" i="13"/>
  <c r="CH296" i="13"/>
  <c r="DF296" i="13" s="1"/>
  <c r="DC296" i="13"/>
  <c r="BX296" i="13"/>
  <c r="CY296" i="13" s="1"/>
  <c r="CV296" i="13"/>
  <c r="BV296" i="13"/>
  <c r="BB524" i="13" l="1"/>
  <c r="AZ525" i="13" s="1"/>
  <c r="EW496" i="13"/>
  <c r="EV496" i="13"/>
  <c r="EU496" i="13" s="1"/>
  <c r="ES497" i="13" s="1"/>
  <c r="BC525" i="13"/>
  <c r="BA525" i="13"/>
  <c r="CR504" i="13"/>
  <c r="EE470" i="13"/>
  <c r="ED470" i="13"/>
  <c r="EC470" i="13" s="1"/>
  <c r="EA471" i="13" s="1"/>
  <c r="EN489" i="13"/>
  <c r="EM489" i="13"/>
  <c r="EL489" i="13" s="1"/>
  <c r="EJ490" i="13" s="1"/>
  <c r="N531" i="13"/>
  <c r="L532" i="13" s="1"/>
  <c r="O532" i="13" s="1"/>
  <c r="DD296" i="13"/>
  <c r="CG296" i="13"/>
  <c r="CI296" i="13"/>
  <c r="BW296" i="13"/>
  <c r="CW296" i="13"/>
  <c r="BY296" i="13"/>
  <c r="DL296" i="13"/>
  <c r="C297" i="13"/>
  <c r="BO421" i="13"/>
  <c r="BM421" i="13"/>
  <c r="BK422" i="13" s="1"/>
  <c r="EV497" i="13" l="1"/>
  <c r="EU497" i="13" s="1"/>
  <c r="ES498" i="13" s="1"/>
  <c r="EW497" i="13"/>
  <c r="BB525" i="13"/>
  <c r="AZ526" i="13" s="1"/>
  <c r="BA526" i="13" s="1"/>
  <c r="BD525" i="13"/>
  <c r="CQ504" i="13"/>
  <c r="CO505" i="13" s="1"/>
  <c r="CP505" i="13" s="1"/>
  <c r="CS504" i="13"/>
  <c r="M532" i="13"/>
  <c r="N532" i="13" s="1"/>
  <c r="EE471" i="13"/>
  <c r="ED471" i="13"/>
  <c r="EC471" i="13" s="1"/>
  <c r="EA472" i="13" s="1"/>
  <c r="EN490" i="13"/>
  <c r="EM490" i="13"/>
  <c r="EL490" i="13" s="1"/>
  <c r="EJ491" i="13" s="1"/>
  <c r="H5" i="13"/>
  <c r="DG296" i="13"/>
  <c r="D297" i="13"/>
  <c r="F297" i="13"/>
  <c r="DM297" i="13" s="1"/>
  <c r="DJ297" i="13"/>
  <c r="CX296" i="13"/>
  <c r="BU297" i="13"/>
  <c r="BN422" i="13"/>
  <c r="BO422" i="13"/>
  <c r="BL422" i="13"/>
  <c r="CZ296" i="13"/>
  <c r="DE296" i="13"/>
  <c r="CE297" i="13"/>
  <c r="BD526" i="13" l="1"/>
  <c r="BC526" i="13"/>
  <c r="BB526" i="13" s="1"/>
  <c r="AZ527" i="13" s="1"/>
  <c r="BC527" i="13" s="1"/>
  <c r="EV498" i="13"/>
  <c r="EU498" i="13" s="1"/>
  <c r="ES499" i="13" s="1"/>
  <c r="EW498" i="13"/>
  <c r="CR505" i="13"/>
  <c r="P532" i="13"/>
  <c r="EE472" i="13"/>
  <c r="ED472" i="13"/>
  <c r="EC472" i="13" s="1"/>
  <c r="EA473" i="13" s="1"/>
  <c r="EM491" i="13"/>
  <c r="EL491" i="13" s="1"/>
  <c r="EJ492" i="13" s="1"/>
  <c r="EN491" i="13"/>
  <c r="BM422" i="13"/>
  <c r="BK423" i="13" s="1"/>
  <c r="BN423" i="13" s="1"/>
  <c r="CF297" i="13"/>
  <c r="DC297" i="13"/>
  <c r="CH297" i="13"/>
  <c r="DF297" i="13" s="1"/>
  <c r="CV297" i="13"/>
  <c r="BV297" i="13"/>
  <c r="BX297" i="13"/>
  <c r="CY297" i="13" s="1"/>
  <c r="G297" i="13"/>
  <c r="DN297" i="13" s="1"/>
  <c r="E297" i="13"/>
  <c r="DK297" i="13"/>
  <c r="EV499" i="13" l="1"/>
  <c r="EU499" i="13" s="1"/>
  <c r="ES500" i="13" s="1"/>
  <c r="EW499" i="13"/>
  <c r="BA527" i="13"/>
  <c r="BB527" i="13" s="1"/>
  <c r="AZ528" i="13" s="1"/>
  <c r="BC528" i="13" s="1"/>
  <c r="CS505" i="13"/>
  <c r="CQ505" i="13"/>
  <c r="CO506" i="13" s="1"/>
  <c r="CP506" i="13" s="1"/>
  <c r="ED473" i="13"/>
  <c r="EC473" i="13" s="1"/>
  <c r="EA474" i="13" s="1"/>
  <c r="EE473" i="13"/>
  <c r="EM492" i="13"/>
  <c r="EL492" i="13" s="1"/>
  <c r="EJ493" i="13" s="1"/>
  <c r="EN492" i="13"/>
  <c r="BL423" i="13"/>
  <c r="BM423" i="13" s="1"/>
  <c r="BK424" i="13" s="1"/>
  <c r="DD297" i="13"/>
  <c r="CG297" i="13"/>
  <c r="CI297" i="13"/>
  <c r="DL297" i="13"/>
  <c r="C298" i="13"/>
  <c r="CW297" i="13"/>
  <c r="BW297" i="13"/>
  <c r="BY297" i="13"/>
  <c r="BO423" i="13" l="1"/>
  <c r="BD527" i="13"/>
  <c r="BD528" i="13" s="1"/>
  <c r="EV500" i="13"/>
  <c r="EU500" i="13" s="1"/>
  <c r="ES501" i="13" s="1"/>
  <c r="EW500" i="13"/>
  <c r="BA528" i="13"/>
  <c r="BB528" i="13" s="1"/>
  <c r="AZ529" i="13" s="1"/>
  <c r="CR506" i="13"/>
  <c r="ED474" i="13"/>
  <c r="EC474" i="13" s="1"/>
  <c r="EA475" i="13" s="1"/>
  <c r="EE474" i="13"/>
  <c r="EN493" i="13"/>
  <c r="EM493" i="13"/>
  <c r="EL493" i="13" s="1"/>
  <c r="EJ494" i="13" s="1"/>
  <c r="DE297" i="13"/>
  <c r="CE298" i="13"/>
  <c r="F298" i="13"/>
  <c r="DM298" i="13" s="1"/>
  <c r="D298" i="13"/>
  <c r="DJ298" i="13"/>
  <c r="DG297" i="13"/>
  <c r="CZ297" i="13"/>
  <c r="CX297" i="13"/>
  <c r="BU298" i="13"/>
  <c r="BN424" i="13"/>
  <c r="BL424" i="13"/>
  <c r="BO424" i="13" s="1"/>
  <c r="EW501" i="13" l="1"/>
  <c r="EV501" i="13"/>
  <c r="EU501" i="13" s="1"/>
  <c r="ES502" i="13" s="1"/>
  <c r="BA529" i="13"/>
  <c r="BC529" i="13"/>
  <c r="CQ506" i="13"/>
  <c r="CO507" i="13" s="1"/>
  <c r="CS506" i="13"/>
  <c r="ED475" i="13"/>
  <c r="EC475" i="13" s="1"/>
  <c r="EA476" i="13" s="1"/>
  <c r="EE475" i="13"/>
  <c r="EM494" i="13"/>
  <c r="EL494" i="13" s="1"/>
  <c r="EJ495" i="13" s="1"/>
  <c r="EN494" i="13"/>
  <c r="BM424" i="13"/>
  <c r="BK425" i="13" s="1"/>
  <c r="BN425" i="13" s="1"/>
  <c r="DC298" i="13"/>
  <c r="CH298" i="13"/>
  <c r="DF298" i="13" s="1"/>
  <c r="CF298" i="13"/>
  <c r="BX298" i="13"/>
  <c r="CY298" i="13" s="1"/>
  <c r="BV298" i="13"/>
  <c r="CV298" i="13"/>
  <c r="G298" i="13"/>
  <c r="DN298" i="13" s="1"/>
  <c r="E298" i="13"/>
  <c r="DK298" i="13"/>
  <c r="CR507" i="13" l="1"/>
  <c r="CP507" i="13"/>
  <c r="CQ507" i="13" s="1"/>
  <c r="CO508" i="13" s="1"/>
  <c r="CP508" i="13" s="1"/>
  <c r="BB529" i="13"/>
  <c r="AZ530" i="13" s="1"/>
  <c r="BC530" i="13" s="1"/>
  <c r="BD529" i="13"/>
  <c r="EV502" i="13"/>
  <c r="EU502" i="13" s="1"/>
  <c r="ES503" i="13" s="1"/>
  <c r="EW502" i="13"/>
  <c r="BA530" i="13"/>
  <c r="BB530" i="13" s="1"/>
  <c r="AZ531" i="13" s="1"/>
  <c r="EE476" i="13"/>
  <c r="ED476" i="13"/>
  <c r="EC476" i="13" s="1"/>
  <c r="EA477" i="13" s="1"/>
  <c r="EM495" i="13"/>
  <c r="EL495" i="13" s="1"/>
  <c r="EJ496" i="13" s="1"/>
  <c r="EN495" i="13"/>
  <c r="BL425" i="13"/>
  <c r="BM425" i="13" s="1"/>
  <c r="BK426" i="13" s="1"/>
  <c r="CW298" i="13"/>
  <c r="BW298" i="13"/>
  <c r="BY298" i="13"/>
  <c r="BO425" i="13"/>
  <c r="CG298" i="13"/>
  <c r="DD298" i="13"/>
  <c r="CI298" i="13"/>
  <c r="DL298" i="13"/>
  <c r="C299" i="13"/>
  <c r="BD530" i="13" l="1"/>
  <c r="EV503" i="13"/>
  <c r="EU503" i="13" s="1"/>
  <c r="ES504" i="13" s="1"/>
  <c r="EW503" i="13"/>
  <c r="CS507" i="13"/>
  <c r="BA531" i="13"/>
  <c r="BD531" i="13" s="1"/>
  <c r="BC531" i="13"/>
  <c r="CR508" i="13"/>
  <c r="EE477" i="13"/>
  <c r="ED477" i="13"/>
  <c r="EC477" i="13" s="1"/>
  <c r="EA478" i="13" s="1"/>
  <c r="EM496" i="13"/>
  <c r="EL496" i="13" s="1"/>
  <c r="EJ497" i="13" s="1"/>
  <c r="EN496" i="13"/>
  <c r="DG298" i="13"/>
  <c r="F299" i="13"/>
  <c r="DM299" i="13" s="1"/>
  <c r="D299" i="13"/>
  <c r="DJ299" i="13"/>
  <c r="CX298" i="13"/>
  <c r="BU299" i="13"/>
  <c r="CZ298" i="13"/>
  <c r="DE298" i="13"/>
  <c r="CE299" i="13"/>
  <c r="BN426" i="13"/>
  <c r="BL426" i="13"/>
  <c r="EV504" i="13" l="1"/>
  <c r="EU504" i="13" s="1"/>
  <c r="ES505" i="13" s="1"/>
  <c r="EW504" i="13"/>
  <c r="BB531" i="13"/>
  <c r="AZ532" i="13" s="1"/>
  <c r="CQ508" i="13"/>
  <c r="CO509" i="13" s="1"/>
  <c r="CP509" i="13" s="1"/>
  <c r="CS508" i="13"/>
  <c r="ED478" i="13"/>
  <c r="EC478" i="13" s="1"/>
  <c r="EA479" i="13" s="1"/>
  <c r="EE478" i="13"/>
  <c r="EN497" i="13"/>
  <c r="EM497" i="13"/>
  <c r="EL497" i="13" s="1"/>
  <c r="EJ498" i="13" s="1"/>
  <c r="CV299" i="13"/>
  <c r="BV299" i="13"/>
  <c r="BX299" i="13"/>
  <c r="CY299" i="13" s="1"/>
  <c r="BO426" i="13"/>
  <c r="BM426" i="13"/>
  <c r="BK427" i="13" s="1"/>
  <c r="G299" i="13"/>
  <c r="DN299" i="13" s="1"/>
  <c r="E299" i="13"/>
  <c r="DK299" i="13"/>
  <c r="DC299" i="13"/>
  <c r="CF299" i="13"/>
  <c r="CH299" i="13"/>
  <c r="DF299" i="13" s="1"/>
  <c r="CR509" i="13" l="1"/>
  <c r="CQ509" i="13" s="1"/>
  <c r="CO510" i="13" s="1"/>
  <c r="EV505" i="13"/>
  <c r="EU505" i="13" s="1"/>
  <c r="ES506" i="13" s="1"/>
  <c r="EW505" i="13"/>
  <c r="BC532" i="13"/>
  <c r="BA532" i="13"/>
  <c r="CS509" i="13"/>
  <c r="EE479" i="13"/>
  <c r="ED479" i="13"/>
  <c r="EC479" i="13" s="1"/>
  <c r="EA480" i="13" s="1"/>
  <c r="EN498" i="13"/>
  <c r="EM498" i="13"/>
  <c r="EL498" i="13" s="1"/>
  <c r="EJ499" i="13" s="1"/>
  <c r="CG299" i="13"/>
  <c r="DD299" i="13"/>
  <c r="CI299" i="13"/>
  <c r="CW299" i="13"/>
  <c r="BW299" i="13"/>
  <c r="BY299" i="13"/>
  <c r="DL299" i="13"/>
  <c r="C300" i="13"/>
  <c r="BN427" i="13"/>
  <c r="BL427" i="13"/>
  <c r="CR510" i="13" l="1"/>
  <c r="CP510" i="13"/>
  <c r="EV506" i="13"/>
  <c r="EU506" i="13" s="1"/>
  <c r="ES507" i="13" s="1"/>
  <c r="EW506" i="13"/>
  <c r="BD532" i="13"/>
  <c r="BB532" i="13"/>
  <c r="EE480" i="13"/>
  <c r="ED480" i="13"/>
  <c r="EC480" i="13" s="1"/>
  <c r="EA481" i="13" s="1"/>
  <c r="EN499" i="13"/>
  <c r="EM499" i="13"/>
  <c r="EL499" i="13" s="1"/>
  <c r="EJ500" i="13" s="1"/>
  <c r="D300" i="13"/>
  <c r="F300" i="13"/>
  <c r="DM300" i="13" s="1"/>
  <c r="DJ300" i="13"/>
  <c r="BO427" i="13"/>
  <c r="BM427" i="13"/>
  <c r="BK428" i="13" s="1"/>
  <c r="DG299" i="13"/>
  <c r="CZ299" i="13"/>
  <c r="CX299" i="13"/>
  <c r="BU300" i="13"/>
  <c r="DE299" i="13"/>
  <c r="CE300" i="13"/>
  <c r="CQ510" i="13" l="1"/>
  <c r="CO511" i="13" s="1"/>
  <c r="CP511" i="13" s="1"/>
  <c r="EW507" i="13"/>
  <c r="EV507" i="13"/>
  <c r="EU507" i="13" s="1"/>
  <c r="ES508" i="13" s="1"/>
  <c r="CS510" i="13"/>
  <c r="EE481" i="13"/>
  <c r="ED481" i="13"/>
  <c r="EC481" i="13" s="1"/>
  <c r="EA482" i="13" s="1"/>
  <c r="EM500" i="13"/>
  <c r="EL500" i="13" s="1"/>
  <c r="EJ501" i="13" s="1"/>
  <c r="EN500" i="13"/>
  <c r="CH300" i="13"/>
  <c r="DF300" i="13" s="1"/>
  <c r="DC300" i="13"/>
  <c r="CF300" i="13"/>
  <c r="BN428" i="13"/>
  <c r="BL428" i="13"/>
  <c r="BX300" i="13"/>
  <c r="CY300" i="13" s="1"/>
  <c r="CV300" i="13"/>
  <c r="BV300" i="13"/>
  <c r="G300" i="13"/>
  <c r="DN300" i="13" s="1"/>
  <c r="E300" i="13"/>
  <c r="DK300" i="13"/>
  <c r="CR511" i="13" l="1"/>
  <c r="CQ511" i="13"/>
  <c r="CO512" i="13" s="1"/>
  <c r="CP512" i="13" s="1"/>
  <c r="CS511" i="13"/>
  <c r="EW508" i="13"/>
  <c r="EV508" i="13"/>
  <c r="EU508" i="13" s="1"/>
  <c r="ES509" i="13" s="1"/>
  <c r="ED482" i="13"/>
  <c r="EC482" i="13" s="1"/>
  <c r="EA483" i="13" s="1"/>
  <c r="EE482" i="13"/>
  <c r="EN501" i="13"/>
  <c r="EM501" i="13"/>
  <c r="EL501" i="13" s="1"/>
  <c r="EJ502" i="13" s="1"/>
  <c r="DL300" i="13"/>
  <c r="C301" i="13"/>
  <c r="CG300" i="13"/>
  <c r="DD300" i="13"/>
  <c r="CI300" i="13"/>
  <c r="CW300" i="13"/>
  <c r="BW300" i="13"/>
  <c r="BY300" i="13"/>
  <c r="BO428" i="13"/>
  <c r="BM428" i="13"/>
  <c r="BK429" i="13" s="1"/>
  <c r="CR512" i="13" l="1"/>
  <c r="CS512" i="13"/>
  <c r="EV509" i="13"/>
  <c r="EU509" i="13" s="1"/>
  <c r="ES510" i="13" s="1"/>
  <c r="EW509" i="13"/>
  <c r="CQ512" i="13"/>
  <c r="CO513" i="13" s="1"/>
  <c r="CP513" i="13" s="1"/>
  <c r="ED483" i="13"/>
  <c r="EC483" i="13" s="1"/>
  <c r="EA484" i="13" s="1"/>
  <c r="EE483" i="13"/>
  <c r="EM502" i="13"/>
  <c r="EL502" i="13" s="1"/>
  <c r="EJ503" i="13" s="1"/>
  <c r="EN502" i="13"/>
  <c r="DE300" i="13"/>
  <c r="CE301" i="13"/>
  <c r="CX300" i="13"/>
  <c r="BU301" i="13"/>
  <c r="BN429" i="13"/>
  <c r="BL429" i="13"/>
  <c r="F301" i="13"/>
  <c r="DM301" i="13" s="1"/>
  <c r="D301" i="13"/>
  <c r="DJ301" i="13"/>
  <c r="CZ300" i="13"/>
  <c r="DG300" i="13"/>
  <c r="EW510" i="13" l="1"/>
  <c r="EV510" i="13"/>
  <c r="EU510" i="13" s="1"/>
  <c r="ES511" i="13" s="1"/>
  <c r="CR513" i="13"/>
  <c r="ED484" i="13"/>
  <c r="EC484" i="13" s="1"/>
  <c r="EA485" i="13" s="1"/>
  <c r="EE484" i="13"/>
  <c r="EM503" i="13"/>
  <c r="EL503" i="13" s="1"/>
  <c r="EJ504" i="13" s="1"/>
  <c r="EN503" i="13"/>
  <c r="CV301" i="13"/>
  <c r="BV301" i="13"/>
  <c r="BX301" i="13"/>
  <c r="CY301" i="13" s="1"/>
  <c r="BO429" i="13"/>
  <c r="BM429" i="13"/>
  <c r="BK430" i="13" s="1"/>
  <c r="DC301" i="13"/>
  <c r="CF301" i="13"/>
  <c r="CH301" i="13"/>
  <c r="DF301" i="13" s="1"/>
  <c r="G301" i="13"/>
  <c r="DN301" i="13" s="1"/>
  <c r="E301" i="13"/>
  <c r="DK301" i="13"/>
  <c r="EV511" i="13" l="1"/>
  <c r="EU511" i="13" s="1"/>
  <c r="ES512" i="13" s="1"/>
  <c r="EW511" i="13"/>
  <c r="CS513" i="13"/>
  <c r="CQ513" i="13"/>
  <c r="CO514" i="13" s="1"/>
  <c r="CP514" i="13" s="1"/>
  <c r="EE485" i="13"/>
  <c r="ED485" i="13"/>
  <c r="EC485" i="13" s="1"/>
  <c r="EA486" i="13" s="1"/>
  <c r="EN504" i="13"/>
  <c r="EM504" i="13"/>
  <c r="EL504" i="13" s="1"/>
  <c r="EJ505" i="13" s="1"/>
  <c r="CG301" i="13"/>
  <c r="DD301" i="13"/>
  <c r="CI301" i="13"/>
  <c r="DL301" i="13"/>
  <c r="C302" i="13"/>
  <c r="BN430" i="13"/>
  <c r="BL430" i="13"/>
  <c r="CW301" i="13"/>
  <c r="BW301" i="13"/>
  <c r="BY301" i="13"/>
  <c r="EW512" i="13" l="1"/>
  <c r="EV512" i="13"/>
  <c r="EU512" i="13" s="1"/>
  <c r="ES513" i="13" s="1"/>
  <c r="CR514" i="13"/>
  <c r="EE486" i="13"/>
  <c r="ED486" i="13"/>
  <c r="EC486" i="13" s="1"/>
  <c r="EA487" i="13" s="1"/>
  <c r="EM505" i="13"/>
  <c r="EL505" i="13" s="1"/>
  <c r="EJ506" i="13" s="1"/>
  <c r="EN505" i="13"/>
  <c r="CX301" i="13"/>
  <c r="BU302" i="13"/>
  <c r="BO430" i="13"/>
  <c r="BM430" i="13"/>
  <c r="BK431" i="13" s="1"/>
  <c r="CZ301" i="13"/>
  <c r="DG301" i="13"/>
  <c r="F302" i="13"/>
  <c r="DM302" i="13" s="1"/>
  <c r="D302" i="13"/>
  <c r="DJ302" i="13"/>
  <c r="DE301" i="13"/>
  <c r="CE302" i="13"/>
  <c r="EW513" i="13" l="1"/>
  <c r="EV513" i="13"/>
  <c r="EU513" i="13" s="1"/>
  <c r="ES514" i="13" s="1"/>
  <c r="CQ514" i="13"/>
  <c r="CO515" i="13" s="1"/>
  <c r="CP515" i="13" s="1"/>
  <c r="CS514" i="13"/>
  <c r="ED487" i="13"/>
  <c r="EC487" i="13" s="1"/>
  <c r="EA488" i="13" s="1"/>
  <c r="EE487" i="13"/>
  <c r="EM506" i="13"/>
  <c r="EL506" i="13" s="1"/>
  <c r="EJ507" i="13" s="1"/>
  <c r="EN506" i="13"/>
  <c r="BN431" i="13"/>
  <c r="BL431" i="13"/>
  <c r="G302" i="13"/>
  <c r="DN302" i="13" s="1"/>
  <c r="E302" i="13"/>
  <c r="DK302" i="13"/>
  <c r="BV302" i="13"/>
  <c r="BX302" i="13"/>
  <c r="CY302" i="13" s="1"/>
  <c r="CV302" i="13"/>
  <c r="CH302" i="13"/>
  <c r="DF302" i="13" s="1"/>
  <c r="CF302" i="13"/>
  <c r="DC302" i="13"/>
  <c r="EW514" i="13" l="1"/>
  <c r="EV514" i="13"/>
  <c r="EU514" i="13" s="1"/>
  <c r="ES515" i="13" s="1"/>
  <c r="CR515" i="13"/>
  <c r="CQ515" i="13" s="1"/>
  <c r="CO516" i="13" s="1"/>
  <c r="CP516" i="13" s="1"/>
  <c r="CS515" i="13"/>
  <c r="ED488" i="13"/>
  <c r="EC488" i="13" s="1"/>
  <c r="EA489" i="13" s="1"/>
  <c r="EE488" i="13"/>
  <c r="EM507" i="13"/>
  <c r="EL507" i="13" s="1"/>
  <c r="EJ508" i="13" s="1"/>
  <c r="EN507" i="13"/>
  <c r="BW302" i="13"/>
  <c r="CW302" i="13"/>
  <c r="BY302" i="13"/>
  <c r="BO431" i="13"/>
  <c r="BM431" i="13"/>
  <c r="BK432" i="13" s="1"/>
  <c r="DL302" i="13"/>
  <c r="C303" i="13"/>
  <c r="DD302" i="13"/>
  <c r="CG302" i="13"/>
  <c r="CI302" i="13"/>
  <c r="EW515" i="13" l="1"/>
  <c r="EV515" i="13"/>
  <c r="EU515" i="13" s="1"/>
  <c r="ES516" i="13" s="1"/>
  <c r="CR516" i="13"/>
  <c r="EE489" i="13"/>
  <c r="ED489" i="13"/>
  <c r="EC489" i="13" s="1"/>
  <c r="EA490" i="13" s="1"/>
  <c r="EM508" i="13"/>
  <c r="EL508" i="13" s="1"/>
  <c r="EJ509" i="13" s="1"/>
  <c r="EN508" i="13"/>
  <c r="F303" i="13"/>
  <c r="DM303" i="13" s="1"/>
  <c r="D303" i="13"/>
  <c r="DJ303" i="13"/>
  <c r="CZ302" i="13"/>
  <c r="DG302" i="13"/>
  <c r="DE302" i="13"/>
  <c r="CE303" i="13"/>
  <c r="BN432" i="13"/>
  <c r="BL432" i="13"/>
  <c r="CX302" i="13"/>
  <c r="BU303" i="13"/>
  <c r="EW516" i="13" l="1"/>
  <c r="EV516" i="13"/>
  <c r="EU516" i="13" s="1"/>
  <c r="ES517" i="13" s="1"/>
  <c r="CQ516" i="13"/>
  <c r="CO517" i="13" s="1"/>
  <c r="CP517" i="13" s="1"/>
  <c r="CS516" i="13"/>
  <c r="EE490" i="13"/>
  <c r="ED490" i="13"/>
  <c r="EC490" i="13" s="1"/>
  <c r="EA491" i="13" s="1"/>
  <c r="EM509" i="13"/>
  <c r="EL509" i="13" s="1"/>
  <c r="EJ510" i="13" s="1"/>
  <c r="EN509" i="13"/>
  <c r="BO432" i="13"/>
  <c r="BM432" i="13"/>
  <c r="BK433" i="13" s="1"/>
  <c r="G303" i="13"/>
  <c r="DN303" i="13" s="1"/>
  <c r="E303" i="13"/>
  <c r="DK303" i="13"/>
  <c r="BX303" i="13"/>
  <c r="CY303" i="13" s="1"/>
  <c r="CV303" i="13"/>
  <c r="BV303" i="13"/>
  <c r="CF303" i="13"/>
  <c r="DC303" i="13"/>
  <c r="CH303" i="13"/>
  <c r="DF303" i="13" s="1"/>
  <c r="EV517" i="13" l="1"/>
  <c r="EU517" i="13" s="1"/>
  <c r="ES518" i="13" s="1"/>
  <c r="EW517" i="13"/>
  <c r="CS517" i="13"/>
  <c r="CR517" i="13"/>
  <c r="EE491" i="13"/>
  <c r="ED491" i="13"/>
  <c r="EC491" i="13" s="1"/>
  <c r="EA492" i="13" s="1"/>
  <c r="EN510" i="13"/>
  <c r="EM510" i="13"/>
  <c r="EL510" i="13" s="1"/>
  <c r="EJ511" i="13" s="1"/>
  <c r="BN433" i="13"/>
  <c r="BL433" i="13"/>
  <c r="DD303" i="13"/>
  <c r="CG303" i="13"/>
  <c r="CI303" i="13"/>
  <c r="BW303" i="13"/>
  <c r="CW303" i="13"/>
  <c r="BY303" i="13"/>
  <c r="DL303" i="13"/>
  <c r="C304" i="13"/>
  <c r="EW518" i="13" l="1"/>
  <c r="EV518" i="13"/>
  <c r="EU518" i="13" s="1"/>
  <c r="ES519" i="13" s="1"/>
  <c r="CQ517" i="13"/>
  <c r="CO518" i="13" s="1"/>
  <c r="CP518" i="13" s="1"/>
  <c r="EE492" i="13"/>
  <c r="ED492" i="13"/>
  <c r="EC492" i="13" s="1"/>
  <c r="EA493" i="13" s="1"/>
  <c r="EM511" i="13"/>
  <c r="EL511" i="13" s="1"/>
  <c r="EJ512" i="13" s="1"/>
  <c r="EN511" i="13"/>
  <c r="BO433" i="13"/>
  <c r="BM433" i="13"/>
  <c r="BK434" i="13" s="1"/>
  <c r="D304" i="13"/>
  <c r="F304" i="13"/>
  <c r="DM304" i="13" s="1"/>
  <c r="DJ304" i="13"/>
  <c r="CZ303" i="13"/>
  <c r="DG303" i="13"/>
  <c r="CX303" i="13"/>
  <c r="BU304" i="13"/>
  <c r="DE303" i="13"/>
  <c r="CE304" i="13"/>
  <c r="EW519" i="13" l="1"/>
  <c r="EV519" i="13"/>
  <c r="EU519" i="13" s="1"/>
  <c r="ES520" i="13" s="1"/>
  <c r="CR518" i="13"/>
  <c r="CQ518" i="13" s="1"/>
  <c r="CO519" i="13" s="1"/>
  <c r="CP519" i="13" s="1"/>
  <c r="CS518" i="13"/>
  <c r="ED493" i="13"/>
  <c r="EC493" i="13" s="1"/>
  <c r="EA494" i="13" s="1"/>
  <c r="EE493" i="13"/>
  <c r="EM512" i="13"/>
  <c r="EL512" i="13" s="1"/>
  <c r="EJ513" i="13" s="1"/>
  <c r="EN512" i="13"/>
  <c r="G304" i="13"/>
  <c r="DN304" i="13" s="1"/>
  <c r="E304" i="13"/>
  <c r="DK304" i="13"/>
  <c r="CH304" i="13"/>
  <c r="DF304" i="13" s="1"/>
  <c r="CF304" i="13"/>
  <c r="DC304" i="13"/>
  <c r="BN434" i="13"/>
  <c r="BL434" i="13"/>
  <c r="CV304" i="13"/>
  <c r="BV304" i="13"/>
  <c r="BX304" i="13"/>
  <c r="CY304" i="13" s="1"/>
  <c r="EV520" i="13" l="1"/>
  <c r="EU520" i="13" s="1"/>
  <c r="ES521" i="13" s="1"/>
  <c r="EW520" i="13"/>
  <c r="CR519" i="13"/>
  <c r="ED494" i="13"/>
  <c r="EC494" i="13" s="1"/>
  <c r="EA495" i="13" s="1"/>
  <c r="EE494" i="13"/>
  <c r="EM513" i="13"/>
  <c r="EL513" i="13" s="1"/>
  <c r="EJ514" i="13" s="1"/>
  <c r="EN513" i="13"/>
  <c r="BW304" i="13"/>
  <c r="CW304" i="13"/>
  <c r="BY304" i="13"/>
  <c r="BO434" i="13"/>
  <c r="BM434" i="13"/>
  <c r="BK435" i="13" s="1"/>
  <c r="DL304" i="13"/>
  <c r="C305" i="13"/>
  <c r="DD304" i="13"/>
  <c r="CG304" i="13"/>
  <c r="CI304" i="13"/>
  <c r="EV521" i="13" l="1"/>
  <c r="EU521" i="13" s="1"/>
  <c r="ES522" i="13" s="1"/>
  <c r="EW521" i="13"/>
  <c r="CQ519" i="13"/>
  <c r="CO520" i="13" s="1"/>
  <c r="CS519" i="13"/>
  <c r="ED495" i="13"/>
  <c r="EC495" i="13" s="1"/>
  <c r="EA496" i="13" s="1"/>
  <c r="EE495" i="13"/>
  <c r="EN514" i="13"/>
  <c r="EM514" i="13"/>
  <c r="EL514" i="13" s="1"/>
  <c r="EJ515" i="13" s="1"/>
  <c r="CZ304" i="13"/>
  <c r="BN435" i="13"/>
  <c r="BL435" i="13"/>
  <c r="CX304" i="13"/>
  <c r="BU305" i="13"/>
  <c r="D305" i="13"/>
  <c r="F305" i="13"/>
  <c r="DM305" i="13" s="1"/>
  <c r="DJ305" i="13"/>
  <c r="DG304" i="13"/>
  <c r="DE304" i="13"/>
  <c r="CE305" i="13"/>
  <c r="CR520" i="13" l="1"/>
  <c r="CP520" i="13"/>
  <c r="EV522" i="13"/>
  <c r="EU522" i="13" s="1"/>
  <c r="ES523" i="13" s="1"/>
  <c r="EW522" i="13"/>
  <c r="ED496" i="13"/>
  <c r="EC496" i="13" s="1"/>
  <c r="EA497" i="13" s="1"/>
  <c r="EE496" i="13"/>
  <c r="EM515" i="13"/>
  <c r="EL515" i="13" s="1"/>
  <c r="EJ516" i="13" s="1"/>
  <c r="EN515" i="13"/>
  <c r="G305" i="13"/>
  <c r="DN305" i="13" s="1"/>
  <c r="E305" i="13"/>
  <c r="DK305" i="13"/>
  <c r="CF305" i="13"/>
  <c r="DC305" i="13"/>
  <c r="CH305" i="13"/>
  <c r="DF305" i="13" s="1"/>
  <c r="CV305" i="13"/>
  <c r="BV305" i="13"/>
  <c r="BX305" i="13"/>
  <c r="CY305" i="13" s="1"/>
  <c r="BO435" i="13"/>
  <c r="BM435" i="13"/>
  <c r="BK436" i="13" s="1"/>
  <c r="CQ520" i="13" l="1"/>
  <c r="CO521" i="13" s="1"/>
  <c r="CS520" i="13"/>
  <c r="CR521" i="13"/>
  <c r="CP521" i="13"/>
  <c r="EV523" i="13"/>
  <c r="EU523" i="13" s="1"/>
  <c r="ES524" i="13" s="1"/>
  <c r="EW523" i="13"/>
  <c r="EE497" i="13"/>
  <c r="ED497" i="13"/>
  <c r="EC497" i="13" s="1"/>
  <c r="EA498" i="13" s="1"/>
  <c r="EN516" i="13"/>
  <c r="EM516" i="13"/>
  <c r="EL516" i="13" s="1"/>
  <c r="EJ517" i="13" s="1"/>
  <c r="DD305" i="13"/>
  <c r="CG305" i="13"/>
  <c r="CI305" i="13"/>
  <c r="BN436" i="13"/>
  <c r="BL436" i="13"/>
  <c r="DL305" i="13"/>
  <c r="C306" i="13"/>
  <c r="CW305" i="13"/>
  <c r="BW305" i="13"/>
  <c r="BY305" i="13"/>
  <c r="CQ521" i="13" l="1"/>
  <c r="CO522" i="13" s="1"/>
  <c r="CP522" i="13" s="1"/>
  <c r="EV524" i="13"/>
  <c r="EU524" i="13" s="1"/>
  <c r="ES525" i="13" s="1"/>
  <c r="EW524" i="13"/>
  <c r="CS521" i="13"/>
  <c r="CS522" i="13" s="1"/>
  <c r="CR522" i="13"/>
  <c r="CQ522" i="13" s="1"/>
  <c r="CO523" i="13" s="1"/>
  <c r="CP523" i="13" s="1"/>
  <c r="EE498" i="13"/>
  <c r="ED498" i="13"/>
  <c r="EC498" i="13" s="1"/>
  <c r="EA499" i="13" s="1"/>
  <c r="EM517" i="13"/>
  <c r="EL517" i="13" s="1"/>
  <c r="EJ518" i="13" s="1"/>
  <c r="EN517" i="13"/>
  <c r="F306" i="13"/>
  <c r="DM306" i="13" s="1"/>
  <c r="D306" i="13"/>
  <c r="DJ306" i="13"/>
  <c r="DG305" i="13"/>
  <c r="BO436" i="13"/>
  <c r="BM436" i="13"/>
  <c r="BK437" i="13" s="1"/>
  <c r="DE305" i="13"/>
  <c r="CE306" i="13"/>
  <c r="CZ305" i="13"/>
  <c r="CX305" i="13"/>
  <c r="BU306" i="13"/>
  <c r="EW525" i="13" l="1"/>
  <c r="EV525" i="13"/>
  <c r="EU525" i="13" s="1"/>
  <c r="ES526" i="13" s="1"/>
  <c r="CR523" i="13"/>
  <c r="ED499" i="13"/>
  <c r="EC499" i="13" s="1"/>
  <c r="EA500" i="13" s="1"/>
  <c r="EE499" i="13"/>
  <c r="EN518" i="13"/>
  <c r="EM518" i="13"/>
  <c r="EL518" i="13" s="1"/>
  <c r="EJ519" i="13" s="1"/>
  <c r="CH306" i="13"/>
  <c r="DF306" i="13" s="1"/>
  <c r="CF306" i="13"/>
  <c r="DC306" i="13"/>
  <c r="BX306" i="13"/>
  <c r="CY306" i="13" s="1"/>
  <c r="CV306" i="13"/>
  <c r="BV306" i="13"/>
  <c r="G306" i="13"/>
  <c r="DN306" i="13" s="1"/>
  <c r="E306" i="13"/>
  <c r="DK306" i="13"/>
  <c r="BN437" i="13"/>
  <c r="BL437" i="13"/>
  <c r="EW526" i="13" l="1"/>
  <c r="EV526" i="13"/>
  <c r="EU526" i="13" s="1"/>
  <c r="ES527" i="13" s="1"/>
  <c r="CQ523" i="13"/>
  <c r="CO524" i="13" s="1"/>
  <c r="CP524" i="13" s="1"/>
  <c r="CS523" i="13"/>
  <c r="EE500" i="13"/>
  <c r="ED500" i="13"/>
  <c r="EC500" i="13" s="1"/>
  <c r="EA501" i="13" s="1"/>
  <c r="EN519" i="13"/>
  <c r="EM519" i="13"/>
  <c r="EL519" i="13" s="1"/>
  <c r="EJ520" i="13" s="1"/>
  <c r="CW306" i="13"/>
  <c r="BW306" i="13"/>
  <c r="BY306" i="13"/>
  <c r="BO437" i="13"/>
  <c r="BM437" i="13"/>
  <c r="BK438" i="13" s="1"/>
  <c r="DL306" i="13"/>
  <c r="C307" i="13"/>
  <c r="DD306" i="13"/>
  <c r="CG306" i="13"/>
  <c r="CI306" i="13"/>
  <c r="EV527" i="13" l="1"/>
  <c r="EU527" i="13" s="1"/>
  <c r="ES528" i="13" s="1"/>
  <c r="EW527" i="13"/>
  <c r="CR524" i="13"/>
  <c r="ED501" i="13"/>
  <c r="EC501" i="13" s="1"/>
  <c r="EA502" i="13" s="1"/>
  <c r="EE501" i="13"/>
  <c r="EN520" i="13"/>
  <c r="EM520" i="13"/>
  <c r="EL520" i="13" s="1"/>
  <c r="EJ521" i="13" s="1"/>
  <c r="F307" i="13"/>
  <c r="DM307" i="13" s="1"/>
  <c r="D307" i="13"/>
  <c r="G307" i="13" s="1"/>
  <c r="DN307" i="13" s="1"/>
  <c r="DJ307" i="13"/>
  <c r="CX306" i="13"/>
  <c r="BU307" i="13"/>
  <c r="CZ306" i="13"/>
  <c r="DG306" i="13"/>
  <c r="DE306" i="13"/>
  <c r="CE307" i="13"/>
  <c r="BN438" i="13"/>
  <c r="BL438" i="13"/>
  <c r="EW528" i="13" l="1"/>
  <c r="EV528" i="13"/>
  <c r="EU528" i="13" s="1"/>
  <c r="ES529" i="13" s="1"/>
  <c r="CQ524" i="13"/>
  <c r="CO525" i="13" s="1"/>
  <c r="CP525" i="13" s="1"/>
  <c r="CS524" i="13"/>
  <c r="ED502" i="13"/>
  <c r="EC502" i="13" s="1"/>
  <c r="EA503" i="13" s="1"/>
  <c r="EE502" i="13"/>
  <c r="EN521" i="13"/>
  <c r="EM521" i="13"/>
  <c r="EL521" i="13" s="1"/>
  <c r="EJ522" i="13" s="1"/>
  <c r="BV307" i="13"/>
  <c r="BX307" i="13"/>
  <c r="CY307" i="13" s="1"/>
  <c r="CV307" i="13"/>
  <c r="E307" i="13"/>
  <c r="DK307" i="13"/>
  <c r="CF307" i="13"/>
  <c r="DC307" i="13"/>
  <c r="CH307" i="13"/>
  <c r="DF307" i="13" s="1"/>
  <c r="BO438" i="13"/>
  <c r="BM438" i="13"/>
  <c r="BK439" i="13" s="1"/>
  <c r="EV529" i="13" l="1"/>
  <c r="EU529" i="13" s="1"/>
  <c r="ES530" i="13" s="1"/>
  <c r="EW529" i="13"/>
  <c r="CR525" i="13"/>
  <c r="ED503" i="13"/>
  <c r="EC503" i="13" s="1"/>
  <c r="EA504" i="13" s="1"/>
  <c r="EE503" i="13"/>
  <c r="EN522" i="13"/>
  <c r="EM522" i="13"/>
  <c r="EL522" i="13" s="1"/>
  <c r="EJ523" i="13" s="1"/>
  <c r="DD307" i="13"/>
  <c r="CG307" i="13"/>
  <c r="CI307" i="13"/>
  <c r="BN439" i="13"/>
  <c r="BL439" i="13"/>
  <c r="DL307" i="13"/>
  <c r="C308" i="13"/>
  <c r="BW307" i="13"/>
  <c r="CW307" i="13"/>
  <c r="BY307" i="13"/>
  <c r="EW530" i="13" l="1"/>
  <c r="EV530" i="13"/>
  <c r="EU530" i="13" s="1"/>
  <c r="ES531" i="13" s="1"/>
  <c r="CQ525" i="13"/>
  <c r="CO526" i="13" s="1"/>
  <c r="CP526" i="13" s="1"/>
  <c r="CS525" i="13"/>
  <c r="ED504" i="13"/>
  <c r="EC504" i="13" s="1"/>
  <c r="EA505" i="13" s="1"/>
  <c r="EE504" i="13"/>
  <c r="EN523" i="13"/>
  <c r="EM523" i="13"/>
  <c r="EL523" i="13" s="1"/>
  <c r="EJ524" i="13" s="1"/>
  <c r="CZ307" i="13"/>
  <c r="DG307" i="13"/>
  <c r="BO439" i="13"/>
  <c r="BM439" i="13"/>
  <c r="BK440" i="13" s="1"/>
  <c r="CX307" i="13"/>
  <c r="BU308" i="13"/>
  <c r="DE307" i="13"/>
  <c r="CE308" i="13"/>
  <c r="D308" i="13"/>
  <c r="F308" i="13"/>
  <c r="DM308" i="13" s="1"/>
  <c r="DJ308" i="13"/>
  <c r="EV531" i="13" l="1"/>
  <c r="EU531" i="13" s="1"/>
  <c r="ES532" i="13" s="1"/>
  <c r="EW531" i="13"/>
  <c r="CR526" i="13"/>
  <c r="ED505" i="13"/>
  <c r="EC505" i="13" s="1"/>
  <c r="EA506" i="13" s="1"/>
  <c r="EE505" i="13"/>
  <c r="EN524" i="13"/>
  <c r="EM524" i="13"/>
  <c r="EL524" i="13" s="1"/>
  <c r="EJ525" i="13" s="1"/>
  <c r="BX308" i="13"/>
  <c r="CY308" i="13" s="1"/>
  <c r="CV308" i="13"/>
  <c r="BV308" i="13"/>
  <c r="G308" i="13"/>
  <c r="DN308" i="13" s="1"/>
  <c r="E308" i="13"/>
  <c r="DK308" i="13"/>
  <c r="BN440" i="13"/>
  <c r="BL440" i="13"/>
  <c r="CH308" i="13"/>
  <c r="DF308" i="13" s="1"/>
  <c r="DC308" i="13"/>
  <c r="CF308" i="13"/>
  <c r="EW532" i="13" l="1"/>
  <c r="EV532" i="13"/>
  <c r="EU532" i="13" s="1"/>
  <c r="CS526" i="13"/>
  <c r="CQ526" i="13"/>
  <c r="CO527" i="13" s="1"/>
  <c r="CP527" i="13" s="1"/>
  <c r="ED506" i="13"/>
  <c r="EC506" i="13" s="1"/>
  <c r="EA507" i="13" s="1"/>
  <c r="EE506" i="13"/>
  <c r="EM525" i="13"/>
  <c r="EL525" i="13" s="1"/>
  <c r="EJ526" i="13" s="1"/>
  <c r="EN525" i="13"/>
  <c r="BW308" i="13"/>
  <c r="CW308" i="13"/>
  <c r="BY308" i="13"/>
  <c r="BO440" i="13"/>
  <c r="BM440" i="13"/>
  <c r="BK441" i="13" s="1"/>
  <c r="DL308" i="13"/>
  <c r="C309" i="13"/>
  <c r="DD308" i="13"/>
  <c r="CG308" i="13"/>
  <c r="CI308" i="13"/>
  <c r="CR527" i="13" l="1"/>
  <c r="EE507" i="13"/>
  <c r="ED507" i="13"/>
  <c r="EC507" i="13" s="1"/>
  <c r="EA508" i="13" s="1"/>
  <c r="EN526" i="13"/>
  <c r="EM526" i="13"/>
  <c r="EL526" i="13" s="1"/>
  <c r="EJ527" i="13" s="1"/>
  <c r="DG308" i="13"/>
  <c r="CZ308" i="13"/>
  <c r="F309" i="13"/>
  <c r="DM309" i="13" s="1"/>
  <c r="D309" i="13"/>
  <c r="DJ309" i="13"/>
  <c r="DE308" i="13"/>
  <c r="CE309" i="13"/>
  <c r="BN441" i="13"/>
  <c r="BL441" i="13"/>
  <c r="CX308" i="13"/>
  <c r="BU309" i="13"/>
  <c r="CQ527" i="13" l="1"/>
  <c r="CO528" i="13" s="1"/>
  <c r="CP528" i="13" s="1"/>
  <c r="CS527" i="13"/>
  <c r="EE508" i="13"/>
  <c r="ED508" i="13"/>
  <c r="EC508" i="13" s="1"/>
  <c r="EA509" i="13" s="1"/>
  <c r="EN527" i="13"/>
  <c r="EM527" i="13"/>
  <c r="EL527" i="13" s="1"/>
  <c r="EJ528" i="13" s="1"/>
  <c r="BV309" i="13"/>
  <c r="CV309" i="13"/>
  <c r="BX309" i="13"/>
  <c r="CY309" i="13" s="1"/>
  <c r="DC309" i="13"/>
  <c r="CF309" i="13"/>
  <c r="CH309" i="13"/>
  <c r="DF309" i="13" s="1"/>
  <c r="G309" i="13"/>
  <c r="DN309" i="13" s="1"/>
  <c r="E309" i="13"/>
  <c r="DK309" i="13"/>
  <c r="BO441" i="13"/>
  <c r="BM441" i="13"/>
  <c r="BK442" i="13" s="1"/>
  <c r="CR528" i="13" l="1"/>
  <c r="ED509" i="13"/>
  <c r="EC509" i="13" s="1"/>
  <c r="EA510" i="13" s="1"/>
  <c r="EE509" i="13"/>
  <c r="EM528" i="13"/>
  <c r="EL528" i="13" s="1"/>
  <c r="EJ529" i="13" s="1"/>
  <c r="EN528" i="13"/>
  <c r="BN442" i="13"/>
  <c r="BL442" i="13"/>
  <c r="DL309" i="13"/>
  <c r="C310" i="13"/>
  <c r="DD309" i="13"/>
  <c r="CG309" i="13"/>
  <c r="CI309" i="13"/>
  <c r="CW309" i="13"/>
  <c r="BW309" i="13"/>
  <c r="BY309" i="13"/>
  <c r="CQ528" i="13" l="1"/>
  <c r="CO529" i="13" s="1"/>
  <c r="CP529" i="13" s="1"/>
  <c r="CS528" i="13"/>
  <c r="ED510" i="13"/>
  <c r="EC510" i="13" s="1"/>
  <c r="EA511" i="13" s="1"/>
  <c r="EE510" i="13"/>
  <c r="EM529" i="13"/>
  <c r="EL529" i="13" s="1"/>
  <c r="EJ530" i="13" s="1"/>
  <c r="EN529" i="13"/>
  <c r="DG309" i="13"/>
  <c r="DE309" i="13"/>
  <c r="CE310" i="13"/>
  <c r="CZ309" i="13"/>
  <c r="CX309" i="13"/>
  <c r="BU310" i="13"/>
  <c r="BO442" i="13"/>
  <c r="BM442" i="13"/>
  <c r="BK443" i="13" s="1"/>
  <c r="D310" i="13"/>
  <c r="F310" i="13"/>
  <c r="DM310" i="13" s="1"/>
  <c r="DJ310" i="13"/>
  <c r="CR529" i="13" l="1"/>
  <c r="ED511" i="13"/>
  <c r="EC511" i="13" s="1"/>
  <c r="EA512" i="13" s="1"/>
  <c r="EE511" i="13"/>
  <c r="EM530" i="13"/>
  <c r="EL530" i="13" s="1"/>
  <c r="EJ531" i="13" s="1"/>
  <c r="EN530" i="13"/>
  <c r="CH310" i="13"/>
  <c r="DF310" i="13" s="1"/>
  <c r="DC310" i="13"/>
  <c r="CF310" i="13"/>
  <c r="G310" i="13"/>
  <c r="DN310" i="13" s="1"/>
  <c r="E310" i="13"/>
  <c r="DK310" i="13"/>
  <c r="BN443" i="13"/>
  <c r="BL443" i="13"/>
  <c r="CV310" i="13"/>
  <c r="BV310" i="13"/>
  <c r="BX310" i="13"/>
  <c r="CY310" i="13" s="1"/>
  <c r="CQ529" i="13" l="1"/>
  <c r="CO530" i="13" s="1"/>
  <c r="CP530" i="13" s="1"/>
  <c r="CS529" i="13"/>
  <c r="EE512" i="13"/>
  <c r="ED512" i="13"/>
  <c r="EC512" i="13" s="1"/>
  <c r="EA513" i="13" s="1"/>
  <c r="EN531" i="13"/>
  <c r="EM531" i="13"/>
  <c r="EL531" i="13" s="1"/>
  <c r="EJ532" i="13" s="1"/>
  <c r="BW310" i="13"/>
  <c r="CW310" i="13"/>
  <c r="BY310" i="13"/>
  <c r="CG310" i="13"/>
  <c r="DD310" i="13"/>
  <c r="CI310" i="13"/>
  <c r="DL310" i="13"/>
  <c r="C311" i="13"/>
  <c r="BO443" i="13"/>
  <c r="BM443" i="13"/>
  <c r="BK444" i="13" s="1"/>
  <c r="CR530" i="13" l="1"/>
  <c r="ED513" i="13"/>
  <c r="EC513" i="13" s="1"/>
  <c r="EA514" i="13" s="1"/>
  <c r="EE513" i="13"/>
  <c r="EM532" i="13"/>
  <c r="EL532" i="13" s="1"/>
  <c r="EN532" i="13"/>
  <c r="CZ310" i="13"/>
  <c r="BN444" i="13"/>
  <c r="BL444" i="13"/>
  <c r="DG310" i="13"/>
  <c r="F311" i="13"/>
  <c r="DM311" i="13" s="1"/>
  <c r="D311" i="13"/>
  <c r="DJ311" i="13"/>
  <c r="DE310" i="13"/>
  <c r="CE311" i="13"/>
  <c r="CX310" i="13"/>
  <c r="BU311" i="13"/>
  <c r="CQ530" i="13" l="1"/>
  <c r="CO531" i="13" s="1"/>
  <c r="CS530" i="13"/>
  <c r="ED514" i="13"/>
  <c r="EC514" i="13" s="1"/>
  <c r="EA515" i="13" s="1"/>
  <c r="EE514" i="13"/>
  <c r="CV311" i="13"/>
  <c r="BV311" i="13"/>
  <c r="BX311" i="13"/>
  <c r="CY311" i="13" s="1"/>
  <c r="CH311" i="13"/>
  <c r="DF311" i="13" s="1"/>
  <c r="DC311" i="13"/>
  <c r="CF311" i="13"/>
  <c r="G311" i="13"/>
  <c r="DN311" i="13" s="1"/>
  <c r="E311" i="13"/>
  <c r="DK311" i="13"/>
  <c r="BO444" i="13"/>
  <c r="BM444" i="13"/>
  <c r="BK445" i="13" s="1"/>
  <c r="CR531" i="13" l="1"/>
  <c r="CP531" i="13"/>
  <c r="EE515" i="13"/>
  <c r="ED515" i="13"/>
  <c r="EC515" i="13" s="1"/>
  <c r="EA516" i="13" s="1"/>
  <c r="DD311" i="13"/>
  <c r="CG311" i="13"/>
  <c r="CI311" i="13"/>
  <c r="DL311" i="13"/>
  <c r="C312" i="13"/>
  <c r="BN445" i="13"/>
  <c r="BL445" i="13"/>
  <c r="CW311" i="13"/>
  <c r="BW311" i="13"/>
  <c r="BY311" i="13"/>
  <c r="CQ531" i="13" l="1"/>
  <c r="CO532" i="13" s="1"/>
  <c r="CP532" i="13" s="1"/>
  <c r="CS531" i="13"/>
  <c r="ED516" i="13"/>
  <c r="EC516" i="13" s="1"/>
  <c r="EA517" i="13" s="1"/>
  <c r="EE516" i="13"/>
  <c r="BO445" i="13"/>
  <c r="BM445" i="13"/>
  <c r="BK446" i="13" s="1"/>
  <c r="DG311" i="13"/>
  <c r="CX311" i="13"/>
  <c r="BU312" i="13"/>
  <c r="DE311" i="13"/>
  <c r="CE312" i="13"/>
  <c r="CZ311" i="13"/>
  <c r="D312" i="13"/>
  <c r="F312" i="13"/>
  <c r="DM312" i="13" s="1"/>
  <c r="DJ312" i="13"/>
  <c r="CR532" i="13" l="1"/>
  <c r="CQ532" i="13" s="1"/>
  <c r="CS532" i="13"/>
  <c r="EE517" i="13"/>
  <c r="ED517" i="13"/>
  <c r="EC517" i="13" s="1"/>
  <c r="EA518" i="13" s="1"/>
  <c r="G312" i="13"/>
  <c r="DN312" i="13" s="1"/>
  <c r="E312" i="13"/>
  <c r="DK312" i="13"/>
  <c r="CF312" i="13"/>
  <c r="CH312" i="13"/>
  <c r="DF312" i="13" s="1"/>
  <c r="DC312" i="13"/>
  <c r="BN446" i="13"/>
  <c r="BL446" i="13"/>
  <c r="BX312" i="13"/>
  <c r="CY312" i="13" s="1"/>
  <c r="CV312" i="13"/>
  <c r="BV312" i="13"/>
  <c r="EE518" i="13" l="1"/>
  <c r="ED518" i="13"/>
  <c r="EC518" i="13" s="1"/>
  <c r="EA519" i="13" s="1"/>
  <c r="DD312" i="13"/>
  <c r="CG312" i="13"/>
  <c r="CI312" i="13"/>
  <c r="BO446" i="13"/>
  <c r="BM446" i="13"/>
  <c r="BK447" i="13" s="1"/>
  <c r="DL312" i="13"/>
  <c r="C313" i="13"/>
  <c r="BW312" i="13"/>
  <c r="CW312" i="13"/>
  <c r="BY312" i="13"/>
  <c r="ED519" i="13" l="1"/>
  <c r="EC519" i="13" s="1"/>
  <c r="EA520" i="13" s="1"/>
  <c r="EE519" i="13"/>
  <c r="F313" i="13"/>
  <c r="DM313" i="13" s="1"/>
  <c r="D313" i="13"/>
  <c r="DJ313" i="13"/>
  <c r="DE312" i="13"/>
  <c r="CE313" i="13"/>
  <c r="CZ312" i="13"/>
  <c r="BN447" i="13"/>
  <c r="BL447" i="13"/>
  <c r="DG312" i="13"/>
  <c r="CX312" i="13"/>
  <c r="BU313" i="13"/>
  <c r="ED520" i="13" l="1"/>
  <c r="EC520" i="13" s="1"/>
  <c r="EA521" i="13" s="1"/>
  <c r="EE520" i="13"/>
  <c r="CV313" i="13"/>
  <c r="BV313" i="13"/>
  <c r="BX313" i="13"/>
  <c r="CY313" i="13" s="1"/>
  <c r="CH313" i="13"/>
  <c r="DF313" i="13" s="1"/>
  <c r="CF313" i="13"/>
  <c r="DC313" i="13"/>
  <c r="G313" i="13"/>
  <c r="DN313" i="13" s="1"/>
  <c r="E313" i="13"/>
  <c r="DK313" i="13"/>
  <c r="BO447" i="13"/>
  <c r="BM447" i="13"/>
  <c r="BK448" i="13" s="1"/>
  <c r="ED521" i="13" l="1"/>
  <c r="EC521" i="13" s="1"/>
  <c r="EA522" i="13" s="1"/>
  <c r="EE521" i="13"/>
  <c r="DL313" i="13"/>
  <c r="C314" i="13"/>
  <c r="DD313" i="13"/>
  <c r="CG313" i="13"/>
  <c r="CI313" i="13"/>
  <c r="BW313" i="13"/>
  <c r="CW313" i="13"/>
  <c r="BY313" i="13"/>
  <c r="BN448" i="13"/>
  <c r="BL448" i="13"/>
  <c r="EE522" i="13" l="1"/>
  <c r="ED522" i="13"/>
  <c r="EC522" i="13" s="1"/>
  <c r="EA523" i="13" s="1"/>
  <c r="BO448" i="13"/>
  <c r="BM448" i="13"/>
  <c r="BK449" i="13" s="1"/>
  <c r="CX313" i="13"/>
  <c r="BU314" i="13"/>
  <c r="DG313" i="13"/>
  <c r="D314" i="13"/>
  <c r="F314" i="13"/>
  <c r="DM314" i="13" s="1"/>
  <c r="DJ314" i="13"/>
  <c r="CZ313" i="13"/>
  <c r="DE313" i="13"/>
  <c r="CE314" i="13"/>
  <c r="EE523" i="13" l="1"/>
  <c r="ED523" i="13"/>
  <c r="EC523" i="13" s="1"/>
  <c r="EA524" i="13" s="1"/>
  <c r="G314" i="13"/>
  <c r="DN314" i="13" s="1"/>
  <c r="E314" i="13"/>
  <c r="DK314" i="13"/>
  <c r="CV314" i="13"/>
  <c r="BV314" i="13"/>
  <c r="BX314" i="13"/>
  <c r="CY314" i="13" s="1"/>
  <c r="CH314" i="13"/>
  <c r="DF314" i="13" s="1"/>
  <c r="DC314" i="13"/>
  <c r="CF314" i="13"/>
  <c r="BN449" i="13"/>
  <c r="BL449" i="13"/>
  <c r="BO449" i="13" s="1"/>
  <c r="BM449" i="13" l="1"/>
  <c r="BK450" i="13" s="1"/>
  <c r="BN450" i="13" s="1"/>
  <c r="EE524" i="13"/>
  <c r="ED524" i="13"/>
  <c r="EC524" i="13" s="1"/>
  <c r="EA525" i="13" s="1"/>
  <c r="CG314" i="13"/>
  <c r="DD314" i="13"/>
  <c r="CI314" i="13"/>
  <c r="DL314" i="13"/>
  <c r="C315" i="13"/>
  <c r="BW314" i="13"/>
  <c r="CW314" i="13"/>
  <c r="BY314" i="13"/>
  <c r="BL450" i="13" l="1"/>
  <c r="BM450" i="13" s="1"/>
  <c r="BK451" i="13" s="1"/>
  <c r="ED525" i="13"/>
  <c r="EC525" i="13" s="1"/>
  <c r="EA526" i="13" s="1"/>
  <c r="EE525" i="13"/>
  <c r="BO450" i="13"/>
  <c r="CX314" i="13"/>
  <c r="BU315" i="13"/>
  <c r="DG314" i="13"/>
  <c r="CZ314" i="13"/>
  <c r="F315" i="13"/>
  <c r="DM315" i="13" s="1"/>
  <c r="D315" i="13"/>
  <c r="DJ315" i="13"/>
  <c r="DE314" i="13"/>
  <c r="CE315" i="13"/>
  <c r="ED526" i="13" l="1"/>
  <c r="EC526" i="13" s="1"/>
  <c r="EA527" i="13" s="1"/>
  <c r="EE526" i="13"/>
  <c r="BV315" i="13"/>
  <c r="BX315" i="13"/>
  <c r="CY315" i="13" s="1"/>
  <c r="CV315" i="13"/>
  <c r="DC315" i="13"/>
  <c r="CF315" i="13"/>
  <c r="CH315" i="13"/>
  <c r="DF315" i="13" s="1"/>
  <c r="G315" i="13"/>
  <c r="DN315" i="13" s="1"/>
  <c r="E315" i="13"/>
  <c r="DK315" i="13"/>
  <c r="BN451" i="13"/>
  <c r="BL451" i="13"/>
  <c r="ED527" i="13" l="1"/>
  <c r="EC527" i="13" s="1"/>
  <c r="EA528" i="13" s="1"/>
  <c r="EE527" i="13"/>
  <c r="BO451" i="13"/>
  <c r="BM451" i="13"/>
  <c r="BK452" i="13" s="1"/>
  <c r="DL315" i="13"/>
  <c r="C316" i="13"/>
  <c r="CG315" i="13"/>
  <c r="DD315" i="13"/>
  <c r="CI315" i="13"/>
  <c r="BW315" i="13"/>
  <c r="CW315" i="13"/>
  <c r="BY315" i="13"/>
  <c r="ED528" i="13" l="1"/>
  <c r="EC528" i="13" s="1"/>
  <c r="EA529" i="13" s="1"/>
  <c r="EE528" i="13"/>
  <c r="DG315" i="13"/>
  <c r="CZ315" i="13"/>
  <c r="BN452" i="13"/>
  <c r="BL452" i="13"/>
  <c r="DE315" i="13"/>
  <c r="CE316" i="13"/>
  <c r="CX315" i="13"/>
  <c r="BU316" i="13"/>
  <c r="D316" i="13"/>
  <c r="F316" i="13"/>
  <c r="DM316" i="13" s="1"/>
  <c r="DJ316" i="13"/>
  <c r="EE529" i="13" l="1"/>
  <c r="ED529" i="13"/>
  <c r="EC529" i="13" s="1"/>
  <c r="EA530" i="13" s="1"/>
  <c r="BO452" i="13"/>
  <c r="BM452" i="13"/>
  <c r="BK453" i="13" s="1"/>
  <c r="CV316" i="13"/>
  <c r="BX316" i="13"/>
  <c r="CY316" i="13" s="1"/>
  <c r="BV316" i="13"/>
  <c r="CF316" i="13"/>
  <c r="CH316" i="13"/>
  <c r="DF316" i="13" s="1"/>
  <c r="DC316" i="13"/>
  <c r="G316" i="13"/>
  <c r="DN316" i="13" s="1"/>
  <c r="E316" i="13"/>
  <c r="DK316" i="13"/>
  <c r="ED530" i="13" l="1"/>
  <c r="EC530" i="13" s="1"/>
  <c r="EA531" i="13" s="1"/>
  <c r="EE530" i="13"/>
  <c r="CG316" i="13"/>
  <c r="DD316" i="13"/>
  <c r="CI316" i="13"/>
  <c r="BN453" i="13"/>
  <c r="BL453" i="13"/>
  <c r="DL316" i="13"/>
  <c r="C317" i="13"/>
  <c r="BW316" i="13"/>
  <c r="CW316" i="13"/>
  <c r="BY316" i="13"/>
  <c r="EE531" i="13" l="1"/>
  <c r="ED531" i="13"/>
  <c r="EC531" i="13" s="1"/>
  <c r="EA532" i="13" s="1"/>
  <c r="F317" i="13"/>
  <c r="DM317" i="13" s="1"/>
  <c r="D317" i="13"/>
  <c r="DJ317" i="13"/>
  <c r="CZ316" i="13"/>
  <c r="DG316" i="13"/>
  <c r="BO453" i="13"/>
  <c r="BM453" i="13"/>
  <c r="BK454" i="13" s="1"/>
  <c r="CX316" i="13"/>
  <c r="BU317" i="13"/>
  <c r="DE316" i="13"/>
  <c r="CE317" i="13"/>
  <c r="EE532" i="13" l="1"/>
  <c r="ED532" i="13"/>
  <c r="EC532" i="13" s="1"/>
  <c r="BN454" i="13"/>
  <c r="BL454" i="13"/>
  <c r="G317" i="13"/>
  <c r="DN317" i="13" s="1"/>
  <c r="E317" i="13"/>
  <c r="DK317" i="13"/>
  <c r="CF317" i="13"/>
  <c r="DC317" i="13"/>
  <c r="CH317" i="13"/>
  <c r="DF317" i="13" s="1"/>
  <c r="BV317" i="13"/>
  <c r="BX317" i="13"/>
  <c r="CY317" i="13" s="1"/>
  <c r="CV317" i="13"/>
  <c r="BO454" i="13" l="1"/>
  <c r="BM454" i="13"/>
  <c r="BK455" i="13" s="1"/>
  <c r="CG317" i="13"/>
  <c r="DD317" i="13"/>
  <c r="CI317" i="13"/>
  <c r="BW317" i="13"/>
  <c r="CW317" i="13"/>
  <c r="BY317" i="13"/>
  <c r="DL317" i="13"/>
  <c r="C318" i="13"/>
  <c r="CZ317" i="13" l="1"/>
  <c r="DE317" i="13"/>
  <c r="CE318" i="13"/>
  <c r="BN455" i="13"/>
  <c r="BL455" i="13"/>
  <c r="F318" i="13"/>
  <c r="DM318" i="13" s="1"/>
  <c r="D318" i="13"/>
  <c r="DJ318" i="13"/>
  <c r="CX317" i="13"/>
  <c r="BU318" i="13"/>
  <c r="DG317" i="13"/>
  <c r="DC318" i="13" l="1"/>
  <c r="CF318" i="13"/>
  <c r="CH318" i="13"/>
  <c r="DF318" i="13" s="1"/>
  <c r="BO455" i="13"/>
  <c r="BM455" i="13"/>
  <c r="BK456" i="13" s="1"/>
  <c r="BV318" i="13"/>
  <c r="BX318" i="13"/>
  <c r="CY318" i="13" s="1"/>
  <c r="CV318" i="13"/>
  <c r="G318" i="13"/>
  <c r="DN318" i="13" s="1"/>
  <c r="E318" i="13"/>
  <c r="DK318" i="13"/>
  <c r="DL318" i="13" l="1"/>
  <c r="C319" i="13"/>
  <c r="CW318" i="13"/>
  <c r="BW318" i="13"/>
  <c r="BY318" i="13"/>
  <c r="CG318" i="13"/>
  <c r="DD318" i="13"/>
  <c r="CI318" i="13"/>
  <c r="BN456" i="13"/>
  <c r="BL456" i="13"/>
  <c r="CX318" i="13" l="1"/>
  <c r="BU319" i="13"/>
  <c r="BO456" i="13"/>
  <c r="BM456" i="13"/>
  <c r="BK457" i="13" s="1"/>
  <c r="DE318" i="13"/>
  <c r="CE319" i="13"/>
  <c r="F319" i="13"/>
  <c r="DM319" i="13" s="1"/>
  <c r="D319" i="13"/>
  <c r="DJ319" i="13"/>
  <c r="DG318" i="13"/>
  <c r="CZ318" i="13"/>
  <c r="G319" i="13" l="1"/>
  <c r="DN319" i="13" s="1"/>
  <c r="E319" i="13"/>
  <c r="DK319" i="13"/>
  <c r="BN457" i="13"/>
  <c r="BL457" i="13"/>
  <c r="CH319" i="13"/>
  <c r="DF319" i="13" s="1"/>
  <c r="DC319" i="13"/>
  <c r="CF319" i="13"/>
  <c r="CV319" i="13"/>
  <c r="BV319" i="13"/>
  <c r="BX319" i="13"/>
  <c r="CY319" i="13" s="1"/>
  <c r="CW319" i="13" l="1"/>
  <c r="BW319" i="13"/>
  <c r="BY319" i="13"/>
  <c r="BO457" i="13"/>
  <c r="BM457" i="13"/>
  <c r="BK458" i="13" s="1"/>
  <c r="DL319" i="13"/>
  <c r="C320" i="13"/>
  <c r="DD319" i="13"/>
  <c r="CG319" i="13"/>
  <c r="CI319" i="13"/>
  <c r="CZ319" i="13" l="1"/>
  <c r="DG319" i="13"/>
  <c r="CX319" i="13"/>
  <c r="BU320" i="13"/>
  <c r="F320" i="13"/>
  <c r="DM320" i="13" s="1"/>
  <c r="D320" i="13"/>
  <c r="DJ320" i="13"/>
  <c r="BN458" i="13"/>
  <c r="BL458" i="13"/>
  <c r="DE319" i="13"/>
  <c r="CE320" i="13"/>
  <c r="G320" i="13" l="1"/>
  <c r="DN320" i="13" s="1"/>
  <c r="E320" i="13"/>
  <c r="DK320" i="13"/>
  <c r="DC320" i="13"/>
  <c r="CH320" i="13"/>
  <c r="DF320" i="13" s="1"/>
  <c r="CF320" i="13"/>
  <c r="BX320" i="13"/>
  <c r="CY320" i="13" s="1"/>
  <c r="CV320" i="13"/>
  <c r="BV320" i="13"/>
  <c r="BO458" i="13"/>
  <c r="BM458" i="13"/>
  <c r="BK459" i="13" s="1"/>
  <c r="CW320" i="13" l="1"/>
  <c r="BW320" i="13"/>
  <c r="BY320" i="13"/>
  <c r="BN459" i="13"/>
  <c r="BL459" i="13"/>
  <c r="DD320" i="13"/>
  <c r="CG320" i="13"/>
  <c r="CI320" i="13"/>
  <c r="DL320" i="13"/>
  <c r="C321" i="13"/>
  <c r="DE320" i="13" l="1"/>
  <c r="CE321" i="13"/>
  <c r="F321" i="13"/>
  <c r="DM321" i="13" s="1"/>
  <c r="D321" i="13"/>
  <c r="DJ321" i="13"/>
  <c r="CX320" i="13"/>
  <c r="BU321" i="13"/>
  <c r="CZ320" i="13"/>
  <c r="BO459" i="13"/>
  <c r="BM459" i="13"/>
  <c r="BK460" i="13" s="1"/>
  <c r="DG320" i="13"/>
  <c r="CH321" i="13" l="1"/>
  <c r="DF321" i="13" s="1"/>
  <c r="CF321" i="13"/>
  <c r="DC321" i="13"/>
  <c r="BN460" i="13"/>
  <c r="BL460" i="13"/>
  <c r="CV321" i="13"/>
  <c r="BV321" i="13"/>
  <c r="BX321" i="13"/>
  <c r="CY321" i="13" s="1"/>
  <c r="G321" i="13"/>
  <c r="DN321" i="13" s="1"/>
  <c r="E321" i="13"/>
  <c r="DK321" i="13"/>
  <c r="BO460" i="13" l="1"/>
  <c r="BM460" i="13"/>
  <c r="BK461" i="13" s="1"/>
  <c r="DD321" i="13"/>
  <c r="CG321" i="13"/>
  <c r="CI321" i="13"/>
  <c r="BW321" i="13"/>
  <c r="CW321" i="13"/>
  <c r="BY321" i="13"/>
  <c r="DL321" i="13"/>
  <c r="C322" i="13"/>
  <c r="DE321" i="13" l="1"/>
  <c r="CE322" i="13"/>
  <c r="CZ321" i="13"/>
  <c r="CX321" i="13"/>
  <c r="BU322" i="13"/>
  <c r="BN461" i="13"/>
  <c r="BL461" i="13"/>
  <c r="D322" i="13"/>
  <c r="F322" i="13"/>
  <c r="DM322" i="13" s="1"/>
  <c r="DJ322" i="13"/>
  <c r="DG321" i="13"/>
  <c r="G322" i="13" l="1"/>
  <c r="DN322" i="13" s="1"/>
  <c r="E322" i="13"/>
  <c r="DK322" i="13"/>
  <c r="BX322" i="13"/>
  <c r="CY322" i="13" s="1"/>
  <c r="CV322" i="13"/>
  <c r="BV322" i="13"/>
  <c r="DC322" i="13"/>
  <c r="CH322" i="13"/>
  <c r="DF322" i="13" s="1"/>
  <c r="CF322" i="13"/>
  <c r="BO461" i="13"/>
  <c r="BM461" i="13"/>
  <c r="BK462" i="13" s="1"/>
  <c r="BW322" i="13" l="1"/>
  <c r="CW322" i="13"/>
  <c r="BY322" i="13"/>
  <c r="DL322" i="13"/>
  <c r="C323" i="13"/>
  <c r="BN462" i="13"/>
  <c r="BL462" i="13"/>
  <c r="DD322" i="13"/>
  <c r="CG322" i="13"/>
  <c r="CI322" i="13"/>
  <c r="CZ322" i="13" l="1"/>
  <c r="BO462" i="13"/>
  <c r="BM462" i="13"/>
  <c r="BK463" i="13" s="1"/>
  <c r="DG322" i="13"/>
  <c r="DE322" i="13"/>
  <c r="CE323" i="13"/>
  <c r="D323" i="13"/>
  <c r="F323" i="13"/>
  <c r="DM323" i="13" s="1"/>
  <c r="DJ323" i="13"/>
  <c r="CX322" i="13"/>
  <c r="BU323" i="13"/>
  <c r="CF323" i="13" l="1"/>
  <c r="CH323" i="13"/>
  <c r="DF323" i="13" s="1"/>
  <c r="DC323" i="13"/>
  <c r="BN463" i="13"/>
  <c r="BL463" i="13"/>
  <c r="BV323" i="13"/>
  <c r="BX323" i="13"/>
  <c r="CY323" i="13" s="1"/>
  <c r="CV323" i="13"/>
  <c r="G323" i="13"/>
  <c r="DN323" i="13" s="1"/>
  <c r="E323" i="13"/>
  <c r="DK323" i="13"/>
  <c r="BW323" i="13" l="1"/>
  <c r="CW323" i="13"/>
  <c r="BY323" i="13"/>
  <c r="BO463" i="13"/>
  <c r="BM463" i="13"/>
  <c r="BK464" i="13" s="1"/>
  <c r="DL323" i="13"/>
  <c r="C324" i="13"/>
  <c r="DD323" i="13"/>
  <c r="CG323" i="13"/>
  <c r="CI323" i="13"/>
  <c r="CZ323" i="13" l="1"/>
  <c r="D324" i="13"/>
  <c r="F324" i="13"/>
  <c r="DM324" i="13" s="1"/>
  <c r="DJ324" i="13"/>
  <c r="DE323" i="13"/>
  <c r="CE324" i="13"/>
  <c r="DG323" i="13"/>
  <c r="BN464" i="13"/>
  <c r="BL464" i="13"/>
  <c r="CX323" i="13"/>
  <c r="BU324" i="13"/>
  <c r="DC324" i="13" l="1"/>
  <c r="CH324" i="13"/>
  <c r="DF324" i="13" s="1"/>
  <c r="CF324" i="13"/>
  <c r="G324" i="13"/>
  <c r="DN324" i="13" s="1"/>
  <c r="E324" i="13"/>
  <c r="DK324" i="13"/>
  <c r="BX324" i="13"/>
  <c r="CY324" i="13" s="1"/>
  <c r="BV324" i="13"/>
  <c r="CV324" i="13"/>
  <c r="BO464" i="13"/>
  <c r="BM464" i="13"/>
  <c r="BK465" i="13" s="1"/>
  <c r="CG324" i="13" l="1"/>
  <c r="DD324" i="13"/>
  <c r="CI324" i="13"/>
  <c r="DL324" i="13"/>
  <c r="C325" i="13"/>
  <c r="BN465" i="13"/>
  <c r="BL465" i="13"/>
  <c r="BO465" i="13" s="1"/>
  <c r="BW324" i="13"/>
  <c r="CW324" i="13"/>
  <c r="BY324" i="13"/>
  <c r="CZ324" i="13" l="1"/>
  <c r="DG324" i="13"/>
  <c r="CX324" i="13"/>
  <c r="BU325" i="13"/>
  <c r="BM465" i="13"/>
  <c r="BK466" i="13" s="1"/>
  <c r="F325" i="13"/>
  <c r="DM325" i="13" s="1"/>
  <c r="D325" i="13"/>
  <c r="DJ325" i="13"/>
  <c r="DE324" i="13"/>
  <c r="CE325" i="13"/>
  <c r="CF325" i="13" l="1"/>
  <c r="CH325" i="13"/>
  <c r="DF325" i="13" s="1"/>
  <c r="DC325" i="13"/>
  <c r="BV325" i="13"/>
  <c r="BX325" i="13"/>
  <c r="CY325" i="13" s="1"/>
  <c r="CV325" i="13"/>
  <c r="G325" i="13"/>
  <c r="DN325" i="13" s="1"/>
  <c r="E325" i="13"/>
  <c r="DK325" i="13"/>
  <c r="BN466" i="13"/>
  <c r="BL466" i="13"/>
  <c r="BO466" i="13" l="1"/>
  <c r="BM466" i="13"/>
  <c r="BK467" i="13" s="1"/>
  <c r="DL325" i="13"/>
  <c r="C326" i="13"/>
  <c r="BW325" i="13"/>
  <c r="CW325" i="13"/>
  <c r="BY325" i="13"/>
  <c r="DD325" i="13"/>
  <c r="CG325" i="13"/>
  <c r="CI325" i="13"/>
  <c r="CZ325" i="13" l="1"/>
  <c r="DG325" i="13"/>
  <c r="BN467" i="13"/>
  <c r="BL467" i="13"/>
  <c r="DE325" i="13"/>
  <c r="CE326" i="13"/>
  <c r="CX325" i="13"/>
  <c r="BU326" i="13"/>
  <c r="D326" i="13"/>
  <c r="F326" i="13"/>
  <c r="DM326" i="13" s="1"/>
  <c r="DJ326" i="13"/>
  <c r="BO467" i="13" l="1"/>
  <c r="BM467" i="13"/>
  <c r="BK468" i="13" s="1"/>
  <c r="BV326" i="13"/>
  <c r="CV326" i="13"/>
  <c r="BX326" i="13"/>
  <c r="CY326" i="13" s="1"/>
  <c r="DC326" i="13"/>
  <c r="CF326" i="13"/>
  <c r="CH326" i="13"/>
  <c r="DF326" i="13" s="1"/>
  <c r="G326" i="13"/>
  <c r="DN326" i="13" s="1"/>
  <c r="E326" i="13"/>
  <c r="DK326" i="13"/>
  <c r="BW326" i="13" l="1"/>
  <c r="CW326" i="13"/>
  <c r="BY326" i="13"/>
  <c r="BN468" i="13"/>
  <c r="BL468" i="13"/>
  <c r="DL326" i="13"/>
  <c r="C327" i="13"/>
  <c r="DD326" i="13"/>
  <c r="CG326" i="13"/>
  <c r="CI326" i="13"/>
  <c r="DG326" i="13" l="1"/>
  <c r="CZ326" i="13"/>
  <c r="DE326" i="13"/>
  <c r="CE327" i="13"/>
  <c r="F327" i="13"/>
  <c r="DM327" i="13" s="1"/>
  <c r="D327" i="13"/>
  <c r="DJ327" i="13"/>
  <c r="BO468" i="13"/>
  <c r="BM468" i="13"/>
  <c r="BK469" i="13" s="1"/>
  <c r="CX326" i="13"/>
  <c r="BU327" i="13"/>
  <c r="BX327" i="13" l="1"/>
  <c r="CY327" i="13" s="1"/>
  <c r="CV327" i="13"/>
  <c r="BV327" i="13"/>
  <c r="DC327" i="13"/>
  <c r="CF327" i="13"/>
  <c r="CH327" i="13"/>
  <c r="DF327" i="13" s="1"/>
  <c r="BN469" i="13"/>
  <c r="BL469" i="13"/>
  <c r="G327" i="13"/>
  <c r="DN327" i="13" s="1"/>
  <c r="E327" i="13"/>
  <c r="DK327" i="13"/>
  <c r="BO469" i="13" l="1"/>
  <c r="BM469" i="13"/>
  <c r="BK470" i="13" s="1"/>
  <c r="CW327" i="13"/>
  <c r="BW327" i="13"/>
  <c r="BY327" i="13"/>
  <c r="DD327" i="13"/>
  <c r="CG327" i="13"/>
  <c r="CI327" i="13"/>
  <c r="DL327" i="13"/>
  <c r="C328" i="13"/>
  <c r="DE327" i="13" l="1"/>
  <c r="CE328" i="13"/>
  <c r="F328" i="13"/>
  <c r="DM328" i="13" s="1"/>
  <c r="D328" i="13"/>
  <c r="DJ328" i="13"/>
  <c r="BN470" i="13"/>
  <c r="BL470" i="13"/>
  <c r="BO470" i="13" s="1"/>
  <c r="CX327" i="13"/>
  <c r="BU328" i="13"/>
  <c r="DG327" i="13"/>
  <c r="CZ327" i="13"/>
  <c r="BM470" i="13" l="1"/>
  <c r="BK471" i="13" s="1"/>
  <c r="BN471" i="13" s="1"/>
  <c r="CV328" i="13"/>
  <c r="BX328" i="13"/>
  <c r="CY328" i="13" s="1"/>
  <c r="BV328" i="13"/>
  <c r="G328" i="13"/>
  <c r="DN328" i="13" s="1"/>
  <c r="E328" i="13"/>
  <c r="DK328" i="13"/>
  <c r="CF328" i="13"/>
  <c r="CH328" i="13"/>
  <c r="DF328" i="13" s="1"/>
  <c r="DC328" i="13"/>
  <c r="BL471" i="13" l="1"/>
  <c r="BM471" i="13" s="1"/>
  <c r="BK472" i="13" s="1"/>
  <c r="CG328" i="13"/>
  <c r="DD328" i="13"/>
  <c r="CI328" i="13"/>
  <c r="DL328" i="13"/>
  <c r="C329" i="13"/>
  <c r="CW328" i="13"/>
  <c r="BW328" i="13"/>
  <c r="BY328" i="13"/>
  <c r="BO471" i="13" l="1"/>
  <c r="CZ328" i="13"/>
  <c r="D329" i="13"/>
  <c r="F329" i="13"/>
  <c r="DM329" i="13" s="1"/>
  <c r="DJ329" i="13"/>
  <c r="DG328" i="13"/>
  <c r="CX328" i="13"/>
  <c r="BU329" i="13"/>
  <c r="BN472" i="13"/>
  <c r="BL472" i="13"/>
  <c r="DE328" i="13"/>
  <c r="CE329" i="13"/>
  <c r="G329" i="13" l="1"/>
  <c r="DN329" i="13" s="1"/>
  <c r="E329" i="13"/>
  <c r="DK329" i="13"/>
  <c r="CF329" i="13"/>
  <c r="CH329" i="13"/>
  <c r="DF329" i="13" s="1"/>
  <c r="DC329" i="13"/>
  <c r="BO472" i="13"/>
  <c r="BM472" i="13"/>
  <c r="BK473" i="13" s="1"/>
  <c r="BV329" i="13"/>
  <c r="CV329" i="13"/>
  <c r="BX329" i="13"/>
  <c r="CY329" i="13" s="1"/>
  <c r="DD329" i="13" l="1"/>
  <c r="CG329" i="13"/>
  <c r="CI329" i="13"/>
  <c r="CW329" i="13"/>
  <c r="BW329" i="13"/>
  <c r="BY329" i="13"/>
  <c r="DL329" i="13"/>
  <c r="C330" i="13"/>
  <c r="BN473" i="13"/>
  <c r="BL473" i="13"/>
  <c r="CZ329" i="13" l="1"/>
  <c r="CX329" i="13"/>
  <c r="BU330" i="13"/>
  <c r="DE329" i="13"/>
  <c r="CE330" i="13"/>
  <c r="BO473" i="13"/>
  <c r="BM473" i="13"/>
  <c r="BK474" i="13" s="1"/>
  <c r="DG329" i="13"/>
  <c r="D330" i="13"/>
  <c r="F330" i="13"/>
  <c r="DM330" i="13" s="1"/>
  <c r="DJ330" i="13"/>
  <c r="CF330" i="13" l="1"/>
  <c r="DC330" i="13"/>
  <c r="CH330" i="13"/>
  <c r="DF330" i="13" s="1"/>
  <c r="G330" i="13"/>
  <c r="DN330" i="13" s="1"/>
  <c r="E330" i="13"/>
  <c r="DK330" i="13"/>
  <c r="BN474" i="13"/>
  <c r="BL474" i="13"/>
  <c r="BO474" i="13" s="1"/>
  <c r="CV330" i="13"/>
  <c r="BV330" i="13"/>
  <c r="BX330" i="13"/>
  <c r="CY330" i="13" s="1"/>
  <c r="BM474" i="13" l="1"/>
  <c r="BK475" i="13" s="1"/>
  <c r="BN475" i="13" s="1"/>
  <c r="DL330" i="13"/>
  <c r="C331" i="13"/>
  <c r="CG330" i="13"/>
  <c r="DD330" i="13"/>
  <c r="CI330" i="13"/>
  <c r="BW330" i="13"/>
  <c r="CW330" i="13"/>
  <c r="BY330" i="13"/>
  <c r="BL475" i="13" l="1"/>
  <c r="BM475" i="13" s="1"/>
  <c r="BK476" i="13" s="1"/>
  <c r="DE330" i="13"/>
  <c r="CE331" i="13"/>
  <c r="DG330" i="13"/>
  <c r="CZ330" i="13"/>
  <c r="CX330" i="13"/>
  <c r="BU331" i="13"/>
  <c r="F331" i="13"/>
  <c r="DM331" i="13" s="1"/>
  <c r="D331" i="13"/>
  <c r="DJ331" i="13"/>
  <c r="BO475" i="13" l="1"/>
  <c r="G331" i="13"/>
  <c r="DN331" i="13" s="1"/>
  <c r="E331" i="13"/>
  <c r="DK331" i="13"/>
  <c r="CH331" i="13"/>
  <c r="DF331" i="13" s="1"/>
  <c r="CF331" i="13"/>
  <c r="DC331" i="13"/>
  <c r="BN476" i="13"/>
  <c r="BL476" i="13"/>
  <c r="CV331" i="13"/>
  <c r="BV331" i="13"/>
  <c r="BX331" i="13"/>
  <c r="CY331" i="13" s="1"/>
  <c r="BW331" i="13" l="1"/>
  <c r="CW331" i="13"/>
  <c r="BY331" i="13"/>
  <c r="BO476" i="13"/>
  <c r="BM476" i="13"/>
  <c r="BK477" i="13" s="1"/>
  <c r="DL331" i="13"/>
  <c r="C332" i="13"/>
  <c r="DD331" i="13"/>
  <c r="CG331" i="13"/>
  <c r="CI331" i="13"/>
  <c r="CZ331" i="13" l="1"/>
  <c r="DG331" i="13"/>
  <c r="D332" i="13"/>
  <c r="F332" i="13"/>
  <c r="DM332" i="13" s="1"/>
  <c r="DJ332" i="13"/>
  <c r="DE331" i="13"/>
  <c r="CE332" i="13"/>
  <c r="BN477" i="13"/>
  <c r="BL477" i="13"/>
  <c r="CX331" i="13"/>
  <c r="BU332" i="13"/>
  <c r="BX332" i="13" l="1"/>
  <c r="CY332" i="13" s="1"/>
  <c r="CV332" i="13"/>
  <c r="BV332" i="13"/>
  <c r="DC332" i="13"/>
  <c r="CF332" i="13"/>
  <c r="CH332" i="13"/>
  <c r="DF332" i="13" s="1"/>
  <c r="BO477" i="13"/>
  <c r="BM477" i="13"/>
  <c r="BK478" i="13" s="1"/>
  <c r="G332" i="13"/>
  <c r="DN332" i="13" s="1"/>
  <c r="E332" i="13"/>
  <c r="DK332" i="13"/>
  <c r="CW332" i="13" l="1"/>
  <c r="BW332" i="13"/>
  <c r="BY332" i="13"/>
  <c r="BN478" i="13"/>
  <c r="BL478" i="13"/>
  <c r="BO478" i="13" s="1"/>
  <c r="DD332" i="13"/>
  <c r="CG332" i="13"/>
  <c r="CI332" i="13"/>
  <c r="DL332" i="13"/>
  <c r="C333" i="13"/>
  <c r="BM478" i="13" l="1"/>
  <c r="BK479" i="13" s="1"/>
  <c r="BN479" i="13" s="1"/>
  <c r="DG332" i="13"/>
  <c r="CX332" i="13"/>
  <c r="BU333" i="13"/>
  <c r="CZ332" i="13"/>
  <c r="DE332" i="13"/>
  <c r="CE333" i="13"/>
  <c r="D333" i="13"/>
  <c r="F333" i="13"/>
  <c r="DM333" i="13" s="1"/>
  <c r="DJ333" i="13"/>
  <c r="BL479" i="13" l="1"/>
  <c r="BM479" i="13" s="1"/>
  <c r="BK480" i="13" s="1"/>
  <c r="BV333" i="13"/>
  <c r="BX333" i="13"/>
  <c r="CY333" i="13" s="1"/>
  <c r="CV333" i="13"/>
  <c r="BO479" i="13"/>
  <c r="CF333" i="13"/>
  <c r="CH333" i="13"/>
  <c r="DF333" i="13" s="1"/>
  <c r="DC333" i="13"/>
  <c r="G333" i="13"/>
  <c r="DN333" i="13" s="1"/>
  <c r="E333" i="13"/>
  <c r="DK333" i="13"/>
  <c r="DL333" i="13" l="1"/>
  <c r="C334" i="13"/>
  <c r="DD333" i="13"/>
  <c r="CG333" i="13"/>
  <c r="CI333" i="13"/>
  <c r="BN480" i="13"/>
  <c r="BL480" i="13"/>
  <c r="CW333" i="13"/>
  <c r="BW333" i="13"/>
  <c r="BY333" i="13"/>
  <c r="DE333" i="13" l="1"/>
  <c r="CE334" i="13"/>
  <c r="BO480" i="13"/>
  <c r="BM480" i="13"/>
  <c r="BK481" i="13" s="1"/>
  <c r="CX333" i="13"/>
  <c r="BU334" i="13"/>
  <c r="D334" i="13"/>
  <c r="F334" i="13"/>
  <c r="DM334" i="13" s="1"/>
  <c r="DJ334" i="13"/>
  <c r="CZ333" i="13"/>
  <c r="DG333" i="13"/>
  <c r="BN481" i="13" l="1"/>
  <c r="BL481" i="13"/>
  <c r="BV334" i="13"/>
  <c r="CV334" i="13"/>
  <c r="BX334" i="13"/>
  <c r="CY334" i="13" s="1"/>
  <c r="DC334" i="13"/>
  <c r="CF334" i="13"/>
  <c r="CH334" i="13"/>
  <c r="DF334" i="13" s="1"/>
  <c r="G334" i="13"/>
  <c r="DN334" i="13" s="1"/>
  <c r="E334" i="13"/>
  <c r="DK334" i="13"/>
  <c r="BO481" i="13" l="1"/>
  <c r="BM481" i="13"/>
  <c r="BK482" i="13" s="1"/>
  <c r="DD334" i="13"/>
  <c r="CG334" i="13"/>
  <c r="CI334" i="13"/>
  <c r="DL334" i="13"/>
  <c r="C335" i="13"/>
  <c r="CW334" i="13"/>
  <c r="BW334" i="13"/>
  <c r="BY334" i="13"/>
  <c r="DE334" i="13" l="1"/>
  <c r="CE335" i="13"/>
  <c r="F335" i="13"/>
  <c r="DM335" i="13" s="1"/>
  <c r="D335" i="13"/>
  <c r="DJ335" i="13"/>
  <c r="BN482" i="13"/>
  <c r="BL482" i="13"/>
  <c r="CZ334" i="13"/>
  <c r="CX334" i="13"/>
  <c r="BU335" i="13"/>
  <c r="DG334" i="13"/>
  <c r="CV335" i="13" l="1"/>
  <c r="BX335" i="13"/>
  <c r="CY335" i="13" s="1"/>
  <c r="BV335" i="13"/>
  <c r="G335" i="13"/>
  <c r="DN335" i="13" s="1"/>
  <c r="E335" i="13"/>
  <c r="DK335" i="13"/>
  <c r="DC335" i="13"/>
  <c r="CF335" i="13"/>
  <c r="CH335" i="13"/>
  <c r="DF335" i="13" s="1"/>
  <c r="BO482" i="13"/>
  <c r="BM482" i="13"/>
  <c r="BK483" i="13" s="1"/>
  <c r="CW335" i="13" l="1"/>
  <c r="BW335" i="13"/>
  <c r="BY335" i="13"/>
  <c r="DD335" i="13"/>
  <c r="CG335" i="13"/>
  <c r="CI335" i="13"/>
  <c r="DL335" i="13"/>
  <c r="C336" i="13"/>
  <c r="BN483" i="13"/>
  <c r="BL483" i="13"/>
  <c r="F336" i="13" l="1"/>
  <c r="DM336" i="13" s="1"/>
  <c r="D336" i="13"/>
  <c r="DJ336" i="13"/>
  <c r="CZ335" i="13"/>
  <c r="DG335" i="13"/>
  <c r="CX335" i="13"/>
  <c r="BU336" i="13"/>
  <c r="BO483" i="13"/>
  <c r="BM483" i="13"/>
  <c r="BK484" i="13" s="1"/>
  <c r="DE335" i="13"/>
  <c r="CE336" i="13"/>
  <c r="BN484" i="13" l="1"/>
  <c r="BL484" i="13"/>
  <c r="DC336" i="13"/>
  <c r="CH336" i="13"/>
  <c r="DF336" i="13" s="1"/>
  <c r="CF336" i="13"/>
  <c r="BV336" i="13"/>
  <c r="BX336" i="13"/>
  <c r="CY336" i="13" s="1"/>
  <c r="CV336" i="13"/>
  <c r="G336" i="13"/>
  <c r="DN336" i="13" s="1"/>
  <c r="E336" i="13"/>
  <c r="DK336" i="13"/>
  <c r="CG336" i="13" l="1"/>
  <c r="DD336" i="13"/>
  <c r="CI336" i="13"/>
  <c r="DL336" i="13"/>
  <c r="C337" i="13"/>
  <c r="BO484" i="13"/>
  <c r="BM484" i="13"/>
  <c r="BK485" i="13" s="1"/>
  <c r="CW336" i="13"/>
  <c r="BW336" i="13"/>
  <c r="BY336" i="13"/>
  <c r="DG336" i="13" l="1"/>
  <c r="BN485" i="13"/>
  <c r="BL485" i="13"/>
  <c r="CZ336" i="13"/>
  <c r="CX336" i="13"/>
  <c r="BU337" i="13"/>
  <c r="F337" i="13"/>
  <c r="DM337" i="13" s="1"/>
  <c r="D337" i="13"/>
  <c r="DJ337" i="13"/>
  <c r="DE336" i="13"/>
  <c r="CE337" i="13"/>
  <c r="G337" i="13" l="1"/>
  <c r="DN337" i="13" s="1"/>
  <c r="E337" i="13"/>
  <c r="DK337" i="13"/>
  <c r="BO485" i="13"/>
  <c r="BM485" i="13"/>
  <c r="BK486" i="13" s="1"/>
  <c r="CH337" i="13"/>
  <c r="DF337" i="13" s="1"/>
  <c r="DC337" i="13"/>
  <c r="CF337" i="13"/>
  <c r="CV337" i="13"/>
  <c r="BV337" i="13"/>
  <c r="BX337" i="13"/>
  <c r="CY337" i="13" s="1"/>
  <c r="CW337" i="13" l="1"/>
  <c r="BW337" i="13"/>
  <c r="BY337" i="13"/>
  <c r="BN486" i="13"/>
  <c r="BL486" i="13"/>
  <c r="BO486" i="13" s="1"/>
  <c r="DL337" i="13"/>
  <c r="C338" i="13"/>
  <c r="DD337" i="13"/>
  <c r="CG337" i="13"/>
  <c r="CI337" i="13"/>
  <c r="BM486" i="13" l="1"/>
  <c r="BK487" i="13" s="1"/>
  <c r="BN487" i="13" s="1"/>
  <c r="DG337" i="13"/>
  <c r="DE337" i="13"/>
  <c r="CE338" i="13"/>
  <c r="CZ337" i="13"/>
  <c r="CX337" i="13"/>
  <c r="BU338" i="13"/>
  <c r="D338" i="13"/>
  <c r="F338" i="13"/>
  <c r="DM338" i="13" s="1"/>
  <c r="DJ338" i="13"/>
  <c r="BL487" i="13" l="1"/>
  <c r="BM487" i="13" s="1"/>
  <c r="BK488" i="13" s="1"/>
  <c r="CV338" i="13"/>
  <c r="BX338" i="13"/>
  <c r="CY338" i="13" s="1"/>
  <c r="BV338" i="13"/>
  <c r="CH338" i="13"/>
  <c r="DF338" i="13" s="1"/>
  <c r="DC338" i="13"/>
  <c r="CF338" i="13"/>
  <c r="G338" i="13"/>
  <c r="DN338" i="13" s="1"/>
  <c r="E338" i="13"/>
  <c r="DK338" i="13"/>
  <c r="BO487" i="13" l="1"/>
  <c r="DL338" i="13"/>
  <c r="C339" i="13"/>
  <c r="BN488" i="13"/>
  <c r="BL488" i="13"/>
  <c r="DD338" i="13"/>
  <c r="CG338" i="13"/>
  <c r="CI338" i="13"/>
  <c r="CW338" i="13"/>
  <c r="BW338" i="13"/>
  <c r="BY338" i="13"/>
  <c r="DG338" i="13" l="1"/>
  <c r="CZ338" i="13"/>
  <c r="DE338" i="13"/>
  <c r="CE339" i="13"/>
  <c r="CX338" i="13"/>
  <c r="BU339" i="13"/>
  <c r="F339" i="13"/>
  <c r="DM339" i="13" s="1"/>
  <c r="D339" i="13"/>
  <c r="DJ339" i="13"/>
  <c r="BO488" i="13"/>
  <c r="BM488" i="13"/>
  <c r="BK489" i="13" s="1"/>
  <c r="BN489" i="13" l="1"/>
  <c r="BL489" i="13"/>
  <c r="CH339" i="13"/>
  <c r="DF339" i="13" s="1"/>
  <c r="DC339" i="13"/>
  <c r="CF339" i="13"/>
  <c r="G339" i="13"/>
  <c r="DN339" i="13" s="1"/>
  <c r="E339" i="13"/>
  <c r="DK339" i="13"/>
  <c r="CV339" i="13"/>
  <c r="BV339" i="13"/>
  <c r="BX339" i="13"/>
  <c r="CY339" i="13" s="1"/>
  <c r="BO489" i="13" l="1"/>
  <c r="BM489" i="13"/>
  <c r="BK490" i="13" s="1"/>
  <c r="DD339" i="13"/>
  <c r="CG339" i="13"/>
  <c r="CI339" i="13"/>
  <c r="BW339" i="13"/>
  <c r="CW339" i="13"/>
  <c r="BY339" i="13"/>
  <c r="DL339" i="13"/>
  <c r="C340" i="13"/>
  <c r="DE339" i="13" l="1"/>
  <c r="CE340" i="13"/>
  <c r="BN490" i="13"/>
  <c r="BL490" i="13"/>
  <c r="CZ339" i="13"/>
  <c r="F340" i="13"/>
  <c r="DM340" i="13" s="1"/>
  <c r="D340" i="13"/>
  <c r="DJ340" i="13"/>
  <c r="CX339" i="13"/>
  <c r="BU340" i="13"/>
  <c r="DG339" i="13"/>
  <c r="DC340" i="13" l="1"/>
  <c r="CH340" i="13"/>
  <c r="DF340" i="13" s="1"/>
  <c r="CF340" i="13"/>
  <c r="BX340" i="13"/>
  <c r="CY340" i="13" s="1"/>
  <c r="BV340" i="13"/>
  <c r="CV340" i="13"/>
  <c r="G340" i="13"/>
  <c r="DN340" i="13" s="1"/>
  <c r="E340" i="13"/>
  <c r="DK340" i="13"/>
  <c r="BO490" i="13"/>
  <c r="BM490" i="13"/>
  <c r="BK491" i="13" s="1"/>
  <c r="CG340" i="13" l="1"/>
  <c r="DD340" i="13"/>
  <c r="CI340" i="13"/>
  <c r="CW340" i="13"/>
  <c r="BW340" i="13"/>
  <c r="BY340" i="13"/>
  <c r="DL340" i="13"/>
  <c r="C341" i="13"/>
  <c r="BN491" i="13"/>
  <c r="BL491" i="13"/>
  <c r="F341" i="13" l="1"/>
  <c r="DM341" i="13" s="1"/>
  <c r="D341" i="13"/>
  <c r="DJ341" i="13"/>
  <c r="CZ340" i="13"/>
  <c r="BO491" i="13"/>
  <c r="BM491" i="13"/>
  <c r="BK492" i="13" s="1"/>
  <c r="DG340" i="13"/>
  <c r="CX340" i="13"/>
  <c r="BU341" i="13"/>
  <c r="DE340" i="13"/>
  <c r="CE341" i="13"/>
  <c r="CF341" i="13" l="1"/>
  <c r="CH341" i="13"/>
  <c r="DF341" i="13" s="1"/>
  <c r="DC341" i="13"/>
  <c r="G341" i="13"/>
  <c r="DN341" i="13" s="1"/>
  <c r="E341" i="13"/>
  <c r="DK341" i="13"/>
  <c r="BN492" i="13"/>
  <c r="BL492" i="13"/>
  <c r="CV341" i="13"/>
  <c r="BV341" i="13"/>
  <c r="BX341" i="13"/>
  <c r="CY341" i="13" s="1"/>
  <c r="BO492" i="13" l="1"/>
  <c r="BM492" i="13"/>
  <c r="BK493" i="13" s="1"/>
  <c r="DL341" i="13"/>
  <c r="C342" i="13"/>
  <c r="CG341" i="13"/>
  <c r="DD341" i="13"/>
  <c r="CI341" i="13"/>
  <c r="BW341" i="13"/>
  <c r="CW341" i="13"/>
  <c r="BY341" i="13"/>
  <c r="D342" i="13" l="1"/>
  <c r="F342" i="13"/>
  <c r="DM342" i="13" s="1"/>
  <c r="DJ342" i="13"/>
  <c r="CX341" i="13"/>
  <c r="BU342" i="13"/>
  <c r="CZ341" i="13"/>
  <c r="BN493" i="13"/>
  <c r="BL493" i="13"/>
  <c r="DG341" i="13"/>
  <c r="DE341" i="13"/>
  <c r="CE342" i="13"/>
  <c r="CH342" i="13" l="1"/>
  <c r="DF342" i="13" s="1"/>
  <c r="DC342" i="13"/>
  <c r="CF342" i="13"/>
  <c r="BO493" i="13"/>
  <c r="BM493" i="13"/>
  <c r="BK494" i="13" s="1"/>
  <c r="CV342" i="13"/>
  <c r="BX342" i="13"/>
  <c r="CY342" i="13" s="1"/>
  <c r="BV342" i="13"/>
  <c r="G342" i="13"/>
  <c r="DN342" i="13" s="1"/>
  <c r="E342" i="13"/>
  <c r="DK342" i="13"/>
  <c r="CG342" i="13" l="1"/>
  <c r="DD342" i="13"/>
  <c r="CI342" i="13"/>
  <c r="BN494" i="13"/>
  <c r="BL494" i="13"/>
  <c r="DL342" i="13"/>
  <c r="C343" i="13"/>
  <c r="CW342" i="13"/>
  <c r="BW342" i="13"/>
  <c r="BY342" i="13"/>
  <c r="F343" i="13" l="1"/>
  <c r="DM343" i="13" s="1"/>
  <c r="D343" i="13"/>
  <c r="DJ343" i="13"/>
  <c r="CZ342" i="13"/>
  <c r="DG342" i="13"/>
  <c r="BO494" i="13"/>
  <c r="BM494" i="13"/>
  <c r="BK495" i="13" s="1"/>
  <c r="CX342" i="13"/>
  <c r="BU343" i="13"/>
  <c r="DE342" i="13"/>
  <c r="CE343" i="13"/>
  <c r="CF343" i="13" l="1"/>
  <c r="CH343" i="13"/>
  <c r="DF343" i="13" s="1"/>
  <c r="DC343" i="13"/>
  <c r="BN495" i="13"/>
  <c r="BL495" i="13"/>
  <c r="G343" i="13"/>
  <c r="DN343" i="13" s="1"/>
  <c r="E343" i="13"/>
  <c r="DK343" i="13"/>
  <c r="BV343" i="13"/>
  <c r="BX343" i="13"/>
  <c r="CY343" i="13" s="1"/>
  <c r="CV343" i="13"/>
  <c r="CW343" i="13" l="1"/>
  <c r="BW343" i="13"/>
  <c r="BY343" i="13"/>
  <c r="BO495" i="13"/>
  <c r="BM495" i="13"/>
  <c r="BK496" i="13" s="1"/>
  <c r="DL343" i="13"/>
  <c r="C344" i="13"/>
  <c r="CG343" i="13"/>
  <c r="DD343" i="13"/>
  <c r="CI343" i="13"/>
  <c r="D344" i="13" l="1"/>
  <c r="F344" i="13"/>
  <c r="DM344" i="13" s="1"/>
  <c r="DJ344" i="13"/>
  <c r="DG343" i="13"/>
  <c r="CX343" i="13"/>
  <c r="BU344" i="13"/>
  <c r="CZ343" i="13"/>
  <c r="DE343" i="13"/>
  <c r="CE344" i="13"/>
  <c r="BN496" i="13"/>
  <c r="BL496" i="13"/>
  <c r="BO496" i="13" l="1"/>
  <c r="BM496" i="13"/>
  <c r="BK497" i="13" s="1"/>
  <c r="G344" i="13"/>
  <c r="DN344" i="13" s="1"/>
  <c r="E344" i="13"/>
  <c r="DK344" i="13"/>
  <c r="DC344" i="13"/>
  <c r="CH344" i="13"/>
  <c r="DF344" i="13" s="1"/>
  <c r="CF344" i="13"/>
  <c r="BV344" i="13"/>
  <c r="CV344" i="13"/>
  <c r="BX344" i="13"/>
  <c r="CY344" i="13" s="1"/>
  <c r="DL344" i="13" l="1"/>
  <c r="C345" i="13"/>
  <c r="BN497" i="13"/>
  <c r="BL497" i="13"/>
  <c r="CW344" i="13"/>
  <c r="BW344" i="13"/>
  <c r="BY344" i="13"/>
  <c r="DD344" i="13"/>
  <c r="CG344" i="13"/>
  <c r="CI344" i="13"/>
  <c r="CZ344" i="13" l="1"/>
  <c r="DG344" i="13"/>
  <c r="CX344" i="13"/>
  <c r="BU345" i="13"/>
  <c r="DE344" i="13"/>
  <c r="CE345" i="13"/>
  <c r="D345" i="13"/>
  <c r="F345" i="13"/>
  <c r="DM345" i="13" s="1"/>
  <c r="DJ345" i="13"/>
  <c r="BO497" i="13"/>
  <c r="BM497" i="13"/>
  <c r="BK498" i="13" s="1"/>
  <c r="CV345" i="13" l="1"/>
  <c r="BX345" i="13"/>
  <c r="CY345" i="13" s="1"/>
  <c r="BV345" i="13"/>
  <c r="BN498" i="13"/>
  <c r="BL498" i="13"/>
  <c r="G345" i="13"/>
  <c r="DN345" i="13" s="1"/>
  <c r="E345" i="13"/>
  <c r="DK345" i="13"/>
  <c r="CH345" i="13"/>
  <c r="DF345" i="13" s="1"/>
  <c r="DC345" i="13"/>
  <c r="CF345" i="13"/>
  <c r="BW345" i="13" l="1"/>
  <c r="CW345" i="13"/>
  <c r="BY345" i="13"/>
  <c r="BO498" i="13"/>
  <c r="BM498" i="13"/>
  <c r="BK499" i="13" s="1"/>
  <c r="DD345" i="13"/>
  <c r="CG345" i="13"/>
  <c r="CI345" i="13"/>
  <c r="DL345" i="13"/>
  <c r="C346" i="13"/>
  <c r="DE345" i="13" l="1"/>
  <c r="CE346" i="13"/>
  <c r="DG345" i="13"/>
  <c r="CZ345" i="13"/>
  <c r="D346" i="13"/>
  <c r="F346" i="13"/>
  <c r="DM346" i="13" s="1"/>
  <c r="DJ346" i="13"/>
  <c r="BN499" i="13"/>
  <c r="BL499" i="13"/>
  <c r="CX345" i="13"/>
  <c r="BU346" i="13"/>
  <c r="BV346" i="13" l="1"/>
  <c r="CV346" i="13"/>
  <c r="BX346" i="13"/>
  <c r="CY346" i="13" s="1"/>
  <c r="CF346" i="13"/>
  <c r="CH346" i="13"/>
  <c r="DF346" i="13" s="1"/>
  <c r="DC346" i="13"/>
  <c r="BO499" i="13"/>
  <c r="BM499" i="13"/>
  <c r="BK500" i="13" s="1"/>
  <c r="G346" i="13"/>
  <c r="DN346" i="13" s="1"/>
  <c r="E346" i="13"/>
  <c r="DK346" i="13"/>
  <c r="BN500" i="13" l="1"/>
  <c r="BL500" i="13"/>
  <c r="CW346" i="13"/>
  <c r="BW346" i="13"/>
  <c r="BY346" i="13"/>
  <c r="CG346" i="13"/>
  <c r="DD346" i="13"/>
  <c r="CI346" i="13"/>
  <c r="DL346" i="13"/>
  <c r="C347" i="13"/>
  <c r="BO500" i="13" l="1"/>
  <c r="BM500" i="13"/>
  <c r="BK501" i="13" s="1"/>
  <c r="DE346" i="13"/>
  <c r="CE347" i="13"/>
  <c r="DG346" i="13"/>
  <c r="CZ346" i="13"/>
  <c r="F347" i="13"/>
  <c r="DM347" i="13" s="1"/>
  <c r="D347" i="13"/>
  <c r="DJ347" i="13"/>
  <c r="CX346" i="13"/>
  <c r="BU347" i="13"/>
  <c r="DC347" i="13" l="1"/>
  <c r="CH347" i="13"/>
  <c r="DF347" i="13" s="1"/>
  <c r="CF347" i="13"/>
  <c r="CV347" i="13"/>
  <c r="BV347" i="13"/>
  <c r="BX347" i="13"/>
  <c r="CY347" i="13" s="1"/>
  <c r="BN501" i="13"/>
  <c r="BL501" i="13"/>
  <c r="G347" i="13"/>
  <c r="DN347" i="13" s="1"/>
  <c r="E347" i="13"/>
  <c r="DK347" i="13"/>
  <c r="CG347" i="13" l="1"/>
  <c r="DD347" i="13"/>
  <c r="CI347" i="13"/>
  <c r="BO501" i="13"/>
  <c r="BM501" i="13"/>
  <c r="BK502" i="13" s="1"/>
  <c r="CW347" i="13"/>
  <c r="BW347" i="13"/>
  <c r="BY347" i="13"/>
  <c r="DL347" i="13"/>
  <c r="C348" i="13"/>
  <c r="CZ347" i="13" l="1"/>
  <c r="DG347" i="13"/>
  <c r="D348" i="13"/>
  <c r="F348" i="13"/>
  <c r="DM348" i="13" s="1"/>
  <c r="DJ348" i="13"/>
  <c r="CX347" i="13"/>
  <c r="BU348" i="13"/>
  <c r="BN502" i="13"/>
  <c r="BL502" i="13"/>
  <c r="DE347" i="13"/>
  <c r="CE348" i="13"/>
  <c r="CH348" i="13" l="1"/>
  <c r="DF348" i="13" s="1"/>
  <c r="DC348" i="13"/>
  <c r="CF348" i="13"/>
  <c r="CV348" i="13"/>
  <c r="BV348" i="13"/>
  <c r="BX348" i="13"/>
  <c r="CY348" i="13" s="1"/>
  <c r="BO502" i="13"/>
  <c r="BM502" i="13"/>
  <c r="BK503" i="13" s="1"/>
  <c r="G348" i="13"/>
  <c r="DN348" i="13" s="1"/>
  <c r="E348" i="13"/>
  <c r="DK348" i="13"/>
  <c r="DD348" i="13" l="1"/>
  <c r="CG348" i="13"/>
  <c r="CI348" i="13"/>
  <c r="BN503" i="13"/>
  <c r="BL503" i="13"/>
  <c r="CW348" i="13"/>
  <c r="BW348" i="13"/>
  <c r="BY348" i="13"/>
  <c r="DL348" i="13"/>
  <c r="C349" i="13"/>
  <c r="F349" i="13" l="1"/>
  <c r="DM349" i="13" s="1"/>
  <c r="D349" i="13"/>
  <c r="DJ349" i="13"/>
  <c r="DG348" i="13"/>
  <c r="BO503" i="13"/>
  <c r="BM503" i="13"/>
  <c r="BK504" i="13" s="1"/>
  <c r="DE348" i="13"/>
  <c r="CE349" i="13"/>
  <c r="CX348" i="13"/>
  <c r="BU349" i="13"/>
  <c r="CZ348" i="13"/>
  <c r="DC349" i="13" l="1"/>
  <c r="CF349" i="13"/>
  <c r="CH349" i="13"/>
  <c r="DF349" i="13" s="1"/>
  <c r="G349" i="13"/>
  <c r="DN349" i="13" s="1"/>
  <c r="E349" i="13"/>
  <c r="DK349" i="13"/>
  <c r="BV349" i="13"/>
  <c r="BX349" i="13"/>
  <c r="CY349" i="13" s="1"/>
  <c r="CV349" i="13"/>
  <c r="BN504" i="13"/>
  <c r="BL504" i="13"/>
  <c r="BO504" i="13" s="1"/>
  <c r="BM504" i="13" l="1"/>
  <c r="BK505" i="13" s="1"/>
  <c r="BN505" i="13" s="1"/>
  <c r="DD349" i="13"/>
  <c r="CG349" i="13"/>
  <c r="CI349" i="13"/>
  <c r="DL349" i="13"/>
  <c r="C350" i="13"/>
  <c r="CW349" i="13"/>
  <c r="BW349" i="13"/>
  <c r="BY349" i="13"/>
  <c r="BL505" i="13" l="1"/>
  <c r="BM505" i="13" s="1"/>
  <c r="BK506" i="13" s="1"/>
  <c r="DG349" i="13"/>
  <c r="CX349" i="13"/>
  <c r="BU350" i="13"/>
  <c r="CZ349" i="13"/>
  <c r="D350" i="13"/>
  <c r="F350" i="13"/>
  <c r="DM350" i="13" s="1"/>
  <c r="DJ350" i="13"/>
  <c r="DE349" i="13"/>
  <c r="CE350" i="13"/>
  <c r="BO505" i="13" l="1"/>
  <c r="BV350" i="13"/>
  <c r="BX350" i="13"/>
  <c r="CY350" i="13" s="1"/>
  <c r="CV350" i="13"/>
  <c r="BN506" i="13"/>
  <c r="BL506" i="13"/>
  <c r="BO506" i="13" s="1"/>
  <c r="CH350" i="13"/>
  <c r="DF350" i="13" s="1"/>
  <c r="DC350" i="13"/>
  <c r="CF350" i="13"/>
  <c r="G350" i="13"/>
  <c r="DN350" i="13" s="1"/>
  <c r="E350" i="13"/>
  <c r="DK350" i="13"/>
  <c r="BM506" i="13" l="1"/>
  <c r="BK507" i="13" s="1"/>
  <c r="BN507" i="13" s="1"/>
  <c r="DD350" i="13"/>
  <c r="CG350" i="13"/>
  <c r="CI350" i="13"/>
  <c r="DL350" i="13"/>
  <c r="C351" i="13"/>
  <c r="BW350" i="13"/>
  <c r="CW350" i="13"/>
  <c r="BY350" i="13"/>
  <c r="BL507" i="13" l="1"/>
  <c r="BM507" i="13" s="1"/>
  <c r="BK508" i="13" s="1"/>
  <c r="F351" i="13"/>
  <c r="DM351" i="13" s="1"/>
  <c r="D351" i="13"/>
  <c r="DJ351" i="13"/>
  <c r="CX350" i="13"/>
  <c r="BU351" i="13"/>
  <c r="DG350" i="13"/>
  <c r="BO507" i="13"/>
  <c r="CZ350" i="13"/>
  <c r="DE350" i="13"/>
  <c r="CE351" i="13"/>
  <c r="BN508" i="13" l="1"/>
  <c r="BL508" i="13"/>
  <c r="BV351" i="13"/>
  <c r="BX351" i="13"/>
  <c r="CY351" i="13" s="1"/>
  <c r="CV351" i="13"/>
  <c r="G351" i="13"/>
  <c r="DN351" i="13" s="1"/>
  <c r="E351" i="13"/>
  <c r="DK351" i="13"/>
  <c r="CF351" i="13"/>
  <c r="CH351" i="13"/>
  <c r="DF351" i="13" s="1"/>
  <c r="DC351" i="13"/>
  <c r="BW351" i="13" l="1"/>
  <c r="CW351" i="13"/>
  <c r="BY351" i="13"/>
  <c r="BO508" i="13"/>
  <c r="BM508" i="13"/>
  <c r="BK509" i="13" s="1"/>
  <c r="DD351" i="13"/>
  <c r="CG351" i="13"/>
  <c r="CI351" i="13"/>
  <c r="DL351" i="13"/>
  <c r="C352" i="13"/>
  <c r="DG351" i="13" l="1"/>
  <c r="DE351" i="13"/>
  <c r="CE352" i="13"/>
  <c r="CZ351" i="13"/>
  <c r="D352" i="13"/>
  <c r="F352" i="13"/>
  <c r="DM352" i="13" s="1"/>
  <c r="DJ352" i="13"/>
  <c r="BN509" i="13"/>
  <c r="BL509" i="13"/>
  <c r="CX351" i="13"/>
  <c r="BU352" i="13"/>
  <c r="G352" i="13" l="1"/>
  <c r="DN352" i="13" s="1"/>
  <c r="E352" i="13"/>
  <c r="DK352" i="13"/>
  <c r="BO509" i="13"/>
  <c r="BM509" i="13"/>
  <c r="BK510" i="13" s="1"/>
  <c r="CV352" i="13"/>
  <c r="BX352" i="13"/>
  <c r="CY352" i="13" s="1"/>
  <c r="BV352" i="13"/>
  <c r="CH352" i="13"/>
  <c r="DF352" i="13" s="1"/>
  <c r="DC352" i="13"/>
  <c r="CF352" i="13"/>
  <c r="DL352" i="13" l="1"/>
  <c r="C353" i="13"/>
  <c r="BN510" i="13"/>
  <c r="BL510" i="13"/>
  <c r="DD352" i="13"/>
  <c r="CG352" i="13"/>
  <c r="CI352" i="13"/>
  <c r="BW352" i="13"/>
  <c r="CW352" i="13"/>
  <c r="BY352" i="13"/>
  <c r="DG352" i="13" l="1"/>
  <c r="CZ352" i="13"/>
  <c r="D353" i="13"/>
  <c r="F353" i="13"/>
  <c r="DM353" i="13" s="1"/>
  <c r="DJ353" i="13"/>
  <c r="DE352" i="13"/>
  <c r="CE353" i="13"/>
  <c r="CX352" i="13"/>
  <c r="BU353" i="13"/>
  <c r="BO510" i="13"/>
  <c r="BM510" i="13"/>
  <c r="BK511" i="13" s="1"/>
  <c r="BN511" i="13" l="1"/>
  <c r="BL511" i="13"/>
  <c r="G353" i="13"/>
  <c r="DN353" i="13" s="1"/>
  <c r="E353" i="13"/>
  <c r="DK353" i="13"/>
  <c r="CF353" i="13"/>
  <c r="DC353" i="13"/>
  <c r="CH353" i="13"/>
  <c r="DF353" i="13" s="1"/>
  <c r="CV353" i="13"/>
  <c r="BV353" i="13"/>
  <c r="BX353" i="13"/>
  <c r="CY353" i="13" s="1"/>
  <c r="BO511" i="13" l="1"/>
  <c r="BM511" i="13"/>
  <c r="BK512" i="13" s="1"/>
  <c r="DD353" i="13"/>
  <c r="CG353" i="13"/>
  <c r="CI353" i="13"/>
  <c r="CW353" i="13"/>
  <c r="BW353" i="13"/>
  <c r="BY353" i="13"/>
  <c r="DL353" i="13"/>
  <c r="C354" i="13"/>
  <c r="DE353" i="13" l="1"/>
  <c r="CE354" i="13"/>
  <c r="BN512" i="13"/>
  <c r="BL512" i="13"/>
  <c r="CZ353" i="13"/>
  <c r="CX353" i="13"/>
  <c r="BU354" i="13"/>
  <c r="D354" i="13"/>
  <c r="F354" i="13"/>
  <c r="DM354" i="13" s="1"/>
  <c r="DJ354" i="13"/>
  <c r="DG353" i="13"/>
  <c r="G354" i="13" l="1"/>
  <c r="DN354" i="13" s="1"/>
  <c r="E354" i="13"/>
  <c r="DK354" i="13"/>
  <c r="CF354" i="13"/>
  <c r="CH354" i="13"/>
  <c r="DF354" i="13" s="1"/>
  <c r="DC354" i="13"/>
  <c r="CV354" i="13"/>
  <c r="BV354" i="13"/>
  <c r="BX354" i="13"/>
  <c r="CY354" i="13" s="1"/>
  <c r="BO512" i="13"/>
  <c r="BM512" i="13"/>
  <c r="BK513" i="13" s="1"/>
  <c r="DL354" i="13" l="1"/>
  <c r="C355" i="13"/>
  <c r="CW354" i="13"/>
  <c r="BW354" i="13"/>
  <c r="BY354" i="13"/>
  <c r="BN513" i="13"/>
  <c r="BL513" i="13"/>
  <c r="DD354" i="13"/>
  <c r="CG354" i="13"/>
  <c r="CI354" i="13"/>
  <c r="DG354" i="13" l="1"/>
  <c r="DE354" i="13"/>
  <c r="CE355" i="13"/>
  <c r="D355" i="13"/>
  <c r="F355" i="13"/>
  <c r="DM355" i="13" s="1"/>
  <c r="DJ355" i="13"/>
  <c r="CZ354" i="13"/>
  <c r="BO513" i="13"/>
  <c r="BM513" i="13"/>
  <c r="BK514" i="13" s="1"/>
  <c r="CX354" i="13"/>
  <c r="BU355" i="13"/>
  <c r="CF355" i="13" l="1"/>
  <c r="CH355" i="13"/>
  <c r="DF355" i="13" s="1"/>
  <c r="DC355" i="13"/>
  <c r="CV355" i="13"/>
  <c r="BV355" i="13"/>
  <c r="BX355" i="13"/>
  <c r="CY355" i="13" s="1"/>
  <c r="G355" i="13"/>
  <c r="DN355" i="13" s="1"/>
  <c r="E355" i="13"/>
  <c r="DK355" i="13"/>
  <c r="BN514" i="13"/>
  <c r="BL514" i="13"/>
  <c r="CW355" i="13" l="1"/>
  <c r="BW355" i="13"/>
  <c r="BY355" i="13"/>
  <c r="DL355" i="13"/>
  <c r="C356" i="13"/>
  <c r="DD355" i="13"/>
  <c r="CG355" i="13"/>
  <c r="CI355" i="13"/>
  <c r="BO514" i="13"/>
  <c r="BM514" i="13"/>
  <c r="BK515" i="13" s="1"/>
  <c r="DG355" i="13" l="1"/>
  <c r="CZ355" i="13"/>
  <c r="BN515" i="13"/>
  <c r="BL515" i="13"/>
  <c r="CX355" i="13"/>
  <c r="BU356" i="13"/>
  <c r="DE355" i="13"/>
  <c r="CE356" i="13"/>
  <c r="D356" i="13"/>
  <c r="F356" i="13"/>
  <c r="DM356" i="13" s="1"/>
  <c r="DJ356" i="13"/>
  <c r="BO515" i="13" l="1"/>
  <c r="BM515" i="13"/>
  <c r="BK516" i="13" s="1"/>
  <c r="DC356" i="13"/>
  <c r="CF356" i="13"/>
  <c r="CH356" i="13"/>
  <c r="DF356" i="13" s="1"/>
  <c r="G356" i="13"/>
  <c r="DN356" i="13" s="1"/>
  <c r="E356" i="13"/>
  <c r="DK356" i="13"/>
  <c r="BV356" i="13"/>
  <c r="BX356" i="13"/>
  <c r="CY356" i="13" s="1"/>
  <c r="CV356" i="13"/>
  <c r="DD356" i="13" l="1"/>
  <c r="CG356" i="13"/>
  <c r="CI356" i="13"/>
  <c r="DL356" i="13"/>
  <c r="C357" i="13"/>
  <c r="CW356" i="13"/>
  <c r="BW356" i="13"/>
  <c r="BY356" i="13"/>
  <c r="BN516" i="13"/>
  <c r="BL516" i="13"/>
  <c r="CX356" i="13" l="1"/>
  <c r="BU357" i="13"/>
  <c r="CZ356" i="13"/>
  <c r="DE356" i="13"/>
  <c r="CE357" i="13"/>
  <c r="BO516" i="13"/>
  <c r="BM516" i="13"/>
  <c r="BK517" i="13" s="1"/>
  <c r="DG356" i="13"/>
  <c r="F357" i="13"/>
  <c r="DM357" i="13" s="1"/>
  <c r="D357" i="13"/>
  <c r="DJ357" i="13"/>
  <c r="BN517" i="13" l="1"/>
  <c r="BL517" i="13"/>
  <c r="CF357" i="13"/>
  <c r="CH357" i="13"/>
  <c r="DF357" i="13" s="1"/>
  <c r="DC357" i="13"/>
  <c r="BV357" i="13"/>
  <c r="BX357" i="13"/>
  <c r="CY357" i="13" s="1"/>
  <c r="CV357" i="13"/>
  <c r="G357" i="13"/>
  <c r="DN357" i="13" s="1"/>
  <c r="E357" i="13"/>
  <c r="DK357" i="13"/>
  <c r="DD357" i="13" l="1"/>
  <c r="CG357" i="13"/>
  <c r="CI357" i="13"/>
  <c r="BO517" i="13"/>
  <c r="BM517" i="13"/>
  <c r="BK518" i="13" s="1"/>
  <c r="DL357" i="13"/>
  <c r="C358" i="13"/>
  <c r="BW357" i="13"/>
  <c r="CW357" i="13"/>
  <c r="BY357" i="13"/>
  <c r="CX357" i="13" l="1"/>
  <c r="BU358" i="13"/>
  <c r="DG357" i="13"/>
  <c r="D358" i="13"/>
  <c r="F358" i="13"/>
  <c r="DM358" i="13" s="1"/>
  <c r="DJ358" i="13"/>
  <c r="CZ357" i="13"/>
  <c r="DE357" i="13"/>
  <c r="CE358" i="13"/>
  <c r="BN518" i="13"/>
  <c r="BL518" i="13"/>
  <c r="BO518" i="13" l="1"/>
  <c r="BM518" i="13"/>
  <c r="BK519" i="13" s="1"/>
  <c r="CV358" i="13"/>
  <c r="BV358" i="13"/>
  <c r="BX358" i="13"/>
  <c r="CY358" i="13" s="1"/>
  <c r="CH358" i="13"/>
  <c r="DF358" i="13" s="1"/>
  <c r="DC358" i="13"/>
  <c r="CF358" i="13"/>
  <c r="G358" i="13"/>
  <c r="DN358" i="13" s="1"/>
  <c r="E358" i="13"/>
  <c r="DK358" i="13"/>
  <c r="BW358" i="13" l="1"/>
  <c r="CW358" i="13"/>
  <c r="BY358" i="13"/>
  <c r="DL358" i="13"/>
  <c r="C359" i="13"/>
  <c r="BN519" i="13"/>
  <c r="BL519" i="13"/>
  <c r="DD358" i="13"/>
  <c r="CG358" i="13"/>
  <c r="CI358" i="13"/>
  <c r="BO519" i="13" l="1"/>
  <c r="BM519" i="13"/>
  <c r="BK520" i="13" s="1"/>
  <c r="DG358" i="13"/>
  <c r="CZ358" i="13"/>
  <c r="DE358" i="13"/>
  <c r="CE359" i="13"/>
  <c r="F359" i="13"/>
  <c r="DM359" i="13" s="1"/>
  <c r="D359" i="13"/>
  <c r="DJ359" i="13"/>
  <c r="CX358" i="13"/>
  <c r="BU359" i="13"/>
  <c r="DC359" i="13" l="1"/>
  <c r="CF359" i="13"/>
  <c r="CH359" i="13"/>
  <c r="DF359" i="13" s="1"/>
  <c r="BV359" i="13"/>
  <c r="CV359" i="13"/>
  <c r="BX359" i="13"/>
  <c r="CY359" i="13" s="1"/>
  <c r="G359" i="13"/>
  <c r="DN359" i="13" s="1"/>
  <c r="E359" i="13"/>
  <c r="DK359" i="13"/>
  <c r="BN520" i="13"/>
  <c r="BL520" i="13"/>
  <c r="BO520" i="13" s="1"/>
  <c r="BM520" i="13" l="1"/>
  <c r="BK521" i="13" s="1"/>
  <c r="BN521" i="13" s="1"/>
  <c r="DL359" i="13"/>
  <c r="C360" i="13"/>
  <c r="DD359" i="13"/>
  <c r="CG359" i="13"/>
  <c r="CI359" i="13"/>
  <c r="CW359" i="13"/>
  <c r="BW359" i="13"/>
  <c r="BY359" i="13"/>
  <c r="BL521" i="13" l="1"/>
  <c r="BM521" i="13" s="1"/>
  <c r="BK522" i="13" s="1"/>
  <c r="DE359" i="13"/>
  <c r="CE360" i="13"/>
  <c r="BO521" i="13"/>
  <c r="CX359" i="13"/>
  <c r="BU360" i="13"/>
  <c r="D360" i="13"/>
  <c r="F360" i="13"/>
  <c r="DM360" i="13" s="1"/>
  <c r="DJ360" i="13"/>
  <c r="CZ359" i="13"/>
  <c r="DG359" i="13"/>
  <c r="BN522" i="13" l="1"/>
  <c r="BL522" i="13"/>
  <c r="G360" i="13"/>
  <c r="DN360" i="13" s="1"/>
  <c r="E360" i="13"/>
  <c r="DK360" i="13"/>
  <c r="CV360" i="13"/>
  <c r="BV360" i="13"/>
  <c r="BX360" i="13"/>
  <c r="CY360" i="13" s="1"/>
  <c r="CF360" i="13"/>
  <c r="CH360" i="13"/>
  <c r="DF360" i="13" s="1"/>
  <c r="DC360" i="13"/>
  <c r="DD360" i="13" l="1"/>
  <c r="CG360" i="13"/>
  <c r="CI360" i="13"/>
  <c r="BO522" i="13"/>
  <c r="BM522" i="13"/>
  <c r="BK523" i="13" s="1"/>
  <c r="DL360" i="13"/>
  <c r="C361" i="13"/>
  <c r="BW360" i="13"/>
  <c r="CW360" i="13"/>
  <c r="BY360" i="13"/>
  <c r="D361" i="13" l="1"/>
  <c r="F361" i="13"/>
  <c r="DM361" i="13" s="1"/>
  <c r="DJ361" i="13"/>
  <c r="DG360" i="13"/>
  <c r="CX360" i="13"/>
  <c r="BU361" i="13"/>
  <c r="CZ360" i="13"/>
  <c r="DE360" i="13"/>
  <c r="CE361" i="13"/>
  <c r="BN523" i="13"/>
  <c r="BL523" i="13"/>
  <c r="CF361" i="13" l="1"/>
  <c r="CH361" i="13"/>
  <c r="DF361" i="13" s="1"/>
  <c r="DC361" i="13"/>
  <c r="BO523" i="13"/>
  <c r="BM523" i="13"/>
  <c r="BK524" i="13" s="1"/>
  <c r="BV361" i="13"/>
  <c r="BX361" i="13"/>
  <c r="CY361" i="13" s="1"/>
  <c r="CV361" i="13"/>
  <c r="G361" i="13"/>
  <c r="DN361" i="13" s="1"/>
  <c r="E361" i="13"/>
  <c r="DK361" i="13"/>
  <c r="BW361" i="13" l="1"/>
  <c r="CW361" i="13"/>
  <c r="BY361" i="13"/>
  <c r="BN524" i="13"/>
  <c r="BL524" i="13"/>
  <c r="DL361" i="13"/>
  <c r="C362" i="13"/>
  <c r="DD361" i="13"/>
  <c r="CG361" i="13"/>
  <c r="CI361" i="13"/>
  <c r="F362" i="13" l="1"/>
  <c r="DM362" i="13" s="1"/>
  <c r="D362" i="13"/>
  <c r="DJ362" i="13"/>
  <c r="DG361" i="13"/>
  <c r="DE361" i="13"/>
  <c r="CE362" i="13"/>
  <c r="CZ361" i="13"/>
  <c r="BO524" i="13"/>
  <c r="BM524" i="13"/>
  <c r="BK525" i="13" s="1"/>
  <c r="CX361" i="13"/>
  <c r="BU362" i="13"/>
  <c r="BN525" i="13" l="1"/>
  <c r="BL525" i="13"/>
  <c r="CH362" i="13"/>
  <c r="DF362" i="13" s="1"/>
  <c r="DC362" i="13"/>
  <c r="CF362" i="13"/>
  <c r="CV362" i="13"/>
  <c r="BV362" i="13"/>
  <c r="BX362" i="13"/>
  <c r="CY362" i="13" s="1"/>
  <c r="G362" i="13"/>
  <c r="DN362" i="13" s="1"/>
  <c r="E362" i="13"/>
  <c r="DK362" i="13"/>
  <c r="BO525" i="13" l="1"/>
  <c r="BM525" i="13"/>
  <c r="BK526" i="13" s="1"/>
  <c r="DD362" i="13"/>
  <c r="CG362" i="13"/>
  <c r="CI362" i="13"/>
  <c r="DL362" i="13"/>
  <c r="C363" i="13"/>
  <c r="CW362" i="13"/>
  <c r="BW362" i="13"/>
  <c r="BY362" i="13"/>
  <c r="BN526" i="13" l="1"/>
  <c r="BL526" i="13"/>
  <c r="DE362" i="13"/>
  <c r="CE363" i="13"/>
  <c r="F363" i="13"/>
  <c r="DM363" i="13" s="1"/>
  <c r="D363" i="13"/>
  <c r="DJ363" i="13"/>
  <c r="CZ362" i="13"/>
  <c r="CX362" i="13"/>
  <c r="BU363" i="13"/>
  <c r="DG362" i="13"/>
  <c r="BO526" i="13" l="1"/>
  <c r="BM526" i="13"/>
  <c r="BK527" i="13" s="1"/>
  <c r="G363" i="13"/>
  <c r="DN363" i="13" s="1"/>
  <c r="E363" i="13"/>
  <c r="DK363" i="13"/>
  <c r="CV363" i="13"/>
  <c r="BV363" i="13"/>
  <c r="BX363" i="13"/>
  <c r="CY363" i="13" s="1"/>
  <c r="CF363" i="13"/>
  <c r="DC363" i="13"/>
  <c r="CH363" i="13"/>
  <c r="DF363" i="13" s="1"/>
  <c r="DL363" i="13" l="1"/>
  <c r="C364" i="13"/>
  <c r="CW363" i="13"/>
  <c r="BW363" i="13"/>
  <c r="BY363" i="13"/>
  <c r="BN527" i="13"/>
  <c r="BL527" i="13"/>
  <c r="BO527" i="13" s="1"/>
  <c r="DD363" i="13"/>
  <c r="CG363" i="13"/>
  <c r="CI363" i="13"/>
  <c r="DG363" i="13" l="1"/>
  <c r="CX363" i="13"/>
  <c r="BU364" i="13"/>
  <c r="D364" i="13"/>
  <c r="F364" i="13"/>
  <c r="DM364" i="13" s="1"/>
  <c r="DJ364" i="13"/>
  <c r="DE363" i="13"/>
  <c r="CE364" i="13"/>
  <c r="BM527" i="13"/>
  <c r="BK528" i="13" s="1"/>
  <c r="CZ363" i="13"/>
  <c r="CF364" i="13" l="1"/>
  <c r="CH364" i="13"/>
  <c r="DF364" i="13" s="1"/>
  <c r="DC364" i="13"/>
  <c r="G364" i="13"/>
  <c r="DN364" i="13" s="1"/>
  <c r="E364" i="13"/>
  <c r="DK364" i="13"/>
  <c r="BN528" i="13"/>
  <c r="BL528" i="13"/>
  <c r="CV364" i="13"/>
  <c r="BV364" i="13"/>
  <c r="BX364" i="13"/>
  <c r="CY364" i="13" s="1"/>
  <c r="CW364" i="13" l="1"/>
  <c r="BW364" i="13"/>
  <c r="BY364" i="13"/>
  <c r="BO528" i="13"/>
  <c r="BM528" i="13"/>
  <c r="BK529" i="13" s="1"/>
  <c r="DL364" i="13"/>
  <c r="C365" i="13"/>
  <c r="CG364" i="13"/>
  <c r="DD364" i="13"/>
  <c r="CI364" i="13"/>
  <c r="D365" i="13" l="1"/>
  <c r="F365" i="13"/>
  <c r="DM365" i="13" s="1"/>
  <c r="DJ365" i="13"/>
  <c r="BN529" i="13"/>
  <c r="BL529" i="13"/>
  <c r="CZ364" i="13"/>
  <c r="DG364" i="13"/>
  <c r="CX364" i="13"/>
  <c r="BU365" i="13"/>
  <c r="DE364" i="13"/>
  <c r="CE365" i="13"/>
  <c r="BO529" i="13" l="1"/>
  <c r="BM529" i="13"/>
  <c r="BK530" i="13" s="1"/>
  <c r="CF365" i="13"/>
  <c r="DC365" i="13"/>
  <c r="CH365" i="13"/>
  <c r="DF365" i="13" s="1"/>
  <c r="BV365" i="13"/>
  <c r="BX365" i="13"/>
  <c r="CY365" i="13" s="1"/>
  <c r="CV365" i="13"/>
  <c r="G365" i="13"/>
  <c r="DN365" i="13" s="1"/>
  <c r="E365" i="13"/>
  <c r="DK365" i="13"/>
  <c r="DD365" i="13" l="1"/>
  <c r="CG365" i="13"/>
  <c r="CI365" i="13"/>
  <c r="BW365" i="13"/>
  <c r="CW365" i="13"/>
  <c r="BY365" i="13"/>
  <c r="BN530" i="13"/>
  <c r="BL530" i="13"/>
  <c r="DL365" i="13"/>
  <c r="C366" i="13"/>
  <c r="CX365" i="13" l="1"/>
  <c r="BU366" i="13"/>
  <c r="CZ365" i="13"/>
  <c r="DE365" i="13"/>
  <c r="CE366" i="13"/>
  <c r="D366" i="13"/>
  <c r="F366" i="13"/>
  <c r="DM366" i="13" s="1"/>
  <c r="DJ366" i="13"/>
  <c r="DG365" i="13"/>
  <c r="BO530" i="13"/>
  <c r="BM530" i="13"/>
  <c r="BK531" i="13" s="1"/>
  <c r="G366" i="13" l="1"/>
  <c r="DN366" i="13" s="1"/>
  <c r="E366" i="13"/>
  <c r="DK366" i="13"/>
  <c r="BN531" i="13"/>
  <c r="BL531" i="13"/>
  <c r="DC366" i="13"/>
  <c r="CH366" i="13"/>
  <c r="DF366" i="13" s="1"/>
  <c r="CF366" i="13"/>
  <c r="BX366" i="13"/>
  <c r="CY366" i="13" s="1"/>
  <c r="BV366" i="13"/>
  <c r="CV366" i="13"/>
  <c r="BO531" i="13" l="1"/>
  <c r="BM531" i="13"/>
  <c r="BK532" i="13" s="1"/>
  <c r="DL366" i="13"/>
  <c r="C367" i="13"/>
  <c r="CW366" i="13"/>
  <c r="BW366" i="13"/>
  <c r="BY366" i="13"/>
  <c r="CG366" i="13"/>
  <c r="DD366" i="13"/>
  <c r="CI366" i="13"/>
  <c r="CZ366" i="13" l="1"/>
  <c r="DG366" i="13"/>
  <c r="CX366" i="13"/>
  <c r="BU367" i="13"/>
  <c r="BN532" i="13"/>
  <c r="BL532" i="13"/>
  <c r="DE366" i="13"/>
  <c r="CE367" i="13"/>
  <c r="F367" i="13"/>
  <c r="DM367" i="13" s="1"/>
  <c r="D367" i="13"/>
  <c r="DJ367" i="13"/>
  <c r="BX367" i="13" l="1"/>
  <c r="CY367" i="13" s="1"/>
  <c r="CV367" i="13"/>
  <c r="BV367" i="13"/>
  <c r="CF367" i="13"/>
  <c r="CH367" i="13"/>
  <c r="DF367" i="13" s="1"/>
  <c r="DC367" i="13"/>
  <c r="G367" i="13"/>
  <c r="DN367" i="13" s="1"/>
  <c r="E367" i="13"/>
  <c r="DK367" i="13"/>
  <c r="BO532" i="13"/>
  <c r="BM532" i="13"/>
  <c r="CW367" i="13" l="1"/>
  <c r="BW367" i="13"/>
  <c r="BY367" i="13"/>
  <c r="DD367" i="13"/>
  <c r="CG367" i="13"/>
  <c r="CI367" i="13"/>
  <c r="DL367" i="13"/>
  <c r="C368" i="13"/>
  <c r="CZ367" i="13" l="1"/>
  <c r="DG367" i="13"/>
  <c r="CX367" i="13"/>
  <c r="BU368" i="13"/>
  <c r="D368" i="13"/>
  <c r="F368" i="13"/>
  <c r="DM368" i="13" s="1"/>
  <c r="DJ368" i="13"/>
  <c r="DE367" i="13"/>
  <c r="CE368" i="13"/>
  <c r="DC368" i="13" l="1"/>
  <c r="CF368" i="13"/>
  <c r="CH368" i="13"/>
  <c r="DF368" i="13" s="1"/>
  <c r="G368" i="13"/>
  <c r="DN368" i="13" s="1"/>
  <c r="E368" i="13"/>
  <c r="DK368" i="13"/>
  <c r="BV368" i="13"/>
  <c r="BX368" i="13"/>
  <c r="CY368" i="13" s="1"/>
  <c r="CV368" i="13"/>
  <c r="CW368" i="13" l="1"/>
  <c r="BW368" i="13"/>
  <c r="BY368" i="13"/>
  <c r="CG368" i="13"/>
  <c r="DD368" i="13"/>
  <c r="CI368" i="13"/>
  <c r="DL368" i="13"/>
  <c r="C369" i="13"/>
  <c r="DE368" i="13" l="1"/>
  <c r="CE369" i="13"/>
  <c r="F369" i="13"/>
  <c r="DM369" i="13" s="1"/>
  <c r="D369" i="13"/>
  <c r="DJ369" i="13"/>
  <c r="CZ368" i="13"/>
  <c r="DG368" i="13"/>
  <c r="CX368" i="13"/>
  <c r="BU369" i="13"/>
  <c r="G369" i="13" l="1"/>
  <c r="DN369" i="13" s="1"/>
  <c r="E369" i="13"/>
  <c r="DK369" i="13"/>
  <c r="BX369" i="13"/>
  <c r="CY369" i="13" s="1"/>
  <c r="CV369" i="13"/>
  <c r="BV369" i="13"/>
  <c r="CH369" i="13"/>
  <c r="DF369" i="13" s="1"/>
  <c r="CF369" i="13"/>
  <c r="DC369" i="13"/>
  <c r="CW369" i="13" l="1"/>
  <c r="BW369" i="13"/>
  <c r="BY369" i="13"/>
  <c r="DL369" i="13"/>
  <c r="C370" i="13"/>
  <c r="DD369" i="13"/>
  <c r="CG369" i="13"/>
  <c r="CI369" i="13"/>
  <c r="CZ369" i="13" l="1"/>
  <c r="CX369" i="13"/>
  <c r="BU370" i="13"/>
  <c r="DG369" i="13"/>
  <c r="DE369" i="13"/>
  <c r="CE370" i="13"/>
  <c r="D370" i="13"/>
  <c r="F370" i="13"/>
  <c r="DM370" i="13" s="1"/>
  <c r="DJ370" i="13"/>
  <c r="CV370" i="13" l="1"/>
  <c r="BV370" i="13"/>
  <c r="BX370" i="13"/>
  <c r="CY370" i="13" s="1"/>
  <c r="CH370" i="13"/>
  <c r="DF370" i="13" s="1"/>
  <c r="DC370" i="13"/>
  <c r="CF370" i="13"/>
  <c r="G370" i="13"/>
  <c r="DN370" i="13" s="1"/>
  <c r="E370" i="13"/>
  <c r="DK370" i="13"/>
  <c r="BW370" i="13" l="1"/>
  <c r="CW370" i="13"/>
  <c r="BY370" i="13"/>
  <c r="DD370" i="13"/>
  <c r="CG370" i="13"/>
  <c r="CI370" i="13"/>
  <c r="DL370" i="13"/>
  <c r="C371" i="13"/>
  <c r="DG370" i="13" l="1"/>
  <c r="F371" i="13"/>
  <c r="DM371" i="13" s="1"/>
  <c r="D371" i="13"/>
  <c r="DJ371" i="13"/>
  <c r="CZ370" i="13"/>
  <c r="DE370" i="13"/>
  <c r="CE371" i="13"/>
  <c r="CX370" i="13"/>
  <c r="BU371" i="13"/>
  <c r="BV371" i="13" l="1"/>
  <c r="BX371" i="13"/>
  <c r="CY371" i="13" s="1"/>
  <c r="CV371" i="13"/>
  <c r="G371" i="13"/>
  <c r="DN371" i="13" s="1"/>
  <c r="E371" i="13"/>
  <c r="DK371" i="13"/>
  <c r="DC371" i="13"/>
  <c r="CF371" i="13"/>
  <c r="CH371" i="13"/>
  <c r="DF371" i="13" s="1"/>
  <c r="DD371" i="13" l="1"/>
  <c r="CG371" i="13"/>
  <c r="CI371" i="13"/>
  <c r="DL371" i="13"/>
  <c r="C372" i="13"/>
  <c r="CW371" i="13"/>
  <c r="BW371" i="13"/>
  <c r="BY371" i="13"/>
  <c r="CZ371" i="13" l="1"/>
  <c r="CX371" i="13"/>
  <c r="BU372" i="13"/>
  <c r="DG371" i="13"/>
  <c r="DE371" i="13"/>
  <c r="CE372" i="13"/>
  <c r="D372" i="13"/>
  <c r="F372" i="13"/>
  <c r="DM372" i="13" s="1"/>
  <c r="DJ372" i="13"/>
  <c r="DC372" i="13" l="1"/>
  <c r="CF372" i="13"/>
  <c r="CH372" i="13"/>
  <c r="DF372" i="13" s="1"/>
  <c r="BX372" i="13"/>
  <c r="CY372" i="13" s="1"/>
  <c r="CV372" i="13"/>
  <c r="BV372" i="13"/>
  <c r="G372" i="13"/>
  <c r="DN372" i="13" s="1"/>
  <c r="E372" i="13"/>
  <c r="DK372" i="13"/>
  <c r="CW372" i="13" l="1"/>
  <c r="BW372" i="13"/>
  <c r="BY372" i="13"/>
  <c r="CG372" i="13"/>
  <c r="DD372" i="13"/>
  <c r="CI372" i="13"/>
  <c r="DL372" i="13"/>
  <c r="C373" i="13"/>
  <c r="DE372" i="13" l="1"/>
  <c r="CE373" i="13"/>
  <c r="CX372" i="13"/>
  <c r="BU373" i="13"/>
  <c r="F373" i="13"/>
  <c r="DM373" i="13" s="1"/>
  <c r="D373" i="13"/>
  <c r="DJ373" i="13"/>
  <c r="CZ372" i="13"/>
  <c r="DG372" i="13"/>
  <c r="CV373" i="13" l="1"/>
  <c r="BV373" i="13"/>
  <c r="BX373" i="13"/>
  <c r="CY373" i="13" s="1"/>
  <c r="G373" i="13"/>
  <c r="DN373" i="13" s="1"/>
  <c r="E373" i="13"/>
  <c r="DK373" i="13"/>
  <c r="CH373" i="13"/>
  <c r="DF373" i="13" s="1"/>
  <c r="DC373" i="13"/>
  <c r="CF373" i="13"/>
  <c r="CW373" i="13" l="1"/>
  <c r="BW373" i="13"/>
  <c r="BY373" i="13"/>
  <c r="DD373" i="13"/>
  <c r="CG373" i="13"/>
  <c r="CI373" i="13"/>
  <c r="DL373" i="13"/>
  <c r="C374" i="13"/>
  <c r="CX373" i="13" l="1"/>
  <c r="BU374" i="13"/>
  <c r="F374" i="13"/>
  <c r="DM374" i="13" s="1"/>
  <c r="D374" i="13"/>
  <c r="DJ374" i="13"/>
  <c r="CZ373" i="13"/>
  <c r="DG373" i="13"/>
  <c r="DE373" i="13"/>
  <c r="CE374" i="13"/>
  <c r="G374" i="13" l="1"/>
  <c r="DN374" i="13" s="1"/>
  <c r="E374" i="13"/>
  <c r="DK374" i="13"/>
  <c r="CH374" i="13"/>
  <c r="DF374" i="13" s="1"/>
  <c r="DC374" i="13"/>
  <c r="CF374" i="13"/>
  <c r="BX374" i="13"/>
  <c r="CY374" i="13" s="1"/>
  <c r="CV374" i="13"/>
  <c r="BV374" i="13"/>
  <c r="DD374" i="13" l="1"/>
  <c r="CG374" i="13"/>
  <c r="CI374" i="13"/>
  <c r="DL374" i="13"/>
  <c r="C375" i="13"/>
  <c r="CW374" i="13"/>
  <c r="BW374" i="13"/>
  <c r="BY374" i="13"/>
  <c r="DG374" i="13" l="1"/>
  <c r="CZ374" i="13"/>
  <c r="CX374" i="13"/>
  <c r="BU375" i="13"/>
  <c r="DE374" i="13"/>
  <c r="CE375" i="13"/>
  <c r="F375" i="13"/>
  <c r="DM375" i="13" s="1"/>
  <c r="D375" i="13"/>
  <c r="DJ375" i="13"/>
  <c r="CF375" i="13" l="1"/>
  <c r="CH375" i="13"/>
  <c r="DF375" i="13" s="1"/>
  <c r="DC375" i="13"/>
  <c r="G375" i="13"/>
  <c r="DN375" i="13" s="1"/>
  <c r="E375" i="13"/>
  <c r="DK375" i="13"/>
  <c r="BV375" i="13"/>
  <c r="BX375" i="13"/>
  <c r="CY375" i="13" s="1"/>
  <c r="CV375" i="13"/>
  <c r="CW375" i="13" l="1"/>
  <c r="BW375" i="13"/>
  <c r="BY375" i="13"/>
  <c r="DL375" i="13"/>
  <c r="C376" i="13"/>
  <c r="DD375" i="13"/>
  <c r="CG375" i="13"/>
  <c r="CI375" i="13"/>
  <c r="F376" i="13" l="1"/>
  <c r="DM376" i="13" s="1"/>
  <c r="D376" i="13"/>
  <c r="DJ376" i="13"/>
  <c r="DG375" i="13"/>
  <c r="DE375" i="13"/>
  <c r="CE376" i="13"/>
  <c r="CZ375" i="13"/>
  <c r="CX375" i="13"/>
  <c r="BU376" i="13"/>
  <c r="BX376" i="13" l="1"/>
  <c r="CY376" i="13" s="1"/>
  <c r="CV376" i="13"/>
  <c r="BV376" i="13"/>
  <c r="CH376" i="13"/>
  <c r="DF376" i="13" s="1"/>
  <c r="DC376" i="13"/>
  <c r="CF376" i="13"/>
  <c r="G376" i="13"/>
  <c r="DN376" i="13" s="1"/>
  <c r="E376" i="13"/>
  <c r="DK376" i="13"/>
  <c r="DD376" i="13" l="1"/>
  <c r="CG376" i="13"/>
  <c r="CI376" i="13"/>
  <c r="BW376" i="13"/>
  <c r="CW376" i="13"/>
  <c r="BY376" i="13"/>
  <c r="DL376" i="13"/>
  <c r="C377" i="13"/>
  <c r="DG376" i="13" l="1"/>
  <c r="F377" i="13"/>
  <c r="DM377" i="13" s="1"/>
  <c r="D377" i="13"/>
  <c r="DJ377" i="13"/>
  <c r="CZ376" i="13"/>
  <c r="CX376" i="13"/>
  <c r="BU377" i="13"/>
  <c r="DE376" i="13"/>
  <c r="CE377" i="13"/>
  <c r="CF377" i="13" l="1"/>
  <c r="DC377" i="13"/>
  <c r="CH377" i="13"/>
  <c r="DF377" i="13" s="1"/>
  <c r="G377" i="13"/>
  <c r="DN377" i="13" s="1"/>
  <c r="E377" i="13"/>
  <c r="DK377" i="13"/>
  <c r="BV377" i="13"/>
  <c r="BX377" i="13"/>
  <c r="CY377" i="13" s="1"/>
  <c r="CV377" i="13"/>
  <c r="CW377" i="13" l="1"/>
  <c r="BW377" i="13"/>
  <c r="BY377" i="13"/>
  <c r="DL377" i="13"/>
  <c r="C378" i="13"/>
  <c r="CG377" i="13"/>
  <c r="DD377" i="13"/>
  <c r="CI377" i="13"/>
  <c r="DG377" i="13" l="1"/>
  <c r="CZ377" i="13"/>
  <c r="DE377" i="13"/>
  <c r="CE378" i="13"/>
  <c r="CX377" i="13"/>
  <c r="BU378" i="13"/>
  <c r="D378" i="13"/>
  <c r="F378" i="13"/>
  <c r="DM378" i="13" s="1"/>
  <c r="DJ378" i="13"/>
  <c r="CF378" i="13" l="1"/>
  <c r="DC378" i="13"/>
  <c r="CH378" i="13"/>
  <c r="DF378" i="13" s="1"/>
  <c r="CV378" i="13"/>
  <c r="BV378" i="13"/>
  <c r="BX378" i="13"/>
  <c r="CY378" i="13" s="1"/>
  <c r="G378" i="13"/>
  <c r="DN378" i="13" s="1"/>
  <c r="E378" i="13"/>
  <c r="DK378" i="13"/>
  <c r="DL378" i="13" l="1"/>
  <c r="C379" i="13"/>
  <c r="CW378" i="13"/>
  <c r="BW378" i="13"/>
  <c r="BY378" i="13"/>
  <c r="DD378" i="13"/>
  <c r="CG378" i="13"/>
  <c r="CI378" i="13"/>
  <c r="DG378" i="13" l="1"/>
  <c r="CX378" i="13"/>
  <c r="BU379" i="13"/>
  <c r="DE378" i="13"/>
  <c r="CE379" i="13"/>
  <c r="D379" i="13"/>
  <c r="F379" i="13"/>
  <c r="DM379" i="13" s="1"/>
  <c r="DJ379" i="13"/>
  <c r="CZ378" i="13"/>
  <c r="CF379" i="13" l="1"/>
  <c r="CH379" i="13"/>
  <c r="DF379" i="13" s="1"/>
  <c r="DC379" i="13"/>
  <c r="CV379" i="13"/>
  <c r="BV379" i="13"/>
  <c r="BX379" i="13"/>
  <c r="CY379" i="13" s="1"/>
  <c r="G379" i="13"/>
  <c r="DN379" i="13" s="1"/>
  <c r="E379" i="13"/>
  <c r="DK379" i="13"/>
  <c r="DL379" i="13" l="1"/>
  <c r="C380" i="13"/>
  <c r="CW379" i="13"/>
  <c r="BW379" i="13"/>
  <c r="BY379" i="13"/>
  <c r="CG379" i="13"/>
  <c r="DD379" i="13"/>
  <c r="CI379" i="13"/>
  <c r="DE379" i="13" l="1"/>
  <c r="CE380" i="13"/>
  <c r="D380" i="13"/>
  <c r="F380" i="13"/>
  <c r="DM380" i="13" s="1"/>
  <c r="DJ380" i="13"/>
  <c r="DG379" i="13"/>
  <c r="CX379" i="13"/>
  <c r="BU380" i="13"/>
  <c r="CZ379" i="13"/>
  <c r="G380" i="13" l="1"/>
  <c r="DN380" i="13" s="1"/>
  <c r="E380" i="13"/>
  <c r="DK380" i="13"/>
  <c r="BX380" i="13"/>
  <c r="CY380" i="13" s="1"/>
  <c r="CV380" i="13"/>
  <c r="BV380" i="13"/>
  <c r="CF380" i="13"/>
  <c r="CH380" i="13"/>
  <c r="DF380" i="13" s="1"/>
  <c r="DC380" i="13"/>
  <c r="DD380" i="13" l="1"/>
  <c r="CG380" i="13"/>
  <c r="CI380" i="13"/>
  <c r="CW380" i="13"/>
  <c r="BW380" i="13"/>
  <c r="BY380" i="13"/>
  <c r="DL380" i="13"/>
  <c r="C381" i="13"/>
  <c r="D381" i="13" l="1"/>
  <c r="F381" i="13"/>
  <c r="DM381" i="13" s="1"/>
  <c r="DJ381" i="13"/>
  <c r="DG380" i="13"/>
  <c r="CZ380" i="13"/>
  <c r="DE380" i="13"/>
  <c r="CE381" i="13"/>
  <c r="CX380" i="13"/>
  <c r="BU381" i="13"/>
  <c r="CH381" i="13" l="1"/>
  <c r="DF381" i="13" s="1"/>
  <c r="CF381" i="13"/>
  <c r="DC381" i="13"/>
  <c r="BX381" i="13"/>
  <c r="CY381" i="13" s="1"/>
  <c r="CV381" i="13"/>
  <c r="BV381" i="13"/>
  <c r="G381" i="13"/>
  <c r="DN381" i="13" s="1"/>
  <c r="E381" i="13"/>
  <c r="DK381" i="13"/>
  <c r="BW381" i="13" l="1"/>
  <c r="CW381" i="13"/>
  <c r="BY381" i="13"/>
  <c r="DL381" i="13"/>
  <c r="C382" i="13"/>
  <c r="DD381" i="13"/>
  <c r="CG381" i="13"/>
  <c r="CI381" i="13"/>
  <c r="DE381" i="13" l="1"/>
  <c r="CE382" i="13"/>
  <c r="CZ381" i="13"/>
  <c r="DG381" i="13"/>
  <c r="D382" i="13"/>
  <c r="F382" i="13"/>
  <c r="DM382" i="13" s="1"/>
  <c r="DJ382" i="13"/>
  <c r="CX381" i="13"/>
  <c r="BU382" i="13"/>
  <c r="CF382" i="13" l="1"/>
  <c r="CH382" i="13"/>
  <c r="DF382" i="13" s="1"/>
  <c r="DC382" i="13"/>
  <c r="BV382" i="13"/>
  <c r="BX382" i="13"/>
  <c r="CY382" i="13" s="1"/>
  <c r="CV382" i="13"/>
  <c r="G382" i="13"/>
  <c r="DN382" i="13" s="1"/>
  <c r="E382" i="13"/>
  <c r="DK382" i="13"/>
  <c r="CW382" i="13" l="1"/>
  <c r="BW382" i="13"/>
  <c r="BY382" i="13"/>
  <c r="DL382" i="13"/>
  <c r="C383" i="13"/>
  <c r="DD382" i="13"/>
  <c r="CG382" i="13"/>
  <c r="CI382" i="13"/>
  <c r="DG382" i="13" l="1"/>
  <c r="DE382" i="13"/>
  <c r="CE383" i="13"/>
  <c r="CX382" i="13"/>
  <c r="BU383" i="13"/>
  <c r="CZ382" i="13"/>
  <c r="F383" i="13"/>
  <c r="DM383" i="13" s="1"/>
  <c r="D383" i="13"/>
  <c r="DJ383" i="13"/>
  <c r="G383" i="13" l="1"/>
  <c r="DN383" i="13" s="1"/>
  <c r="E383" i="13"/>
  <c r="DK383" i="13"/>
  <c r="BX383" i="13"/>
  <c r="CY383" i="13" s="1"/>
  <c r="CV383" i="13"/>
  <c r="BV383" i="13"/>
  <c r="CH383" i="13"/>
  <c r="DF383" i="13" s="1"/>
  <c r="DC383" i="13"/>
  <c r="CF383" i="13"/>
  <c r="DD383" i="13" l="1"/>
  <c r="CG383" i="13"/>
  <c r="CI383" i="13"/>
  <c r="CW383" i="13"/>
  <c r="BW383" i="13"/>
  <c r="BY383" i="13"/>
  <c r="DL383" i="13"/>
  <c r="C384" i="13"/>
  <c r="CZ383" i="13" l="1"/>
  <c r="D384" i="13"/>
  <c r="F384" i="13"/>
  <c r="DM384" i="13" s="1"/>
  <c r="DJ384" i="13"/>
  <c r="DG383" i="13"/>
  <c r="DE383" i="13"/>
  <c r="CE384" i="13"/>
  <c r="CX383" i="13"/>
  <c r="BU384" i="13"/>
  <c r="G384" i="13" l="1"/>
  <c r="DN384" i="13" s="1"/>
  <c r="E384" i="13"/>
  <c r="DK384" i="13"/>
  <c r="CF384" i="13"/>
  <c r="CH384" i="13"/>
  <c r="DF384" i="13" s="1"/>
  <c r="DC384" i="13"/>
  <c r="CV384" i="13"/>
  <c r="BV384" i="13"/>
  <c r="BX384" i="13"/>
  <c r="CY384" i="13" s="1"/>
  <c r="DD384" i="13" l="1"/>
  <c r="CG384" i="13"/>
  <c r="CI384" i="13"/>
  <c r="CW384" i="13"/>
  <c r="BW384" i="13"/>
  <c r="BY384" i="13"/>
  <c r="DL384" i="13"/>
  <c r="C385" i="13"/>
  <c r="CX384" i="13" l="1"/>
  <c r="BU385" i="13"/>
  <c r="F385" i="13"/>
  <c r="DM385" i="13" s="1"/>
  <c r="D385" i="13"/>
  <c r="DJ385" i="13"/>
  <c r="DG384" i="13"/>
  <c r="CZ384" i="13"/>
  <c r="DE384" i="13"/>
  <c r="CE385" i="13"/>
  <c r="G385" i="13" l="1"/>
  <c r="DN385" i="13" s="1"/>
  <c r="E385" i="13"/>
  <c r="DK385" i="13"/>
  <c r="CF385" i="13"/>
  <c r="CH385" i="13"/>
  <c r="DF385" i="13" s="1"/>
  <c r="DC385" i="13"/>
  <c r="BV385" i="13"/>
  <c r="BX385" i="13"/>
  <c r="CY385" i="13" s="1"/>
  <c r="CV385" i="13"/>
  <c r="DD385" i="13" l="1"/>
  <c r="CG385" i="13"/>
  <c r="CI385" i="13"/>
  <c r="DL385" i="13"/>
  <c r="C386" i="13"/>
  <c r="CW385" i="13"/>
  <c r="BW385" i="13"/>
  <c r="BY385" i="13"/>
  <c r="CX385" i="13" l="1"/>
  <c r="BU386" i="13"/>
  <c r="DG385" i="13"/>
  <c r="DE385" i="13"/>
  <c r="CE386" i="13"/>
  <c r="CZ385" i="13"/>
  <c r="D386" i="13"/>
  <c r="F386" i="13"/>
  <c r="DM386" i="13" s="1"/>
  <c r="DJ386" i="13"/>
  <c r="CH386" i="13" l="1"/>
  <c r="DF386" i="13" s="1"/>
  <c r="DC386" i="13"/>
  <c r="CF386" i="13"/>
  <c r="BX386" i="13"/>
  <c r="CY386" i="13" s="1"/>
  <c r="CV386" i="13"/>
  <c r="BV386" i="13"/>
  <c r="G386" i="13"/>
  <c r="DN386" i="13" s="1"/>
  <c r="E386" i="13"/>
  <c r="DK386" i="13"/>
  <c r="CW386" i="13" l="1"/>
  <c r="BW386" i="13"/>
  <c r="BY386" i="13"/>
  <c r="DD386" i="13"/>
  <c r="CG386" i="13"/>
  <c r="CI386" i="13"/>
  <c r="DL386" i="13"/>
  <c r="C387" i="13"/>
  <c r="CX386" i="13" l="1"/>
  <c r="BU387" i="13"/>
  <c r="F387" i="13"/>
  <c r="DM387" i="13" s="1"/>
  <c r="D387" i="13"/>
  <c r="DJ387" i="13"/>
  <c r="CZ386" i="13"/>
  <c r="DG386" i="13"/>
  <c r="DE386" i="13"/>
  <c r="CE387" i="13"/>
  <c r="G387" i="13" l="1"/>
  <c r="DN387" i="13" s="1"/>
  <c r="E387" i="13"/>
  <c r="DK387" i="13"/>
  <c r="DC387" i="13"/>
  <c r="CF387" i="13"/>
  <c r="CH387" i="13"/>
  <c r="DF387" i="13" s="1"/>
  <c r="CV387" i="13"/>
  <c r="BV387" i="13"/>
  <c r="BX387" i="13"/>
  <c r="CY387" i="13" s="1"/>
  <c r="CW387" i="13" l="1"/>
  <c r="BW387" i="13"/>
  <c r="BY387" i="13"/>
  <c r="DL387" i="13"/>
  <c r="C388" i="13"/>
  <c r="DD387" i="13"/>
  <c r="CG387" i="13"/>
  <c r="CI387" i="13"/>
  <c r="DG387" i="13" l="1"/>
  <c r="CZ387" i="13"/>
  <c r="DE387" i="13"/>
  <c r="CE388" i="13"/>
  <c r="CX387" i="13"/>
  <c r="BU388" i="13"/>
  <c r="D388" i="13"/>
  <c r="F388" i="13"/>
  <c r="DM388" i="13" s="1"/>
  <c r="DJ388" i="13"/>
  <c r="DC388" i="13" l="1"/>
  <c r="CF388" i="13"/>
  <c r="CH388" i="13"/>
  <c r="DF388" i="13" s="1"/>
  <c r="BV388" i="13"/>
  <c r="BX388" i="13"/>
  <c r="CY388" i="13" s="1"/>
  <c r="CV388" i="13"/>
  <c r="G388" i="13"/>
  <c r="DN388" i="13" s="1"/>
  <c r="E388" i="13"/>
  <c r="DK388" i="13"/>
  <c r="DL388" i="13" l="1"/>
  <c r="C389" i="13"/>
  <c r="DD388" i="13"/>
  <c r="CG388" i="13"/>
  <c r="CI388" i="13"/>
  <c r="CW388" i="13"/>
  <c r="BW388" i="13"/>
  <c r="BY388" i="13"/>
  <c r="CZ388" i="13" l="1"/>
  <c r="DE388" i="13"/>
  <c r="CE389" i="13"/>
  <c r="CX388" i="13"/>
  <c r="BU389" i="13"/>
  <c r="F389" i="13"/>
  <c r="DM389" i="13" s="1"/>
  <c r="D389" i="13"/>
  <c r="DJ389" i="13"/>
  <c r="DG388" i="13"/>
  <c r="CF389" i="13" l="1"/>
  <c r="CH389" i="13"/>
  <c r="DF389" i="13" s="1"/>
  <c r="DC389" i="13"/>
  <c r="G389" i="13"/>
  <c r="DN389" i="13" s="1"/>
  <c r="E389" i="13"/>
  <c r="DK389" i="13"/>
  <c r="BV389" i="13"/>
  <c r="CV389" i="13"/>
  <c r="BX389" i="13"/>
  <c r="CY389" i="13" s="1"/>
  <c r="CW389" i="13" l="1"/>
  <c r="BW389" i="13"/>
  <c r="BY389" i="13"/>
  <c r="DL389" i="13"/>
  <c r="C390" i="13"/>
  <c r="CG389" i="13"/>
  <c r="DD389" i="13"/>
  <c r="CI389" i="13"/>
  <c r="DG389" i="13" l="1"/>
  <c r="CZ389" i="13"/>
  <c r="DE389" i="13"/>
  <c r="CE390" i="13"/>
  <c r="CX389" i="13"/>
  <c r="BU390" i="13"/>
  <c r="D390" i="13"/>
  <c r="F390" i="13"/>
  <c r="DM390" i="13" s="1"/>
  <c r="DJ390" i="13"/>
  <c r="BV390" i="13" l="1"/>
  <c r="CV390" i="13"/>
  <c r="BX390" i="13"/>
  <c r="CY390" i="13" s="1"/>
  <c r="CH390" i="13"/>
  <c r="DF390" i="13" s="1"/>
  <c r="CF390" i="13"/>
  <c r="DC390" i="13"/>
  <c r="G390" i="13"/>
  <c r="DN390" i="13" s="1"/>
  <c r="E390" i="13"/>
  <c r="DK390" i="13"/>
  <c r="DL390" i="13" l="1"/>
  <c r="C391" i="13"/>
  <c r="DD390" i="13"/>
  <c r="CG390" i="13"/>
  <c r="CI390" i="13"/>
  <c r="CW390" i="13"/>
  <c r="BW390" i="13"/>
  <c r="BY390" i="13"/>
  <c r="CX390" i="13" l="1"/>
  <c r="BU391" i="13"/>
  <c r="CZ390" i="13"/>
  <c r="DE390" i="13"/>
  <c r="CE391" i="13"/>
  <c r="F391" i="13"/>
  <c r="DM391" i="13" s="1"/>
  <c r="D391" i="13"/>
  <c r="DJ391" i="13"/>
  <c r="DG390" i="13"/>
  <c r="CF391" i="13" l="1"/>
  <c r="CH391" i="13"/>
  <c r="DF391" i="13" s="1"/>
  <c r="DC391" i="13"/>
  <c r="BV391" i="13"/>
  <c r="CV391" i="13"/>
  <c r="BX391" i="13"/>
  <c r="CY391" i="13" s="1"/>
  <c r="G391" i="13"/>
  <c r="DN391" i="13" s="1"/>
  <c r="E391" i="13"/>
  <c r="DK391" i="13"/>
  <c r="DL391" i="13" l="1"/>
  <c r="C392" i="13"/>
  <c r="CW391" i="13"/>
  <c r="BW391" i="13"/>
  <c r="BY391" i="13"/>
  <c r="CG391" i="13"/>
  <c r="DD391" i="13"/>
  <c r="CI391" i="13"/>
  <c r="DG391" i="13" l="1"/>
  <c r="DE391" i="13"/>
  <c r="CE392" i="13"/>
  <c r="CX391" i="13"/>
  <c r="BU392" i="13"/>
  <c r="D392" i="13"/>
  <c r="G392" i="13" s="1"/>
  <c r="DN392" i="13" s="1"/>
  <c r="F392" i="13"/>
  <c r="DM392" i="13" s="1"/>
  <c r="DJ392" i="13"/>
  <c r="CZ391" i="13"/>
  <c r="CF392" i="13" l="1"/>
  <c r="CH392" i="13"/>
  <c r="DF392" i="13" s="1"/>
  <c r="DC392" i="13"/>
  <c r="E392" i="13"/>
  <c r="DK392" i="13"/>
  <c r="BX392" i="13"/>
  <c r="CY392" i="13" s="1"/>
  <c r="CV392" i="13"/>
  <c r="BV392" i="13"/>
  <c r="CW392" i="13" l="1"/>
  <c r="BW392" i="13"/>
  <c r="BY392" i="13"/>
  <c r="DL392" i="13"/>
  <c r="C393" i="13"/>
  <c r="DD392" i="13"/>
  <c r="CG392" i="13"/>
  <c r="CI392" i="13"/>
  <c r="DG392" i="13" l="1"/>
  <c r="DE392" i="13"/>
  <c r="CE393" i="13"/>
  <c r="CZ392" i="13"/>
  <c r="CX392" i="13"/>
  <c r="BU393" i="13"/>
  <c r="F393" i="13"/>
  <c r="DM393" i="13" s="1"/>
  <c r="D393" i="13"/>
  <c r="DJ393" i="13"/>
  <c r="DC393" i="13" l="1"/>
  <c r="CF393" i="13"/>
  <c r="CH393" i="13"/>
  <c r="DF393" i="13" s="1"/>
  <c r="BX393" i="13"/>
  <c r="CY393" i="13" s="1"/>
  <c r="CV393" i="13"/>
  <c r="BV393" i="13"/>
  <c r="G393" i="13"/>
  <c r="DN393" i="13" s="1"/>
  <c r="E393" i="13"/>
  <c r="DK393" i="13"/>
  <c r="CW393" i="13" l="1"/>
  <c r="BW393" i="13"/>
  <c r="BY393" i="13"/>
  <c r="DD393" i="13"/>
  <c r="CG393" i="13"/>
  <c r="CI393" i="13"/>
  <c r="DL393" i="13"/>
  <c r="C394" i="13"/>
  <c r="D394" i="13" l="1"/>
  <c r="F394" i="13"/>
  <c r="DM394" i="13" s="1"/>
  <c r="DJ394" i="13"/>
  <c r="CZ393" i="13"/>
  <c r="DG393" i="13"/>
  <c r="CX393" i="13"/>
  <c r="BU394" i="13"/>
  <c r="DE393" i="13"/>
  <c r="CE394" i="13"/>
  <c r="DC394" i="13" l="1"/>
  <c r="CF394" i="13"/>
  <c r="CH394" i="13"/>
  <c r="DF394" i="13" s="1"/>
  <c r="BX394" i="13"/>
  <c r="CY394" i="13" s="1"/>
  <c r="BV394" i="13"/>
  <c r="CV394" i="13"/>
  <c r="G394" i="13"/>
  <c r="DN394" i="13" s="1"/>
  <c r="E394" i="13"/>
  <c r="DK394" i="13"/>
  <c r="DL394" i="13" l="1"/>
  <c r="C395" i="13"/>
  <c r="DD394" i="13"/>
  <c r="CG394" i="13"/>
  <c r="CI394" i="13"/>
  <c r="CW394" i="13"/>
  <c r="BW394" i="13"/>
  <c r="BY394" i="13"/>
  <c r="DE394" i="13" l="1"/>
  <c r="CE395" i="13"/>
  <c r="CZ394" i="13"/>
  <c r="CX394" i="13"/>
  <c r="BU395" i="13"/>
  <c r="F395" i="13"/>
  <c r="DM395" i="13" s="1"/>
  <c r="D395" i="13"/>
  <c r="DJ395" i="13"/>
  <c r="DG394" i="13"/>
  <c r="G395" i="13" l="1"/>
  <c r="DN395" i="13" s="1"/>
  <c r="E395" i="13"/>
  <c r="DK395" i="13"/>
  <c r="CH395" i="13"/>
  <c r="DF395" i="13" s="1"/>
  <c r="DC395" i="13"/>
  <c r="CF395" i="13"/>
  <c r="BV395" i="13"/>
  <c r="BX395" i="13"/>
  <c r="CY395" i="13" s="1"/>
  <c r="CV395" i="13"/>
  <c r="BW395" i="13" l="1"/>
  <c r="CW395" i="13"/>
  <c r="BY395" i="13"/>
  <c r="CG395" i="13"/>
  <c r="DD395" i="13"/>
  <c r="CI395" i="13"/>
  <c r="DL395" i="13"/>
  <c r="C396" i="13"/>
  <c r="DE395" i="13" l="1"/>
  <c r="CE396" i="13"/>
  <c r="DG395" i="13"/>
  <c r="D396" i="13"/>
  <c r="F396" i="13"/>
  <c r="DM396" i="13" s="1"/>
  <c r="DJ396" i="13"/>
  <c r="CZ395" i="13"/>
  <c r="CX395" i="13"/>
  <c r="BU396" i="13"/>
  <c r="DC396" i="13" l="1"/>
  <c r="CF396" i="13"/>
  <c r="CH396" i="13"/>
  <c r="DF396" i="13" s="1"/>
  <c r="BV396" i="13"/>
  <c r="BX396" i="13"/>
  <c r="CY396" i="13" s="1"/>
  <c r="CV396" i="13"/>
  <c r="G396" i="13"/>
  <c r="DN396" i="13" s="1"/>
  <c r="E396" i="13"/>
  <c r="DK396" i="13"/>
  <c r="DL396" i="13" l="1"/>
  <c r="C397" i="13"/>
  <c r="DD396" i="13"/>
  <c r="CG396" i="13"/>
  <c r="CI396" i="13"/>
  <c r="CW396" i="13"/>
  <c r="BW396" i="13"/>
  <c r="BY396" i="13"/>
  <c r="F397" i="13" l="1"/>
  <c r="DM397" i="13" s="1"/>
  <c r="D397" i="13"/>
  <c r="DJ397" i="13"/>
  <c r="CZ396" i="13"/>
  <c r="DE396" i="13"/>
  <c r="CE397" i="13"/>
  <c r="CX396" i="13"/>
  <c r="BU397" i="13"/>
  <c r="DG396" i="13"/>
  <c r="G397" i="13" l="1"/>
  <c r="DN397" i="13" s="1"/>
  <c r="E397" i="13"/>
  <c r="DK397" i="13"/>
  <c r="DC397" i="13"/>
  <c r="CF397" i="13"/>
  <c r="CH397" i="13"/>
  <c r="DF397" i="13" s="1"/>
  <c r="BX397" i="13"/>
  <c r="CY397" i="13" s="1"/>
  <c r="CV397" i="13"/>
  <c r="BV397" i="13"/>
  <c r="CW397" i="13" l="1"/>
  <c r="BW397" i="13"/>
  <c r="BY397" i="13"/>
  <c r="DL397" i="13"/>
  <c r="C398" i="13"/>
  <c r="DD397" i="13"/>
  <c r="CG397" i="13"/>
  <c r="CI397" i="13"/>
  <c r="CX397" i="13" l="1"/>
  <c r="BU398" i="13"/>
  <c r="DG397" i="13"/>
  <c r="DE397" i="13"/>
  <c r="CE398" i="13"/>
  <c r="CZ397" i="13"/>
  <c r="D398" i="13"/>
  <c r="F398" i="13"/>
  <c r="DM398" i="13" s="1"/>
  <c r="DJ398" i="13"/>
  <c r="CF398" i="13" l="1"/>
  <c r="CH398" i="13"/>
  <c r="DF398" i="13" s="1"/>
  <c r="DC398" i="13"/>
  <c r="BV398" i="13"/>
  <c r="CV398" i="13"/>
  <c r="BX398" i="13"/>
  <c r="CY398" i="13" s="1"/>
  <c r="G398" i="13"/>
  <c r="DN398" i="13" s="1"/>
  <c r="E398" i="13"/>
  <c r="DK398" i="13"/>
  <c r="DL398" i="13" l="1"/>
  <c r="C399" i="13"/>
  <c r="CW398" i="13"/>
  <c r="BW398" i="13"/>
  <c r="BY398" i="13"/>
  <c r="DD398" i="13"/>
  <c r="CG398" i="13"/>
  <c r="CI398" i="13"/>
  <c r="CX398" i="13" l="1"/>
  <c r="BU399" i="13"/>
  <c r="DE398" i="13"/>
  <c r="CE399" i="13"/>
  <c r="F399" i="13"/>
  <c r="DM399" i="13" s="1"/>
  <c r="D399" i="13"/>
  <c r="DJ399" i="13"/>
  <c r="DG398" i="13"/>
  <c r="CZ398" i="13"/>
  <c r="DC399" i="13" l="1"/>
  <c r="CF399" i="13"/>
  <c r="CH399" i="13"/>
  <c r="DF399" i="13" s="1"/>
  <c r="G399" i="13"/>
  <c r="DN399" i="13" s="1"/>
  <c r="E399" i="13"/>
  <c r="DK399" i="13"/>
  <c r="BV399" i="13"/>
  <c r="BX399" i="13"/>
  <c r="CY399" i="13" s="1"/>
  <c r="CV399" i="13"/>
  <c r="CW399" i="13" l="1"/>
  <c r="BW399" i="13"/>
  <c r="BY399" i="13"/>
  <c r="DD399" i="13"/>
  <c r="CG399" i="13"/>
  <c r="CI399" i="13"/>
  <c r="DL399" i="13"/>
  <c r="C400" i="13"/>
  <c r="F400" i="13" l="1"/>
  <c r="DM400" i="13" s="1"/>
  <c r="D400" i="13"/>
  <c r="DJ400" i="13"/>
  <c r="CZ399" i="13"/>
  <c r="DG399" i="13"/>
  <c r="CX399" i="13"/>
  <c r="BU400" i="13"/>
  <c r="DE399" i="13"/>
  <c r="CE400" i="13"/>
  <c r="CF400" i="13" l="1"/>
  <c r="CH400" i="13"/>
  <c r="DF400" i="13" s="1"/>
  <c r="DC400" i="13"/>
  <c r="BX400" i="13"/>
  <c r="CY400" i="13" s="1"/>
  <c r="CV400" i="13"/>
  <c r="BV400" i="13"/>
  <c r="G400" i="13"/>
  <c r="DN400" i="13" s="1"/>
  <c r="E400" i="13"/>
  <c r="DK400" i="13"/>
  <c r="CW400" i="13" l="1"/>
  <c r="BW400" i="13"/>
  <c r="BY400" i="13"/>
  <c r="DL400" i="13"/>
  <c r="C401" i="13"/>
  <c r="DD400" i="13"/>
  <c r="CG400" i="13"/>
  <c r="CI400" i="13"/>
  <c r="DG400" i="13" l="1"/>
  <c r="CZ400" i="13"/>
  <c r="DE400" i="13"/>
  <c r="CE401" i="13"/>
  <c r="CX400" i="13"/>
  <c r="BU401" i="13"/>
  <c r="F401" i="13"/>
  <c r="DM401" i="13" s="1"/>
  <c r="D401" i="13"/>
  <c r="DJ401" i="13"/>
  <c r="BX401" i="13" l="1"/>
  <c r="CY401" i="13" s="1"/>
  <c r="CV401" i="13"/>
  <c r="BV401" i="13"/>
  <c r="G401" i="13"/>
  <c r="DN401" i="13" s="1"/>
  <c r="E401" i="13"/>
  <c r="DK401" i="13"/>
  <c r="DC401" i="13"/>
  <c r="CF401" i="13"/>
  <c r="CH401" i="13"/>
  <c r="DF401" i="13" s="1"/>
  <c r="CW401" i="13" l="1"/>
  <c r="BW401" i="13"/>
  <c r="BY401" i="13"/>
  <c r="DL401" i="13"/>
  <c r="C402" i="13"/>
  <c r="DD401" i="13"/>
  <c r="CG401" i="13"/>
  <c r="CI401" i="13"/>
  <c r="DG401" i="13" l="1"/>
  <c r="DE401" i="13"/>
  <c r="CE402" i="13"/>
  <c r="CZ401" i="13"/>
  <c r="CX401" i="13"/>
  <c r="BU402" i="13"/>
  <c r="D402" i="13"/>
  <c r="F402" i="13"/>
  <c r="DM402" i="13" s="1"/>
  <c r="DJ402" i="13"/>
  <c r="DC402" i="13" l="1"/>
  <c r="CF402" i="13"/>
  <c r="CH402" i="13"/>
  <c r="DF402" i="13" s="1"/>
  <c r="BX402" i="13"/>
  <c r="CY402" i="13" s="1"/>
  <c r="CV402" i="13"/>
  <c r="BV402" i="13"/>
  <c r="G402" i="13"/>
  <c r="DN402" i="13" s="1"/>
  <c r="E402" i="13"/>
  <c r="DK402" i="13"/>
  <c r="DL402" i="13" l="1"/>
  <c r="C403" i="13"/>
  <c r="BW402" i="13"/>
  <c r="CW402" i="13"/>
  <c r="BY402" i="13"/>
  <c r="DD402" i="13"/>
  <c r="CG402" i="13"/>
  <c r="CI402" i="13"/>
  <c r="DG402" i="13" l="1"/>
  <c r="CX402" i="13"/>
  <c r="BU403" i="13"/>
  <c r="D403" i="13"/>
  <c r="F403" i="13"/>
  <c r="DM403" i="13" s="1"/>
  <c r="DJ403" i="13"/>
  <c r="DE402" i="13"/>
  <c r="CE403" i="13"/>
  <c r="CZ402" i="13"/>
  <c r="DC403" i="13" l="1"/>
  <c r="CF403" i="13"/>
  <c r="CH403" i="13"/>
  <c r="DF403" i="13" s="1"/>
  <c r="BV403" i="13"/>
  <c r="BX403" i="13"/>
  <c r="CY403" i="13" s="1"/>
  <c r="CV403" i="13"/>
  <c r="G403" i="13"/>
  <c r="DN403" i="13" s="1"/>
  <c r="E403" i="13"/>
  <c r="DK403" i="13"/>
  <c r="CG403" i="13" l="1"/>
  <c r="DD403" i="13"/>
  <c r="CI403" i="13"/>
  <c r="DL403" i="13"/>
  <c r="C404" i="13"/>
  <c r="BW403" i="13"/>
  <c r="CW403" i="13"/>
  <c r="BY403" i="13"/>
  <c r="DG403" i="13" l="1"/>
  <c r="CX403" i="13"/>
  <c r="BU404" i="13"/>
  <c r="CZ403" i="13"/>
  <c r="F404" i="13"/>
  <c r="DM404" i="13" s="1"/>
  <c r="D404" i="13"/>
  <c r="DJ404" i="13"/>
  <c r="DE403" i="13"/>
  <c r="CE404" i="13"/>
  <c r="BV404" i="13" l="1"/>
  <c r="BX404" i="13"/>
  <c r="CY404" i="13" s="1"/>
  <c r="CV404" i="13"/>
  <c r="DC404" i="13"/>
  <c r="CF404" i="13"/>
  <c r="CH404" i="13"/>
  <c r="DF404" i="13" s="1"/>
  <c r="G404" i="13"/>
  <c r="DN404" i="13" s="1"/>
  <c r="E404" i="13"/>
  <c r="DK404" i="13"/>
  <c r="CG404" i="13" l="1"/>
  <c r="DD404" i="13"/>
  <c r="CI404" i="13"/>
  <c r="DL404" i="13"/>
  <c r="C405" i="13"/>
  <c r="CW404" i="13"/>
  <c r="BW404" i="13"/>
  <c r="BY404" i="13"/>
  <c r="CZ404" i="13" l="1"/>
  <c r="DG404" i="13"/>
  <c r="CX404" i="13"/>
  <c r="BU405" i="13"/>
  <c r="F405" i="13"/>
  <c r="DM405" i="13" s="1"/>
  <c r="D405" i="13"/>
  <c r="DJ405" i="13"/>
  <c r="DE404" i="13"/>
  <c r="CE405" i="13"/>
  <c r="G405" i="13" l="1"/>
  <c r="DN405" i="13" s="1"/>
  <c r="E405" i="13"/>
  <c r="DK405" i="13"/>
  <c r="BX405" i="13"/>
  <c r="CY405" i="13" s="1"/>
  <c r="CV405" i="13"/>
  <c r="BV405" i="13"/>
  <c r="DC405" i="13"/>
  <c r="CF405" i="13"/>
  <c r="CH405" i="13"/>
  <c r="DF405" i="13" s="1"/>
  <c r="CW405" i="13" l="1"/>
  <c r="BW405" i="13"/>
  <c r="BY405" i="13"/>
  <c r="DL405" i="13"/>
  <c r="C406" i="13"/>
  <c r="DD405" i="13"/>
  <c r="CG405" i="13"/>
  <c r="CI405" i="13"/>
  <c r="CZ405" i="13" l="1"/>
  <c r="DG405" i="13"/>
  <c r="DE405" i="13"/>
  <c r="CE406" i="13"/>
  <c r="CX405" i="13"/>
  <c r="BU406" i="13"/>
  <c r="F406" i="13"/>
  <c r="DM406" i="13" s="1"/>
  <c r="D406" i="13"/>
  <c r="DJ406" i="13"/>
  <c r="CV406" i="13" l="1"/>
  <c r="BV406" i="13"/>
  <c r="BX406" i="13"/>
  <c r="CY406" i="13" s="1"/>
  <c r="CF406" i="13"/>
  <c r="CH406" i="13"/>
  <c r="DF406" i="13" s="1"/>
  <c r="DC406" i="13"/>
  <c r="G406" i="13"/>
  <c r="DN406" i="13" s="1"/>
  <c r="E406" i="13"/>
  <c r="DK406" i="13"/>
  <c r="CW406" i="13" l="1"/>
  <c r="BW406" i="13"/>
  <c r="BY406" i="13"/>
  <c r="DL406" i="13"/>
  <c r="C407" i="13"/>
  <c r="DD406" i="13"/>
  <c r="CG406" i="13"/>
  <c r="CI406" i="13"/>
  <c r="DG406" i="13" l="1"/>
  <c r="DE406" i="13"/>
  <c r="CE407" i="13"/>
  <c r="CZ406" i="13"/>
  <c r="CX406" i="13"/>
  <c r="BU407" i="13"/>
  <c r="F407" i="13"/>
  <c r="DM407" i="13" s="1"/>
  <c r="D407" i="13"/>
  <c r="DJ407" i="13"/>
  <c r="CH407" i="13" l="1"/>
  <c r="DF407" i="13" s="1"/>
  <c r="DC407" i="13"/>
  <c r="CF407" i="13"/>
  <c r="G407" i="13"/>
  <c r="DN407" i="13" s="1"/>
  <c r="E407" i="13"/>
  <c r="DK407" i="13"/>
  <c r="BV407" i="13"/>
  <c r="BX407" i="13"/>
  <c r="CY407" i="13" s="1"/>
  <c r="CV407" i="13"/>
  <c r="CG407" i="13" l="1"/>
  <c r="DD407" i="13"/>
  <c r="CI407" i="13"/>
  <c r="DL407" i="13"/>
  <c r="C408" i="13"/>
  <c r="BW407" i="13"/>
  <c r="CW407" i="13"/>
  <c r="BY407" i="13"/>
  <c r="DG407" i="13" l="1"/>
  <c r="CX407" i="13"/>
  <c r="BU408" i="13"/>
  <c r="CZ407" i="13"/>
  <c r="F408" i="13"/>
  <c r="DM408" i="13" s="1"/>
  <c r="D408" i="13"/>
  <c r="DJ408" i="13"/>
  <c r="DE407" i="13"/>
  <c r="CE408" i="13"/>
  <c r="BX408" i="13" l="1"/>
  <c r="CY408" i="13" s="1"/>
  <c r="CV408" i="13"/>
  <c r="BV408" i="13"/>
  <c r="G408" i="13"/>
  <c r="DN408" i="13" s="1"/>
  <c r="E408" i="13"/>
  <c r="DK408" i="13"/>
  <c r="DC408" i="13"/>
  <c r="CF408" i="13"/>
  <c r="CH408" i="13"/>
  <c r="DF408" i="13" s="1"/>
  <c r="CW408" i="13" l="1"/>
  <c r="BW408" i="13"/>
  <c r="BY408" i="13"/>
  <c r="DL408" i="13"/>
  <c r="C409" i="13"/>
  <c r="DD408" i="13"/>
  <c r="CG408" i="13"/>
  <c r="CI408" i="13"/>
  <c r="CZ408" i="13" l="1"/>
  <c r="DG408" i="13"/>
  <c r="DE408" i="13"/>
  <c r="CE409" i="13"/>
  <c r="CX408" i="13"/>
  <c r="BU409" i="13"/>
  <c r="D409" i="13"/>
  <c r="F409" i="13"/>
  <c r="DM409" i="13" s="1"/>
  <c r="DJ409" i="13"/>
  <c r="DC409" i="13" l="1"/>
  <c r="CH409" i="13"/>
  <c r="DF409" i="13" s="1"/>
  <c r="CF409" i="13"/>
  <c r="BV409" i="13"/>
  <c r="CV409" i="13"/>
  <c r="BX409" i="13"/>
  <c r="CY409" i="13" s="1"/>
  <c r="G409" i="13"/>
  <c r="DN409" i="13" s="1"/>
  <c r="E409" i="13"/>
  <c r="DK409" i="13"/>
  <c r="DL409" i="13" l="1"/>
  <c r="C410" i="13"/>
  <c r="CG409" i="13"/>
  <c r="DD409" i="13"/>
  <c r="CI409" i="13"/>
  <c r="CW409" i="13"/>
  <c r="BW409" i="13"/>
  <c r="BY409" i="13"/>
  <c r="CZ409" i="13" l="1"/>
  <c r="CX409" i="13"/>
  <c r="BU410" i="13"/>
  <c r="DE409" i="13"/>
  <c r="CE410" i="13"/>
  <c r="F410" i="13"/>
  <c r="DM410" i="13" s="1"/>
  <c r="D410" i="13"/>
  <c r="DJ410" i="13"/>
  <c r="DG409" i="13"/>
  <c r="CV410" i="13" l="1"/>
  <c r="BV410" i="13"/>
  <c r="BX410" i="13"/>
  <c r="CY410" i="13" s="1"/>
  <c r="CH410" i="13"/>
  <c r="DF410" i="13" s="1"/>
  <c r="DC410" i="13"/>
  <c r="CF410" i="13"/>
  <c r="G410" i="13"/>
  <c r="DN410" i="13" s="1"/>
  <c r="E410" i="13"/>
  <c r="DK410" i="13"/>
  <c r="DD410" i="13" l="1"/>
  <c r="CG410" i="13"/>
  <c r="CI410" i="13"/>
  <c r="CW410" i="13"/>
  <c r="BW410" i="13"/>
  <c r="BY410" i="13"/>
  <c r="DL410" i="13"/>
  <c r="C411" i="13"/>
  <c r="CX410" i="13" l="1"/>
  <c r="BU411" i="13"/>
  <c r="F411" i="13"/>
  <c r="DM411" i="13" s="1"/>
  <c r="D411" i="13"/>
  <c r="DJ411" i="13"/>
  <c r="DG410" i="13"/>
  <c r="CZ410" i="13"/>
  <c r="DE410" i="13"/>
  <c r="CE411" i="13"/>
  <c r="CF411" i="13" l="1"/>
  <c r="CH411" i="13"/>
  <c r="DF411" i="13" s="1"/>
  <c r="DC411" i="13"/>
  <c r="G411" i="13"/>
  <c r="DN411" i="13" s="1"/>
  <c r="E411" i="13"/>
  <c r="DK411" i="13"/>
  <c r="BV411" i="13"/>
  <c r="BX411" i="13"/>
  <c r="CY411" i="13" s="1"/>
  <c r="CV411" i="13"/>
  <c r="CW411" i="13" l="1"/>
  <c r="BW411" i="13"/>
  <c r="BY411" i="13"/>
  <c r="DL411" i="13"/>
  <c r="C412" i="13"/>
  <c r="CG411" i="13"/>
  <c r="DD411" i="13"/>
  <c r="CI411" i="13"/>
  <c r="DG411" i="13" l="1"/>
  <c r="CZ411" i="13"/>
  <c r="DE411" i="13"/>
  <c r="CE412" i="13"/>
  <c r="CX411" i="13"/>
  <c r="BU412" i="13"/>
  <c r="D412" i="13"/>
  <c r="F412" i="13"/>
  <c r="DM412" i="13" s="1"/>
  <c r="DJ412" i="13"/>
  <c r="DC412" i="13" l="1"/>
  <c r="CF412" i="13"/>
  <c r="CH412" i="13"/>
  <c r="DF412" i="13" s="1"/>
  <c r="CV412" i="13"/>
  <c r="BV412" i="13"/>
  <c r="BX412" i="13"/>
  <c r="CY412" i="13" s="1"/>
  <c r="G412" i="13"/>
  <c r="DN412" i="13" s="1"/>
  <c r="E412" i="13"/>
  <c r="DK412" i="13"/>
  <c r="DD412" i="13" l="1"/>
  <c r="CG412" i="13"/>
  <c r="CI412" i="13"/>
  <c r="DL412" i="13"/>
  <c r="C413" i="13"/>
  <c r="CW412" i="13"/>
  <c r="BW412" i="13"/>
  <c r="BY412" i="13"/>
  <c r="CD44" i="13" l="1"/>
  <c r="DG412" i="13"/>
  <c r="DE412" i="13"/>
  <c r="CE413" i="13"/>
  <c r="BS44" i="13"/>
  <c r="CZ412" i="13"/>
  <c r="CX412" i="13"/>
  <c r="BU413" i="13"/>
  <c r="F413" i="13"/>
  <c r="DM413" i="13" s="1"/>
  <c r="D413" i="13"/>
  <c r="DJ413" i="13"/>
  <c r="CV413" i="13" l="1"/>
  <c r="BV413" i="13"/>
  <c r="BX413" i="13"/>
  <c r="CY413" i="13" s="1"/>
  <c r="CH413" i="13"/>
  <c r="DF413" i="13" s="1"/>
  <c r="DC413" i="13"/>
  <c r="CF413" i="13"/>
  <c r="G413" i="13"/>
  <c r="DN413" i="13" s="1"/>
  <c r="E413" i="13"/>
  <c r="DK413" i="13"/>
  <c r="G6" i="13"/>
  <c r="G9" i="13" s="1"/>
  <c r="J9" i="13" s="1"/>
  <c r="BS46" i="13"/>
  <c r="CD46" i="13"/>
  <c r="K6" i="13"/>
  <c r="K9" i="13" s="1"/>
  <c r="N9" i="13" s="1"/>
  <c r="I6" i="13" l="1"/>
  <c r="I9" i="13" s="1"/>
  <c r="J6" i="13"/>
  <c r="CG413" i="13"/>
  <c r="DD413" i="13"/>
  <c r="CI413" i="13"/>
  <c r="DL413" i="13"/>
  <c r="C414" i="13"/>
  <c r="CW413" i="13"/>
  <c r="BW413" i="13"/>
  <c r="BY413" i="13"/>
  <c r="M6" i="13"/>
  <c r="M9" i="13" s="1"/>
  <c r="N6" i="13"/>
  <c r="F414" i="13" l="1"/>
  <c r="DM414" i="13" s="1"/>
  <c r="D414" i="13"/>
  <c r="DJ414" i="13"/>
  <c r="DE413" i="13"/>
  <c r="CE414" i="13"/>
  <c r="CZ413" i="13"/>
  <c r="CX413" i="13"/>
  <c r="BU414" i="13"/>
  <c r="DG413" i="13"/>
  <c r="CV414" i="13" l="1"/>
  <c r="BX414" i="13"/>
  <c r="CY414" i="13" s="1"/>
  <c r="BV414" i="13"/>
  <c r="CF414" i="13"/>
  <c r="CH414" i="13"/>
  <c r="DF414" i="13" s="1"/>
  <c r="DC414" i="13"/>
  <c r="G414" i="13"/>
  <c r="DN414" i="13" s="1"/>
  <c r="E414" i="13"/>
  <c r="DK414" i="13"/>
  <c r="CW414" i="13" l="1"/>
  <c r="BW414" i="13"/>
  <c r="BY414" i="13"/>
  <c r="DL414" i="13"/>
  <c r="C415" i="13"/>
  <c r="DD414" i="13"/>
  <c r="CG414" i="13"/>
  <c r="CI414" i="13"/>
  <c r="DG414" i="13" l="1"/>
  <c r="CZ414" i="13"/>
  <c r="CX414" i="13"/>
  <c r="BU415" i="13"/>
  <c r="DE414" i="13"/>
  <c r="CE415" i="13"/>
  <c r="F415" i="13"/>
  <c r="DM415" i="13" s="1"/>
  <c r="D415" i="13"/>
  <c r="DJ415" i="13"/>
  <c r="G415" i="13" l="1"/>
  <c r="DN415" i="13" s="1"/>
  <c r="E415" i="13"/>
  <c r="DK415" i="13"/>
  <c r="BX415" i="13"/>
  <c r="CY415" i="13" s="1"/>
  <c r="CV415" i="13"/>
  <c r="BV415" i="13"/>
  <c r="CF415" i="13"/>
  <c r="CH415" i="13"/>
  <c r="DF415" i="13" s="1"/>
  <c r="DC415" i="13"/>
  <c r="CG415" i="13" l="1"/>
  <c r="DD415" i="13"/>
  <c r="CI415" i="13"/>
  <c r="CW415" i="13"/>
  <c r="BW415" i="13"/>
  <c r="BY415" i="13"/>
  <c r="DL415" i="13"/>
  <c r="C416" i="13"/>
  <c r="F416" i="13" l="1"/>
  <c r="DM416" i="13" s="1"/>
  <c r="D416" i="13"/>
  <c r="DJ416" i="13"/>
  <c r="DG415" i="13"/>
  <c r="CZ415" i="13"/>
  <c r="CX415" i="13"/>
  <c r="BU416" i="13"/>
  <c r="DE415" i="13"/>
  <c r="CE416" i="13"/>
  <c r="DC416" i="13" l="1"/>
  <c r="CH416" i="13"/>
  <c r="DF416" i="13" s="1"/>
  <c r="CF416" i="13"/>
  <c r="BV416" i="13"/>
  <c r="BX416" i="13"/>
  <c r="CY416" i="13" s="1"/>
  <c r="CV416" i="13"/>
  <c r="G416" i="13"/>
  <c r="DN416" i="13" s="1"/>
  <c r="E416" i="13"/>
  <c r="DK416" i="13"/>
  <c r="DD416" i="13" l="1"/>
  <c r="CG416" i="13"/>
  <c r="CI416" i="13"/>
  <c r="DL416" i="13"/>
  <c r="C417" i="13"/>
  <c r="CW416" i="13"/>
  <c r="BW416" i="13"/>
  <c r="BY416" i="13"/>
  <c r="CZ416" i="13" l="1"/>
  <c r="CX416" i="13"/>
  <c r="BU417" i="13"/>
  <c r="DG416" i="13"/>
  <c r="DE416" i="13"/>
  <c r="CE417" i="13"/>
  <c r="D417" i="13"/>
  <c r="F417" i="13"/>
  <c r="DM417" i="13" s="1"/>
  <c r="DJ417" i="13"/>
  <c r="CV417" i="13" l="1"/>
  <c r="BV417" i="13"/>
  <c r="BX417" i="13"/>
  <c r="CY417" i="13" s="1"/>
  <c r="CF417" i="13"/>
  <c r="CH417" i="13"/>
  <c r="DF417" i="13" s="1"/>
  <c r="DC417" i="13"/>
  <c r="G417" i="13"/>
  <c r="DN417" i="13" s="1"/>
  <c r="E417" i="13"/>
  <c r="DK417" i="13"/>
  <c r="DL417" i="13" l="1"/>
  <c r="C418" i="13"/>
  <c r="BW417" i="13"/>
  <c r="CW417" i="13"/>
  <c r="BY417" i="13"/>
  <c r="DD417" i="13"/>
  <c r="CG417" i="13"/>
  <c r="CI417" i="13"/>
  <c r="DG417" i="13" l="1"/>
  <c r="DE417" i="13"/>
  <c r="CE418" i="13"/>
  <c r="CX417" i="13"/>
  <c r="BU418" i="13"/>
  <c r="F418" i="13"/>
  <c r="DM418" i="13" s="1"/>
  <c r="D418" i="13"/>
  <c r="DJ418" i="13"/>
  <c r="CZ417" i="13"/>
  <c r="CH418" i="13" l="1"/>
  <c r="DF418" i="13" s="1"/>
  <c r="DC418" i="13"/>
  <c r="CF418" i="13"/>
  <c r="G418" i="13"/>
  <c r="DN418" i="13" s="1"/>
  <c r="E418" i="13"/>
  <c r="DK418" i="13"/>
  <c r="BV418" i="13"/>
  <c r="CV418" i="13"/>
  <c r="BX418" i="13"/>
  <c r="CY418" i="13" s="1"/>
  <c r="CG418" i="13" l="1"/>
  <c r="DD418" i="13"/>
  <c r="CI418" i="13"/>
  <c r="BW418" i="13"/>
  <c r="CW418" i="13"/>
  <c r="BY418" i="13"/>
  <c r="DL418" i="13"/>
  <c r="C419" i="13"/>
  <c r="F419" i="13" l="1"/>
  <c r="DM419" i="13" s="1"/>
  <c r="D419" i="13"/>
  <c r="DJ419" i="13"/>
  <c r="CX418" i="13"/>
  <c r="BU419" i="13"/>
  <c r="DG418" i="13"/>
  <c r="CZ418" i="13"/>
  <c r="DE418" i="13"/>
  <c r="CE419" i="13"/>
  <c r="CH419" i="13" l="1"/>
  <c r="DF419" i="13" s="1"/>
  <c r="DC419" i="13"/>
  <c r="CF419" i="13"/>
  <c r="BV419" i="13"/>
  <c r="BX419" i="13"/>
  <c r="CY419" i="13" s="1"/>
  <c r="CV419" i="13"/>
  <c r="G419" i="13"/>
  <c r="DN419" i="13" s="1"/>
  <c r="E419" i="13"/>
  <c r="DK419" i="13"/>
  <c r="CG419" i="13" l="1"/>
  <c r="DD419" i="13"/>
  <c r="CI419" i="13"/>
  <c r="DL419" i="13"/>
  <c r="C420" i="13"/>
  <c r="CW419" i="13"/>
  <c r="BW419" i="13"/>
  <c r="BY419" i="13"/>
  <c r="CZ419" i="13" l="1"/>
  <c r="CX419" i="13"/>
  <c r="BU420" i="13"/>
  <c r="DG419" i="13"/>
  <c r="D420" i="13"/>
  <c r="G420" i="13"/>
  <c r="DN420" i="13" s="1"/>
  <c r="F420" i="13"/>
  <c r="DM420" i="13" s="1"/>
  <c r="DJ420" i="13"/>
  <c r="DE419" i="13"/>
  <c r="CE420" i="13"/>
  <c r="BX420" i="13" l="1"/>
  <c r="CY420" i="13" s="1"/>
  <c r="CV420" i="13"/>
  <c r="BV420" i="13"/>
  <c r="E420" i="13"/>
  <c r="DK420" i="13"/>
  <c r="CH420" i="13"/>
  <c r="DF420" i="13" s="1"/>
  <c r="DC420" i="13"/>
  <c r="CF420" i="13"/>
  <c r="CW420" i="13" l="1"/>
  <c r="BW420" i="13"/>
  <c r="BY420" i="13"/>
  <c r="DD420" i="13"/>
  <c r="CG420" i="13"/>
  <c r="CI420" i="13"/>
  <c r="DL420" i="13"/>
  <c r="C421" i="13"/>
  <c r="DG420" i="13" l="1"/>
  <c r="F421" i="13"/>
  <c r="DM421" i="13" s="1"/>
  <c r="D421" i="13"/>
  <c r="DJ421" i="13"/>
  <c r="CZ420" i="13"/>
  <c r="CX420" i="13"/>
  <c r="BU421" i="13"/>
  <c r="DE420" i="13"/>
  <c r="CE421" i="13"/>
  <c r="G421" i="13" l="1"/>
  <c r="DN421" i="13" s="1"/>
  <c r="E421" i="13"/>
  <c r="DK421" i="13"/>
  <c r="DC421" i="13"/>
  <c r="CF421" i="13"/>
  <c r="CH421" i="13"/>
  <c r="DF421" i="13" s="1"/>
  <c r="BV421" i="13"/>
  <c r="BX421" i="13"/>
  <c r="CY421" i="13" s="1"/>
  <c r="CV421" i="13"/>
  <c r="CW421" i="13" l="1"/>
  <c r="BW421" i="13"/>
  <c r="BY421" i="13"/>
  <c r="DL421" i="13"/>
  <c r="C422" i="13"/>
  <c r="CG421" i="13"/>
  <c r="DD421" i="13"/>
  <c r="CI421" i="13"/>
  <c r="DE421" i="13" l="1"/>
  <c r="CE422" i="13"/>
  <c r="DG421" i="13"/>
  <c r="CZ421" i="13"/>
  <c r="CX421" i="13"/>
  <c r="BU422" i="13"/>
  <c r="D422" i="13"/>
  <c r="F422" i="13"/>
  <c r="DM422" i="13" s="1"/>
  <c r="DJ422" i="13"/>
  <c r="CV422" i="13" l="1"/>
  <c r="BV422" i="13"/>
  <c r="BX422" i="13"/>
  <c r="CY422" i="13" s="1"/>
  <c r="CH422" i="13"/>
  <c r="DF422" i="13" s="1"/>
  <c r="DC422" i="13"/>
  <c r="CF422" i="13"/>
  <c r="G422" i="13"/>
  <c r="DN422" i="13" s="1"/>
  <c r="E422" i="13"/>
  <c r="DK422" i="13"/>
  <c r="CW422" i="13" l="1"/>
  <c r="BW422" i="13"/>
  <c r="BY422" i="13"/>
  <c r="DD422" i="13"/>
  <c r="CG422" i="13"/>
  <c r="CI422" i="13"/>
  <c r="DL422" i="13"/>
  <c r="C423" i="13"/>
  <c r="F423" i="13" l="1"/>
  <c r="DM423" i="13" s="1"/>
  <c r="D423" i="13"/>
  <c r="DJ423" i="13"/>
  <c r="CZ422" i="13"/>
  <c r="DG422" i="13"/>
  <c r="CX422" i="13"/>
  <c r="BU423" i="13"/>
  <c r="DE422" i="13"/>
  <c r="CE423" i="13"/>
  <c r="CH423" i="13" l="1"/>
  <c r="DF423" i="13" s="1"/>
  <c r="DC423" i="13"/>
  <c r="CF423" i="13"/>
  <c r="BV423" i="13"/>
  <c r="BX423" i="13"/>
  <c r="CY423" i="13" s="1"/>
  <c r="CV423" i="13"/>
  <c r="G423" i="13"/>
  <c r="DN423" i="13" s="1"/>
  <c r="E423" i="13"/>
  <c r="DK423" i="13"/>
  <c r="CG423" i="13" l="1"/>
  <c r="DD423" i="13"/>
  <c r="CI423" i="13"/>
  <c r="DL423" i="13"/>
  <c r="C424" i="13"/>
  <c r="CW423" i="13"/>
  <c r="BW423" i="13"/>
  <c r="BY423" i="13"/>
  <c r="CX423" i="13" l="1"/>
  <c r="BU424" i="13"/>
  <c r="CZ423" i="13"/>
  <c r="DG423" i="13"/>
  <c r="D424" i="13"/>
  <c r="F424" i="13"/>
  <c r="DM424" i="13" s="1"/>
  <c r="DJ424" i="13"/>
  <c r="DE423" i="13"/>
  <c r="CE424" i="13"/>
  <c r="CV424" i="13" l="1"/>
  <c r="BV424" i="13"/>
  <c r="BX424" i="13"/>
  <c r="CY424" i="13" s="1"/>
  <c r="CF424" i="13"/>
  <c r="CH424" i="13"/>
  <c r="DF424" i="13" s="1"/>
  <c r="DC424" i="13"/>
  <c r="G424" i="13"/>
  <c r="DN424" i="13" s="1"/>
  <c r="E424" i="13"/>
  <c r="DK424" i="13"/>
  <c r="CW424" i="13" l="1"/>
  <c r="BW424" i="13"/>
  <c r="BY424" i="13"/>
  <c r="DL424" i="13"/>
  <c r="C425" i="13"/>
  <c r="DD424" i="13"/>
  <c r="CG424" i="13"/>
  <c r="CI424" i="13"/>
  <c r="DG424" i="13" l="1"/>
  <c r="CZ424" i="13"/>
  <c r="DE424" i="13"/>
  <c r="CE425" i="13"/>
  <c r="CX424" i="13"/>
  <c r="BU425" i="13"/>
  <c r="D425" i="13"/>
  <c r="F425" i="13"/>
  <c r="DM425" i="13" s="1"/>
  <c r="DJ425" i="13"/>
  <c r="CV425" i="13" l="1"/>
  <c r="BX425" i="13"/>
  <c r="CY425" i="13" s="1"/>
  <c r="BV425" i="13"/>
  <c r="CF425" i="13"/>
  <c r="DC425" i="13"/>
  <c r="CH425" i="13"/>
  <c r="DF425" i="13" s="1"/>
  <c r="G425" i="13"/>
  <c r="DN425" i="13" s="1"/>
  <c r="E425" i="13"/>
  <c r="DK425" i="13"/>
  <c r="CW425" i="13" l="1"/>
  <c r="BW425" i="13"/>
  <c r="BY425" i="13"/>
  <c r="DL425" i="13"/>
  <c r="C426" i="13"/>
  <c r="DD425" i="13"/>
  <c r="CG425" i="13"/>
  <c r="CI425" i="13"/>
  <c r="DE425" i="13" l="1"/>
  <c r="CE426" i="13"/>
  <c r="DG425" i="13"/>
  <c r="CZ425" i="13"/>
  <c r="CX425" i="13"/>
  <c r="BU426" i="13"/>
  <c r="D426" i="13"/>
  <c r="F426" i="13"/>
  <c r="DM426" i="13" s="1"/>
  <c r="DJ426" i="13"/>
  <c r="CH426" i="13" l="1"/>
  <c r="DF426" i="13" s="1"/>
  <c r="DC426" i="13"/>
  <c r="CF426" i="13"/>
  <c r="BV426" i="13"/>
  <c r="CV426" i="13"/>
  <c r="BX426" i="13"/>
  <c r="CY426" i="13" s="1"/>
  <c r="G426" i="13"/>
  <c r="DN426" i="13" s="1"/>
  <c r="E426" i="13"/>
  <c r="DK426" i="13"/>
  <c r="DD426" i="13" l="1"/>
  <c r="CG426" i="13"/>
  <c r="CI426" i="13"/>
  <c r="DL426" i="13"/>
  <c r="C427" i="13"/>
  <c r="CW426" i="13"/>
  <c r="BW426" i="13"/>
  <c r="BY426" i="13"/>
  <c r="DG426" i="13" l="1"/>
  <c r="DE426" i="13"/>
  <c r="CE427" i="13"/>
  <c r="CZ426" i="13"/>
  <c r="CX426" i="13"/>
  <c r="BU427" i="13"/>
  <c r="F427" i="13"/>
  <c r="DM427" i="13" s="1"/>
  <c r="D427" i="13"/>
  <c r="DJ427" i="13"/>
  <c r="DC427" i="13" l="1"/>
  <c r="CF427" i="13"/>
  <c r="CH427" i="13"/>
  <c r="DF427" i="13" s="1"/>
  <c r="BX427" i="13"/>
  <c r="CY427" i="13" s="1"/>
  <c r="CV427" i="13"/>
  <c r="BV427" i="13"/>
  <c r="G427" i="13"/>
  <c r="DN427" i="13" s="1"/>
  <c r="E427" i="13"/>
  <c r="DK427" i="13"/>
  <c r="CW427" i="13" l="1"/>
  <c r="BW427" i="13"/>
  <c r="BY427" i="13"/>
  <c r="DL427" i="13"/>
  <c r="C428" i="13"/>
  <c r="DD427" i="13"/>
  <c r="CG427" i="13"/>
  <c r="CI427" i="13"/>
  <c r="DG427" i="13" l="1"/>
  <c r="DE427" i="13"/>
  <c r="CE428" i="13"/>
  <c r="CZ427" i="13"/>
  <c r="CX427" i="13"/>
  <c r="BU428" i="13"/>
  <c r="D428" i="13"/>
  <c r="F428" i="13"/>
  <c r="DM428" i="13" s="1"/>
  <c r="DJ428" i="13"/>
  <c r="DC428" i="13" l="1"/>
  <c r="CF428" i="13"/>
  <c r="CH428" i="13"/>
  <c r="DF428" i="13" s="1"/>
  <c r="BV428" i="13"/>
  <c r="BX428" i="13"/>
  <c r="CY428" i="13" s="1"/>
  <c r="CV428" i="13"/>
  <c r="G428" i="13"/>
  <c r="DN428" i="13" s="1"/>
  <c r="E428" i="13"/>
  <c r="DK428" i="13"/>
  <c r="DL428" i="13" l="1"/>
  <c r="C429" i="13"/>
  <c r="DD428" i="13"/>
  <c r="CG428" i="13"/>
  <c r="CI428" i="13"/>
  <c r="CW428" i="13"/>
  <c r="BW428" i="13"/>
  <c r="BY428" i="13"/>
  <c r="CX428" i="13" l="1"/>
  <c r="BU429" i="13"/>
  <c r="F429" i="13"/>
  <c r="DM429" i="13" s="1"/>
  <c r="D429" i="13"/>
  <c r="DJ429" i="13"/>
  <c r="CZ428" i="13"/>
  <c r="DE428" i="13"/>
  <c r="CE429" i="13"/>
  <c r="DG428" i="13"/>
  <c r="G429" i="13" l="1"/>
  <c r="DN429" i="13" s="1"/>
  <c r="E429" i="13"/>
  <c r="DK429" i="13"/>
  <c r="BX429" i="13"/>
  <c r="CY429" i="13" s="1"/>
  <c r="CV429" i="13"/>
  <c r="BV429" i="13"/>
  <c r="CF429" i="13"/>
  <c r="CH429" i="13"/>
  <c r="DF429" i="13" s="1"/>
  <c r="DC429" i="13"/>
  <c r="CG429" i="13" l="1"/>
  <c r="DD429" i="13"/>
  <c r="CI429" i="13"/>
  <c r="CW429" i="13"/>
  <c r="BW429" i="13"/>
  <c r="BY429" i="13"/>
  <c r="DL429" i="13"/>
  <c r="C430" i="13"/>
  <c r="DG429" i="13" l="1"/>
  <c r="CZ429" i="13"/>
  <c r="D430" i="13"/>
  <c r="F430" i="13"/>
  <c r="DM430" i="13" s="1"/>
  <c r="DJ430" i="13"/>
  <c r="CX429" i="13"/>
  <c r="BU430" i="13"/>
  <c r="DE429" i="13"/>
  <c r="CE430" i="13"/>
  <c r="CV430" i="13" l="1"/>
  <c r="BV430" i="13"/>
  <c r="BX430" i="13"/>
  <c r="CY430" i="13" s="1"/>
  <c r="CH430" i="13"/>
  <c r="DF430" i="13" s="1"/>
  <c r="DC430" i="13"/>
  <c r="CF430" i="13"/>
  <c r="G430" i="13"/>
  <c r="DN430" i="13" s="1"/>
  <c r="E430" i="13"/>
  <c r="DK430" i="13"/>
  <c r="CG430" i="13" l="1"/>
  <c r="DD430" i="13"/>
  <c r="CI430" i="13"/>
  <c r="CW430" i="13"/>
  <c r="BW430" i="13"/>
  <c r="BY430" i="13"/>
  <c r="DL430" i="13"/>
  <c r="C431" i="13"/>
  <c r="F431" i="13" l="1"/>
  <c r="DM431" i="13" s="1"/>
  <c r="D431" i="13"/>
  <c r="DJ431" i="13"/>
  <c r="DG430" i="13"/>
  <c r="CZ430" i="13"/>
  <c r="CX430" i="13"/>
  <c r="BU431" i="13"/>
  <c r="DE430" i="13"/>
  <c r="CE431" i="13"/>
  <c r="G431" i="13" l="1"/>
  <c r="DN431" i="13" s="1"/>
  <c r="E431" i="13"/>
  <c r="DK431" i="13"/>
  <c r="CH431" i="13"/>
  <c r="DF431" i="13" s="1"/>
  <c r="DC431" i="13"/>
  <c r="CF431" i="13"/>
  <c r="CV431" i="13"/>
  <c r="BV431" i="13"/>
  <c r="BX431" i="13"/>
  <c r="CY431" i="13" s="1"/>
  <c r="CG431" i="13" l="1"/>
  <c r="DD431" i="13"/>
  <c r="CI431" i="13"/>
  <c r="DL431" i="13"/>
  <c r="C432" i="13"/>
  <c r="BW431" i="13"/>
  <c r="CW431" i="13"/>
  <c r="BY431" i="13"/>
  <c r="CX431" i="13" l="1"/>
  <c r="BU432" i="13"/>
  <c r="CZ431" i="13"/>
  <c r="DG431" i="13"/>
  <c r="D432" i="13"/>
  <c r="F432" i="13"/>
  <c r="DM432" i="13" s="1"/>
  <c r="DJ432" i="13"/>
  <c r="DE431" i="13"/>
  <c r="CE432" i="13"/>
  <c r="CH432" i="13" l="1"/>
  <c r="DF432" i="13" s="1"/>
  <c r="DC432" i="13"/>
  <c r="CF432" i="13"/>
  <c r="G432" i="13"/>
  <c r="DN432" i="13" s="1"/>
  <c r="E432" i="13"/>
  <c r="DK432" i="13"/>
  <c r="BV432" i="13"/>
  <c r="BX432" i="13"/>
  <c r="CY432" i="13" s="1"/>
  <c r="CV432" i="13"/>
  <c r="CW432" i="13" l="1"/>
  <c r="BW432" i="13"/>
  <c r="BY432" i="13"/>
  <c r="DL432" i="13"/>
  <c r="C433" i="13"/>
  <c r="DD432" i="13"/>
  <c r="CG432" i="13"/>
  <c r="CI432" i="13"/>
  <c r="DE432" i="13" l="1"/>
  <c r="CE433" i="13"/>
  <c r="CX432" i="13"/>
  <c r="BU433" i="13"/>
  <c r="DG432" i="13"/>
  <c r="CZ432" i="13"/>
  <c r="F433" i="13"/>
  <c r="DM433" i="13" s="1"/>
  <c r="D433" i="13"/>
  <c r="DJ433" i="13"/>
  <c r="CV433" i="13" l="1"/>
  <c r="BV433" i="13"/>
  <c r="BX433" i="13"/>
  <c r="CY433" i="13" s="1"/>
  <c r="DC433" i="13"/>
  <c r="CF433" i="13"/>
  <c r="CH433" i="13"/>
  <c r="DF433" i="13" s="1"/>
  <c r="G433" i="13"/>
  <c r="DN433" i="13" s="1"/>
  <c r="E433" i="13"/>
  <c r="DK433" i="13"/>
  <c r="DL433" i="13" l="1"/>
  <c r="C434" i="13"/>
  <c r="CW433" i="13"/>
  <c r="BW433" i="13"/>
  <c r="BY433" i="13"/>
  <c r="CG433" i="13"/>
  <c r="DD433" i="13"/>
  <c r="CI433" i="13"/>
  <c r="F434" i="13" l="1"/>
  <c r="DM434" i="13" s="1"/>
  <c r="D434" i="13"/>
  <c r="DJ434" i="13"/>
  <c r="DG433" i="13"/>
  <c r="CX433" i="13"/>
  <c r="BU434" i="13"/>
  <c r="DE433" i="13"/>
  <c r="CE434" i="13"/>
  <c r="CZ433" i="13"/>
  <c r="G434" i="13" l="1"/>
  <c r="DN434" i="13" s="1"/>
  <c r="E434" i="13"/>
  <c r="DK434" i="13"/>
  <c r="CV434" i="13"/>
  <c r="BX434" i="13"/>
  <c r="CY434" i="13" s="1"/>
  <c r="BV434" i="13"/>
  <c r="CH434" i="13"/>
  <c r="DF434" i="13" s="1"/>
  <c r="DC434" i="13"/>
  <c r="CF434" i="13"/>
  <c r="CW434" i="13" l="1"/>
  <c r="BW434" i="13"/>
  <c r="BY434" i="13"/>
  <c r="DL434" i="13"/>
  <c r="C435" i="13"/>
  <c r="CG434" i="13"/>
  <c r="DD434" i="13"/>
  <c r="CI434" i="13"/>
  <c r="CX434" i="13" l="1"/>
  <c r="BU435" i="13"/>
  <c r="DG434" i="13"/>
  <c r="CZ434" i="13"/>
  <c r="DE434" i="13"/>
  <c r="CE435" i="13"/>
  <c r="F435" i="13"/>
  <c r="DM435" i="13" s="1"/>
  <c r="D435" i="13"/>
  <c r="DJ435" i="13"/>
  <c r="CF435" i="13" l="1"/>
  <c r="CH435" i="13"/>
  <c r="DF435" i="13" s="1"/>
  <c r="DC435" i="13"/>
  <c r="G435" i="13"/>
  <c r="DN435" i="13" s="1"/>
  <c r="E435" i="13"/>
  <c r="DK435" i="13"/>
  <c r="BX435" i="13"/>
  <c r="CY435" i="13" s="1"/>
  <c r="CV435" i="13"/>
  <c r="BV435" i="13"/>
  <c r="BW435" i="13" l="1"/>
  <c r="CW435" i="13"/>
  <c r="BY435" i="13"/>
  <c r="DL435" i="13"/>
  <c r="C436" i="13"/>
  <c r="DD435" i="13"/>
  <c r="CG435" i="13"/>
  <c r="CI435" i="13"/>
  <c r="CZ435" i="13" l="1"/>
  <c r="DG435" i="13"/>
  <c r="DE435" i="13"/>
  <c r="CE436" i="13"/>
  <c r="D436" i="13"/>
  <c r="F436" i="13"/>
  <c r="DM436" i="13" s="1"/>
  <c r="DJ436" i="13"/>
  <c r="CX435" i="13"/>
  <c r="BU436" i="13"/>
  <c r="G436" i="13" l="1"/>
  <c r="DN436" i="13" s="1"/>
  <c r="E436" i="13"/>
  <c r="DK436" i="13"/>
  <c r="DC436" i="13"/>
  <c r="CH436" i="13"/>
  <c r="DF436" i="13" s="1"/>
  <c r="CF436" i="13"/>
  <c r="BX436" i="13"/>
  <c r="CY436" i="13" s="1"/>
  <c r="CV436" i="13"/>
  <c r="BV436" i="13"/>
  <c r="CG436" i="13" l="1"/>
  <c r="DD436" i="13"/>
  <c r="CI436" i="13"/>
  <c r="DL436" i="13"/>
  <c r="C437" i="13"/>
  <c r="BW436" i="13"/>
  <c r="CW436" i="13"/>
  <c r="BY436" i="13"/>
  <c r="DG436" i="13" l="1"/>
  <c r="CX436" i="13"/>
  <c r="BU437" i="13"/>
  <c r="CZ436" i="13"/>
  <c r="F437" i="13"/>
  <c r="DM437" i="13" s="1"/>
  <c r="D437" i="13"/>
  <c r="DJ437" i="13"/>
  <c r="DE436" i="13"/>
  <c r="CE437" i="13"/>
  <c r="G437" i="13" l="1"/>
  <c r="DN437" i="13" s="1"/>
  <c r="E437" i="13"/>
  <c r="DK437" i="13"/>
  <c r="BX437" i="13"/>
  <c r="CY437" i="13" s="1"/>
  <c r="CV437" i="13"/>
  <c r="BV437" i="13"/>
  <c r="CF437" i="13"/>
  <c r="CH437" i="13"/>
  <c r="DF437" i="13" s="1"/>
  <c r="DC437" i="13"/>
  <c r="DD437" i="13" l="1"/>
  <c r="CG437" i="13"/>
  <c r="CI437" i="13"/>
  <c r="DL437" i="13"/>
  <c r="C438" i="13"/>
  <c r="CW437" i="13"/>
  <c r="BW437" i="13"/>
  <c r="BY437" i="13"/>
  <c r="DE437" i="13" l="1"/>
  <c r="CE438" i="13"/>
  <c r="CZ437" i="13"/>
  <c r="CX437" i="13"/>
  <c r="BU438" i="13"/>
  <c r="DG437" i="13"/>
  <c r="D438" i="13"/>
  <c r="F438" i="13"/>
  <c r="DM438" i="13" s="1"/>
  <c r="DJ438" i="13"/>
  <c r="BX438" i="13" l="1"/>
  <c r="CY438" i="13" s="1"/>
  <c r="CV438" i="13"/>
  <c r="BV438" i="13"/>
  <c r="DC438" i="13"/>
  <c r="CF438" i="13"/>
  <c r="CH438" i="13"/>
  <c r="DF438" i="13" s="1"/>
  <c r="G438" i="13"/>
  <c r="DN438" i="13" s="1"/>
  <c r="E438" i="13"/>
  <c r="DK438" i="13"/>
  <c r="BW438" i="13" l="1"/>
  <c r="CW438" i="13"/>
  <c r="BY438" i="13"/>
  <c r="CG438" i="13"/>
  <c r="DD438" i="13"/>
  <c r="CI438" i="13"/>
  <c r="DL438" i="13"/>
  <c r="C439" i="13"/>
  <c r="F439" i="13" l="1"/>
  <c r="DM439" i="13" s="1"/>
  <c r="D439" i="13"/>
  <c r="DJ439" i="13"/>
  <c r="DE438" i="13"/>
  <c r="CE439" i="13"/>
  <c r="CZ438" i="13"/>
  <c r="DG438" i="13"/>
  <c r="CX438" i="13"/>
  <c r="BU439" i="13"/>
  <c r="CF439" i="13" l="1"/>
  <c r="DC439" i="13"/>
  <c r="CH439" i="13"/>
  <c r="DF439" i="13" s="1"/>
  <c r="G439" i="13"/>
  <c r="DN439" i="13" s="1"/>
  <c r="E439" i="13"/>
  <c r="DK439" i="13"/>
  <c r="BX439" i="13"/>
  <c r="CY439" i="13" s="1"/>
  <c r="BV439" i="13"/>
  <c r="CV439" i="13"/>
  <c r="DL439" i="13" l="1"/>
  <c r="C440" i="13"/>
  <c r="CW439" i="13"/>
  <c r="BW439" i="13"/>
  <c r="BY439" i="13"/>
  <c r="DD439" i="13"/>
  <c r="CG439" i="13"/>
  <c r="CI439" i="13"/>
  <c r="DE439" i="13" l="1"/>
  <c r="CE440" i="13"/>
  <c r="F440" i="13"/>
  <c r="DM440" i="13" s="1"/>
  <c r="D440" i="13"/>
  <c r="DJ440" i="13"/>
  <c r="DG439" i="13"/>
  <c r="CX439" i="13"/>
  <c r="BU440" i="13"/>
  <c r="CZ439" i="13"/>
  <c r="G440" i="13" l="1"/>
  <c r="DN440" i="13" s="1"/>
  <c r="E440" i="13"/>
  <c r="DK440" i="13"/>
  <c r="DC440" i="13"/>
  <c r="CF440" i="13"/>
  <c r="CH440" i="13"/>
  <c r="DF440" i="13" s="1"/>
  <c r="CV440" i="13"/>
  <c r="BX440" i="13"/>
  <c r="CY440" i="13" s="1"/>
  <c r="BV440" i="13"/>
  <c r="BW440" i="13" l="1"/>
  <c r="CW440" i="13"/>
  <c r="BY440" i="13"/>
  <c r="DL440" i="13"/>
  <c r="C441" i="13"/>
  <c r="DD440" i="13"/>
  <c r="CG440" i="13"/>
  <c r="CI440" i="13"/>
  <c r="DG440" i="13" l="1"/>
  <c r="DE440" i="13"/>
  <c r="CE441" i="13"/>
  <c r="CZ440" i="13"/>
  <c r="D441" i="13"/>
  <c r="F441" i="13"/>
  <c r="DM441" i="13" s="1"/>
  <c r="DJ441" i="13"/>
  <c r="CX440" i="13"/>
  <c r="BU441" i="13"/>
  <c r="CH441" i="13" l="1"/>
  <c r="DF441" i="13" s="1"/>
  <c r="DC441" i="13"/>
  <c r="CF441" i="13"/>
  <c r="CV441" i="13"/>
  <c r="BX441" i="13"/>
  <c r="CY441" i="13" s="1"/>
  <c r="BV441" i="13"/>
  <c r="G441" i="13"/>
  <c r="DN441" i="13" s="1"/>
  <c r="E441" i="13"/>
  <c r="DK441" i="13"/>
  <c r="BW441" i="13" l="1"/>
  <c r="CW441" i="13"/>
  <c r="BY441" i="13"/>
  <c r="CG441" i="13"/>
  <c r="DD441" i="13"/>
  <c r="CI441" i="13"/>
  <c r="DL441" i="13"/>
  <c r="C442" i="13"/>
  <c r="CZ441" i="13" l="1"/>
  <c r="D442" i="13"/>
  <c r="F442" i="13"/>
  <c r="DM442" i="13" s="1"/>
  <c r="DJ442" i="13"/>
  <c r="DE441" i="13"/>
  <c r="CE442" i="13"/>
  <c r="DG441" i="13"/>
  <c r="CX441" i="13"/>
  <c r="BU442" i="13"/>
  <c r="CV442" i="13" l="1"/>
  <c r="BV442" i="13"/>
  <c r="BX442" i="13"/>
  <c r="CY442" i="13" s="1"/>
  <c r="DC442" i="13"/>
  <c r="CH442" i="13"/>
  <c r="DF442" i="13" s="1"/>
  <c r="CF442" i="13"/>
  <c r="G442" i="13"/>
  <c r="DN442" i="13" s="1"/>
  <c r="E442" i="13"/>
  <c r="DK442" i="13"/>
  <c r="DD442" i="13" l="1"/>
  <c r="CG442" i="13"/>
  <c r="CI442" i="13"/>
  <c r="BW442" i="13"/>
  <c r="CW442" i="13"/>
  <c r="BY442" i="13"/>
  <c r="DL442" i="13"/>
  <c r="C443" i="13"/>
  <c r="D443" i="13" l="1"/>
  <c r="F443" i="13"/>
  <c r="DM443" i="13" s="1"/>
  <c r="DJ443" i="13"/>
  <c r="CZ442" i="13"/>
  <c r="DE442" i="13"/>
  <c r="CE443" i="13"/>
  <c r="CX442" i="13"/>
  <c r="BU443" i="13"/>
  <c r="DG442" i="13"/>
  <c r="DC443" i="13" l="1"/>
  <c r="CF443" i="13"/>
  <c r="CH443" i="13"/>
  <c r="DF443" i="13" s="1"/>
  <c r="BX443" i="13"/>
  <c r="CY443" i="13" s="1"/>
  <c r="CV443" i="13"/>
  <c r="BV443" i="13"/>
  <c r="G443" i="13"/>
  <c r="DN443" i="13" s="1"/>
  <c r="E443" i="13"/>
  <c r="DK443" i="13"/>
  <c r="CW443" i="13" l="1"/>
  <c r="BW443" i="13"/>
  <c r="BY443" i="13"/>
  <c r="CG443" i="13"/>
  <c r="DD443" i="13"/>
  <c r="CI443" i="13"/>
  <c r="DL443" i="13"/>
  <c r="C444" i="13"/>
  <c r="DE443" i="13" l="1"/>
  <c r="CE444" i="13"/>
  <c r="DG443" i="13"/>
  <c r="CX443" i="13"/>
  <c r="BU444" i="13"/>
  <c r="F444" i="13"/>
  <c r="DM444" i="13" s="1"/>
  <c r="D444" i="13"/>
  <c r="DJ444" i="13"/>
  <c r="CZ443" i="13"/>
  <c r="CV444" i="13" l="1"/>
  <c r="BX444" i="13"/>
  <c r="CY444" i="13" s="1"/>
  <c r="BV444" i="13"/>
  <c r="CF444" i="13"/>
  <c r="CH444" i="13"/>
  <c r="DF444" i="13" s="1"/>
  <c r="DC444" i="13"/>
  <c r="G444" i="13"/>
  <c r="DN444" i="13" s="1"/>
  <c r="E444" i="13"/>
  <c r="DK444" i="13"/>
  <c r="BW444" i="13" l="1"/>
  <c r="CW444" i="13"/>
  <c r="BY444" i="13"/>
  <c r="DL444" i="13"/>
  <c r="C445" i="13"/>
  <c r="DD444" i="13"/>
  <c r="CG444" i="13"/>
  <c r="CI444" i="13"/>
  <c r="CZ444" i="13" l="1"/>
  <c r="DG444" i="13"/>
  <c r="DE444" i="13"/>
  <c r="CE445" i="13"/>
  <c r="D445" i="13"/>
  <c r="F445" i="13"/>
  <c r="DM445" i="13" s="1"/>
  <c r="DJ445" i="13"/>
  <c r="CX444" i="13"/>
  <c r="BU445" i="13"/>
  <c r="CV445" i="13" l="1"/>
  <c r="BX445" i="13"/>
  <c r="CY445" i="13" s="1"/>
  <c r="BV445" i="13"/>
  <c r="G445" i="13"/>
  <c r="DN445" i="13" s="1"/>
  <c r="E445" i="13"/>
  <c r="DK445" i="13"/>
  <c r="CH445" i="13"/>
  <c r="DF445" i="13" s="1"/>
  <c r="DC445" i="13"/>
  <c r="CF445" i="13"/>
  <c r="CW445" i="13" l="1"/>
  <c r="BW445" i="13"/>
  <c r="BY445" i="13"/>
  <c r="DL445" i="13"/>
  <c r="C446" i="13"/>
  <c r="CG445" i="13"/>
  <c r="DD445" i="13"/>
  <c r="CI445" i="13"/>
  <c r="DG445" i="13" l="1"/>
  <c r="CZ445" i="13"/>
  <c r="DE445" i="13"/>
  <c r="CE446" i="13"/>
  <c r="CX445" i="13"/>
  <c r="BU446" i="13"/>
  <c r="F446" i="13"/>
  <c r="DM446" i="13" s="1"/>
  <c r="D446" i="13"/>
  <c r="G446" i="13"/>
  <c r="DN446" i="13" s="1"/>
  <c r="DJ446" i="13"/>
  <c r="BX446" i="13" l="1"/>
  <c r="CY446" i="13" s="1"/>
  <c r="BV446" i="13"/>
  <c r="CV446" i="13"/>
  <c r="E446" i="13"/>
  <c r="DK446" i="13"/>
  <c r="CF446" i="13"/>
  <c r="DC446" i="13"/>
  <c r="CH446" i="13"/>
  <c r="DF446" i="13" s="1"/>
  <c r="DD446" i="13" l="1"/>
  <c r="CG446" i="13"/>
  <c r="CI446" i="13"/>
  <c r="BW446" i="13"/>
  <c r="CW446" i="13"/>
  <c r="BY446" i="13"/>
  <c r="DL446" i="13"/>
  <c r="C447" i="13"/>
  <c r="CX446" i="13" l="1"/>
  <c r="BU447" i="13"/>
  <c r="DG446" i="13"/>
  <c r="CZ446" i="13"/>
  <c r="F447" i="13"/>
  <c r="DM447" i="13" s="1"/>
  <c r="D447" i="13"/>
  <c r="DJ447" i="13"/>
  <c r="DE446" i="13"/>
  <c r="CE447" i="13"/>
  <c r="G447" i="13" l="1"/>
  <c r="DN447" i="13" s="1"/>
  <c r="E447" i="13"/>
  <c r="DK447" i="13"/>
  <c r="DC447" i="13"/>
  <c r="CF447" i="13"/>
  <c r="CH447" i="13"/>
  <c r="DF447" i="13" s="1"/>
  <c r="BX447" i="13"/>
  <c r="CY447" i="13" s="1"/>
  <c r="BV447" i="13"/>
  <c r="CV447" i="13"/>
  <c r="DL447" i="13" l="1"/>
  <c r="C448" i="13"/>
  <c r="BW447" i="13"/>
  <c r="CW447" i="13"/>
  <c r="BY447" i="13"/>
  <c r="CG447" i="13"/>
  <c r="DD447" i="13"/>
  <c r="CI447" i="13"/>
  <c r="DG447" i="13" l="1"/>
  <c r="CX447" i="13"/>
  <c r="BU448" i="13"/>
  <c r="DE447" i="13"/>
  <c r="CE448" i="13"/>
  <c r="D448" i="13"/>
  <c r="F448" i="13"/>
  <c r="DM448" i="13" s="1"/>
  <c r="DJ448" i="13"/>
  <c r="CZ447" i="13"/>
  <c r="BV448" i="13" l="1"/>
  <c r="BX448" i="13"/>
  <c r="CY448" i="13" s="1"/>
  <c r="CV448" i="13"/>
  <c r="DC448" i="13"/>
  <c r="CH448" i="13"/>
  <c r="DF448" i="13" s="1"/>
  <c r="CF448" i="13"/>
  <c r="G448" i="13"/>
  <c r="DN448" i="13" s="1"/>
  <c r="E448" i="13"/>
  <c r="DK448" i="13"/>
  <c r="DD448" i="13" l="1"/>
  <c r="CG448" i="13"/>
  <c r="CI448" i="13"/>
  <c r="DL448" i="13"/>
  <c r="C449" i="13"/>
  <c r="BW448" i="13"/>
  <c r="CW448" i="13"/>
  <c r="BY448" i="13"/>
  <c r="DE448" i="13" l="1"/>
  <c r="CE449" i="13"/>
  <c r="CZ448" i="13"/>
  <c r="DG448" i="13"/>
  <c r="CX448" i="13"/>
  <c r="BU449" i="13"/>
  <c r="D449" i="13"/>
  <c r="F449" i="13"/>
  <c r="DM449" i="13" s="1"/>
  <c r="DJ449" i="13"/>
  <c r="CV449" i="13" l="1"/>
  <c r="BX449" i="13"/>
  <c r="CY449" i="13" s="1"/>
  <c r="BV449" i="13"/>
  <c r="CF449" i="13"/>
  <c r="CH449" i="13"/>
  <c r="DF449" i="13" s="1"/>
  <c r="DC449" i="13"/>
  <c r="G449" i="13"/>
  <c r="DN449" i="13" s="1"/>
  <c r="E449" i="13"/>
  <c r="DK449" i="13"/>
  <c r="BW449" i="13" l="1"/>
  <c r="CW449" i="13"/>
  <c r="BY449" i="13"/>
  <c r="DL449" i="13"/>
  <c r="C450" i="13"/>
  <c r="DD449" i="13"/>
  <c r="CG449" i="13"/>
  <c r="CI449" i="13"/>
  <c r="DE449" i="13" l="1"/>
  <c r="CE450" i="13"/>
  <c r="DG449" i="13"/>
  <c r="CZ449" i="13"/>
  <c r="F450" i="13"/>
  <c r="DM450" i="13" s="1"/>
  <c r="D450" i="13"/>
  <c r="DJ450" i="13"/>
  <c r="CX449" i="13"/>
  <c r="BU450" i="13"/>
  <c r="G450" i="13" l="1"/>
  <c r="DN450" i="13" s="1"/>
  <c r="E450" i="13"/>
  <c r="DK450" i="13"/>
  <c r="CV450" i="13"/>
  <c r="BX450" i="13"/>
  <c r="CY450" i="13" s="1"/>
  <c r="BV450" i="13"/>
  <c r="CH450" i="13"/>
  <c r="DF450" i="13" s="1"/>
  <c r="DC450" i="13"/>
  <c r="CF450" i="13"/>
  <c r="CW450" i="13" l="1"/>
  <c r="BW450" i="13"/>
  <c r="BY450" i="13"/>
  <c r="DL450" i="13"/>
  <c r="C451" i="13"/>
  <c r="DD450" i="13"/>
  <c r="CG450" i="13"/>
  <c r="CI450" i="13"/>
  <c r="CX450" i="13" l="1"/>
  <c r="BU451" i="13"/>
  <c r="DG450" i="13"/>
  <c r="DE450" i="13"/>
  <c r="CE451" i="13"/>
  <c r="CZ450" i="13"/>
  <c r="D451" i="13"/>
  <c r="F451" i="13"/>
  <c r="DM451" i="13" s="1"/>
  <c r="DJ451" i="13"/>
  <c r="CH451" i="13" l="1"/>
  <c r="DF451" i="13" s="1"/>
  <c r="DC451" i="13"/>
  <c r="CF451" i="13"/>
  <c r="CV451" i="13"/>
  <c r="BV451" i="13"/>
  <c r="BX451" i="13"/>
  <c r="CY451" i="13" s="1"/>
  <c r="G451" i="13"/>
  <c r="DN451" i="13" s="1"/>
  <c r="E451" i="13"/>
  <c r="DK451" i="13"/>
  <c r="CW451" i="13" l="1"/>
  <c r="BW451" i="13"/>
  <c r="BY451" i="13"/>
  <c r="DD451" i="13"/>
  <c r="CG451" i="13"/>
  <c r="CI451" i="13"/>
  <c r="DL451" i="13"/>
  <c r="C452" i="13"/>
  <c r="CZ451" i="13" l="1"/>
  <c r="CX451" i="13"/>
  <c r="BU452" i="13"/>
  <c r="F452" i="13"/>
  <c r="DM452" i="13" s="1"/>
  <c r="D452" i="13"/>
  <c r="DJ452" i="13"/>
  <c r="DG451" i="13"/>
  <c r="DE451" i="13"/>
  <c r="CE452" i="13"/>
  <c r="BX452" i="13" l="1"/>
  <c r="CY452" i="13" s="1"/>
  <c r="CV452" i="13"/>
  <c r="BV452" i="13"/>
  <c r="CH452" i="13"/>
  <c r="DF452" i="13" s="1"/>
  <c r="DC452" i="13"/>
  <c r="CF452" i="13"/>
  <c r="G452" i="13"/>
  <c r="DN452" i="13" s="1"/>
  <c r="E452" i="13"/>
  <c r="DK452" i="13"/>
  <c r="CG452" i="13" l="1"/>
  <c r="DD452" i="13"/>
  <c r="CI452" i="13"/>
  <c r="CW452" i="13"/>
  <c r="BW452" i="13"/>
  <c r="BY452" i="13"/>
  <c r="DL452" i="13"/>
  <c r="C453" i="13"/>
  <c r="D453" i="13" l="1"/>
  <c r="F453" i="13"/>
  <c r="DM453" i="13" s="1"/>
  <c r="DJ453" i="13"/>
  <c r="DG452" i="13"/>
  <c r="CZ452" i="13"/>
  <c r="CX452" i="13"/>
  <c r="BU453" i="13"/>
  <c r="DE452" i="13"/>
  <c r="CE453" i="13"/>
  <c r="CH453" i="13" l="1"/>
  <c r="DF453" i="13" s="1"/>
  <c r="CF453" i="13"/>
  <c r="DC453" i="13"/>
  <c r="CV453" i="13"/>
  <c r="BV453" i="13"/>
  <c r="BX453" i="13"/>
  <c r="CY453" i="13" s="1"/>
  <c r="G453" i="13"/>
  <c r="DN453" i="13" s="1"/>
  <c r="E453" i="13"/>
  <c r="DK453" i="13"/>
  <c r="DL453" i="13" l="1"/>
  <c r="C454" i="13"/>
  <c r="DD453" i="13"/>
  <c r="CG453" i="13"/>
  <c r="CI453" i="13"/>
  <c r="CW453" i="13"/>
  <c r="BW453" i="13"/>
  <c r="BY453" i="13"/>
  <c r="D454" i="13" l="1"/>
  <c r="F454" i="13"/>
  <c r="DM454" i="13" s="1"/>
  <c r="DJ454" i="13"/>
  <c r="CZ453" i="13"/>
  <c r="DE453" i="13"/>
  <c r="CE454" i="13"/>
  <c r="CX453" i="13"/>
  <c r="BU454" i="13"/>
  <c r="DG453" i="13"/>
  <c r="CH454" i="13" l="1"/>
  <c r="DF454" i="13" s="1"/>
  <c r="DC454" i="13"/>
  <c r="CF454" i="13"/>
  <c r="CV454" i="13"/>
  <c r="BV454" i="13"/>
  <c r="BX454" i="13"/>
  <c r="CY454" i="13" s="1"/>
  <c r="G454" i="13"/>
  <c r="DN454" i="13" s="1"/>
  <c r="E454" i="13"/>
  <c r="DK454" i="13"/>
  <c r="CW454" i="13" l="1"/>
  <c r="BW454" i="13"/>
  <c r="BY454" i="13"/>
  <c r="DD454" i="13"/>
  <c r="CG454" i="13"/>
  <c r="CI454" i="13"/>
  <c r="DL454" i="13"/>
  <c r="C455" i="13"/>
  <c r="CZ454" i="13" l="1"/>
  <c r="DG454" i="13"/>
  <c r="F455" i="13"/>
  <c r="DM455" i="13" s="1"/>
  <c r="D455" i="13"/>
  <c r="DJ455" i="13"/>
  <c r="CX454" i="13"/>
  <c r="BU455" i="13"/>
  <c r="DE454" i="13"/>
  <c r="CE455" i="13"/>
  <c r="DC455" i="13" l="1"/>
  <c r="CH455" i="13"/>
  <c r="DF455" i="13" s="1"/>
  <c r="CF455" i="13"/>
  <c r="BV455" i="13"/>
  <c r="BX455" i="13"/>
  <c r="CY455" i="13" s="1"/>
  <c r="CV455" i="13"/>
  <c r="G455" i="13"/>
  <c r="DN455" i="13" s="1"/>
  <c r="E455" i="13"/>
  <c r="DK455" i="13"/>
  <c r="DL455" i="13" l="1"/>
  <c r="C456" i="13"/>
  <c r="DD455" i="13"/>
  <c r="CG455" i="13"/>
  <c r="CI455" i="13"/>
  <c r="BW455" i="13"/>
  <c r="CW455" i="13"/>
  <c r="BY455" i="13"/>
  <c r="CX455" i="13" l="1"/>
  <c r="BU456" i="13"/>
  <c r="CZ455" i="13"/>
  <c r="DE455" i="13"/>
  <c r="CE456" i="13"/>
  <c r="D456" i="13"/>
  <c r="F456" i="13"/>
  <c r="DM456" i="13" s="1"/>
  <c r="DJ456" i="13"/>
  <c r="DG455" i="13"/>
  <c r="BX456" i="13" l="1"/>
  <c r="CY456" i="13" s="1"/>
  <c r="CV456" i="13"/>
  <c r="BV456" i="13"/>
  <c r="G456" i="13"/>
  <c r="DN456" i="13" s="1"/>
  <c r="E456" i="13"/>
  <c r="DK456" i="13"/>
  <c r="CF456" i="13"/>
  <c r="CH456" i="13"/>
  <c r="DF456" i="13" s="1"/>
  <c r="DC456" i="13"/>
  <c r="DD456" i="13" l="1"/>
  <c r="CG456" i="13"/>
  <c r="CI456" i="13"/>
  <c r="DL456" i="13"/>
  <c r="C457" i="13"/>
  <c r="BW456" i="13"/>
  <c r="CW456" i="13"/>
  <c r="BY456" i="13"/>
  <c r="DG456" i="13" l="1"/>
  <c r="DE456" i="13"/>
  <c r="CE457" i="13"/>
  <c r="CZ456" i="13"/>
  <c r="CX456" i="13"/>
  <c r="BU457" i="13"/>
  <c r="F457" i="13"/>
  <c r="DM457" i="13" s="1"/>
  <c r="D457" i="13"/>
  <c r="DJ457" i="13"/>
  <c r="CF457" i="13" l="1"/>
  <c r="CH457" i="13"/>
  <c r="DF457" i="13" s="1"/>
  <c r="DC457" i="13"/>
  <c r="G457" i="13"/>
  <c r="DN457" i="13" s="1"/>
  <c r="E457" i="13"/>
  <c r="DK457" i="13"/>
  <c r="CV457" i="13"/>
  <c r="BV457" i="13"/>
  <c r="BX457" i="13"/>
  <c r="CY457" i="13" s="1"/>
  <c r="BW457" i="13" l="1"/>
  <c r="CW457" i="13"/>
  <c r="BY457" i="13"/>
  <c r="DL457" i="13"/>
  <c r="C458" i="13"/>
  <c r="CG457" i="13"/>
  <c r="DD457" i="13"/>
  <c r="CI457" i="13"/>
  <c r="CZ457" i="13" l="1"/>
  <c r="DG457" i="13"/>
  <c r="DE457" i="13"/>
  <c r="CE458" i="13"/>
  <c r="D458" i="13"/>
  <c r="F458" i="13"/>
  <c r="DM458" i="13" s="1"/>
  <c r="DJ458" i="13"/>
  <c r="CX457" i="13"/>
  <c r="BU458" i="13"/>
  <c r="CV458" i="13" l="1"/>
  <c r="BX458" i="13"/>
  <c r="CY458" i="13" s="1"/>
  <c r="BV458" i="13"/>
  <c r="G458" i="13"/>
  <c r="DN458" i="13" s="1"/>
  <c r="E458" i="13"/>
  <c r="DK458" i="13"/>
  <c r="CH458" i="13"/>
  <c r="DF458" i="13" s="1"/>
  <c r="DC458" i="13"/>
  <c r="CF458" i="13"/>
  <c r="CW458" i="13" l="1"/>
  <c r="BW458" i="13"/>
  <c r="BY458" i="13"/>
  <c r="CG458" i="13"/>
  <c r="DD458" i="13"/>
  <c r="CI458" i="13"/>
  <c r="DL458" i="13"/>
  <c r="C459" i="13"/>
  <c r="DE458" i="13" l="1"/>
  <c r="CE459" i="13"/>
  <c r="CZ458" i="13"/>
  <c r="CX458" i="13"/>
  <c r="BU459" i="13"/>
  <c r="F459" i="13"/>
  <c r="DM459" i="13" s="1"/>
  <c r="D459" i="13"/>
  <c r="DJ459" i="13"/>
  <c r="DG458" i="13"/>
  <c r="BV459" i="13" l="1"/>
  <c r="BX459" i="13"/>
  <c r="CY459" i="13" s="1"/>
  <c r="CV459" i="13"/>
  <c r="CF459" i="13"/>
  <c r="CH459" i="13"/>
  <c r="DF459" i="13" s="1"/>
  <c r="DC459" i="13"/>
  <c r="G459" i="13"/>
  <c r="DN459" i="13" s="1"/>
  <c r="E459" i="13"/>
  <c r="DK459" i="13"/>
  <c r="DL459" i="13" l="1"/>
  <c r="C460" i="13"/>
  <c r="DD459" i="13"/>
  <c r="CG459" i="13"/>
  <c r="CI459" i="13"/>
  <c r="BW459" i="13"/>
  <c r="CW459" i="13"/>
  <c r="BY459" i="13"/>
  <c r="F460" i="13" l="1"/>
  <c r="DM460" i="13" s="1"/>
  <c r="D460" i="13"/>
  <c r="DJ460" i="13"/>
  <c r="CZ459" i="13"/>
  <c r="DE459" i="13"/>
  <c r="CE460" i="13"/>
  <c r="CX459" i="13"/>
  <c r="BU460" i="13"/>
  <c r="DG459" i="13"/>
  <c r="CH460" i="13" l="1"/>
  <c r="DF460" i="13" s="1"/>
  <c r="CF460" i="13"/>
  <c r="DC460" i="13"/>
  <c r="G460" i="13"/>
  <c r="DN460" i="13" s="1"/>
  <c r="E460" i="13"/>
  <c r="DK460" i="13"/>
  <c r="CV460" i="13"/>
  <c r="BX460" i="13"/>
  <c r="CY460" i="13" s="1"/>
  <c r="BV460" i="13"/>
  <c r="CG460" i="13" l="1"/>
  <c r="DD460" i="13"/>
  <c r="CI460" i="13"/>
  <c r="BW460" i="13"/>
  <c r="CW460" i="13"/>
  <c r="BY460" i="13"/>
  <c r="DL460" i="13"/>
  <c r="C461" i="13"/>
  <c r="DG460" i="13" l="1"/>
  <c r="D461" i="13"/>
  <c r="F461" i="13"/>
  <c r="DM461" i="13" s="1"/>
  <c r="DJ461" i="13"/>
  <c r="CX460" i="13"/>
  <c r="BU461" i="13"/>
  <c r="CZ460" i="13"/>
  <c r="DE460" i="13"/>
  <c r="CE461" i="13"/>
  <c r="DC461" i="13" l="1"/>
  <c r="CH461" i="13"/>
  <c r="DF461" i="13" s="1"/>
  <c r="CF461" i="13"/>
  <c r="CV461" i="13"/>
  <c r="BX461" i="13"/>
  <c r="CY461" i="13" s="1"/>
  <c r="BV461" i="13"/>
  <c r="G461" i="13"/>
  <c r="DN461" i="13" s="1"/>
  <c r="E461" i="13"/>
  <c r="DK461" i="13"/>
  <c r="CG461" i="13" l="1"/>
  <c r="DD461" i="13"/>
  <c r="CI461" i="13"/>
  <c r="CW461" i="13"/>
  <c r="BW461" i="13"/>
  <c r="BY461" i="13"/>
  <c r="DL461" i="13"/>
  <c r="C462" i="13"/>
  <c r="F462" i="13" l="1"/>
  <c r="DM462" i="13" s="1"/>
  <c r="D462" i="13"/>
  <c r="DJ462" i="13"/>
  <c r="DG461" i="13"/>
  <c r="CZ461" i="13"/>
  <c r="CX461" i="13"/>
  <c r="BU462" i="13"/>
  <c r="DE461" i="13"/>
  <c r="CE462" i="13"/>
  <c r="DC462" i="13" l="1"/>
  <c r="CH462" i="13"/>
  <c r="DF462" i="13" s="1"/>
  <c r="CF462" i="13"/>
  <c r="G462" i="13"/>
  <c r="DN462" i="13" s="1"/>
  <c r="E462" i="13"/>
  <c r="DK462" i="13"/>
  <c r="BX462" i="13"/>
  <c r="CY462" i="13" s="1"/>
  <c r="BV462" i="13"/>
  <c r="CV462" i="13"/>
  <c r="DD462" i="13" l="1"/>
  <c r="CG462" i="13"/>
  <c r="CI462" i="13"/>
  <c r="DL462" i="13"/>
  <c r="C463" i="13"/>
  <c r="CW462" i="13"/>
  <c r="BW462" i="13"/>
  <c r="BY462" i="13"/>
  <c r="CZ462" i="13" l="1"/>
  <c r="DG462" i="13"/>
  <c r="DE462" i="13"/>
  <c r="CE463" i="13"/>
  <c r="CX462" i="13"/>
  <c r="BU463" i="13"/>
  <c r="D463" i="13"/>
  <c r="F463" i="13"/>
  <c r="DM463" i="13" s="1"/>
  <c r="DJ463" i="13"/>
  <c r="BX463" i="13" l="1"/>
  <c r="CY463" i="13" s="1"/>
  <c r="BV463" i="13"/>
  <c r="CV463" i="13"/>
  <c r="CF463" i="13"/>
  <c r="DC463" i="13"/>
  <c r="CH463" i="13"/>
  <c r="DF463" i="13" s="1"/>
  <c r="G463" i="13"/>
  <c r="DN463" i="13" s="1"/>
  <c r="E463" i="13"/>
  <c r="DK463" i="13"/>
  <c r="CW463" i="13" l="1"/>
  <c r="BW463" i="13"/>
  <c r="BY463" i="13"/>
  <c r="DL463" i="13"/>
  <c r="C464" i="13"/>
  <c r="DD463" i="13"/>
  <c r="CG463" i="13"/>
  <c r="CI463" i="13"/>
  <c r="DG463" i="13" l="1"/>
  <c r="DE463" i="13"/>
  <c r="CE464" i="13"/>
  <c r="CZ463" i="13"/>
  <c r="CX463" i="13"/>
  <c r="BU464" i="13"/>
  <c r="D464" i="13"/>
  <c r="G464" i="13"/>
  <c r="DN464" i="13" s="1"/>
  <c r="F464" i="13"/>
  <c r="DM464" i="13" s="1"/>
  <c r="DJ464" i="13"/>
  <c r="BX464" i="13" l="1"/>
  <c r="CY464" i="13" s="1"/>
  <c r="BV464" i="13"/>
  <c r="CV464" i="13"/>
  <c r="CH464" i="13"/>
  <c r="DF464" i="13" s="1"/>
  <c r="DC464" i="13"/>
  <c r="CF464" i="13"/>
  <c r="E464" i="13"/>
  <c r="DK464" i="13"/>
  <c r="CW464" i="13" l="1"/>
  <c r="BW464" i="13"/>
  <c r="BY464" i="13"/>
  <c r="CG464" i="13"/>
  <c r="DD464" i="13"/>
  <c r="CI464" i="13"/>
  <c r="DL464" i="13"/>
  <c r="C465" i="13"/>
  <c r="DE464" i="13" l="1"/>
  <c r="CE465" i="13"/>
  <c r="CZ464" i="13"/>
  <c r="DG464" i="13"/>
  <c r="F465" i="13"/>
  <c r="DM465" i="13" s="1"/>
  <c r="D465" i="13"/>
  <c r="DJ465" i="13"/>
  <c r="CX464" i="13"/>
  <c r="BU465" i="13"/>
  <c r="G465" i="13" l="1"/>
  <c r="DN465" i="13" s="1"/>
  <c r="E465" i="13"/>
  <c r="DK465" i="13"/>
  <c r="CV465" i="13"/>
  <c r="BV465" i="13"/>
  <c r="BX465" i="13"/>
  <c r="CY465" i="13" s="1"/>
  <c r="CH465" i="13"/>
  <c r="DF465" i="13" s="1"/>
  <c r="CF465" i="13"/>
  <c r="DC465" i="13"/>
  <c r="DL465" i="13" l="1"/>
  <c r="C466" i="13"/>
  <c r="CG465" i="13"/>
  <c r="DD465" i="13"/>
  <c r="CI465" i="13"/>
  <c r="BW465" i="13"/>
  <c r="CW465" i="13"/>
  <c r="BY465" i="13"/>
  <c r="CZ465" i="13" l="1"/>
  <c r="DE465" i="13"/>
  <c r="CE466" i="13"/>
  <c r="F466" i="13"/>
  <c r="DM466" i="13" s="1"/>
  <c r="D466" i="13"/>
  <c r="DJ466" i="13"/>
  <c r="CX465" i="13"/>
  <c r="BU466" i="13"/>
  <c r="DG465" i="13"/>
  <c r="BV466" i="13" l="1"/>
  <c r="CV466" i="13"/>
  <c r="BX466" i="13"/>
  <c r="CY466" i="13" s="1"/>
  <c r="G466" i="13"/>
  <c r="DN466" i="13" s="1"/>
  <c r="E466" i="13"/>
  <c r="DK466" i="13"/>
  <c r="CF466" i="13"/>
  <c r="CH466" i="13"/>
  <c r="DF466" i="13" s="1"/>
  <c r="DC466" i="13"/>
  <c r="CG466" i="13" l="1"/>
  <c r="DD466" i="13"/>
  <c r="CI466" i="13"/>
  <c r="DL466" i="13"/>
  <c r="C467" i="13"/>
  <c r="CW466" i="13"/>
  <c r="BW466" i="13"/>
  <c r="BY466" i="13"/>
  <c r="CZ466" i="13" l="1"/>
  <c r="CX466" i="13"/>
  <c r="BU467" i="13"/>
  <c r="DG466" i="13"/>
  <c r="D467" i="13"/>
  <c r="G467" i="13"/>
  <c r="DN467" i="13" s="1"/>
  <c r="F467" i="13"/>
  <c r="DM467" i="13" s="1"/>
  <c r="DJ467" i="13"/>
  <c r="DE466" i="13"/>
  <c r="CE467" i="13"/>
  <c r="CV467" i="13" l="1"/>
  <c r="BX467" i="13"/>
  <c r="CY467" i="13" s="1"/>
  <c r="BV467" i="13"/>
  <c r="E467" i="13"/>
  <c r="DK467" i="13"/>
  <c r="DC467" i="13"/>
  <c r="CH467" i="13"/>
  <c r="DF467" i="13" s="1"/>
  <c r="CF467" i="13"/>
  <c r="CW467" i="13" l="1"/>
  <c r="BW467" i="13"/>
  <c r="BY467" i="13"/>
  <c r="DD467" i="13"/>
  <c r="CG467" i="13"/>
  <c r="CI467" i="13"/>
  <c r="DL467" i="13"/>
  <c r="C468" i="13"/>
  <c r="CZ467" i="13" l="1"/>
  <c r="CX467" i="13"/>
  <c r="BU468" i="13"/>
  <c r="F468" i="13"/>
  <c r="DM468" i="13" s="1"/>
  <c r="D468" i="13"/>
  <c r="DJ468" i="13"/>
  <c r="DG467" i="13"/>
  <c r="DE467" i="13"/>
  <c r="CE468" i="13"/>
  <c r="DC468" i="13" l="1"/>
  <c r="CF468" i="13"/>
  <c r="CH468" i="13"/>
  <c r="DF468" i="13" s="1"/>
  <c r="BX468" i="13"/>
  <c r="CY468" i="13" s="1"/>
  <c r="CV468" i="13"/>
  <c r="BV468" i="13"/>
  <c r="G468" i="13"/>
  <c r="DN468" i="13" s="1"/>
  <c r="E468" i="13"/>
  <c r="DK468" i="13"/>
  <c r="CW468" i="13" l="1"/>
  <c r="BW468" i="13"/>
  <c r="BY468" i="13"/>
  <c r="DD468" i="13"/>
  <c r="CG468" i="13"/>
  <c r="CI468" i="13"/>
  <c r="DL468" i="13"/>
  <c r="C469" i="13"/>
  <c r="CZ468" i="13" l="1"/>
  <c r="D469" i="13"/>
  <c r="F469" i="13"/>
  <c r="DM469" i="13" s="1"/>
  <c r="DJ469" i="13"/>
  <c r="DG468" i="13"/>
  <c r="CX468" i="13"/>
  <c r="BU469" i="13"/>
  <c r="DE468" i="13"/>
  <c r="CE469" i="13"/>
  <c r="CF469" i="13" l="1"/>
  <c r="CH469" i="13"/>
  <c r="DF469" i="13" s="1"/>
  <c r="DC469" i="13"/>
  <c r="G469" i="13"/>
  <c r="DN469" i="13" s="1"/>
  <c r="E469" i="13"/>
  <c r="DK469" i="13"/>
  <c r="BX469" i="13"/>
  <c r="CY469" i="13" s="1"/>
  <c r="CV469" i="13"/>
  <c r="BV469" i="13"/>
  <c r="BW469" i="13" l="1"/>
  <c r="CW469" i="13"/>
  <c r="BY469" i="13"/>
  <c r="DL469" i="13"/>
  <c r="C470" i="13"/>
  <c r="DD469" i="13"/>
  <c r="CG469" i="13"/>
  <c r="CI469" i="13"/>
  <c r="DG469" i="13" l="1"/>
  <c r="DE469" i="13"/>
  <c r="CE470" i="13"/>
  <c r="CZ469" i="13"/>
  <c r="D470" i="13"/>
  <c r="G470" i="13"/>
  <c r="DN470" i="13" s="1"/>
  <c r="F470" i="13"/>
  <c r="DM470" i="13" s="1"/>
  <c r="DJ470" i="13"/>
  <c r="CX469" i="13"/>
  <c r="BU470" i="13"/>
  <c r="CF470" i="13" l="1"/>
  <c r="CH470" i="13"/>
  <c r="DF470" i="13" s="1"/>
  <c r="DC470" i="13"/>
  <c r="E470" i="13"/>
  <c r="DK470" i="13"/>
  <c r="BX470" i="13"/>
  <c r="CY470" i="13" s="1"/>
  <c r="CV470" i="13"/>
  <c r="BV470" i="13"/>
  <c r="BW470" i="13" l="1"/>
  <c r="CW470" i="13"/>
  <c r="BY470" i="13"/>
  <c r="DL470" i="13"/>
  <c r="C471" i="13"/>
  <c r="DD470" i="13"/>
  <c r="CG470" i="13"/>
  <c r="CI470" i="13"/>
  <c r="DG470" i="13" l="1"/>
  <c r="CZ470" i="13"/>
  <c r="DE470" i="13"/>
  <c r="CE471" i="13"/>
  <c r="D471" i="13"/>
  <c r="G471" i="13"/>
  <c r="DN471" i="13" s="1"/>
  <c r="F471" i="13"/>
  <c r="DM471" i="13" s="1"/>
  <c r="DJ471" i="13"/>
  <c r="CX470" i="13"/>
  <c r="BU471" i="13"/>
  <c r="DC471" i="13" l="1"/>
  <c r="CF471" i="13"/>
  <c r="CH471" i="13"/>
  <c r="DF471" i="13" s="1"/>
  <c r="E471" i="13"/>
  <c r="DK471" i="13"/>
  <c r="CV471" i="13"/>
  <c r="BV471" i="13"/>
  <c r="BX471" i="13"/>
  <c r="CY471" i="13" s="1"/>
  <c r="CG471" i="13" l="1"/>
  <c r="DD471" i="13"/>
  <c r="CI471" i="13"/>
  <c r="BW471" i="13"/>
  <c r="CW471" i="13"/>
  <c r="BY471" i="13"/>
  <c r="DL471" i="13"/>
  <c r="C472" i="13"/>
  <c r="D472" i="13" l="1"/>
  <c r="F472" i="13"/>
  <c r="DM472" i="13" s="1"/>
  <c r="DJ472" i="13"/>
  <c r="CX471" i="13"/>
  <c r="BU472" i="13"/>
  <c r="DG471" i="13"/>
  <c r="CZ471" i="13"/>
  <c r="DE471" i="13"/>
  <c r="CE472" i="13"/>
  <c r="DC472" i="13" l="1"/>
  <c r="CF472" i="13"/>
  <c r="CH472" i="13"/>
  <c r="DF472" i="13" s="1"/>
  <c r="CV472" i="13"/>
  <c r="BX472" i="13"/>
  <c r="CY472" i="13" s="1"/>
  <c r="BV472" i="13"/>
  <c r="G472" i="13"/>
  <c r="DN472" i="13" s="1"/>
  <c r="E472" i="13"/>
  <c r="DK472" i="13"/>
  <c r="DD472" i="13" l="1"/>
  <c r="CG472" i="13"/>
  <c r="CI472" i="13"/>
  <c r="CW472" i="13"/>
  <c r="BW472" i="13"/>
  <c r="BY472" i="13"/>
  <c r="DL472" i="13"/>
  <c r="C473" i="13"/>
  <c r="D473" i="13" l="1"/>
  <c r="F473" i="13"/>
  <c r="DM473" i="13" s="1"/>
  <c r="DJ473" i="13"/>
  <c r="DG472" i="13"/>
  <c r="CZ472" i="13"/>
  <c r="DE472" i="13"/>
  <c r="CE473" i="13"/>
  <c r="CX472" i="13"/>
  <c r="BU473" i="13"/>
  <c r="BV473" i="13" l="1"/>
  <c r="BX473" i="13"/>
  <c r="CY473" i="13" s="1"/>
  <c r="CV473" i="13"/>
  <c r="CH473" i="13"/>
  <c r="DF473" i="13" s="1"/>
  <c r="DC473" i="13"/>
  <c r="CF473" i="13"/>
  <c r="G473" i="13"/>
  <c r="DN473" i="13" s="1"/>
  <c r="E473" i="13"/>
  <c r="DK473" i="13"/>
  <c r="DD473" i="13" l="1"/>
  <c r="CG473" i="13"/>
  <c r="CI473" i="13"/>
  <c r="DL473" i="13"/>
  <c r="C474" i="13"/>
  <c r="CW473" i="13"/>
  <c r="BW473" i="13"/>
  <c r="BY473" i="13"/>
  <c r="DE473" i="13" l="1"/>
  <c r="CE474" i="13"/>
  <c r="CZ473" i="13"/>
  <c r="CX473" i="13"/>
  <c r="BU474" i="13"/>
  <c r="DG473" i="13"/>
  <c r="D474" i="13"/>
  <c r="G474" i="13"/>
  <c r="DN474" i="13" s="1"/>
  <c r="F474" i="13"/>
  <c r="DM474" i="13" s="1"/>
  <c r="DJ474" i="13"/>
  <c r="BV474" i="13" l="1"/>
  <c r="BX474" i="13"/>
  <c r="CY474" i="13" s="1"/>
  <c r="CV474" i="13"/>
  <c r="DC474" i="13"/>
  <c r="CH474" i="13"/>
  <c r="DF474" i="13" s="1"/>
  <c r="CF474" i="13"/>
  <c r="E474" i="13"/>
  <c r="DK474" i="13"/>
  <c r="DL474" i="13" l="1"/>
  <c r="C475" i="13"/>
  <c r="DD474" i="13"/>
  <c r="CG474" i="13"/>
  <c r="CI474" i="13"/>
  <c r="CW474" i="13"/>
  <c r="BW474" i="13"/>
  <c r="BY474" i="13"/>
  <c r="CZ474" i="13" l="1"/>
  <c r="DE474" i="13"/>
  <c r="CE475" i="13"/>
  <c r="CX474" i="13"/>
  <c r="BU475" i="13"/>
  <c r="F475" i="13"/>
  <c r="DM475" i="13" s="1"/>
  <c r="D475" i="13"/>
  <c r="DJ475" i="13"/>
  <c r="DG474" i="13"/>
  <c r="CF475" i="13" l="1"/>
  <c r="CH475" i="13"/>
  <c r="DF475" i="13" s="1"/>
  <c r="DC475" i="13"/>
  <c r="BX475" i="13"/>
  <c r="CY475" i="13" s="1"/>
  <c r="CV475" i="13"/>
  <c r="BV475" i="13"/>
  <c r="G475" i="13"/>
  <c r="DN475" i="13" s="1"/>
  <c r="E475" i="13"/>
  <c r="DK475" i="13"/>
  <c r="BW475" i="13" l="1"/>
  <c r="CW475" i="13"/>
  <c r="BY475" i="13"/>
  <c r="DL475" i="13"/>
  <c r="C476" i="13"/>
  <c r="CG475" i="13"/>
  <c r="DD475" i="13"/>
  <c r="CI475" i="13"/>
  <c r="DG475" i="13" l="1"/>
  <c r="CZ475" i="13"/>
  <c r="DE475" i="13"/>
  <c r="CE476" i="13"/>
  <c r="D476" i="13"/>
  <c r="F476" i="13"/>
  <c r="DM476" i="13" s="1"/>
  <c r="DJ476" i="13"/>
  <c r="CX475" i="13"/>
  <c r="BU476" i="13"/>
  <c r="CV476" i="13" l="1"/>
  <c r="BV476" i="13"/>
  <c r="BX476" i="13"/>
  <c r="CY476" i="13" s="1"/>
  <c r="G476" i="13"/>
  <c r="DN476" i="13" s="1"/>
  <c r="E476" i="13"/>
  <c r="DK476" i="13"/>
  <c r="CF476" i="13"/>
  <c r="CH476" i="13"/>
  <c r="DF476" i="13" s="1"/>
  <c r="DC476" i="13"/>
  <c r="DD476" i="13" l="1"/>
  <c r="CG476" i="13"/>
  <c r="CI476" i="13"/>
  <c r="CW476" i="13"/>
  <c r="BW476" i="13"/>
  <c r="BY476" i="13"/>
  <c r="DL476" i="13"/>
  <c r="C477" i="13"/>
  <c r="DG476" i="13" l="1"/>
  <c r="CZ476" i="13"/>
  <c r="F477" i="13"/>
  <c r="DM477" i="13" s="1"/>
  <c r="D477" i="13"/>
  <c r="DJ477" i="13"/>
  <c r="DE476" i="13"/>
  <c r="CE477" i="13"/>
  <c r="CX476" i="13"/>
  <c r="BU477" i="13"/>
  <c r="BX477" i="13" l="1"/>
  <c r="CY477" i="13" s="1"/>
  <c r="CV477" i="13"/>
  <c r="BV477" i="13"/>
  <c r="CH477" i="13"/>
  <c r="DF477" i="13" s="1"/>
  <c r="DC477" i="13"/>
  <c r="CF477" i="13"/>
  <c r="G477" i="13"/>
  <c r="DN477" i="13" s="1"/>
  <c r="E477" i="13"/>
  <c r="DK477" i="13"/>
  <c r="CW477" i="13" l="1"/>
  <c r="BW477" i="13"/>
  <c r="BY477" i="13"/>
  <c r="DD477" i="13"/>
  <c r="CG477" i="13"/>
  <c r="CI477" i="13"/>
  <c r="DL477" i="13"/>
  <c r="C478" i="13"/>
  <c r="CX477" i="13" l="1"/>
  <c r="BU478" i="13"/>
  <c r="D478" i="13"/>
  <c r="F478" i="13"/>
  <c r="DM478" i="13" s="1"/>
  <c r="DJ478" i="13"/>
  <c r="CZ477" i="13"/>
  <c r="DG477" i="13"/>
  <c r="DE477" i="13"/>
  <c r="CE478" i="13"/>
  <c r="CF478" i="13" l="1"/>
  <c r="CH478" i="13"/>
  <c r="DF478" i="13" s="1"/>
  <c r="DC478" i="13"/>
  <c r="G478" i="13"/>
  <c r="DN478" i="13" s="1"/>
  <c r="E478" i="13"/>
  <c r="DK478" i="13"/>
  <c r="CV478" i="13"/>
  <c r="BV478" i="13"/>
  <c r="BX478" i="13"/>
  <c r="CY478" i="13" s="1"/>
  <c r="DL478" i="13" l="1"/>
  <c r="C479" i="13"/>
  <c r="BW478" i="13"/>
  <c r="CW478" i="13"/>
  <c r="BY478" i="13"/>
  <c r="DD478" i="13"/>
  <c r="CG478" i="13"/>
  <c r="CI478" i="13"/>
  <c r="CX478" i="13" l="1"/>
  <c r="BU479" i="13"/>
  <c r="F479" i="13"/>
  <c r="DM479" i="13" s="1"/>
  <c r="D479" i="13"/>
  <c r="DJ479" i="13"/>
  <c r="DG478" i="13"/>
  <c r="DE478" i="13"/>
  <c r="CE479" i="13"/>
  <c r="CZ478" i="13"/>
  <c r="G479" i="13" l="1"/>
  <c r="DN479" i="13" s="1"/>
  <c r="E479" i="13"/>
  <c r="DK479" i="13"/>
  <c r="CH479" i="13"/>
  <c r="DF479" i="13" s="1"/>
  <c r="DC479" i="13"/>
  <c r="CF479" i="13"/>
  <c r="BX479" i="13"/>
  <c r="CY479" i="13" s="1"/>
  <c r="BV479" i="13"/>
  <c r="CV479" i="13"/>
  <c r="CG479" i="13" l="1"/>
  <c r="DD479" i="13"/>
  <c r="CI479" i="13"/>
  <c r="DL479" i="13"/>
  <c r="C480" i="13"/>
  <c r="BW479" i="13"/>
  <c r="CW479" i="13"/>
  <c r="BY479" i="13"/>
  <c r="CX479" i="13" l="1"/>
  <c r="BU480" i="13"/>
  <c r="CZ479" i="13"/>
  <c r="DG479" i="13"/>
  <c r="F480" i="13"/>
  <c r="DM480" i="13" s="1"/>
  <c r="D480" i="13"/>
  <c r="DJ480" i="13"/>
  <c r="DE479" i="13"/>
  <c r="CE480" i="13"/>
  <c r="G480" i="13" l="1"/>
  <c r="DN480" i="13" s="1"/>
  <c r="E480" i="13"/>
  <c r="DK480" i="13"/>
  <c r="CF480" i="13"/>
  <c r="DC480" i="13"/>
  <c r="CH480" i="13"/>
  <c r="DF480" i="13" s="1"/>
  <c r="CV480" i="13"/>
  <c r="BX480" i="13"/>
  <c r="CY480" i="13" s="1"/>
  <c r="BV480" i="13"/>
  <c r="CG480" i="13" l="1"/>
  <c r="DD480" i="13"/>
  <c r="CI480" i="13"/>
  <c r="CW480" i="13"/>
  <c r="BW480" i="13"/>
  <c r="BY480" i="13"/>
  <c r="DL480" i="13"/>
  <c r="C481" i="13"/>
  <c r="F481" i="13" l="1"/>
  <c r="DM481" i="13" s="1"/>
  <c r="D481" i="13"/>
  <c r="DJ481" i="13"/>
  <c r="DG480" i="13"/>
  <c r="CZ480" i="13"/>
  <c r="CX480" i="13"/>
  <c r="BU481" i="13"/>
  <c r="DE480" i="13"/>
  <c r="CE481" i="13"/>
  <c r="CH481" i="13" l="1"/>
  <c r="DF481" i="13" s="1"/>
  <c r="CF481" i="13"/>
  <c r="DC481" i="13"/>
  <c r="G481" i="13"/>
  <c r="DN481" i="13" s="1"/>
  <c r="E481" i="13"/>
  <c r="DK481" i="13"/>
  <c r="CV481" i="13"/>
  <c r="BX481" i="13"/>
  <c r="CY481" i="13" s="1"/>
  <c r="BV481" i="13"/>
  <c r="CG481" i="13" l="1"/>
  <c r="DD481" i="13"/>
  <c r="CI481" i="13"/>
  <c r="CW481" i="13"/>
  <c r="BW481" i="13"/>
  <c r="BY481" i="13"/>
  <c r="DL481" i="13"/>
  <c r="C482" i="13"/>
  <c r="F482" i="13" l="1"/>
  <c r="DM482" i="13" s="1"/>
  <c r="D482" i="13"/>
  <c r="DJ482" i="13"/>
  <c r="DG481" i="13"/>
  <c r="CZ481" i="13"/>
  <c r="CX481" i="13"/>
  <c r="BU482" i="13"/>
  <c r="DE481" i="13"/>
  <c r="CE482" i="13"/>
  <c r="G482" i="13" l="1"/>
  <c r="DN482" i="13" s="1"/>
  <c r="E482" i="13"/>
  <c r="DK482" i="13"/>
  <c r="DC482" i="13"/>
  <c r="CH482" i="13"/>
  <c r="DF482" i="13" s="1"/>
  <c r="CF482" i="13"/>
  <c r="BX482" i="13"/>
  <c r="CY482" i="13" s="1"/>
  <c r="BV482" i="13"/>
  <c r="CV482" i="13"/>
  <c r="CG482" i="13" l="1"/>
  <c r="DD482" i="13"/>
  <c r="CI482" i="13"/>
  <c r="DL482" i="13"/>
  <c r="C483" i="13"/>
  <c r="CW482" i="13"/>
  <c r="BW482" i="13"/>
  <c r="BY482" i="13"/>
  <c r="DG482" i="13" l="1"/>
  <c r="CZ482" i="13"/>
  <c r="CX482" i="13"/>
  <c r="BU483" i="13"/>
  <c r="F483" i="13"/>
  <c r="DM483" i="13" s="1"/>
  <c r="D483" i="13"/>
  <c r="DJ483" i="13"/>
  <c r="DE482" i="13"/>
  <c r="CE483" i="13"/>
  <c r="DC483" i="13" l="1"/>
  <c r="CF483" i="13"/>
  <c r="CH483" i="13"/>
  <c r="DF483" i="13" s="1"/>
  <c r="G483" i="13"/>
  <c r="DN483" i="13" s="1"/>
  <c r="E483" i="13"/>
  <c r="DK483" i="13"/>
  <c r="BX483" i="13"/>
  <c r="CY483" i="13" s="1"/>
  <c r="CV483" i="13"/>
  <c r="BV483" i="13"/>
  <c r="CG483" i="13" l="1"/>
  <c r="DD483" i="13"/>
  <c r="CI483" i="13"/>
  <c r="BW483" i="13"/>
  <c r="CW483" i="13"/>
  <c r="BY483" i="13"/>
  <c r="DL483" i="13"/>
  <c r="C484" i="13"/>
  <c r="D484" i="13" l="1"/>
  <c r="G484" i="13"/>
  <c r="DN484" i="13" s="1"/>
  <c r="F484" i="13"/>
  <c r="DM484" i="13" s="1"/>
  <c r="DJ484" i="13"/>
  <c r="CX483" i="13"/>
  <c r="BU484" i="13"/>
  <c r="DG483" i="13"/>
  <c r="CZ483" i="13"/>
  <c r="DE483" i="13"/>
  <c r="CE484" i="13"/>
  <c r="BX484" i="13" l="1"/>
  <c r="CY484" i="13" s="1"/>
  <c r="BV484" i="13"/>
  <c r="CV484" i="13"/>
  <c r="CH484" i="13"/>
  <c r="DF484" i="13" s="1"/>
  <c r="DC484" i="13"/>
  <c r="CF484" i="13"/>
  <c r="E484" i="13"/>
  <c r="DK484" i="13"/>
  <c r="CW484" i="13" l="1"/>
  <c r="BW484" i="13"/>
  <c r="BY484" i="13"/>
  <c r="DD484" i="13"/>
  <c r="CG484" i="13"/>
  <c r="CI484" i="13"/>
  <c r="DL484" i="13"/>
  <c r="C485" i="13"/>
  <c r="F485" i="13" l="1"/>
  <c r="DM485" i="13" s="1"/>
  <c r="D485" i="13"/>
  <c r="DJ485" i="13"/>
  <c r="CZ484" i="13"/>
  <c r="DG484" i="13"/>
  <c r="CX484" i="13"/>
  <c r="BU485" i="13"/>
  <c r="DE484" i="13"/>
  <c r="CE485" i="13"/>
  <c r="CH485" i="13" l="1"/>
  <c r="DF485" i="13" s="1"/>
  <c r="DC485" i="13"/>
  <c r="CF485" i="13"/>
  <c r="BV485" i="13"/>
  <c r="BX485" i="13"/>
  <c r="CY485" i="13" s="1"/>
  <c r="CV485" i="13"/>
  <c r="G485" i="13"/>
  <c r="DN485" i="13" s="1"/>
  <c r="E485" i="13"/>
  <c r="DK485" i="13"/>
  <c r="CG485" i="13" l="1"/>
  <c r="DD485" i="13"/>
  <c r="CI485" i="13"/>
  <c r="DL485" i="13"/>
  <c r="C486" i="13"/>
  <c r="CW485" i="13"/>
  <c r="BW485" i="13"/>
  <c r="BY485" i="13"/>
  <c r="CX485" i="13" l="1"/>
  <c r="BU486" i="13"/>
  <c r="CZ485" i="13"/>
  <c r="DG485" i="13"/>
  <c r="D486" i="13"/>
  <c r="G486" i="13"/>
  <c r="DN486" i="13" s="1"/>
  <c r="F486" i="13"/>
  <c r="DM486" i="13" s="1"/>
  <c r="DJ486" i="13"/>
  <c r="DE485" i="13"/>
  <c r="CE486" i="13"/>
  <c r="BV486" i="13" l="1"/>
  <c r="BX486" i="13"/>
  <c r="CY486" i="13" s="1"/>
  <c r="CV486" i="13"/>
  <c r="E486" i="13"/>
  <c r="DK486" i="13"/>
  <c r="CH486" i="13"/>
  <c r="DF486" i="13" s="1"/>
  <c r="DC486" i="13"/>
  <c r="CF486" i="13"/>
  <c r="DD486" i="13" l="1"/>
  <c r="CG486" i="13"/>
  <c r="CI486" i="13"/>
  <c r="DL486" i="13"/>
  <c r="C487" i="13"/>
  <c r="CW486" i="13"/>
  <c r="BW486" i="13"/>
  <c r="BY486" i="13"/>
  <c r="DG486" i="13" l="1"/>
  <c r="DE486" i="13"/>
  <c r="CE487" i="13"/>
  <c r="CZ486" i="13"/>
  <c r="CX486" i="13"/>
  <c r="BU487" i="13"/>
  <c r="F487" i="13"/>
  <c r="DM487" i="13" s="1"/>
  <c r="D487" i="13"/>
  <c r="DJ487" i="13"/>
  <c r="CF487" i="13" l="1"/>
  <c r="CH487" i="13"/>
  <c r="DF487" i="13" s="1"/>
  <c r="DC487" i="13"/>
  <c r="BX487" i="13"/>
  <c r="CY487" i="13" s="1"/>
  <c r="CV487" i="13"/>
  <c r="BV487" i="13"/>
  <c r="G487" i="13"/>
  <c r="DN487" i="13" s="1"/>
  <c r="E487" i="13"/>
  <c r="DK487" i="13"/>
  <c r="CW487" i="13" l="1"/>
  <c r="BW487" i="13"/>
  <c r="BY487" i="13"/>
  <c r="DL487" i="13"/>
  <c r="C488" i="13"/>
  <c r="DD487" i="13"/>
  <c r="CG487" i="13"/>
  <c r="CI487" i="13"/>
  <c r="DE487" i="13" l="1"/>
  <c r="CE488" i="13"/>
  <c r="CX487" i="13"/>
  <c r="BU488" i="13"/>
  <c r="DG487" i="13"/>
  <c r="CZ487" i="13"/>
  <c r="D488" i="13"/>
  <c r="F488" i="13"/>
  <c r="DM488" i="13" s="1"/>
  <c r="DJ488" i="13"/>
  <c r="BV488" i="13" l="1"/>
  <c r="BX488" i="13"/>
  <c r="CY488" i="13" s="1"/>
  <c r="CV488" i="13"/>
  <c r="CF488" i="13"/>
  <c r="CH488" i="13"/>
  <c r="DF488" i="13" s="1"/>
  <c r="DC488" i="13"/>
  <c r="G488" i="13"/>
  <c r="DN488" i="13" s="1"/>
  <c r="E488" i="13"/>
  <c r="DK488" i="13"/>
  <c r="DL488" i="13" l="1"/>
  <c r="C489" i="13"/>
  <c r="DD488" i="13"/>
  <c r="CG488" i="13"/>
  <c r="CI488" i="13"/>
  <c r="CW488" i="13"/>
  <c r="BW488" i="13"/>
  <c r="BY488" i="13"/>
  <c r="F489" i="13" l="1"/>
  <c r="DM489" i="13" s="1"/>
  <c r="D489" i="13"/>
  <c r="DJ489" i="13"/>
  <c r="CZ488" i="13"/>
  <c r="DE488" i="13"/>
  <c r="CE489" i="13"/>
  <c r="CX488" i="13"/>
  <c r="BU489" i="13"/>
  <c r="DG488" i="13"/>
  <c r="CH489" i="13" l="1"/>
  <c r="DF489" i="13" s="1"/>
  <c r="DC489" i="13"/>
  <c r="CF489" i="13"/>
  <c r="G489" i="13"/>
  <c r="DN489" i="13" s="1"/>
  <c r="E489" i="13"/>
  <c r="DK489" i="13"/>
  <c r="BV489" i="13"/>
  <c r="CV489" i="13"/>
  <c r="BX489" i="13"/>
  <c r="CY489" i="13" s="1"/>
  <c r="BW489" i="13" l="1"/>
  <c r="CW489" i="13"/>
  <c r="BY489" i="13"/>
  <c r="CG489" i="13"/>
  <c r="DD489" i="13"/>
  <c r="CI489" i="13"/>
  <c r="DL489" i="13"/>
  <c r="C490" i="13"/>
  <c r="D490" i="13" l="1"/>
  <c r="F490" i="13"/>
  <c r="DM490" i="13" s="1"/>
  <c r="DJ490" i="13"/>
  <c r="DE489" i="13"/>
  <c r="CE490" i="13"/>
  <c r="CZ489" i="13"/>
  <c r="DG489" i="13"/>
  <c r="CX489" i="13"/>
  <c r="BU490" i="13"/>
  <c r="CV490" i="13" l="1"/>
  <c r="BV490" i="13"/>
  <c r="BX490" i="13"/>
  <c r="CY490" i="13" s="1"/>
  <c r="CH490" i="13"/>
  <c r="DF490" i="13" s="1"/>
  <c r="DC490" i="13"/>
  <c r="CF490" i="13"/>
  <c r="G490" i="13"/>
  <c r="DN490" i="13" s="1"/>
  <c r="E490" i="13"/>
  <c r="DK490" i="13"/>
  <c r="DD490" i="13" l="1"/>
  <c r="CG490" i="13"/>
  <c r="CI490" i="13"/>
  <c r="CW490" i="13"/>
  <c r="BW490" i="13"/>
  <c r="BY490" i="13"/>
  <c r="DL490" i="13"/>
  <c r="C491" i="13"/>
  <c r="DE490" i="13" l="1"/>
  <c r="CE491" i="13"/>
  <c r="F491" i="13"/>
  <c r="DM491" i="13" s="1"/>
  <c r="D491" i="13"/>
  <c r="DJ491" i="13"/>
  <c r="DG490" i="13"/>
  <c r="CZ490" i="13"/>
  <c r="CX490" i="13"/>
  <c r="BU491" i="13"/>
  <c r="G491" i="13" l="1"/>
  <c r="DN491" i="13" s="1"/>
  <c r="E491" i="13"/>
  <c r="DK491" i="13"/>
  <c r="CH491" i="13"/>
  <c r="DF491" i="13" s="1"/>
  <c r="DC491" i="13"/>
  <c r="CF491" i="13"/>
  <c r="BV491" i="13"/>
  <c r="CV491" i="13"/>
  <c r="BX491" i="13"/>
  <c r="CY491" i="13" s="1"/>
  <c r="BW491" i="13" l="1"/>
  <c r="CW491" i="13"/>
  <c r="BY491" i="13"/>
  <c r="DD491" i="13"/>
  <c r="CG491" i="13"/>
  <c r="CI491" i="13"/>
  <c r="DL491" i="13"/>
  <c r="C492" i="13"/>
  <c r="F492" i="13" l="1"/>
  <c r="DM492" i="13" s="1"/>
  <c r="D492" i="13"/>
  <c r="DJ492" i="13"/>
  <c r="CZ491" i="13"/>
  <c r="DG491" i="13"/>
  <c r="DE491" i="13"/>
  <c r="CE492" i="13"/>
  <c r="CX491" i="13"/>
  <c r="BU492" i="13"/>
  <c r="BX492" i="13" l="1"/>
  <c r="CY492" i="13" s="1"/>
  <c r="BV492" i="13"/>
  <c r="CV492" i="13"/>
  <c r="DC492" i="13"/>
  <c r="CF492" i="13"/>
  <c r="CH492" i="13"/>
  <c r="DF492" i="13" s="1"/>
  <c r="G492" i="13"/>
  <c r="DN492" i="13" s="1"/>
  <c r="E492" i="13"/>
  <c r="DK492" i="13"/>
  <c r="DL492" i="13" l="1"/>
  <c r="C493" i="13"/>
  <c r="BW492" i="13"/>
  <c r="CW492" i="13"/>
  <c r="BY492" i="13"/>
  <c r="CG492" i="13"/>
  <c r="DD492" i="13"/>
  <c r="CI492" i="13"/>
  <c r="F493" i="13" l="1"/>
  <c r="DM493" i="13" s="1"/>
  <c r="D493" i="13"/>
  <c r="DJ493" i="13"/>
  <c r="DG492" i="13"/>
  <c r="CX492" i="13"/>
  <c r="BU493" i="13"/>
  <c r="DE492" i="13"/>
  <c r="CE493" i="13"/>
  <c r="CZ492" i="13"/>
  <c r="BV493" i="13" l="1"/>
  <c r="CV493" i="13"/>
  <c r="BX493" i="13"/>
  <c r="CY493" i="13" s="1"/>
  <c r="CH493" i="13"/>
  <c r="DF493" i="13" s="1"/>
  <c r="DC493" i="13"/>
  <c r="CF493" i="13"/>
  <c r="G493" i="13"/>
  <c r="DN493" i="13" s="1"/>
  <c r="E493" i="13"/>
  <c r="DK493" i="13"/>
  <c r="DD493" i="13" l="1"/>
  <c r="CG493" i="13"/>
  <c r="CI493" i="13"/>
  <c r="DL493" i="13"/>
  <c r="C494" i="13"/>
  <c r="CW493" i="13"/>
  <c r="BW493" i="13"/>
  <c r="BY493" i="13"/>
  <c r="CX493" i="13" l="1"/>
  <c r="BU494" i="13"/>
  <c r="DG493" i="13"/>
  <c r="CZ493" i="13"/>
  <c r="DE493" i="13"/>
  <c r="CE494" i="13"/>
  <c r="D494" i="13"/>
  <c r="F494" i="13"/>
  <c r="DM494" i="13" s="1"/>
  <c r="DJ494" i="13"/>
  <c r="DC494" i="13" l="1"/>
  <c r="CH494" i="13"/>
  <c r="DF494" i="13" s="1"/>
  <c r="CF494" i="13"/>
  <c r="BV494" i="13"/>
  <c r="BX494" i="13"/>
  <c r="CY494" i="13" s="1"/>
  <c r="CV494" i="13"/>
  <c r="G494" i="13"/>
  <c r="DN494" i="13" s="1"/>
  <c r="E494" i="13"/>
  <c r="DK494" i="13"/>
  <c r="DD494" i="13" l="1"/>
  <c r="CG494" i="13"/>
  <c r="CI494" i="13"/>
  <c r="DL494" i="13"/>
  <c r="C495" i="13"/>
  <c r="BW494" i="13"/>
  <c r="CW494" i="13"/>
  <c r="BY494" i="13"/>
  <c r="DG494" i="13" l="1"/>
  <c r="CZ494" i="13"/>
  <c r="DE494" i="13"/>
  <c r="CE495" i="13"/>
  <c r="CX494" i="13"/>
  <c r="BU495" i="13"/>
  <c r="F495" i="13"/>
  <c r="DM495" i="13" s="1"/>
  <c r="D495" i="13"/>
  <c r="G495" i="13"/>
  <c r="DN495" i="13" s="1"/>
  <c r="DJ495" i="13"/>
  <c r="BX495" i="13" l="1"/>
  <c r="CY495" i="13" s="1"/>
  <c r="CV495" i="13"/>
  <c r="BV495" i="13"/>
  <c r="E495" i="13"/>
  <c r="DK495" i="13"/>
  <c r="CF495" i="13"/>
  <c r="CH495" i="13"/>
  <c r="DF495" i="13" s="1"/>
  <c r="DC495" i="13"/>
  <c r="CG495" i="13" l="1"/>
  <c r="DD495" i="13"/>
  <c r="CI495" i="13"/>
  <c r="CW495" i="13"/>
  <c r="BW495" i="13"/>
  <c r="BY495" i="13"/>
  <c r="DL495" i="13"/>
  <c r="C496" i="13"/>
  <c r="D496" i="13" l="1"/>
  <c r="F496" i="13"/>
  <c r="DM496" i="13" s="1"/>
  <c r="DJ496" i="13"/>
  <c r="DG495" i="13"/>
  <c r="CZ495" i="13"/>
  <c r="CX495" i="13"/>
  <c r="BU496" i="13"/>
  <c r="DE495" i="13"/>
  <c r="CE496" i="13"/>
  <c r="DC496" i="13" l="1"/>
  <c r="CF496" i="13"/>
  <c r="CH496" i="13"/>
  <c r="DF496" i="13" s="1"/>
  <c r="BX496" i="13"/>
  <c r="CY496" i="13" s="1"/>
  <c r="BV496" i="13"/>
  <c r="CV496" i="13"/>
  <c r="G496" i="13"/>
  <c r="DN496" i="13" s="1"/>
  <c r="E496" i="13"/>
  <c r="DK496" i="13"/>
  <c r="DL496" i="13" l="1"/>
  <c r="C497" i="13"/>
  <c r="CG496" i="13"/>
  <c r="DD496" i="13"/>
  <c r="CI496" i="13"/>
  <c r="BW496" i="13"/>
  <c r="CW496" i="13"/>
  <c r="BY496" i="13"/>
  <c r="CX496" i="13" l="1"/>
  <c r="BU497" i="13"/>
  <c r="F497" i="13"/>
  <c r="DM497" i="13" s="1"/>
  <c r="D497" i="13"/>
  <c r="DJ497" i="13"/>
  <c r="CZ496" i="13"/>
  <c r="DE496" i="13"/>
  <c r="CE497" i="13"/>
  <c r="DG496" i="13"/>
  <c r="G497" i="13" l="1"/>
  <c r="DN497" i="13" s="1"/>
  <c r="E497" i="13"/>
  <c r="DK497" i="13"/>
  <c r="DC497" i="13"/>
  <c r="CF497" i="13"/>
  <c r="CH497" i="13"/>
  <c r="DF497" i="13" s="1"/>
  <c r="BV497" i="13"/>
  <c r="BX497" i="13"/>
  <c r="CY497" i="13" s="1"/>
  <c r="CV497" i="13"/>
  <c r="BW497" i="13" l="1"/>
  <c r="CW497" i="13"/>
  <c r="BY497" i="13"/>
  <c r="DL497" i="13"/>
  <c r="C498" i="13"/>
  <c r="CG497" i="13"/>
  <c r="DD497" i="13"/>
  <c r="CI497" i="13"/>
  <c r="DE497" i="13" l="1"/>
  <c r="CE498" i="13"/>
  <c r="DG497" i="13"/>
  <c r="CZ497" i="13"/>
  <c r="D498" i="13"/>
  <c r="F498" i="13"/>
  <c r="DM498" i="13" s="1"/>
  <c r="G498" i="13"/>
  <c r="DN498" i="13" s="1"/>
  <c r="DJ498" i="13"/>
  <c r="CX497" i="13"/>
  <c r="BU498" i="13"/>
  <c r="DC498" i="13" l="1"/>
  <c r="CH498" i="13"/>
  <c r="DF498" i="13" s="1"/>
  <c r="CF498" i="13"/>
  <c r="E498" i="13"/>
  <c r="DK498" i="13"/>
  <c r="BV498" i="13"/>
  <c r="BX498" i="13"/>
  <c r="CY498" i="13" s="1"/>
  <c r="CV498" i="13"/>
  <c r="CW498" i="13" l="1"/>
  <c r="BW498" i="13"/>
  <c r="BY498" i="13"/>
  <c r="CG498" i="13"/>
  <c r="DD498" i="13"/>
  <c r="CI498" i="13"/>
  <c r="DL498" i="13"/>
  <c r="C499" i="13"/>
  <c r="DE498" i="13" l="1"/>
  <c r="CE499" i="13"/>
  <c r="CZ498" i="13"/>
  <c r="DG498" i="13"/>
  <c r="CX498" i="13"/>
  <c r="BU499" i="13"/>
  <c r="F499" i="13"/>
  <c r="DM499" i="13" s="1"/>
  <c r="D499" i="13"/>
  <c r="DJ499" i="13"/>
  <c r="G499" i="13" l="1"/>
  <c r="DN499" i="13" s="1"/>
  <c r="E499" i="13"/>
  <c r="DK499" i="13"/>
  <c r="CH499" i="13"/>
  <c r="DF499" i="13" s="1"/>
  <c r="DC499" i="13"/>
  <c r="CF499" i="13"/>
  <c r="BX499" i="13"/>
  <c r="CY499" i="13" s="1"/>
  <c r="CV499" i="13"/>
  <c r="BV499" i="13"/>
  <c r="DD499" i="13" l="1"/>
  <c r="CG499" i="13"/>
  <c r="CI499" i="13"/>
  <c r="DL499" i="13"/>
  <c r="C500" i="13"/>
  <c r="CW499" i="13"/>
  <c r="BW499" i="13"/>
  <c r="BY499" i="13"/>
  <c r="CZ499" i="13" l="1"/>
  <c r="CX499" i="13"/>
  <c r="BU500" i="13"/>
  <c r="DG499" i="13"/>
  <c r="DE499" i="13"/>
  <c r="CE500" i="13"/>
  <c r="D500" i="13"/>
  <c r="F500" i="13"/>
  <c r="DM500" i="13" s="1"/>
  <c r="DJ500" i="13"/>
  <c r="CH500" i="13" l="1"/>
  <c r="DF500" i="13" s="1"/>
  <c r="DC500" i="13"/>
  <c r="CF500" i="13"/>
  <c r="BV500" i="13"/>
  <c r="BX500" i="13"/>
  <c r="CY500" i="13" s="1"/>
  <c r="CV500" i="13"/>
  <c r="G500" i="13"/>
  <c r="DN500" i="13" s="1"/>
  <c r="E500" i="13"/>
  <c r="DK500" i="13"/>
  <c r="CG500" i="13" l="1"/>
  <c r="DD500" i="13"/>
  <c r="CI500" i="13"/>
  <c r="DL500" i="13"/>
  <c r="C501" i="13"/>
  <c r="CW500" i="13"/>
  <c r="BW500" i="13"/>
  <c r="BY500" i="13"/>
  <c r="DG500" i="13" l="1"/>
  <c r="CX500" i="13"/>
  <c r="BU501" i="13"/>
  <c r="CZ500" i="13"/>
  <c r="D501" i="13"/>
  <c r="F501" i="13"/>
  <c r="DM501" i="13" s="1"/>
  <c r="DJ501" i="13"/>
  <c r="DE500" i="13"/>
  <c r="CE501" i="13"/>
  <c r="CH501" i="13" l="1"/>
  <c r="DF501" i="13" s="1"/>
  <c r="DC501" i="13"/>
  <c r="CF501" i="13"/>
  <c r="G501" i="13"/>
  <c r="DN501" i="13" s="1"/>
  <c r="E501" i="13"/>
  <c r="DK501" i="13"/>
  <c r="CV501" i="13"/>
  <c r="BX501" i="13"/>
  <c r="CY501" i="13" s="1"/>
  <c r="BV501" i="13"/>
  <c r="DD501" i="13" l="1"/>
  <c r="CG501" i="13"/>
  <c r="CI501" i="13"/>
  <c r="BW501" i="13"/>
  <c r="CW501" i="13"/>
  <c r="BY501" i="13"/>
  <c r="DL501" i="13"/>
  <c r="C502" i="13"/>
  <c r="D502" i="13" l="1"/>
  <c r="F502" i="13"/>
  <c r="DM502" i="13" s="1"/>
  <c r="G502" i="13"/>
  <c r="DN502" i="13" s="1"/>
  <c r="DJ502" i="13"/>
  <c r="DG501" i="13"/>
  <c r="CZ501" i="13"/>
  <c r="CX501" i="13"/>
  <c r="BU502" i="13"/>
  <c r="DE501" i="13"/>
  <c r="CE502" i="13"/>
  <c r="CV502" i="13" l="1"/>
  <c r="BX502" i="13"/>
  <c r="CY502" i="13" s="1"/>
  <c r="BV502" i="13"/>
  <c r="DC502" i="13"/>
  <c r="CF502" i="13"/>
  <c r="CH502" i="13"/>
  <c r="DF502" i="13" s="1"/>
  <c r="E502" i="13"/>
  <c r="DK502" i="13"/>
  <c r="CW502" i="13" l="1"/>
  <c r="BW502" i="13"/>
  <c r="BY502" i="13"/>
  <c r="DD502" i="13"/>
  <c r="CG502" i="13"/>
  <c r="CI502" i="13"/>
  <c r="DL502" i="13"/>
  <c r="C503" i="13"/>
  <c r="F503" i="13" l="1"/>
  <c r="DM503" i="13" s="1"/>
  <c r="D503" i="13"/>
  <c r="DJ503" i="13"/>
  <c r="CZ502" i="13"/>
  <c r="DG502" i="13"/>
  <c r="CX502" i="13"/>
  <c r="BU503" i="13"/>
  <c r="DE502" i="13"/>
  <c r="CE503" i="13"/>
  <c r="DC503" i="13" l="1"/>
  <c r="CH503" i="13"/>
  <c r="DF503" i="13" s="1"/>
  <c r="CF503" i="13"/>
  <c r="BX503" i="13"/>
  <c r="CY503" i="13" s="1"/>
  <c r="BV503" i="13"/>
  <c r="CV503" i="13"/>
  <c r="G503" i="13"/>
  <c r="DN503" i="13" s="1"/>
  <c r="E503" i="13"/>
  <c r="DK503" i="13"/>
  <c r="DD503" i="13" l="1"/>
  <c r="CG503" i="13"/>
  <c r="CI503" i="13"/>
  <c r="CW503" i="13"/>
  <c r="BW503" i="13"/>
  <c r="BY503" i="13"/>
  <c r="DL503" i="13"/>
  <c r="C504" i="13"/>
  <c r="CZ503" i="13" l="1"/>
  <c r="F504" i="13"/>
  <c r="DM504" i="13" s="1"/>
  <c r="D504" i="13"/>
  <c r="DJ504" i="13"/>
  <c r="DG503" i="13"/>
  <c r="DE503" i="13"/>
  <c r="CE504" i="13"/>
  <c r="CX503" i="13"/>
  <c r="BU504" i="13"/>
  <c r="BV504" i="13" l="1"/>
  <c r="CV504" i="13"/>
  <c r="BX504" i="13"/>
  <c r="CY504" i="13" s="1"/>
  <c r="G504" i="13"/>
  <c r="DN504" i="13" s="1"/>
  <c r="E504" i="13"/>
  <c r="DK504" i="13"/>
  <c r="DC504" i="13"/>
  <c r="CH504" i="13"/>
  <c r="DF504" i="13" s="1"/>
  <c r="CF504" i="13"/>
  <c r="CG504" i="13" l="1"/>
  <c r="DD504" i="13"/>
  <c r="CI504" i="13"/>
  <c r="DL504" i="13"/>
  <c r="C505" i="13"/>
  <c r="CW504" i="13"/>
  <c r="BW504" i="13"/>
  <c r="BY504" i="13"/>
  <c r="DG504" i="13" l="1"/>
  <c r="CZ504" i="13"/>
  <c r="CX504" i="13"/>
  <c r="BU505" i="13"/>
  <c r="F505" i="13"/>
  <c r="DM505" i="13" s="1"/>
  <c r="D505" i="13"/>
  <c r="DJ505" i="13"/>
  <c r="DE504" i="13"/>
  <c r="CE505" i="13"/>
  <c r="G505" i="13" l="1"/>
  <c r="DN505" i="13" s="1"/>
  <c r="E505" i="13"/>
  <c r="DK505" i="13"/>
  <c r="CV505" i="13"/>
  <c r="BV505" i="13"/>
  <c r="BX505" i="13"/>
  <c r="CY505" i="13" s="1"/>
  <c r="CF505" i="13"/>
  <c r="CH505" i="13"/>
  <c r="DF505" i="13" s="1"/>
  <c r="DC505" i="13"/>
  <c r="CG505" i="13" l="1"/>
  <c r="DD505" i="13"/>
  <c r="CI505" i="13"/>
  <c r="DL505" i="13"/>
  <c r="C506" i="13"/>
  <c r="CW505" i="13"/>
  <c r="BW505" i="13"/>
  <c r="BY505" i="13"/>
  <c r="CZ505" i="13" l="1"/>
  <c r="CX505" i="13"/>
  <c r="BU506" i="13"/>
  <c r="DG505" i="13"/>
  <c r="D506" i="13"/>
  <c r="F506" i="13"/>
  <c r="DM506" i="13" s="1"/>
  <c r="G506" i="13"/>
  <c r="DN506" i="13" s="1"/>
  <c r="DJ506" i="13"/>
  <c r="DE505" i="13"/>
  <c r="CE506" i="13"/>
  <c r="BV506" i="13" l="1"/>
  <c r="BX506" i="13"/>
  <c r="CY506" i="13" s="1"/>
  <c r="CV506" i="13"/>
  <c r="E506" i="13"/>
  <c r="DK506" i="13"/>
  <c r="CF506" i="13"/>
  <c r="CH506" i="13"/>
  <c r="DF506" i="13" s="1"/>
  <c r="DC506" i="13"/>
  <c r="CG506" i="13" l="1"/>
  <c r="DD506" i="13"/>
  <c r="CI506" i="13"/>
  <c r="DL506" i="13"/>
  <c r="C507" i="13"/>
  <c r="CW506" i="13"/>
  <c r="BW506" i="13"/>
  <c r="BY506" i="13"/>
  <c r="CZ506" i="13" l="1"/>
  <c r="CX506" i="13"/>
  <c r="BU507" i="13"/>
  <c r="DG506" i="13"/>
  <c r="F507" i="13"/>
  <c r="DM507" i="13" s="1"/>
  <c r="D507" i="13"/>
  <c r="DJ507" i="13"/>
  <c r="DE506" i="13"/>
  <c r="CE507" i="13"/>
  <c r="CH507" i="13" l="1"/>
  <c r="DF507" i="13" s="1"/>
  <c r="DC507" i="13"/>
  <c r="CF507" i="13"/>
  <c r="BV507" i="13"/>
  <c r="CV507" i="13"/>
  <c r="BX507" i="13"/>
  <c r="CY507" i="13" s="1"/>
  <c r="G507" i="13"/>
  <c r="DN507" i="13" s="1"/>
  <c r="E507" i="13"/>
  <c r="DK507" i="13"/>
  <c r="DL507" i="13" l="1"/>
  <c r="C508" i="13"/>
  <c r="CG507" i="13"/>
  <c r="DD507" i="13"/>
  <c r="CI507" i="13"/>
  <c r="BW507" i="13"/>
  <c r="CW507" i="13"/>
  <c r="BY507" i="13"/>
  <c r="CZ507" i="13" l="1"/>
  <c r="DE507" i="13"/>
  <c r="CE508" i="13"/>
  <c r="CX507" i="13"/>
  <c r="BU508" i="13"/>
  <c r="D508" i="13"/>
  <c r="F508" i="13"/>
  <c r="DM508" i="13" s="1"/>
  <c r="DJ508" i="13"/>
  <c r="DG507" i="13"/>
  <c r="CH508" i="13" l="1"/>
  <c r="DF508" i="13" s="1"/>
  <c r="CF508" i="13"/>
  <c r="DC508" i="13"/>
  <c r="CV508" i="13"/>
  <c r="BV508" i="13"/>
  <c r="BX508" i="13"/>
  <c r="CY508" i="13" s="1"/>
  <c r="G508" i="13"/>
  <c r="DN508" i="13" s="1"/>
  <c r="E508" i="13"/>
  <c r="DK508" i="13"/>
  <c r="DL508" i="13" l="1"/>
  <c r="C509" i="13"/>
  <c r="CG508" i="13"/>
  <c r="DD508" i="13"/>
  <c r="CI508" i="13"/>
  <c r="CW508" i="13"/>
  <c r="BW508" i="13"/>
  <c r="BY508" i="13"/>
  <c r="F509" i="13" l="1"/>
  <c r="DM509" i="13" s="1"/>
  <c r="D509" i="13"/>
  <c r="DJ509" i="13"/>
  <c r="CZ508" i="13"/>
  <c r="CX508" i="13"/>
  <c r="BU509" i="13"/>
  <c r="DE508" i="13"/>
  <c r="CE509" i="13"/>
  <c r="DG508" i="13"/>
  <c r="CH509" i="13" l="1"/>
  <c r="DF509" i="13" s="1"/>
  <c r="DC509" i="13"/>
  <c r="CF509" i="13"/>
  <c r="G509" i="13"/>
  <c r="DN509" i="13" s="1"/>
  <c r="E509" i="13"/>
  <c r="DK509" i="13"/>
  <c r="CV509" i="13"/>
  <c r="BV509" i="13"/>
  <c r="BX509" i="13"/>
  <c r="CY509" i="13" s="1"/>
  <c r="CG509" i="13" l="1"/>
  <c r="DD509" i="13"/>
  <c r="CI509" i="13"/>
  <c r="DL509" i="13"/>
  <c r="C510" i="13"/>
  <c r="BW509" i="13"/>
  <c r="CW509" i="13"/>
  <c r="BY509" i="13"/>
  <c r="CZ509" i="13" l="1"/>
  <c r="DG509" i="13"/>
  <c r="CX509" i="13"/>
  <c r="BU510" i="13"/>
  <c r="D510" i="13"/>
  <c r="G510" i="13"/>
  <c r="DN510" i="13" s="1"/>
  <c r="F510" i="13"/>
  <c r="DM510" i="13" s="1"/>
  <c r="DJ510" i="13"/>
  <c r="DE509" i="13"/>
  <c r="CE510" i="13"/>
  <c r="E510" i="13" l="1"/>
  <c r="DK510" i="13"/>
  <c r="BV510" i="13"/>
  <c r="CV510" i="13"/>
  <c r="BX510" i="13"/>
  <c r="CY510" i="13" s="1"/>
  <c r="CF510" i="13"/>
  <c r="CH510" i="13"/>
  <c r="DF510" i="13" s="1"/>
  <c r="DC510" i="13"/>
  <c r="DD510" i="13" l="1"/>
  <c r="CG510" i="13"/>
  <c r="CI510" i="13"/>
  <c r="CW510" i="13"/>
  <c r="BW510" i="13"/>
  <c r="BY510" i="13"/>
  <c r="DL510" i="13"/>
  <c r="C511" i="13"/>
  <c r="D511" i="13" l="1"/>
  <c r="G511" i="13"/>
  <c r="DN511" i="13" s="1"/>
  <c r="F511" i="13"/>
  <c r="DM511" i="13" s="1"/>
  <c r="DJ511" i="13"/>
  <c r="DG510" i="13"/>
  <c r="CZ510" i="13"/>
  <c r="DE510" i="13"/>
  <c r="CE511" i="13"/>
  <c r="CX510" i="13"/>
  <c r="BU511" i="13"/>
  <c r="DC511" i="13" l="1"/>
  <c r="CF511" i="13"/>
  <c r="CH511" i="13"/>
  <c r="DF511" i="13" s="1"/>
  <c r="CV511" i="13"/>
  <c r="BX511" i="13"/>
  <c r="CY511" i="13" s="1"/>
  <c r="BV511" i="13"/>
  <c r="E511" i="13"/>
  <c r="DK511" i="13"/>
  <c r="CG511" i="13" l="1"/>
  <c r="DD511" i="13"/>
  <c r="CI511" i="13"/>
  <c r="BW511" i="13"/>
  <c r="CW511" i="13"/>
  <c r="BY511" i="13"/>
  <c r="DL511" i="13"/>
  <c r="C512" i="13"/>
  <c r="D512" i="13" l="1"/>
  <c r="F512" i="13"/>
  <c r="DM512" i="13" s="1"/>
  <c r="DJ512" i="13"/>
  <c r="CX511" i="13"/>
  <c r="BU512" i="13"/>
  <c r="DG511" i="13"/>
  <c r="CZ511" i="13"/>
  <c r="DE511" i="13"/>
  <c r="CE512" i="13"/>
  <c r="DC512" i="13" l="1"/>
  <c r="CF512" i="13"/>
  <c r="CH512" i="13"/>
  <c r="DF512" i="13" s="1"/>
  <c r="BV512" i="13"/>
  <c r="BX512" i="13"/>
  <c r="CY512" i="13" s="1"/>
  <c r="CV512" i="13"/>
  <c r="G512" i="13"/>
  <c r="DN512" i="13" s="1"/>
  <c r="E512" i="13"/>
  <c r="DK512" i="13"/>
  <c r="DD512" i="13" l="1"/>
  <c r="CG512" i="13"/>
  <c r="CI512" i="13"/>
  <c r="DL512" i="13"/>
  <c r="C513" i="13"/>
  <c r="CW512" i="13"/>
  <c r="BW512" i="13"/>
  <c r="BY512" i="13"/>
  <c r="DE512" i="13" l="1"/>
  <c r="CE513" i="13"/>
  <c r="CZ512" i="13"/>
  <c r="CX512" i="13"/>
  <c r="BU513" i="13"/>
  <c r="DG512" i="13"/>
  <c r="F513" i="13"/>
  <c r="DM513" i="13" s="1"/>
  <c r="D513" i="13"/>
  <c r="DJ513" i="13"/>
  <c r="G513" i="13" l="1"/>
  <c r="DN513" i="13" s="1"/>
  <c r="E513" i="13"/>
  <c r="DK513" i="13"/>
  <c r="CV513" i="13"/>
  <c r="BV513" i="13"/>
  <c r="BX513" i="13"/>
  <c r="CY513" i="13" s="1"/>
  <c r="CF513" i="13"/>
  <c r="CH513" i="13"/>
  <c r="DF513" i="13" s="1"/>
  <c r="DC513" i="13"/>
  <c r="DD513" i="13" l="1"/>
  <c r="CG513" i="13"/>
  <c r="CI513" i="13"/>
  <c r="DL513" i="13"/>
  <c r="C514" i="13"/>
  <c r="BW513" i="13"/>
  <c r="CW513" i="13"/>
  <c r="BY513" i="13"/>
  <c r="CZ513" i="13" l="1"/>
  <c r="DG513" i="13"/>
  <c r="CX513" i="13"/>
  <c r="BU514" i="13"/>
  <c r="DE513" i="13"/>
  <c r="CE514" i="13"/>
  <c r="F514" i="13"/>
  <c r="DM514" i="13" s="1"/>
  <c r="D514" i="13"/>
  <c r="DJ514" i="13"/>
  <c r="G514" i="13" l="1"/>
  <c r="DN514" i="13" s="1"/>
  <c r="E514" i="13"/>
  <c r="DK514" i="13"/>
  <c r="CV514" i="13"/>
  <c r="BX514" i="13"/>
  <c r="CY514" i="13" s="1"/>
  <c r="BV514" i="13"/>
  <c r="CH514" i="13"/>
  <c r="DF514" i="13" s="1"/>
  <c r="CF514" i="13"/>
  <c r="DC514" i="13"/>
  <c r="CW514" i="13" l="1"/>
  <c r="BW514" i="13"/>
  <c r="BY514" i="13"/>
  <c r="DL514" i="13"/>
  <c r="C515" i="13"/>
  <c r="DD514" i="13"/>
  <c r="CG514" i="13"/>
  <c r="CI514" i="13"/>
  <c r="DG514" i="13" l="1"/>
  <c r="DE514" i="13"/>
  <c r="CE515" i="13"/>
  <c r="CZ514" i="13"/>
  <c r="CX514" i="13"/>
  <c r="BU515" i="13"/>
  <c r="F515" i="13"/>
  <c r="DM515" i="13" s="1"/>
  <c r="D515" i="13"/>
  <c r="G515" i="13"/>
  <c r="DN515" i="13" s="1"/>
  <c r="DJ515" i="13"/>
  <c r="BX515" i="13" l="1"/>
  <c r="CY515" i="13" s="1"/>
  <c r="CV515" i="13"/>
  <c r="BV515" i="13"/>
  <c r="CH515" i="13"/>
  <c r="DF515" i="13" s="1"/>
  <c r="CF515" i="13"/>
  <c r="DC515" i="13"/>
  <c r="E515" i="13"/>
  <c r="DK515" i="13"/>
  <c r="BW515" i="13" l="1"/>
  <c r="CW515" i="13"/>
  <c r="BY515" i="13"/>
  <c r="DD515" i="13"/>
  <c r="CG515" i="13"/>
  <c r="CI515" i="13"/>
  <c r="DL515" i="13"/>
  <c r="C516" i="13"/>
  <c r="DG515" i="13" l="1"/>
  <c r="D516" i="13"/>
  <c r="F516" i="13"/>
  <c r="DM516" i="13" s="1"/>
  <c r="DJ516" i="13"/>
  <c r="CZ515" i="13"/>
  <c r="DE515" i="13"/>
  <c r="CE516" i="13"/>
  <c r="CX515" i="13"/>
  <c r="BU516" i="13"/>
  <c r="CV516" i="13" l="1"/>
  <c r="BV516" i="13"/>
  <c r="BX516" i="13"/>
  <c r="CY516" i="13" s="1"/>
  <c r="G516" i="13"/>
  <c r="DN516" i="13" s="1"/>
  <c r="E516" i="13"/>
  <c r="DK516" i="13"/>
  <c r="CH516" i="13"/>
  <c r="DF516" i="13" s="1"/>
  <c r="DC516" i="13"/>
  <c r="CF516" i="13"/>
  <c r="BW516" i="13" l="1"/>
  <c r="CW516" i="13"/>
  <c r="BY516" i="13"/>
  <c r="DD516" i="13"/>
  <c r="CG516" i="13"/>
  <c r="CI516" i="13"/>
  <c r="DL516" i="13"/>
  <c r="C517" i="13"/>
  <c r="CZ516" i="13" l="1"/>
  <c r="DG516" i="13"/>
  <c r="F517" i="13"/>
  <c r="DM517" i="13" s="1"/>
  <c r="G517" i="13"/>
  <c r="DN517" i="13" s="1"/>
  <c r="D517" i="13"/>
  <c r="DJ517" i="13"/>
  <c r="DE516" i="13"/>
  <c r="CE517" i="13"/>
  <c r="CX516" i="13"/>
  <c r="BU517" i="13"/>
  <c r="DC517" i="13" l="1"/>
  <c r="CF517" i="13"/>
  <c r="CH517" i="13"/>
  <c r="DF517" i="13" s="1"/>
  <c r="E517" i="13"/>
  <c r="DK517" i="13"/>
  <c r="BV517" i="13"/>
  <c r="BX517" i="13"/>
  <c r="CY517" i="13" s="1"/>
  <c r="CV517" i="13"/>
  <c r="DD517" i="13" l="1"/>
  <c r="CG517" i="13"/>
  <c r="CI517" i="13"/>
  <c r="CW517" i="13"/>
  <c r="BW517" i="13"/>
  <c r="BY517" i="13"/>
  <c r="DL517" i="13"/>
  <c r="C518" i="13"/>
  <c r="F518" i="13" l="1"/>
  <c r="DM518" i="13" s="1"/>
  <c r="G518" i="13"/>
  <c r="DN518" i="13" s="1"/>
  <c r="D518" i="13"/>
  <c r="DJ518" i="13"/>
  <c r="DG517" i="13"/>
  <c r="CZ517" i="13"/>
  <c r="DE517" i="13"/>
  <c r="CE518" i="13"/>
  <c r="CX517" i="13"/>
  <c r="BU518" i="13"/>
  <c r="E518" i="13" l="1"/>
  <c r="DK518" i="13"/>
  <c r="CF518" i="13"/>
  <c r="DC518" i="13"/>
  <c r="CH518" i="13"/>
  <c r="DF518" i="13" s="1"/>
  <c r="BV518" i="13"/>
  <c r="BX518" i="13"/>
  <c r="CY518" i="13" s="1"/>
  <c r="CV518" i="13"/>
  <c r="DD518" i="13" l="1"/>
  <c r="CG518" i="13"/>
  <c r="CI518" i="13"/>
  <c r="CW518" i="13"/>
  <c r="BW518" i="13"/>
  <c r="BY518" i="13"/>
  <c r="DL518" i="13"/>
  <c r="C519" i="13"/>
  <c r="D519" i="13" l="1"/>
  <c r="F519" i="13"/>
  <c r="DM519" i="13" s="1"/>
  <c r="DJ519" i="13"/>
  <c r="DG518" i="13"/>
  <c r="CZ518" i="13"/>
  <c r="DE518" i="13"/>
  <c r="CE519" i="13"/>
  <c r="CX518" i="13"/>
  <c r="BU519" i="13"/>
  <c r="BX519" i="13" l="1"/>
  <c r="CY519" i="13" s="1"/>
  <c r="CV519" i="13"/>
  <c r="BV519" i="13"/>
  <c r="DC519" i="13"/>
  <c r="CF519" i="13"/>
  <c r="CH519" i="13"/>
  <c r="DF519" i="13" s="1"/>
  <c r="G519" i="13"/>
  <c r="DN519" i="13" s="1"/>
  <c r="E519" i="13"/>
  <c r="DK519" i="13"/>
  <c r="CW519" i="13" l="1"/>
  <c r="BW519" i="13"/>
  <c r="BY519" i="13"/>
  <c r="DL519" i="13"/>
  <c r="C520" i="13"/>
  <c r="CG519" i="13"/>
  <c r="DD519" i="13"/>
  <c r="CI519" i="13"/>
  <c r="CZ519" i="13" l="1"/>
  <c r="CX519" i="13"/>
  <c r="BU520" i="13"/>
  <c r="DG519" i="13"/>
  <c r="DE519" i="13"/>
  <c r="CE520" i="13"/>
  <c r="D520" i="13"/>
  <c r="F520" i="13"/>
  <c r="DM520" i="13" s="1"/>
  <c r="DJ520" i="13"/>
  <c r="CH520" i="13" l="1"/>
  <c r="DF520" i="13" s="1"/>
  <c r="DC520" i="13"/>
  <c r="CF520" i="13"/>
  <c r="CV520" i="13"/>
  <c r="BV520" i="13"/>
  <c r="BX520" i="13"/>
  <c r="CY520" i="13" s="1"/>
  <c r="G520" i="13"/>
  <c r="DN520" i="13" s="1"/>
  <c r="E520" i="13"/>
  <c r="DK520" i="13"/>
  <c r="DD520" i="13" l="1"/>
  <c r="CG520" i="13"/>
  <c r="CI520" i="13"/>
  <c r="BW520" i="13"/>
  <c r="CW520" i="13"/>
  <c r="BY520" i="13"/>
  <c r="DL520" i="13"/>
  <c r="C521" i="13"/>
  <c r="D521" i="13" l="1"/>
  <c r="F521" i="13"/>
  <c r="DM521" i="13" s="1"/>
  <c r="G521" i="13"/>
  <c r="DN521" i="13" s="1"/>
  <c r="DJ521" i="13"/>
  <c r="DE520" i="13"/>
  <c r="CE521" i="13"/>
  <c r="CX520" i="13"/>
  <c r="BU521" i="13"/>
  <c r="DG520" i="13"/>
  <c r="CZ520" i="13"/>
  <c r="CH521" i="13" l="1"/>
  <c r="DF521" i="13" s="1"/>
  <c r="CF521" i="13"/>
  <c r="DC521" i="13"/>
  <c r="CV521" i="13"/>
  <c r="BX521" i="13"/>
  <c r="CY521" i="13" s="1"/>
  <c r="BV521" i="13"/>
  <c r="E521" i="13"/>
  <c r="DK521" i="13"/>
  <c r="CG521" i="13" l="1"/>
  <c r="DD521" i="13"/>
  <c r="CI521" i="13"/>
  <c r="CW521" i="13"/>
  <c r="BW521" i="13"/>
  <c r="BY521" i="13"/>
  <c r="DL521" i="13"/>
  <c r="C522" i="13"/>
  <c r="DG521" i="13" l="1"/>
  <c r="F522" i="13"/>
  <c r="DM522" i="13" s="1"/>
  <c r="D522" i="13"/>
  <c r="DJ522" i="13"/>
  <c r="CZ521" i="13"/>
  <c r="CX521" i="13"/>
  <c r="BU522" i="13"/>
  <c r="DE521" i="13"/>
  <c r="CE522" i="13"/>
  <c r="G522" i="13" l="1"/>
  <c r="DN522" i="13" s="1"/>
  <c r="E522" i="13"/>
  <c r="DK522" i="13"/>
  <c r="BX522" i="13"/>
  <c r="CY522" i="13" s="1"/>
  <c r="BV522" i="13"/>
  <c r="CV522" i="13"/>
  <c r="CF522" i="13"/>
  <c r="CH522" i="13"/>
  <c r="DF522" i="13" s="1"/>
  <c r="DC522" i="13"/>
  <c r="CG522" i="13" l="1"/>
  <c r="DD522" i="13"/>
  <c r="CI522" i="13"/>
  <c r="DL522" i="13"/>
  <c r="C523" i="13"/>
  <c r="CW522" i="13"/>
  <c r="BW522" i="13"/>
  <c r="BY522" i="13"/>
  <c r="CZ522" i="13" l="1"/>
  <c r="CX522" i="13"/>
  <c r="BU523" i="13"/>
  <c r="DG522" i="13"/>
  <c r="D523" i="13"/>
  <c r="F523" i="13"/>
  <c r="DM523" i="13" s="1"/>
  <c r="DJ523" i="13"/>
  <c r="DE522" i="13"/>
  <c r="CE523" i="13"/>
  <c r="CH523" i="13" l="1"/>
  <c r="DF523" i="13" s="1"/>
  <c r="CF523" i="13"/>
  <c r="DC523" i="13"/>
  <c r="BV523" i="13"/>
  <c r="BX523" i="13"/>
  <c r="CY523" i="13" s="1"/>
  <c r="CV523" i="13"/>
  <c r="G523" i="13"/>
  <c r="DN523" i="13" s="1"/>
  <c r="E523" i="13"/>
  <c r="DK523" i="13"/>
  <c r="DL523" i="13" l="1"/>
  <c r="C524" i="13"/>
  <c r="CG523" i="13"/>
  <c r="DD523" i="13"/>
  <c r="CI523" i="13"/>
  <c r="CW523" i="13"/>
  <c r="BW523" i="13"/>
  <c r="BY523" i="13"/>
  <c r="D524" i="13" l="1"/>
  <c r="F524" i="13"/>
  <c r="DM524" i="13" s="1"/>
  <c r="DJ524" i="13"/>
  <c r="CZ523" i="13"/>
  <c r="CX523" i="13"/>
  <c r="BU524" i="13"/>
  <c r="DE523" i="13"/>
  <c r="CE524" i="13"/>
  <c r="DG523" i="13"/>
  <c r="CV524" i="13" l="1"/>
  <c r="BV524" i="13"/>
  <c r="BX524" i="13"/>
  <c r="CY524" i="13" s="1"/>
  <c r="CF524" i="13"/>
  <c r="CH524" i="13"/>
  <c r="DF524" i="13" s="1"/>
  <c r="DC524" i="13"/>
  <c r="G524" i="13"/>
  <c r="DN524" i="13" s="1"/>
  <c r="E524" i="13"/>
  <c r="DK524" i="13"/>
  <c r="DL524" i="13" l="1"/>
  <c r="C525" i="13"/>
  <c r="BW524" i="13"/>
  <c r="CW524" i="13"/>
  <c r="BY524" i="13"/>
  <c r="DD524" i="13"/>
  <c r="CG524" i="13"/>
  <c r="CI524" i="13"/>
  <c r="DG524" i="13" l="1"/>
  <c r="DE524" i="13"/>
  <c r="CE525" i="13"/>
  <c r="CX524" i="13"/>
  <c r="BU525" i="13"/>
  <c r="F525" i="13"/>
  <c r="DM525" i="13" s="1"/>
  <c r="D525" i="13"/>
  <c r="DJ525" i="13"/>
  <c r="CZ524" i="13"/>
  <c r="DC525" i="13" l="1"/>
  <c r="CF525" i="13"/>
  <c r="CH525" i="13"/>
  <c r="DF525" i="13" s="1"/>
  <c r="G525" i="13"/>
  <c r="DN525" i="13" s="1"/>
  <c r="E525" i="13"/>
  <c r="DK525" i="13"/>
  <c r="CV525" i="13"/>
  <c r="BV525" i="13"/>
  <c r="BX525" i="13"/>
  <c r="CY525" i="13" s="1"/>
  <c r="CG525" i="13" l="1"/>
  <c r="DD525" i="13"/>
  <c r="CI525" i="13"/>
  <c r="DL525" i="13"/>
  <c r="C526" i="13"/>
  <c r="CW525" i="13"/>
  <c r="BW525" i="13"/>
  <c r="BY525" i="13"/>
  <c r="CZ525" i="13" l="1"/>
  <c r="CX525" i="13"/>
  <c r="BU526" i="13"/>
  <c r="DG525" i="13"/>
  <c r="D526" i="13"/>
  <c r="F526" i="13"/>
  <c r="DM526" i="13" s="1"/>
  <c r="DJ526" i="13"/>
  <c r="DE525" i="13"/>
  <c r="CE526" i="13"/>
  <c r="CF526" i="13" l="1"/>
  <c r="CH526" i="13"/>
  <c r="DF526" i="13" s="1"/>
  <c r="DC526" i="13"/>
  <c r="CV526" i="13"/>
  <c r="BV526" i="13"/>
  <c r="BX526" i="13"/>
  <c r="CY526" i="13" s="1"/>
  <c r="G526" i="13"/>
  <c r="DN526" i="13" s="1"/>
  <c r="E526" i="13"/>
  <c r="DK526" i="13"/>
  <c r="CW526" i="13" l="1"/>
  <c r="BW526" i="13"/>
  <c r="BY526" i="13"/>
  <c r="DL526" i="13"/>
  <c r="C527" i="13"/>
  <c r="CG526" i="13"/>
  <c r="DD526" i="13"/>
  <c r="CI526" i="13"/>
  <c r="DG526" i="13" l="1"/>
  <c r="CZ526" i="13"/>
  <c r="DE526" i="13"/>
  <c r="CE527" i="13"/>
  <c r="CX526" i="13"/>
  <c r="BU527" i="13"/>
  <c r="F527" i="13"/>
  <c r="DM527" i="13" s="1"/>
  <c r="D527" i="13"/>
  <c r="DJ527" i="13"/>
  <c r="G527" i="13" l="1"/>
  <c r="DN527" i="13" s="1"/>
  <c r="E527" i="13"/>
  <c r="DK527" i="13"/>
  <c r="DC527" i="13"/>
  <c r="CF527" i="13"/>
  <c r="CH527" i="13"/>
  <c r="DF527" i="13" s="1"/>
  <c r="BX527" i="13"/>
  <c r="CY527" i="13" s="1"/>
  <c r="BV527" i="13"/>
  <c r="CV527" i="13"/>
  <c r="DL527" i="13" l="1"/>
  <c r="C528" i="13"/>
  <c r="BW527" i="13"/>
  <c r="CW527" i="13"/>
  <c r="BY527" i="13"/>
  <c r="CG527" i="13"/>
  <c r="DD527" i="13"/>
  <c r="CI527" i="13"/>
  <c r="CX527" i="13" l="1"/>
  <c r="BU528" i="13"/>
  <c r="F528" i="13"/>
  <c r="DM528" i="13" s="1"/>
  <c r="D528" i="13"/>
  <c r="DJ528" i="13"/>
  <c r="DG527" i="13"/>
  <c r="DE527" i="13"/>
  <c r="CE528" i="13"/>
  <c r="CZ527" i="13"/>
  <c r="DC528" i="13" l="1"/>
  <c r="CF528" i="13"/>
  <c r="CH528" i="13"/>
  <c r="DF528" i="13" s="1"/>
  <c r="BX528" i="13"/>
  <c r="CY528" i="13" s="1"/>
  <c r="BV528" i="13"/>
  <c r="CV528" i="13"/>
  <c r="G528" i="13"/>
  <c r="DN528" i="13" s="1"/>
  <c r="E528" i="13"/>
  <c r="DK528" i="13"/>
  <c r="DL528" i="13" l="1"/>
  <c r="C529" i="13"/>
  <c r="DD528" i="13"/>
  <c r="CG528" i="13"/>
  <c r="CI528" i="13"/>
  <c r="BW528" i="13"/>
  <c r="CW528" i="13"/>
  <c r="BY528" i="13"/>
  <c r="CZ528" i="13" l="1"/>
  <c r="DE528" i="13"/>
  <c r="CE529" i="13"/>
  <c r="D529" i="13"/>
  <c r="G529" i="13"/>
  <c r="DN529" i="13" s="1"/>
  <c r="F529" i="13"/>
  <c r="DM529" i="13" s="1"/>
  <c r="DJ529" i="13"/>
  <c r="CX528" i="13"/>
  <c r="BU529" i="13"/>
  <c r="DG528" i="13"/>
  <c r="CV529" i="13" l="1"/>
  <c r="BV529" i="13"/>
  <c r="BX529" i="13"/>
  <c r="CY529" i="13" s="1"/>
  <c r="DC529" i="13"/>
  <c r="CF529" i="13"/>
  <c r="CH529" i="13"/>
  <c r="DF529" i="13" s="1"/>
  <c r="E529" i="13"/>
  <c r="DK529" i="13"/>
  <c r="CW529" i="13" l="1"/>
  <c r="BW529" i="13"/>
  <c r="BY529" i="13"/>
  <c r="CG529" i="13"/>
  <c r="DD529" i="13"/>
  <c r="CI529" i="13"/>
  <c r="DL529" i="13"/>
  <c r="C530" i="13"/>
  <c r="D530" i="13" l="1"/>
  <c r="F530" i="13"/>
  <c r="DM530" i="13" s="1"/>
  <c r="DJ530" i="13"/>
  <c r="DE529" i="13"/>
  <c r="CE530" i="13"/>
  <c r="CZ529" i="13"/>
  <c r="CX529" i="13"/>
  <c r="BU530" i="13"/>
  <c r="DG529" i="13"/>
  <c r="CH530" i="13" l="1"/>
  <c r="DF530" i="13" s="1"/>
  <c r="DC530" i="13"/>
  <c r="CF530" i="13"/>
  <c r="BV530" i="13"/>
  <c r="BX530" i="13"/>
  <c r="CY530" i="13" s="1"/>
  <c r="CV530" i="13"/>
  <c r="G530" i="13"/>
  <c r="DN530" i="13" s="1"/>
  <c r="E530" i="13"/>
  <c r="DK530" i="13"/>
  <c r="CG530" i="13" l="1"/>
  <c r="DD530" i="13"/>
  <c r="CI530" i="13"/>
  <c r="DL530" i="13"/>
  <c r="C531" i="13"/>
  <c r="CW530" i="13"/>
  <c r="BW530" i="13"/>
  <c r="BY530" i="13"/>
  <c r="CX530" i="13" l="1"/>
  <c r="BU531" i="13"/>
  <c r="CZ530" i="13"/>
  <c r="DG530" i="13"/>
  <c r="D531" i="13"/>
  <c r="F531" i="13"/>
  <c r="DM531" i="13" s="1"/>
  <c r="DJ531" i="13"/>
  <c r="DE530" i="13"/>
  <c r="CE531" i="13"/>
  <c r="DC531" i="13" l="1"/>
  <c r="CF531" i="13"/>
  <c r="CH531" i="13"/>
  <c r="DF531" i="13" s="1"/>
  <c r="BX531" i="13"/>
  <c r="CY531" i="13" s="1"/>
  <c r="BV531" i="13"/>
  <c r="CV531" i="13"/>
  <c r="G531" i="13"/>
  <c r="DN531" i="13" s="1"/>
  <c r="E531" i="13"/>
  <c r="DK531" i="13"/>
  <c r="DL531" i="13" l="1"/>
  <c r="C532" i="13"/>
  <c r="DD531" i="13"/>
  <c r="CG531" i="13"/>
  <c r="CI531" i="13"/>
  <c r="CW531" i="13"/>
  <c r="BW531" i="13"/>
  <c r="BY531" i="13"/>
  <c r="D532" i="13" l="1"/>
  <c r="F532" i="13"/>
  <c r="DM532" i="13" s="1"/>
  <c r="G532" i="13"/>
  <c r="DN532" i="13" s="1"/>
  <c r="DJ532" i="13"/>
  <c r="CZ531" i="13"/>
  <c r="DE531" i="13"/>
  <c r="CE532" i="13"/>
  <c r="CX531" i="13"/>
  <c r="BU532" i="13"/>
  <c r="DG531" i="13"/>
  <c r="DC532" i="13" l="1"/>
  <c r="CF532" i="13"/>
  <c r="CH532" i="13"/>
  <c r="DF532" i="13" s="1"/>
  <c r="BV532" i="13"/>
  <c r="CV532" i="13"/>
  <c r="BX532" i="13"/>
  <c r="CY532" i="13" s="1"/>
  <c r="E532" i="13"/>
  <c r="DL532" i="13" s="1"/>
  <c r="DK532" i="13"/>
  <c r="H3" i="13"/>
  <c r="L3" i="13"/>
  <c r="CW532" i="13" l="1"/>
  <c r="H9" i="13" s="1"/>
  <c r="BW532" i="13"/>
  <c r="CX532" i="13" s="1"/>
  <c r="H6" i="13"/>
  <c r="BY532" i="13"/>
  <c r="CZ532" i="13" s="1"/>
  <c r="CG532" i="13"/>
  <c r="DE532" i="13" s="1"/>
  <c r="DD532" i="13"/>
  <c r="L9" i="13" s="1"/>
  <c r="L6" i="13"/>
  <c r="CI532" i="13"/>
  <c r="DG532" i="13" s="1"/>
</calcChain>
</file>

<file path=xl/sharedStrings.xml><?xml version="1.0" encoding="utf-8"?>
<sst xmlns="http://schemas.openxmlformats.org/spreadsheetml/2006/main" count="490" uniqueCount="111">
  <si>
    <t>תרחיש עיקרי</t>
  </si>
  <si>
    <t>תרחיש מחמיר</t>
  </si>
  <si>
    <t>סכום ההלוואה</t>
  </si>
  <si>
    <t>החזר התחלתי</t>
  </si>
  <si>
    <t>החזר מקסימלי</t>
  </si>
  <si>
    <t>תשלום ריבית והצמדות</t>
  </si>
  <si>
    <t>יחס החזר%</t>
  </si>
  <si>
    <t>החזר חודשי התחלתי</t>
  </si>
  <si>
    <t>החזר חודשי מקס'</t>
  </si>
  <si>
    <t>תאריך תשלום ראשון</t>
  </si>
  <si>
    <t>עיקרי</t>
  </si>
  <si>
    <t>ריבית</t>
  </si>
  <si>
    <t>קל"צ</t>
  </si>
  <si>
    <t>פריים</t>
  </si>
  <si>
    <t>תאריך חיוב</t>
  </si>
  <si>
    <t>מס' תשלום</t>
  </si>
  <si>
    <t>מדד</t>
  </si>
  <si>
    <t xml:space="preserve">מקל </t>
  </si>
  <si>
    <t>מחמיר</t>
  </si>
  <si>
    <t>שווי נכסים</t>
  </si>
  <si>
    <t>אחוז מימון</t>
  </si>
  <si>
    <t>ק"צ</t>
  </si>
  <si>
    <t>אחוז עליית החזר %</t>
  </si>
  <si>
    <t>תאריך</t>
  </si>
  <si>
    <t>דירוג (1-6)</t>
  </si>
  <si>
    <t>סה"כ תשלומים</t>
  </si>
  <si>
    <t>סכום</t>
  </si>
  <si>
    <t>משתנה כל 5 צמודה</t>
  </si>
  <si>
    <t>משתנה כל 5 לא צמודה</t>
  </si>
  <si>
    <t xml:space="preserve"> nper</t>
  </si>
  <si>
    <t>nper</t>
  </si>
  <si>
    <t>חלקי
 יחסי</t>
  </si>
  <si>
    <t>מסלול ארוך ביותר</t>
  </si>
  <si>
    <t xml:space="preserve">קפיצות החזר </t>
  </si>
  <si>
    <t>מינ' קל"צ</t>
  </si>
  <si>
    <t>אילוצים</t>
  </si>
  <si>
    <t>מקס' משתנה</t>
  </si>
  <si>
    <t>מקס' צמוד</t>
  </si>
  <si>
    <t>נתונים קבועים</t>
  </si>
  <si>
    <t>אחוז ההלוואה</t>
  </si>
  <si>
    <t>חודשים</t>
  </si>
  <si>
    <t xml:space="preserve">תשלום חודשי
התחלתי </t>
  </si>
  <si>
    <t>סה"כ לתשלום</t>
  </si>
  <si>
    <t xml:space="preserve">תשלום חודשי
מקס' </t>
  </si>
  <si>
    <t>ע"ח ריבית</t>
  </si>
  <si>
    <t>קל"צ 2</t>
  </si>
  <si>
    <t>קבועה צמודה</t>
  </si>
  <si>
    <t>משתנה צמודה כל 5</t>
  </si>
  <si>
    <r>
      <t xml:space="preserve">משתנה כל 5 </t>
    </r>
    <r>
      <rPr>
        <b/>
        <u/>
        <sz val="10"/>
        <rFont val="Arial"/>
        <family val="2"/>
      </rPr>
      <t>לא</t>
    </r>
    <r>
      <rPr>
        <b/>
        <sz val="10"/>
        <rFont val="Arial"/>
        <family val="2"/>
      </rPr>
      <t xml:space="preserve"> צמודה</t>
    </r>
  </si>
  <si>
    <t xml:space="preserve">סה"כ </t>
  </si>
  <si>
    <t>מספר שנים</t>
  </si>
  <si>
    <t>5-10 שנים</t>
  </si>
  <si>
    <t>מספר חודשים</t>
  </si>
  <si>
    <t>10-15 שנים</t>
  </si>
  <si>
    <t>ריבית שנתית</t>
  </si>
  <si>
    <t>15-20 שנים</t>
  </si>
  <si>
    <t>הפרש מהפריים</t>
  </si>
  <si>
    <t>ריבית חודשית</t>
  </si>
  <si>
    <t>20-25 שנים</t>
  </si>
  <si>
    <t>25-30 שנים</t>
  </si>
  <si>
    <t>שולם עד כה</t>
  </si>
  <si>
    <t>נותר</t>
  </si>
  <si>
    <t>תשלום חודשי</t>
  </si>
  <si>
    <t>יתרת הקרן</t>
  </si>
  <si>
    <t>ע"ח קרן</t>
  </si>
  <si>
    <t>קרן ת. תקופה</t>
  </si>
  <si>
    <t>תשלום חודשי התחלתי</t>
  </si>
  <si>
    <t>תשלום מספר</t>
  </si>
  <si>
    <t>מקל</t>
  </si>
  <si>
    <t>ריבית קבועה שפיצר צמודת מדד עיקרי</t>
  </si>
  <si>
    <t>ריבית קבועה שפיצר צמודת מדד מחמיר</t>
  </si>
  <si>
    <t>ריבית קבועה שפיצר צמודת מדד מקל</t>
  </si>
  <si>
    <t>משתנה כל 5 צמודת מדד עיקרי</t>
  </si>
  <si>
    <t>משתנה כל 5 צמודת מדד מחמיר</t>
  </si>
  <si>
    <t>משתנה כל 5 צמודת מדד מקל</t>
  </si>
  <si>
    <t>פריים תרחיש עיקרי</t>
  </si>
  <si>
    <t>פריים תרחיש מחמיר</t>
  </si>
  <si>
    <t>פריים תרחיש מקל</t>
  </si>
  <si>
    <t>סה"כ תרחיש עיקרי</t>
  </si>
  <si>
    <t>סה"כ תרחיש מחמיר</t>
  </si>
  <si>
    <t>סה"כ תרחיש מקל</t>
  </si>
  <si>
    <t>משתנה כל 5 לא צמודה עיקרי</t>
  </si>
  <si>
    <t>משתנה כל 5 לא צמודה מחמיר</t>
  </si>
  <si>
    <t>משתנה כל 5 לא צמודה מקל</t>
  </si>
  <si>
    <t>סה"כ שולם</t>
  </si>
  <si>
    <t>מדד שנתי</t>
  </si>
  <si>
    <t>מדד חודשי</t>
  </si>
  <si>
    <t>ריבית פריים</t>
  </si>
  <si>
    <t>% צמוד</t>
  </si>
  <si>
    <t>%משתנה</t>
  </si>
  <si>
    <t>צמוד</t>
  </si>
  <si>
    <t>לא צמוד</t>
  </si>
  <si>
    <t>צמוד/לא צמוד</t>
  </si>
  <si>
    <t>מרכיבי ההלוואה</t>
  </si>
  <si>
    <t>משתנה</t>
  </si>
  <si>
    <t>קבועה</t>
  </si>
  <si>
    <t>משתנה צמודה</t>
  </si>
  <si>
    <t>משתנה לא צמודה</t>
  </si>
  <si>
    <t xml:space="preserve"> מרווח מקס'</t>
  </si>
  <si>
    <t>עלות משכנתא 1</t>
  </si>
  <si>
    <t>עלות משכנתא 2</t>
  </si>
  <si>
    <t>עלות משכנתא 3</t>
  </si>
  <si>
    <t>החזר מקס' עיקרי 1</t>
  </si>
  <si>
    <t>החזר מקס' עיקרי 2</t>
  </si>
  <si>
    <t>החזר מקס' עיקרי 3</t>
  </si>
  <si>
    <t>החזר מקס' מחמיר 1</t>
  </si>
  <si>
    <t>החזר מקס' מחמיר  2</t>
  </si>
  <si>
    <t>החזר מקס' מחמיר  3</t>
  </si>
  <si>
    <t>הפחתה מהפריים</t>
  </si>
  <si>
    <t>v</t>
  </si>
  <si>
    <t xml:space="preserve">החזר חודשי מחמיר נמוך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</si>
</sst>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₪&quot;\ #,##0"/>
    <numFmt numFmtId="165" formatCode="0.0"/>
    <numFmt numFmtId="166" formatCode="0.0%"/>
    <numFmt numFmtId="167" formatCode="&quot;₪&quot;\ #,##0.00"/>
    <numFmt numFmtId="168" formatCode="&quot;₪&quot;\ #,##0.0"/>
  </numFmts>
  <fonts count="16" x14ac:knownFonts="1">
    <font>
      <sz val="11"/>
      <color rgb="FF000000"/>
      <name val="Arial"/>
    </font>
    <font>
      <b/>
      <sz val="11"/>
      <color rgb="FF00000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6100"/>
      <name val="Arial"/>
      <family val="2"/>
      <charset val="177"/>
      <scheme val="minor"/>
    </font>
    <font>
      <sz val="9"/>
      <color rgb="FF000000"/>
      <name val="Arial"/>
      <family val="2"/>
    </font>
    <font>
      <b/>
      <sz val="11"/>
      <name val="Arial"/>
      <family val="2"/>
    </font>
    <font>
      <sz val="10"/>
      <name val="Arial"/>
      <family val="2"/>
      <scheme val="minor"/>
    </font>
    <font>
      <sz val="9"/>
      <name val="Arial"/>
      <family val="2"/>
      <scheme val="minor"/>
    </font>
    <font>
      <sz val="9"/>
      <name val="Arial"/>
      <family val="2"/>
      <charset val="177"/>
      <scheme val="minor"/>
    </font>
    <font>
      <b/>
      <u/>
      <sz val="10"/>
      <name val="Arial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DB3E2"/>
        <bgColor rgb="FF8DB3E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5B3D7"/>
        <bgColor rgb="FF95B3D7"/>
      </patternFill>
    </fill>
  </fills>
  <borders count="129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6" borderId="0" applyNumberFormat="0" applyBorder="0" applyAlignment="0" applyProtection="0"/>
  </cellStyleXfs>
  <cellXfs count="316">
    <xf numFmtId="0" fontId="0" fillId="0" borderId="0" xfId="0" applyFont="1" applyAlignment="1"/>
    <xf numFmtId="0" fontId="0" fillId="0" borderId="0" xfId="0" applyFont="1"/>
    <xf numFmtId="0" fontId="3" fillId="2" borderId="3" xfId="0" applyFont="1" applyFill="1" applyBorder="1" applyAlignment="1">
      <alignment horizontal="center" readingOrder="2"/>
    </xf>
    <xf numFmtId="17" fontId="6" fillId="2" borderId="2" xfId="0" applyNumberFormat="1" applyFont="1" applyFill="1" applyBorder="1" applyAlignment="1">
      <alignment vertical="center" wrapText="1"/>
    </xf>
    <xf numFmtId="0" fontId="0" fillId="0" borderId="10" xfId="0" applyFont="1" applyBorder="1"/>
    <xf numFmtId="0" fontId="5" fillId="2" borderId="11" xfId="0" applyFont="1" applyFill="1" applyBorder="1" applyAlignment="1">
      <alignment horizontal="right" readingOrder="2"/>
    </xf>
    <xf numFmtId="10" fontId="0" fillId="0" borderId="4" xfId="0" applyNumberFormat="1" applyFont="1" applyBorder="1"/>
    <xf numFmtId="10" fontId="0" fillId="0" borderId="5" xfId="0" applyNumberFormat="1" applyFont="1" applyBorder="1"/>
    <xf numFmtId="0" fontId="5" fillId="2" borderId="12" xfId="0" applyFont="1" applyFill="1" applyBorder="1" applyAlignment="1">
      <alignment horizontal="right" readingOrder="2"/>
    </xf>
    <xf numFmtId="10" fontId="0" fillId="0" borderId="0" xfId="0" applyNumberFormat="1" applyFont="1" applyAlignment="1"/>
    <xf numFmtId="0" fontId="3" fillId="2" borderId="16" xfId="0" applyFont="1" applyFill="1" applyBorder="1" applyAlignment="1">
      <alignment horizontal="center" readingOrder="2"/>
    </xf>
    <xf numFmtId="164" fontId="3" fillId="0" borderId="17" xfId="0" applyNumberFormat="1" applyFont="1" applyFill="1" applyBorder="1" applyAlignment="1">
      <alignment horizontal="center" readingOrder="2"/>
    </xf>
    <xf numFmtId="0" fontId="3" fillId="2" borderId="18" xfId="0" applyFont="1" applyFill="1" applyBorder="1" applyAlignment="1">
      <alignment horizontal="center" readingOrder="2"/>
    </xf>
    <xf numFmtId="164" fontId="3" fillId="0" borderId="19" xfId="0" applyNumberFormat="1" applyFont="1" applyFill="1" applyBorder="1" applyAlignment="1">
      <alignment horizontal="center" readingOrder="2"/>
    </xf>
    <xf numFmtId="9" fontId="3" fillId="0" borderId="19" xfId="0" applyNumberFormat="1" applyFont="1" applyFill="1" applyBorder="1" applyAlignment="1">
      <alignment horizontal="center" readingOrder="2"/>
    </xf>
    <xf numFmtId="164" fontId="3" fillId="0" borderId="20" xfId="0" applyNumberFormat="1" applyFont="1" applyFill="1" applyBorder="1" applyAlignment="1">
      <alignment horizontal="center" readingOrder="2"/>
    </xf>
    <xf numFmtId="0" fontId="3" fillId="2" borderId="21" xfId="0" applyFont="1" applyFill="1" applyBorder="1" applyAlignment="1">
      <alignment horizontal="center" readingOrder="2"/>
    </xf>
    <xf numFmtId="3" fontId="3" fillId="0" borderId="22" xfId="0" applyNumberFormat="1" applyFont="1" applyFill="1" applyBorder="1" applyAlignment="1">
      <alignment horizontal="center" readingOrder="2"/>
    </xf>
    <xf numFmtId="0" fontId="3" fillId="2" borderId="23" xfId="0" applyFont="1" applyFill="1" applyBorder="1" applyAlignment="1">
      <alignment horizontal="center" readingOrder="2"/>
    </xf>
    <xf numFmtId="14" fontId="3" fillId="2" borderId="15" xfId="0" applyNumberFormat="1" applyFont="1" applyFill="1" applyBorder="1" applyAlignment="1">
      <alignment horizontal="center" readingOrder="2"/>
    </xf>
    <xf numFmtId="0" fontId="3" fillId="2" borderId="36" xfId="0" applyFont="1" applyFill="1" applyBorder="1" applyAlignment="1">
      <alignment horizontal="center" readingOrder="2"/>
    </xf>
    <xf numFmtId="0" fontId="3" fillId="2" borderId="43" xfId="0" applyFont="1" applyFill="1" applyBorder="1" applyAlignment="1">
      <alignment horizontal="center" readingOrder="2"/>
    </xf>
    <xf numFmtId="17" fontId="4" fillId="0" borderId="44" xfId="0" applyNumberFormat="1" applyFont="1" applyFill="1" applyBorder="1" applyAlignment="1">
      <alignment horizontal="center" vertical="center" wrapText="1"/>
    </xf>
    <xf numFmtId="0" fontId="0" fillId="0" borderId="7" xfId="0" applyFont="1" applyBorder="1" applyAlignment="1"/>
    <xf numFmtId="0" fontId="1" fillId="0" borderId="32" xfId="0" applyFont="1" applyBorder="1" applyAlignment="1">
      <alignment horizontal="center" vertical="center"/>
    </xf>
    <xf numFmtId="164" fontId="6" fillId="5" borderId="42" xfId="0" applyNumberFormat="1" applyFont="1" applyFill="1" applyBorder="1" applyAlignment="1">
      <alignment horizontal="center" vertical="center"/>
    </xf>
    <xf numFmtId="164" fontId="6" fillId="5" borderId="24" xfId="0" applyNumberFormat="1" applyFont="1" applyFill="1" applyBorder="1" applyAlignment="1">
      <alignment horizontal="center" vertical="center"/>
    </xf>
    <xf numFmtId="164" fontId="6" fillId="5" borderId="47" xfId="0" applyNumberFormat="1" applyFont="1" applyFill="1" applyBorder="1" applyAlignment="1">
      <alignment horizontal="center" vertical="center"/>
    </xf>
    <xf numFmtId="164" fontId="6" fillId="5" borderId="29" xfId="0" applyNumberFormat="1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64" fontId="6" fillId="4" borderId="24" xfId="0" applyNumberFormat="1" applyFont="1" applyFill="1" applyBorder="1" applyAlignment="1">
      <alignment horizontal="center" vertical="center"/>
    </xf>
    <xf numFmtId="164" fontId="6" fillId="4" borderId="29" xfId="0" applyNumberFormat="1" applyFont="1" applyFill="1" applyBorder="1" applyAlignment="1">
      <alignment horizontal="center" vertical="center"/>
    </xf>
    <xf numFmtId="164" fontId="6" fillId="0" borderId="24" xfId="0" applyNumberFormat="1" applyFont="1" applyFill="1" applyBorder="1" applyAlignment="1">
      <alignment horizontal="center" vertical="center"/>
    </xf>
    <xf numFmtId="164" fontId="6" fillId="0" borderId="29" xfId="0" applyNumberFormat="1" applyFont="1" applyFill="1" applyBorder="1" applyAlignment="1">
      <alignment horizontal="center" vertical="center"/>
    </xf>
    <xf numFmtId="0" fontId="1" fillId="5" borderId="51" xfId="0" applyFont="1" applyFill="1" applyBorder="1" applyAlignment="1">
      <alignment horizontal="center" vertical="center" wrapText="1"/>
    </xf>
    <xf numFmtId="0" fontId="1" fillId="0" borderId="52" xfId="0" applyFont="1" applyFill="1" applyBorder="1" applyAlignment="1">
      <alignment horizontal="center" vertical="center" wrapText="1"/>
    </xf>
    <xf numFmtId="0" fontId="1" fillId="5" borderId="52" xfId="0" applyFont="1" applyFill="1" applyBorder="1" applyAlignment="1">
      <alignment horizontal="center" vertical="center" wrapText="1"/>
    </xf>
    <xf numFmtId="0" fontId="1" fillId="4" borderId="52" xfId="0" applyFont="1" applyFill="1" applyBorder="1" applyAlignment="1">
      <alignment horizontal="center" vertical="center" wrapText="1"/>
    </xf>
    <xf numFmtId="164" fontId="6" fillId="5" borderId="46" xfId="0" applyNumberFormat="1" applyFont="1" applyFill="1" applyBorder="1" applyAlignment="1">
      <alignment horizontal="center" vertical="center"/>
    </xf>
    <xf numFmtId="164" fontId="6" fillId="5" borderId="26" xfId="0" applyNumberFormat="1" applyFont="1" applyFill="1" applyBorder="1" applyAlignment="1">
      <alignment horizontal="center" vertical="center"/>
    </xf>
    <xf numFmtId="164" fontId="6" fillId="0" borderId="26" xfId="0" applyNumberFormat="1" applyFont="1" applyFill="1" applyBorder="1" applyAlignment="1">
      <alignment horizontal="center" vertical="center"/>
    </xf>
    <xf numFmtId="164" fontId="6" fillId="4" borderId="26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6" fillId="0" borderId="13" xfId="0" applyNumberFormat="1" applyFont="1" applyFill="1" applyBorder="1" applyAlignment="1">
      <alignment horizontal="center" vertical="center"/>
    </xf>
    <xf numFmtId="164" fontId="6" fillId="0" borderId="31" xfId="0" applyNumberFormat="1" applyFont="1" applyFill="1" applyBorder="1" applyAlignment="1">
      <alignment horizontal="center" vertical="center"/>
    </xf>
    <xf numFmtId="164" fontId="6" fillId="0" borderId="14" xfId="0" applyNumberFormat="1" applyFont="1" applyFill="1" applyBorder="1" applyAlignment="1">
      <alignment horizontal="center" vertical="center"/>
    </xf>
    <xf numFmtId="0" fontId="7" fillId="0" borderId="54" xfId="0" applyFont="1" applyFill="1" applyBorder="1" applyAlignment="1">
      <alignment horizontal="center" vertical="center" wrapText="1"/>
    </xf>
    <xf numFmtId="9" fontId="6" fillId="0" borderId="26" xfId="0" applyNumberFormat="1" applyFont="1" applyFill="1" applyBorder="1" applyAlignment="1">
      <alignment horizontal="center" vertical="center"/>
    </xf>
    <xf numFmtId="9" fontId="6" fillId="0" borderId="33" xfId="0" applyNumberFormat="1" applyFont="1" applyFill="1" applyBorder="1" applyAlignment="1">
      <alignment horizontal="center" vertical="center"/>
    </xf>
    <xf numFmtId="9" fontId="6" fillId="0" borderId="24" xfId="0" applyNumberFormat="1" applyFont="1" applyFill="1" applyBorder="1" applyAlignment="1">
      <alignment horizontal="center" vertical="center"/>
    </xf>
    <xf numFmtId="9" fontId="6" fillId="0" borderId="34" xfId="0" applyNumberFormat="1" applyFont="1" applyFill="1" applyBorder="1" applyAlignment="1">
      <alignment horizontal="center" vertical="center"/>
    </xf>
    <xf numFmtId="9" fontId="6" fillId="0" borderId="29" xfId="0" applyNumberFormat="1" applyFont="1" applyFill="1" applyBorder="1" applyAlignment="1">
      <alignment horizontal="center" vertical="center"/>
    </xf>
    <xf numFmtId="9" fontId="6" fillId="0" borderId="35" xfId="0" applyNumberFormat="1" applyFont="1" applyFill="1" applyBorder="1" applyAlignment="1">
      <alignment horizontal="center" vertical="center"/>
    </xf>
    <xf numFmtId="0" fontId="7" fillId="0" borderId="53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horizontal="center" vertical="center"/>
    </xf>
    <xf numFmtId="0" fontId="1" fillId="0" borderId="52" xfId="0" applyFont="1" applyFill="1" applyBorder="1" applyAlignment="1">
      <alignment horizontal="center" vertical="center"/>
    </xf>
    <xf numFmtId="0" fontId="1" fillId="0" borderId="53" xfId="0" applyFont="1" applyFill="1" applyBorder="1" applyAlignment="1">
      <alignment horizontal="center" vertical="center" wrapText="1"/>
    </xf>
    <xf numFmtId="166" fontId="6" fillId="0" borderId="27" xfId="0" applyNumberFormat="1" applyFont="1" applyFill="1" applyBorder="1" applyAlignment="1">
      <alignment horizontal="center" vertical="center"/>
    </xf>
    <xf numFmtId="166" fontId="6" fillId="0" borderId="28" xfId="0" applyNumberFormat="1" applyFont="1" applyFill="1" applyBorder="1" applyAlignment="1">
      <alignment horizontal="center" vertical="center"/>
    </xf>
    <xf numFmtId="166" fontId="6" fillId="0" borderId="30" xfId="0" applyNumberFormat="1" applyFont="1" applyFill="1" applyBorder="1" applyAlignment="1">
      <alignment horizontal="center" vertical="center"/>
    </xf>
    <xf numFmtId="10" fontId="9" fillId="0" borderId="46" xfId="0" applyNumberFormat="1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164" fontId="9" fillId="0" borderId="26" xfId="0" applyNumberFormat="1" applyFont="1" applyFill="1" applyBorder="1" applyAlignment="1">
      <alignment horizontal="center" vertical="center"/>
    </xf>
    <xf numFmtId="9" fontId="9" fillId="0" borderId="27" xfId="0" applyNumberFormat="1" applyFont="1" applyFill="1" applyBorder="1" applyAlignment="1">
      <alignment horizontal="center" vertical="center"/>
    </xf>
    <xf numFmtId="10" fontId="9" fillId="0" borderId="42" xfId="0" applyNumberFormat="1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164" fontId="9" fillId="0" borderId="24" xfId="0" applyNumberFormat="1" applyFont="1" applyFill="1" applyBorder="1" applyAlignment="1">
      <alignment horizontal="center" vertical="center"/>
    </xf>
    <xf numFmtId="9" fontId="9" fillId="0" borderId="28" xfId="0" applyNumberFormat="1" applyFont="1" applyFill="1" applyBorder="1" applyAlignment="1">
      <alignment horizontal="center" vertical="center"/>
    </xf>
    <xf numFmtId="10" fontId="9" fillId="0" borderId="47" xfId="0" applyNumberFormat="1" applyFont="1" applyFill="1" applyBorder="1" applyAlignment="1">
      <alignment horizontal="center" vertical="center"/>
    </xf>
    <xf numFmtId="0" fontId="9" fillId="0" borderId="29" xfId="0" applyFont="1" applyFill="1" applyBorder="1" applyAlignment="1">
      <alignment horizontal="center" vertical="center"/>
    </xf>
    <xf numFmtId="164" fontId="9" fillId="0" borderId="29" xfId="0" applyNumberFormat="1" applyFont="1" applyFill="1" applyBorder="1" applyAlignment="1">
      <alignment horizontal="center" vertical="center"/>
    </xf>
    <xf numFmtId="9" fontId="9" fillId="0" borderId="30" xfId="0" applyNumberFormat="1" applyFont="1" applyFill="1" applyBorder="1" applyAlignment="1">
      <alignment horizontal="center" vertical="center"/>
    </xf>
    <xf numFmtId="10" fontId="9" fillId="0" borderId="48" xfId="0" applyNumberFormat="1" applyFont="1" applyFill="1" applyBorder="1" applyAlignment="1">
      <alignment horizontal="center" vertical="center"/>
    </xf>
    <xf numFmtId="0" fontId="9" fillId="0" borderId="49" xfId="0" applyFont="1" applyFill="1" applyBorder="1" applyAlignment="1">
      <alignment horizontal="center" vertical="center"/>
    </xf>
    <xf numFmtId="164" fontId="9" fillId="0" borderId="49" xfId="0" applyNumberFormat="1" applyFont="1" applyFill="1" applyBorder="1" applyAlignment="1">
      <alignment horizontal="center" vertical="center"/>
    </xf>
    <xf numFmtId="9" fontId="9" fillId="0" borderId="50" xfId="0" applyNumberFormat="1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 wrapText="1"/>
    </xf>
    <xf numFmtId="165" fontId="6" fillId="0" borderId="31" xfId="0" applyNumberFormat="1" applyFont="1" applyFill="1" applyBorder="1" applyAlignment="1">
      <alignment horizontal="center" vertical="center"/>
    </xf>
    <xf numFmtId="165" fontId="6" fillId="0" borderId="14" xfId="0" applyNumberFormat="1" applyFont="1" applyFill="1" applyBorder="1" applyAlignment="1">
      <alignment horizontal="center" vertical="center"/>
    </xf>
    <xf numFmtId="165" fontId="6" fillId="0" borderId="13" xfId="0" applyNumberFormat="1" applyFont="1" applyFill="1" applyBorder="1" applyAlignment="1">
      <alignment horizontal="center" vertical="center"/>
    </xf>
    <xf numFmtId="164" fontId="6" fillId="0" borderId="55" xfId="0" applyNumberFormat="1" applyFont="1" applyFill="1" applyBorder="1" applyAlignment="1">
      <alignment horizontal="center" vertical="center"/>
    </xf>
    <xf numFmtId="164" fontId="6" fillId="5" borderId="56" xfId="0" applyNumberFormat="1" applyFont="1" applyFill="1" applyBorder="1" applyAlignment="1">
      <alignment horizontal="center" vertical="center"/>
    </xf>
    <xf numFmtId="164" fontId="6" fillId="0" borderId="57" xfId="0" applyNumberFormat="1" applyFont="1" applyFill="1" applyBorder="1" applyAlignment="1">
      <alignment horizontal="center" vertical="center"/>
    </xf>
    <xf numFmtId="164" fontId="6" fillId="5" borderId="57" xfId="0" applyNumberFormat="1" applyFont="1" applyFill="1" applyBorder="1" applyAlignment="1">
      <alignment horizontal="center" vertical="center"/>
    </xf>
    <xf numFmtId="9" fontId="6" fillId="0" borderId="57" xfId="0" applyNumberFormat="1" applyFont="1" applyFill="1" applyBorder="1" applyAlignment="1">
      <alignment horizontal="center" vertical="center"/>
    </xf>
    <xf numFmtId="9" fontId="6" fillId="0" borderId="58" xfId="0" applyNumberFormat="1" applyFont="1" applyFill="1" applyBorder="1" applyAlignment="1">
      <alignment horizontal="center" vertical="center"/>
    </xf>
    <xf numFmtId="164" fontId="6" fillId="4" borderId="57" xfId="0" applyNumberFormat="1" applyFont="1" applyFill="1" applyBorder="1" applyAlignment="1">
      <alignment horizontal="center" vertical="center"/>
    </xf>
    <xf numFmtId="165" fontId="6" fillId="0" borderId="55" xfId="0" applyNumberFormat="1" applyFont="1" applyFill="1" applyBorder="1" applyAlignment="1">
      <alignment horizontal="center" vertical="center"/>
    </xf>
    <xf numFmtId="166" fontId="6" fillId="0" borderId="59" xfId="0" applyNumberFormat="1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center" readingOrder="2"/>
    </xf>
    <xf numFmtId="10" fontId="3" fillId="2" borderId="18" xfId="0" applyNumberFormat="1" applyFont="1" applyFill="1" applyBorder="1" applyAlignment="1">
      <alignment horizontal="center" readingOrder="2"/>
    </xf>
    <xf numFmtId="164" fontId="11" fillId="0" borderId="13" xfId="1" applyNumberFormat="1" applyFont="1" applyFill="1" applyBorder="1" applyAlignment="1">
      <alignment horizontal="center" vertical="center"/>
    </xf>
    <xf numFmtId="164" fontId="5" fillId="5" borderId="46" xfId="0" applyNumberFormat="1" applyFont="1" applyFill="1" applyBorder="1" applyAlignment="1">
      <alignment horizontal="center" vertical="center"/>
    </xf>
    <xf numFmtId="164" fontId="11" fillId="0" borderId="26" xfId="1" applyNumberFormat="1" applyFont="1" applyFill="1" applyBorder="1" applyAlignment="1">
      <alignment horizontal="center" vertical="center"/>
    </xf>
    <xf numFmtId="9" fontId="11" fillId="0" borderId="26" xfId="1" applyNumberFormat="1" applyFont="1" applyFill="1" applyBorder="1" applyAlignment="1">
      <alignment horizontal="center" vertical="center"/>
    </xf>
    <xf numFmtId="9" fontId="11" fillId="0" borderId="33" xfId="1" applyNumberFormat="1" applyFont="1" applyFill="1" applyBorder="1" applyAlignment="1">
      <alignment horizontal="center" vertical="center"/>
    </xf>
    <xf numFmtId="164" fontId="5" fillId="4" borderId="26" xfId="0" applyNumberFormat="1" applyFont="1" applyFill="1" applyBorder="1" applyAlignment="1">
      <alignment horizontal="center" vertical="center"/>
    </xf>
    <xf numFmtId="166" fontId="11" fillId="0" borderId="27" xfId="1" applyNumberFormat="1" applyFont="1" applyFill="1" applyBorder="1" applyAlignment="1">
      <alignment horizontal="center" vertical="center"/>
    </xf>
    <xf numFmtId="165" fontId="11" fillId="0" borderId="13" xfId="1" applyNumberFormat="1" applyFont="1" applyFill="1" applyBorder="1" applyAlignment="1">
      <alignment horizontal="center" vertical="center"/>
    </xf>
    <xf numFmtId="10" fontId="12" fillId="0" borderId="46" xfId="1" applyNumberFormat="1" applyFont="1" applyFill="1" applyBorder="1" applyAlignment="1">
      <alignment horizontal="center" vertical="center"/>
    </xf>
    <xf numFmtId="0" fontId="12" fillId="0" borderId="26" xfId="1" applyFont="1" applyFill="1" applyBorder="1" applyAlignment="1">
      <alignment horizontal="center" vertical="center"/>
    </xf>
    <xf numFmtId="164" fontId="12" fillId="0" borderId="26" xfId="1" applyNumberFormat="1" applyFont="1" applyFill="1" applyBorder="1" applyAlignment="1">
      <alignment horizontal="center" vertical="center"/>
    </xf>
    <xf numFmtId="9" fontId="12" fillId="0" borderId="27" xfId="1" applyNumberFormat="1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readingOrder="2"/>
    </xf>
    <xf numFmtId="0" fontId="3" fillId="2" borderId="55" xfId="0" applyFont="1" applyFill="1" applyBorder="1" applyAlignment="1">
      <alignment horizontal="center" readingOrder="2"/>
    </xf>
    <xf numFmtId="164" fontId="13" fillId="0" borderId="24" xfId="1" applyNumberFormat="1" applyFont="1" applyFill="1" applyBorder="1" applyAlignment="1">
      <alignment horizontal="center" vertical="center"/>
    </xf>
    <xf numFmtId="165" fontId="13" fillId="0" borderId="31" xfId="1" applyNumberFormat="1" applyFont="1" applyFill="1" applyBorder="1" applyAlignment="1">
      <alignment horizontal="center" vertical="center"/>
    </xf>
    <xf numFmtId="10" fontId="13" fillId="0" borderId="42" xfId="1" applyNumberFormat="1" applyFont="1" applyFill="1" applyBorder="1" applyAlignment="1">
      <alignment horizontal="center" vertical="center"/>
    </xf>
    <xf numFmtId="0" fontId="13" fillId="0" borderId="24" xfId="1" applyFont="1" applyFill="1" applyBorder="1" applyAlignment="1">
      <alignment horizontal="center" vertical="center"/>
    </xf>
    <xf numFmtId="9" fontId="13" fillId="0" borderId="28" xfId="1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0" xfId="0" applyFont="1"/>
    <xf numFmtId="0" fontId="0" fillId="0" borderId="0" xfId="0" applyFont="1" applyAlignment="1">
      <alignment horizontal="center" vertical="center"/>
    </xf>
    <xf numFmtId="0" fontId="3" fillId="7" borderId="2" xfId="0" applyFont="1" applyFill="1" applyBorder="1" applyAlignment="1">
      <alignment horizontal="center" readingOrder="2"/>
    </xf>
    <xf numFmtId="0" fontId="3" fillId="2" borderId="3" xfId="0" applyFont="1" applyFill="1" applyBorder="1" applyAlignment="1">
      <alignment horizontal="center" wrapText="1" readingOrder="2"/>
    </xf>
    <xf numFmtId="0" fontId="3" fillId="2" borderId="64" xfId="0" applyFont="1" applyFill="1" applyBorder="1" applyAlignment="1">
      <alignment horizontal="center" readingOrder="2"/>
    </xf>
    <xf numFmtId="0" fontId="3" fillId="2" borderId="64" xfId="0" applyFont="1" applyFill="1" applyBorder="1" applyAlignment="1">
      <alignment horizontal="center" wrapText="1" readingOrder="2"/>
    </xf>
    <xf numFmtId="0" fontId="3" fillId="2" borderId="65" xfId="0" applyFont="1" applyFill="1" applyBorder="1" applyAlignment="1">
      <alignment horizontal="center" readingOrder="2"/>
    </xf>
    <xf numFmtId="0" fontId="0" fillId="0" borderId="66" xfId="0" applyFont="1" applyBorder="1"/>
    <xf numFmtId="0" fontId="3" fillId="2" borderId="4" xfId="0" applyFont="1" applyFill="1" applyBorder="1" applyAlignment="1">
      <alignment horizontal="center" readingOrder="2"/>
    </xf>
    <xf numFmtId="0" fontId="3" fillId="2" borderId="5" xfId="0" applyFont="1" applyFill="1" applyBorder="1" applyAlignment="1">
      <alignment horizontal="center" wrapText="1" readingOrder="2"/>
    </xf>
    <xf numFmtId="0" fontId="3" fillId="2" borderId="5" xfId="0" applyFont="1" applyFill="1" applyBorder="1" applyAlignment="1">
      <alignment horizontal="center" readingOrder="2"/>
    </xf>
    <xf numFmtId="0" fontId="0" fillId="0" borderId="67" xfId="0" applyFont="1" applyBorder="1"/>
    <xf numFmtId="167" fontId="3" fillId="2" borderId="68" xfId="0" applyNumberFormat="1" applyFont="1" applyFill="1" applyBorder="1" applyAlignment="1">
      <alignment horizontal="center" readingOrder="2"/>
    </xf>
    <xf numFmtId="10" fontId="3" fillId="2" borderId="1" xfId="0" applyNumberFormat="1" applyFont="1" applyFill="1" applyBorder="1" applyAlignment="1">
      <alignment horizontal="center" readingOrder="2"/>
    </xf>
    <xf numFmtId="10" fontId="3" fillId="7" borderId="69" xfId="0" applyNumberFormat="1" applyFont="1" applyFill="1" applyBorder="1" applyAlignment="1">
      <alignment horizontal="center" readingOrder="2"/>
    </xf>
    <xf numFmtId="1" fontId="3" fillId="7" borderId="69" xfId="0" applyNumberFormat="1" applyFont="1" applyFill="1" applyBorder="1" applyAlignment="1">
      <alignment horizontal="center" readingOrder="2"/>
    </xf>
    <xf numFmtId="164" fontId="5" fillId="7" borderId="68" xfId="0" applyNumberFormat="1" applyFont="1" applyFill="1" applyBorder="1" applyAlignment="1">
      <alignment horizontal="center" readingOrder="2"/>
    </xf>
    <xf numFmtId="164" fontId="5" fillId="2" borderId="70" xfId="0" applyNumberFormat="1" applyFont="1" applyFill="1" applyBorder="1" applyAlignment="1">
      <alignment horizontal="center" readingOrder="2"/>
    </xf>
    <xf numFmtId="164" fontId="5" fillId="2" borderId="71" xfId="0" applyNumberFormat="1" applyFont="1" applyFill="1" applyBorder="1" applyAlignment="1">
      <alignment horizontal="center" readingOrder="2"/>
    </xf>
    <xf numFmtId="10" fontId="3" fillId="2" borderId="72" xfId="0" applyNumberFormat="1" applyFont="1" applyFill="1" applyBorder="1" applyAlignment="1">
      <alignment horizontal="center" readingOrder="2"/>
    </xf>
    <xf numFmtId="164" fontId="5" fillId="2" borderId="68" xfId="0" applyNumberFormat="1" applyFont="1" applyFill="1" applyBorder="1" applyAlignment="1">
      <alignment horizontal="center" readingOrder="2"/>
    </xf>
    <xf numFmtId="164" fontId="5" fillId="2" borderId="6" xfId="0" applyNumberFormat="1" applyFont="1" applyFill="1" applyBorder="1" applyAlignment="1">
      <alignment horizontal="center" readingOrder="2"/>
    </xf>
    <xf numFmtId="10" fontId="3" fillId="2" borderId="73" xfId="0" applyNumberFormat="1" applyFont="1" applyFill="1" applyBorder="1" applyAlignment="1">
      <alignment horizontal="center" readingOrder="2"/>
    </xf>
    <xf numFmtId="10" fontId="3" fillId="2" borderId="74" xfId="0" applyNumberFormat="1" applyFont="1" applyFill="1" applyBorder="1" applyAlignment="1">
      <alignment horizontal="center" readingOrder="2"/>
    </xf>
    <xf numFmtId="10" fontId="3" fillId="7" borderId="11" xfId="0" applyNumberFormat="1" applyFont="1" applyFill="1" applyBorder="1" applyAlignment="1">
      <alignment horizontal="center" readingOrder="2"/>
    </xf>
    <xf numFmtId="1" fontId="3" fillId="7" borderId="11" xfId="0" applyNumberFormat="1" applyFont="1" applyFill="1" applyBorder="1" applyAlignment="1">
      <alignment horizontal="center" readingOrder="2"/>
    </xf>
    <xf numFmtId="164" fontId="5" fillId="7" borderId="75" xfId="0" applyNumberFormat="1" applyFont="1" applyFill="1" applyBorder="1" applyAlignment="1">
      <alignment horizontal="center" readingOrder="2"/>
    </xf>
    <xf numFmtId="164" fontId="5" fillId="2" borderId="75" xfId="0" applyNumberFormat="1" applyFont="1" applyFill="1" applyBorder="1" applyAlignment="1">
      <alignment horizontal="center" readingOrder="2"/>
    </xf>
    <xf numFmtId="164" fontId="5" fillId="2" borderId="10" xfId="0" applyNumberFormat="1" applyFont="1" applyFill="1" applyBorder="1" applyAlignment="1">
      <alignment horizontal="center" readingOrder="2"/>
    </xf>
    <xf numFmtId="10" fontId="3" fillId="7" borderId="36" xfId="0" applyNumberFormat="1" applyFont="1" applyFill="1" applyBorder="1" applyAlignment="1">
      <alignment horizontal="center" readingOrder="2"/>
    </xf>
    <xf numFmtId="1" fontId="3" fillId="7" borderId="76" xfId="0" applyNumberFormat="1" applyFont="1" applyFill="1" applyBorder="1" applyAlignment="1">
      <alignment horizontal="center" readingOrder="2"/>
    </xf>
    <xf numFmtId="164" fontId="5" fillId="7" borderId="77" xfId="0" applyNumberFormat="1" applyFont="1" applyFill="1" applyBorder="1" applyAlignment="1">
      <alignment horizontal="center" readingOrder="2"/>
    </xf>
    <xf numFmtId="164" fontId="5" fillId="2" borderId="9" xfId="0" applyNumberFormat="1" applyFont="1" applyFill="1" applyBorder="1" applyAlignment="1">
      <alignment horizontal="center" readingOrder="2"/>
    </xf>
    <xf numFmtId="9" fontId="3" fillId="2" borderId="68" xfId="0" applyNumberFormat="1" applyFont="1" applyFill="1" applyBorder="1" applyAlignment="1">
      <alignment horizontal="center" readingOrder="2"/>
    </xf>
    <xf numFmtId="167" fontId="3" fillId="2" borderId="70" xfId="0" applyNumberFormat="1" applyFont="1" applyFill="1" applyBorder="1" applyAlignment="1">
      <alignment horizontal="center" readingOrder="2"/>
    </xf>
    <xf numFmtId="164" fontId="3" fillId="2" borderId="70" xfId="0" applyNumberFormat="1" applyFont="1" applyFill="1" applyBorder="1" applyAlignment="1">
      <alignment horizontal="center" readingOrder="2"/>
    </xf>
    <xf numFmtId="164" fontId="3" fillId="8" borderId="68" xfId="0" applyNumberFormat="1" applyFont="1" applyFill="1" applyBorder="1" applyAlignment="1">
      <alignment horizontal="center" readingOrder="2"/>
    </xf>
    <xf numFmtId="164" fontId="3" fillId="2" borderId="68" xfId="0" applyNumberFormat="1" applyFont="1" applyFill="1" applyBorder="1" applyAlignment="1">
      <alignment horizontal="center" readingOrder="2"/>
    </xf>
    <xf numFmtId="164" fontId="3" fillId="9" borderId="68" xfId="0" applyNumberFormat="1" applyFont="1" applyFill="1" applyBorder="1" applyAlignment="1">
      <alignment horizontal="center" readingOrder="2"/>
    </xf>
    <xf numFmtId="10" fontId="3" fillId="8" borderId="78" xfId="0" applyNumberFormat="1" applyFont="1" applyFill="1" applyBorder="1" applyAlignment="1">
      <alignment horizontal="center" readingOrder="2"/>
    </xf>
    <xf numFmtId="164" fontId="3" fillId="2" borderId="79" xfId="0" applyNumberFormat="1" applyFont="1" applyFill="1" applyBorder="1" applyAlignment="1">
      <alignment horizontal="center" readingOrder="2"/>
    </xf>
    <xf numFmtId="164" fontId="3" fillId="8" borderId="80" xfId="0" applyNumberFormat="1" applyFont="1" applyFill="1" applyBorder="1" applyAlignment="1">
      <alignment horizontal="center" readingOrder="2"/>
    </xf>
    <xf numFmtId="164" fontId="3" fillId="9" borderId="80" xfId="0" applyNumberFormat="1" applyFont="1" applyFill="1" applyBorder="1" applyAlignment="1">
      <alignment horizontal="center" readingOrder="2"/>
    </xf>
    <xf numFmtId="10" fontId="3" fillId="8" borderId="81" xfId="0" applyNumberFormat="1" applyFont="1" applyFill="1" applyBorder="1" applyAlignment="1">
      <alignment horizontal="center" readingOrder="2"/>
    </xf>
    <xf numFmtId="0" fontId="0" fillId="0" borderId="82" xfId="0" applyFont="1" applyBorder="1"/>
    <xf numFmtId="0" fontId="0" fillId="0" borderId="83" xfId="0" applyFont="1" applyBorder="1"/>
    <xf numFmtId="0" fontId="0" fillId="0" borderId="61" xfId="0" applyFont="1" applyBorder="1"/>
    <xf numFmtId="0" fontId="3" fillId="2" borderId="84" xfId="0" applyFont="1" applyFill="1" applyBorder="1" applyAlignment="1">
      <alignment horizontal="center" readingOrder="2"/>
    </xf>
    <xf numFmtId="164" fontId="3" fillId="0" borderId="85" xfId="0" applyNumberFormat="1" applyFont="1" applyBorder="1" applyAlignment="1">
      <alignment horizontal="center"/>
    </xf>
    <xf numFmtId="0" fontId="5" fillId="0" borderId="83" xfId="0" applyFont="1" applyBorder="1"/>
    <xf numFmtId="0" fontId="0" fillId="0" borderId="11" xfId="0" applyFont="1" applyBorder="1"/>
    <xf numFmtId="164" fontId="3" fillId="0" borderId="84" xfId="0" applyNumberFormat="1" applyFont="1" applyBorder="1" applyAlignment="1">
      <alignment horizontal="center"/>
    </xf>
    <xf numFmtId="0" fontId="5" fillId="0" borderId="0" xfId="0" applyFont="1"/>
    <xf numFmtId="0" fontId="0" fillId="0" borderId="86" xfId="0" applyFont="1" applyBorder="1"/>
    <xf numFmtId="0" fontId="0" fillId="0" borderId="7" xfId="0" applyFont="1" applyBorder="1"/>
    <xf numFmtId="0" fontId="3" fillId="2" borderId="87" xfId="0" applyFont="1" applyFill="1" applyBorder="1" applyAlignment="1">
      <alignment horizontal="center" readingOrder="2"/>
    </xf>
    <xf numFmtId="164" fontId="3" fillId="0" borderId="67" xfId="0" applyNumberFormat="1" applyFont="1" applyBorder="1" applyAlignment="1">
      <alignment horizontal="center"/>
    </xf>
    <xf numFmtId="0" fontId="3" fillId="2" borderId="88" xfId="0" applyFont="1" applyFill="1" applyBorder="1" applyAlignment="1">
      <alignment horizontal="center" readingOrder="2"/>
    </xf>
    <xf numFmtId="10" fontId="3" fillId="0" borderId="89" xfId="0" applyNumberFormat="1" applyFont="1" applyBorder="1" applyAlignment="1">
      <alignment horizontal="center" readingOrder="2"/>
    </xf>
    <xf numFmtId="1" fontId="3" fillId="0" borderId="88" xfId="0" applyNumberFormat="1" applyFont="1" applyBorder="1" applyAlignment="1">
      <alignment horizontal="center" readingOrder="2"/>
    </xf>
    <xf numFmtId="165" fontId="3" fillId="0" borderId="89" xfId="0" applyNumberFormat="1" applyFont="1" applyBorder="1" applyAlignment="1">
      <alignment horizontal="center" readingOrder="2"/>
    </xf>
    <xf numFmtId="0" fontId="3" fillId="2" borderId="74" xfId="0" applyFont="1" applyFill="1" applyBorder="1" applyAlignment="1">
      <alignment horizontal="center" readingOrder="2"/>
    </xf>
    <xf numFmtId="0" fontId="3" fillId="2" borderId="68" xfId="0" applyFont="1" applyFill="1" applyBorder="1" applyAlignment="1">
      <alignment horizontal="center" readingOrder="2"/>
    </xf>
    <xf numFmtId="1" fontId="3" fillId="0" borderId="73" xfId="0" applyNumberFormat="1" applyFont="1" applyBorder="1" applyAlignment="1">
      <alignment horizontal="center" readingOrder="2"/>
    </xf>
    <xf numFmtId="1" fontId="3" fillId="0" borderId="89" xfId="0" applyNumberFormat="1" applyFont="1" applyBorder="1" applyAlignment="1">
      <alignment horizontal="center" readingOrder="2"/>
    </xf>
    <xf numFmtId="10" fontId="3" fillId="0" borderId="88" xfId="0" applyNumberFormat="1" applyFont="1" applyBorder="1" applyAlignment="1">
      <alignment horizontal="center" readingOrder="2"/>
    </xf>
    <xf numFmtId="10" fontId="3" fillId="0" borderId="73" xfId="0" applyNumberFormat="1" applyFont="1" applyBorder="1" applyAlignment="1">
      <alignment horizontal="center" readingOrder="2"/>
    </xf>
    <xf numFmtId="164" fontId="3" fillId="0" borderId="88" xfId="0" applyNumberFormat="1" applyFont="1" applyBorder="1" applyAlignment="1">
      <alignment horizontal="center" readingOrder="2"/>
    </xf>
    <xf numFmtId="3" fontId="3" fillId="0" borderId="68" xfId="0" applyNumberFormat="1" applyFont="1" applyBorder="1" applyAlignment="1">
      <alignment horizontal="center" readingOrder="2"/>
    </xf>
    <xf numFmtId="164" fontId="3" fillId="0" borderId="89" xfId="0" applyNumberFormat="1" applyFont="1" applyBorder="1" applyAlignment="1">
      <alignment horizontal="center" readingOrder="2"/>
    </xf>
    <xf numFmtId="164" fontId="3" fillId="2" borderId="88" xfId="0" applyNumberFormat="1" applyFont="1" applyFill="1" applyBorder="1" applyAlignment="1">
      <alignment horizontal="center" readingOrder="2"/>
    </xf>
    <xf numFmtId="3" fontId="3" fillId="2" borderId="68" xfId="0" applyNumberFormat="1" applyFont="1" applyFill="1" applyBorder="1" applyAlignment="1">
      <alignment horizontal="center" readingOrder="2"/>
    </xf>
    <xf numFmtId="167" fontId="3" fillId="0" borderId="88" xfId="0" applyNumberFormat="1" applyFont="1" applyBorder="1" applyAlignment="1">
      <alignment horizontal="center" readingOrder="2"/>
    </xf>
    <xf numFmtId="164" fontId="3" fillId="2" borderId="89" xfId="0" applyNumberFormat="1" applyFont="1" applyFill="1" applyBorder="1" applyAlignment="1">
      <alignment horizontal="center" readingOrder="2"/>
    </xf>
    <xf numFmtId="0" fontId="3" fillId="2" borderId="90" xfId="0" applyFont="1" applyFill="1" applyBorder="1" applyAlignment="1">
      <alignment horizontal="center" readingOrder="2"/>
    </xf>
    <xf numFmtId="164" fontId="3" fillId="2" borderId="91" xfId="0" applyNumberFormat="1" applyFont="1" applyFill="1" applyBorder="1" applyAlignment="1">
      <alignment horizontal="center" readingOrder="2"/>
    </xf>
    <xf numFmtId="0" fontId="3" fillId="2" borderId="92" xfId="0" applyFont="1" applyFill="1" applyBorder="1" applyAlignment="1">
      <alignment horizontal="center" readingOrder="2"/>
    </xf>
    <xf numFmtId="0" fontId="5" fillId="0" borderId="7" xfId="0" applyFont="1" applyBorder="1"/>
    <xf numFmtId="0" fontId="3" fillId="2" borderId="91" xfId="0" applyFont="1" applyFill="1" applyBorder="1" applyAlignment="1">
      <alignment horizontal="center" readingOrder="2"/>
    </xf>
    <xf numFmtId="0" fontId="3" fillId="2" borderId="93" xfId="0" applyFont="1" applyFill="1" applyBorder="1" applyAlignment="1">
      <alignment horizontal="center" readingOrder="2"/>
    </xf>
    <xf numFmtId="164" fontId="3" fillId="2" borderId="94" xfId="0" applyNumberFormat="1" applyFont="1" applyFill="1" applyBorder="1" applyAlignment="1">
      <alignment horizontal="center" readingOrder="2"/>
    </xf>
    <xf numFmtId="164" fontId="3" fillId="8" borderId="95" xfId="0" applyNumberFormat="1" applyFont="1" applyFill="1" applyBorder="1" applyAlignment="1">
      <alignment horizontal="center"/>
    </xf>
    <xf numFmtId="167" fontId="3" fillId="2" borderId="96" xfId="0" applyNumberFormat="1" applyFont="1" applyFill="1" applyBorder="1" applyAlignment="1">
      <alignment horizontal="center" readingOrder="2"/>
    </xf>
    <xf numFmtId="167" fontId="3" fillId="2" borderId="4" xfId="0" applyNumberFormat="1" applyFont="1" applyFill="1" applyBorder="1" applyAlignment="1">
      <alignment horizontal="center" readingOrder="2"/>
    </xf>
    <xf numFmtId="3" fontId="3" fillId="8" borderId="97" xfId="0" applyNumberFormat="1" applyFont="1" applyFill="1" applyBorder="1" applyAlignment="1">
      <alignment horizontal="center"/>
    </xf>
    <xf numFmtId="167" fontId="3" fillId="2" borderId="98" xfId="0" applyNumberFormat="1" applyFont="1" applyFill="1" applyBorder="1" applyAlignment="1">
      <alignment horizontal="center" readingOrder="2"/>
    </xf>
    <xf numFmtId="167" fontId="3" fillId="2" borderId="99" xfId="0" applyNumberFormat="1" applyFont="1" applyFill="1" applyBorder="1" applyAlignment="1">
      <alignment horizontal="center" readingOrder="2"/>
    </xf>
    <xf numFmtId="167" fontId="3" fillId="2" borderId="17" xfId="0" applyNumberFormat="1" applyFont="1" applyFill="1" applyBorder="1" applyAlignment="1">
      <alignment horizontal="center" readingOrder="2"/>
    </xf>
    <xf numFmtId="0" fontId="3" fillId="2" borderId="2" xfId="0" applyFont="1" applyFill="1" applyBorder="1" applyAlignment="1">
      <alignment horizontal="center" readingOrder="2"/>
    </xf>
    <xf numFmtId="164" fontId="3" fillId="8" borderId="2" xfId="0" applyNumberFormat="1" applyFont="1" applyFill="1" applyBorder="1" applyAlignment="1">
      <alignment horizontal="center"/>
    </xf>
    <xf numFmtId="167" fontId="3" fillId="2" borderId="84" xfId="0" applyNumberFormat="1" applyFont="1" applyFill="1" applyBorder="1" applyAlignment="1">
      <alignment horizontal="center" readingOrder="2"/>
    </xf>
    <xf numFmtId="0" fontId="3" fillId="2" borderId="69" xfId="0" applyFont="1" applyFill="1" applyBorder="1" applyAlignment="1">
      <alignment horizontal="center" readingOrder="2"/>
    </xf>
    <xf numFmtId="0" fontId="3" fillId="10" borderId="81" xfId="0" applyFont="1" applyFill="1" applyBorder="1" applyAlignment="1">
      <alignment horizontal="center" readingOrder="2"/>
    </xf>
    <xf numFmtId="0" fontId="3" fillId="2" borderId="86" xfId="0" applyFont="1" applyFill="1" applyBorder="1" applyAlignment="1">
      <alignment horizontal="center" readingOrder="2"/>
    </xf>
    <xf numFmtId="0" fontId="3" fillId="10" borderId="73" xfId="0" applyFont="1" applyFill="1" applyBorder="1" applyAlignment="1">
      <alignment horizontal="center" readingOrder="2"/>
    </xf>
    <xf numFmtId="164" fontId="3" fillId="2" borderId="100" xfId="0" applyNumberFormat="1" applyFont="1" applyFill="1" applyBorder="1" applyAlignment="1">
      <alignment horizontal="center" readingOrder="2"/>
    </xf>
    <xf numFmtId="0" fontId="3" fillId="10" borderId="93" xfId="0" applyFont="1" applyFill="1" applyBorder="1" applyAlignment="1">
      <alignment horizontal="center" readingOrder="2"/>
    </xf>
    <xf numFmtId="164" fontId="3" fillId="2" borderId="101" xfId="0" applyNumberFormat="1" applyFont="1" applyFill="1" applyBorder="1" applyAlignment="1">
      <alignment horizontal="center" readingOrder="2"/>
    </xf>
    <xf numFmtId="164" fontId="3" fillId="2" borderId="93" xfId="0" applyNumberFormat="1" applyFont="1" applyFill="1" applyBorder="1" applyAlignment="1">
      <alignment horizontal="center" readingOrder="2"/>
    </xf>
    <xf numFmtId="0" fontId="15" fillId="0" borderId="0" xfId="0" applyFont="1"/>
    <xf numFmtId="164" fontId="3" fillId="2" borderId="102" xfId="0" applyNumberFormat="1" applyFont="1" applyFill="1" applyBorder="1" applyAlignment="1">
      <alignment horizontal="center" readingOrder="2"/>
    </xf>
    <xf numFmtId="164" fontId="3" fillId="2" borderId="103" xfId="0" applyNumberFormat="1" applyFont="1" applyFill="1" applyBorder="1" applyAlignment="1">
      <alignment horizontal="center" readingOrder="2"/>
    </xf>
    <xf numFmtId="0" fontId="5" fillId="0" borderId="86" xfId="0" applyFont="1" applyBorder="1"/>
    <xf numFmtId="0" fontId="5" fillId="0" borderId="11" xfId="0" applyFont="1" applyBorder="1"/>
    <xf numFmtId="0" fontId="0" fillId="0" borderId="42" xfId="0" applyFont="1" applyBorder="1" applyAlignment="1">
      <alignment horizontal="center" vertical="center"/>
    </xf>
    <xf numFmtId="0" fontId="0" fillId="0" borderId="104" xfId="0" applyFont="1" applyBorder="1" applyAlignment="1">
      <alignment horizontal="center" vertical="center"/>
    </xf>
    <xf numFmtId="0" fontId="0" fillId="0" borderId="105" xfId="0" applyFont="1" applyBorder="1" applyAlignment="1">
      <alignment horizontal="center" vertical="center"/>
    </xf>
    <xf numFmtId="0" fontId="0" fillId="0" borderId="106" xfId="0" applyFont="1" applyBorder="1" applyAlignment="1">
      <alignment horizontal="center" vertical="center"/>
    </xf>
    <xf numFmtId="0" fontId="0" fillId="0" borderId="4" xfId="0" applyFont="1" applyBorder="1"/>
    <xf numFmtId="0" fontId="10" fillId="2" borderId="7" xfId="0" applyFont="1" applyFill="1" applyBorder="1" applyAlignment="1">
      <alignment horizontal="center" readingOrder="2"/>
    </xf>
    <xf numFmtId="0" fontId="2" fillId="0" borderId="7" xfId="0" applyFont="1" applyBorder="1"/>
    <xf numFmtId="0" fontId="0" fillId="0" borderId="108" xfId="0" applyFont="1" applyBorder="1" applyAlignment="1">
      <alignment horizontal="center" vertical="center"/>
    </xf>
    <xf numFmtId="0" fontId="0" fillId="0" borderId="109" xfId="0" applyFont="1" applyBorder="1" applyAlignment="1">
      <alignment horizontal="center" vertical="center"/>
    </xf>
    <xf numFmtId="0" fontId="3" fillId="2" borderId="110" xfId="0" applyFont="1" applyFill="1" applyBorder="1" applyAlignment="1">
      <alignment horizontal="center" readingOrder="2"/>
    </xf>
    <xf numFmtId="0" fontId="3" fillId="2" borderId="111" xfId="0" applyFont="1" applyFill="1" applyBorder="1" applyAlignment="1">
      <alignment horizontal="center" readingOrder="2"/>
    </xf>
    <xf numFmtId="0" fontId="3" fillId="2" borderId="112" xfId="0" applyFont="1" applyFill="1" applyBorder="1" applyAlignment="1">
      <alignment horizontal="center" readingOrder="2"/>
    </xf>
    <xf numFmtId="0" fontId="3" fillId="2" borderId="79" xfId="0" applyFont="1" applyFill="1" applyBorder="1" applyAlignment="1">
      <alignment horizontal="center" readingOrder="2"/>
    </xf>
    <xf numFmtId="0" fontId="3" fillId="2" borderId="81" xfId="0" applyFont="1" applyFill="1" applyBorder="1" applyAlignment="1">
      <alignment horizontal="center" readingOrder="2"/>
    </xf>
    <xf numFmtId="0" fontId="3" fillId="2" borderId="113" xfId="0" applyFont="1" applyFill="1" applyBorder="1" applyAlignment="1">
      <alignment horizontal="center" readingOrder="2"/>
    </xf>
    <xf numFmtId="0" fontId="3" fillId="2" borderId="114" xfId="0" applyFont="1" applyFill="1" applyBorder="1" applyAlignment="1">
      <alignment horizontal="center" readingOrder="2"/>
    </xf>
    <xf numFmtId="0" fontId="3" fillId="2" borderId="95" xfId="0" applyFont="1" applyFill="1" applyBorder="1" applyAlignment="1">
      <alignment horizontal="center" readingOrder="2"/>
    </xf>
    <xf numFmtId="0" fontId="3" fillId="2" borderId="7" xfId="0" applyFont="1" applyFill="1" applyBorder="1" applyAlignment="1">
      <alignment horizontal="center" readingOrder="2"/>
    </xf>
    <xf numFmtId="0" fontId="3" fillId="2" borderId="115" xfId="0" applyFont="1" applyFill="1" applyBorder="1" applyAlignment="1">
      <alignment horizontal="center" readingOrder="2"/>
    </xf>
    <xf numFmtId="0" fontId="3" fillId="2" borderId="116" xfId="0" applyFont="1" applyFill="1" applyBorder="1" applyAlignment="1">
      <alignment horizontal="center" readingOrder="2"/>
    </xf>
    <xf numFmtId="0" fontId="3" fillId="2" borderId="117" xfId="0" applyFont="1" applyFill="1" applyBorder="1" applyAlignment="1">
      <alignment horizontal="center" readingOrder="2"/>
    </xf>
    <xf numFmtId="0" fontId="5" fillId="2" borderId="110" xfId="0" applyFont="1" applyFill="1" applyBorder="1" applyAlignment="1">
      <alignment horizontal="right" readingOrder="2"/>
    </xf>
    <xf numFmtId="164" fontId="5" fillId="2" borderId="111" xfId="0" applyNumberFormat="1" applyFont="1" applyFill="1" applyBorder="1"/>
    <xf numFmtId="164" fontId="5" fillId="2" borderId="112" xfId="0" applyNumberFormat="1" applyFont="1" applyFill="1" applyBorder="1"/>
    <xf numFmtId="10" fontId="3" fillId="9" borderId="118" xfId="0" applyNumberFormat="1" applyFont="1" applyFill="1" applyBorder="1" applyAlignment="1">
      <alignment horizontal="center" readingOrder="2"/>
    </xf>
    <xf numFmtId="10" fontId="3" fillId="2" borderId="119" xfId="0" applyNumberFormat="1" applyFont="1" applyFill="1" applyBorder="1" applyAlignment="1">
      <alignment horizontal="center" readingOrder="2"/>
    </xf>
    <xf numFmtId="168" fontId="5" fillId="2" borderId="111" xfId="0" applyNumberFormat="1" applyFont="1" applyFill="1" applyBorder="1"/>
    <xf numFmtId="168" fontId="5" fillId="2" borderId="112" xfId="0" applyNumberFormat="1" applyFont="1" applyFill="1" applyBorder="1"/>
    <xf numFmtId="168" fontId="5" fillId="2" borderId="86" xfId="0" applyNumberFormat="1" applyFont="1" applyFill="1" applyBorder="1"/>
    <xf numFmtId="168" fontId="5" fillId="2" borderId="7" xfId="0" applyNumberFormat="1" applyFont="1" applyFill="1" applyBorder="1"/>
    <xf numFmtId="10" fontId="3" fillId="7" borderId="88" xfId="0" applyNumberFormat="1" applyFont="1" applyFill="1" applyBorder="1" applyAlignment="1">
      <alignment horizontal="center" readingOrder="2"/>
    </xf>
    <xf numFmtId="164" fontId="5" fillId="2" borderId="7" xfId="0" applyNumberFormat="1" applyFont="1" applyFill="1" applyBorder="1"/>
    <xf numFmtId="168" fontId="0" fillId="0" borderId="0" xfId="0" applyNumberFormat="1" applyFont="1" applyAlignment="1">
      <alignment horizontal="center" vertical="center"/>
    </xf>
    <xf numFmtId="0" fontId="5" fillId="2" borderId="64" xfId="0" applyFont="1" applyFill="1" applyBorder="1" applyAlignment="1">
      <alignment horizontal="right" readingOrder="2"/>
    </xf>
    <xf numFmtId="164" fontId="5" fillId="2" borderId="65" xfId="0" applyNumberFormat="1" applyFont="1" applyFill="1" applyBorder="1"/>
    <xf numFmtId="10" fontId="3" fillId="2" borderId="81" xfId="0" applyNumberFormat="1" applyFont="1" applyFill="1" applyBorder="1" applyAlignment="1">
      <alignment horizontal="center" readingOrder="2"/>
    </xf>
    <xf numFmtId="168" fontId="5" fillId="2" borderId="65" xfId="0" applyNumberFormat="1" applyFont="1" applyFill="1" applyBorder="1"/>
    <xf numFmtId="168" fontId="5" fillId="2" borderId="97" xfId="0" applyNumberFormat="1" applyFont="1" applyFill="1" applyBorder="1"/>
    <xf numFmtId="164" fontId="5" fillId="2" borderId="97" xfId="0" applyNumberFormat="1" applyFont="1" applyFill="1" applyBorder="1"/>
    <xf numFmtId="0" fontId="3" fillId="2" borderId="120" xfId="0" applyFont="1" applyFill="1" applyBorder="1" applyAlignment="1">
      <alignment horizontal="center" readingOrder="2"/>
    </xf>
    <xf numFmtId="0" fontId="3" fillId="2" borderId="121" xfId="0" applyFont="1" applyFill="1" applyBorder="1" applyAlignment="1">
      <alignment horizontal="center" readingOrder="2"/>
    </xf>
    <xf numFmtId="0" fontId="3" fillId="2" borderId="123" xfId="0" applyFont="1" applyFill="1" applyBorder="1" applyAlignment="1">
      <alignment horizontal="center" readingOrder="2"/>
    </xf>
    <xf numFmtId="166" fontId="6" fillId="0" borderId="124" xfId="0" applyNumberFormat="1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 wrapText="1"/>
    </xf>
    <xf numFmtId="10" fontId="0" fillId="0" borderId="0" xfId="0" applyNumberFormat="1" applyFont="1"/>
    <xf numFmtId="0" fontId="1" fillId="0" borderId="125" xfId="0" applyFont="1" applyBorder="1" applyAlignment="1">
      <alignment horizontal="center" vertical="center"/>
    </xf>
    <xf numFmtId="0" fontId="1" fillId="0" borderId="126" xfId="0" applyFont="1" applyFill="1" applyBorder="1" applyAlignment="1">
      <alignment horizontal="center" vertical="center" wrapText="1"/>
    </xf>
    <xf numFmtId="0" fontId="1" fillId="0" borderId="12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126" xfId="0" applyFont="1" applyFill="1" applyBorder="1" applyAlignment="1">
      <alignment horizontal="center" vertical="center" wrapText="1"/>
    </xf>
    <xf numFmtId="0" fontId="1" fillId="0" borderId="125" xfId="0" applyFont="1" applyFill="1" applyBorder="1" applyAlignment="1">
      <alignment horizontal="center" vertical="center" wrapText="1"/>
    </xf>
    <xf numFmtId="0" fontId="1" fillId="0" borderId="128" xfId="0" applyFont="1" applyFill="1" applyBorder="1" applyAlignment="1">
      <alignment horizontal="center" vertical="center" wrapText="1"/>
    </xf>
    <xf numFmtId="0" fontId="1" fillId="0" borderId="122" xfId="0" applyFont="1" applyFill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 wrapText="1"/>
    </xf>
    <xf numFmtId="0" fontId="1" fillId="3" borderId="31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0" borderId="53" xfId="0" applyFont="1" applyFill="1" applyBorder="1" applyAlignment="1">
      <alignment horizontal="center" vertical="center"/>
    </xf>
    <xf numFmtId="164" fontId="9" fillId="0" borderId="27" xfId="0" applyNumberFormat="1" applyFont="1" applyFill="1" applyBorder="1" applyAlignment="1">
      <alignment horizontal="center" vertical="center"/>
    </xf>
    <xf numFmtId="164" fontId="9" fillId="0" borderId="28" xfId="0" applyNumberFormat="1" applyFont="1" applyFill="1" applyBorder="1" applyAlignment="1">
      <alignment horizontal="center" vertical="center"/>
    </xf>
    <xf numFmtId="164" fontId="9" fillId="0" borderId="30" xfId="0" applyNumberFormat="1" applyFont="1" applyFill="1" applyBorder="1" applyAlignment="1">
      <alignment horizontal="center" vertical="center"/>
    </xf>
    <xf numFmtId="164" fontId="12" fillId="0" borderId="27" xfId="1" applyNumberFormat="1" applyFont="1" applyFill="1" applyBorder="1" applyAlignment="1">
      <alignment horizontal="center" vertical="center"/>
    </xf>
    <xf numFmtId="164" fontId="13" fillId="0" borderId="28" xfId="1" applyNumberFormat="1" applyFont="1" applyFill="1" applyBorder="1" applyAlignment="1">
      <alignment horizontal="center" vertical="center"/>
    </xf>
    <xf numFmtId="166" fontId="6" fillId="0" borderId="38" xfId="0" applyNumberFormat="1" applyFont="1" applyFill="1" applyBorder="1" applyAlignment="1">
      <alignment horizontal="center" vertical="center"/>
    </xf>
    <xf numFmtId="164" fontId="9" fillId="0" borderId="50" xfId="0" applyNumberFormat="1" applyFont="1" applyFill="1" applyBorder="1" applyAlignment="1">
      <alignment horizontal="center" vertical="center"/>
    </xf>
    <xf numFmtId="0" fontId="2" fillId="0" borderId="0" xfId="0" applyFont="1" applyFill="1" applyAlignment="1"/>
    <xf numFmtId="0" fontId="0" fillId="0" borderId="0" xfId="0" applyFont="1" applyFill="1" applyAlignment="1"/>
    <xf numFmtId="0" fontId="15" fillId="0" borderId="0" xfId="0" applyFont="1" applyAlignment="1"/>
    <xf numFmtId="0" fontId="15" fillId="0" borderId="7" xfId="0" applyFont="1" applyFill="1" applyBorder="1" applyAlignment="1"/>
    <xf numFmtId="9" fontId="11" fillId="0" borderId="34" xfId="1" applyNumberFormat="1" applyFont="1" applyFill="1" applyBorder="1" applyAlignment="1">
      <alignment horizontal="center" vertical="center"/>
    </xf>
    <xf numFmtId="164" fontId="11" fillId="0" borderId="24" xfId="1" applyNumberFormat="1" applyFont="1" applyFill="1" applyBorder="1" applyAlignment="1">
      <alignment horizontal="center" vertical="center"/>
    </xf>
    <xf numFmtId="9" fontId="11" fillId="0" borderId="24" xfId="1" applyNumberFormat="1" applyFont="1" applyFill="1" applyBorder="1" applyAlignment="1">
      <alignment horizontal="center" vertical="center"/>
    </xf>
    <xf numFmtId="166" fontId="11" fillId="0" borderId="28" xfId="1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3" fillId="2" borderId="60" xfId="0" applyFont="1" applyFill="1" applyBorder="1" applyAlignment="1">
      <alignment horizontal="center" readingOrder="2"/>
    </xf>
    <xf numFmtId="0" fontId="3" fillId="2" borderId="61" xfId="0" applyFont="1" applyFill="1" applyBorder="1" applyAlignment="1">
      <alignment horizontal="center" readingOrder="2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0" fillId="2" borderId="107" xfId="0" applyFont="1" applyFill="1" applyBorder="1" applyAlignment="1">
      <alignment horizontal="center" readingOrder="2"/>
    </xf>
    <xf numFmtId="0" fontId="2" fillId="0" borderId="62" xfId="0" applyFont="1" applyBorder="1"/>
    <xf numFmtId="0" fontId="2" fillId="0" borderId="63" xfId="0" applyFont="1" applyBorder="1"/>
    <xf numFmtId="0" fontId="1" fillId="0" borderId="62" xfId="0" applyFont="1" applyBorder="1" applyAlignment="1">
      <alignment horizontal="center"/>
    </xf>
    <xf numFmtId="0" fontId="10" fillId="2" borderId="62" xfId="0" applyFont="1" applyFill="1" applyBorder="1" applyAlignment="1">
      <alignment horizontal="center" readingOrder="2"/>
    </xf>
    <xf numFmtId="0" fontId="1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" fillId="0" borderId="107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2" fillId="0" borderId="1" xfId="0" applyFont="1" applyBorder="1"/>
    <xf numFmtId="0" fontId="2" fillId="0" borderId="9" xfId="0" applyFont="1" applyBorder="1"/>
    <xf numFmtId="10" fontId="0" fillId="0" borderId="0" xfId="0" applyNumberFormat="1"/>
  </cellXfs>
  <cellStyles count="2">
    <cellStyle name="Normal" xfId="0" builtinId="0"/>
    <cellStyle name="טוב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החזר מקסימלי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>
        <c:manualLayout>
          <c:layoutTarget val="inner"/>
          <c:xMode val="edge"/>
          <c:yMode val="edge"/>
          <c:x val="0.11398485494972896"/>
          <c:y val="0.14065934065934066"/>
          <c:w val="0.8049015287919028"/>
          <c:h val="0.494682876178939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'נתוני משכנתא'!$D$9:$G$9</c:f>
              <c:strCache>
                <c:ptCount val="1"/>
                <c:pt idx="0">
                  <c:v>תרחיש עיקרי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'נתוני משכנתא'!$A$11:$A$20</c:f>
              <c:strCache>
                <c:ptCount val="10"/>
                <c:pt idx="0">
                  <c:v>עלות משכנתא 1</c:v>
                </c:pt>
                <c:pt idx="1">
                  <c:v>עלות משכנתא 2</c:v>
                </c:pt>
                <c:pt idx="2">
                  <c:v>עלות משכנתא 3</c:v>
                </c:pt>
                <c:pt idx="3">
                  <c:v>החזר מקס' עיקרי 1</c:v>
                </c:pt>
                <c:pt idx="4">
                  <c:v>החזר מקס' עיקרי 2</c:v>
                </c:pt>
                <c:pt idx="5">
                  <c:v>החזר מקס' עיקרי 3</c:v>
                </c:pt>
                <c:pt idx="6">
                  <c:v>החזר מקס' מחמיר 1</c:v>
                </c:pt>
                <c:pt idx="7">
                  <c:v>החזר מקס' מחמיר  2</c:v>
                </c:pt>
                <c:pt idx="8">
                  <c:v>החזר מקס' מחמיר  3</c:v>
                </c:pt>
                <c:pt idx="9">
                  <c:v>החזר חודשי מחמיר נמוך </c:v>
                </c:pt>
              </c:strCache>
            </c:strRef>
          </c:cat>
          <c:val>
            <c:numRef>
              <c:f>'נתוני משכנתא'!$F$11:$F$20</c:f>
              <c:numCache>
                <c:formatCode>"₪"\ #,##0</c:formatCode>
                <c:ptCount val="10"/>
                <c:pt idx="0">
                  <c:v>5022.6509841528896</c:v>
                </c:pt>
                <c:pt idx="1">
                  <c:v>4982.6018707023804</c:v>
                </c:pt>
                <c:pt idx="2">
                  <c:v>4942.6397372241499</c:v>
                </c:pt>
                <c:pt idx="3">
                  <c:v>4661.52205506684</c:v>
                </c:pt>
                <c:pt idx="4">
                  <c:v>4674.7128805313896</c:v>
                </c:pt>
                <c:pt idx="5">
                  <c:v>4703.2298685752103</c:v>
                </c:pt>
                <c:pt idx="6">
                  <c:v>4661.52205506684</c:v>
                </c:pt>
                <c:pt idx="7">
                  <c:v>4674.7128805313896</c:v>
                </c:pt>
                <c:pt idx="8">
                  <c:v>4703.2298685752103</c:v>
                </c:pt>
                <c:pt idx="9">
                  <c:v>4622.1029911879496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C-40BA-B79C-D7E5216B4B0D}"/>
            </c:ext>
          </c:extLst>
        </c:ser>
        <c:ser>
          <c:idx val="1"/>
          <c:order val="1"/>
          <c:tx>
            <c:strRef>
              <c:f>'נתוני משכנתא'!$I$9:$L$9</c:f>
              <c:strCache>
                <c:ptCount val="1"/>
                <c:pt idx="0">
                  <c:v>תרחיש מחמיר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'נתוני משכנתא'!$A$11:$A$20</c:f>
              <c:strCache>
                <c:ptCount val="10"/>
                <c:pt idx="0">
                  <c:v>עלות משכנתא 1</c:v>
                </c:pt>
                <c:pt idx="1">
                  <c:v>עלות משכנתא 2</c:v>
                </c:pt>
                <c:pt idx="2">
                  <c:v>עלות משכנתא 3</c:v>
                </c:pt>
                <c:pt idx="3">
                  <c:v>החזר מקס' עיקרי 1</c:v>
                </c:pt>
                <c:pt idx="4">
                  <c:v>החזר מקס' עיקרי 2</c:v>
                </c:pt>
                <c:pt idx="5">
                  <c:v>החזר מקס' עיקרי 3</c:v>
                </c:pt>
                <c:pt idx="6">
                  <c:v>החזר מקס' מחמיר 1</c:v>
                </c:pt>
                <c:pt idx="7">
                  <c:v>החזר מקס' מחמיר  2</c:v>
                </c:pt>
                <c:pt idx="8">
                  <c:v>החזר מקס' מחמיר  3</c:v>
                </c:pt>
                <c:pt idx="9">
                  <c:v>החזר חודשי מחמיר נמוך </c:v>
                </c:pt>
              </c:strCache>
            </c:strRef>
          </c:cat>
          <c:val>
            <c:numRef>
              <c:f>'נתוני משכנתא'!$K$11:$K$20</c:f>
              <c:numCache>
                <c:formatCode>"₪"\ #,##0</c:formatCode>
                <c:ptCount val="10"/>
                <c:pt idx="0">
                  <c:v>5445.7318857466598</c:v>
                </c:pt>
                <c:pt idx="1">
                  <c:v>5372.91899635353</c:v>
                </c:pt>
                <c:pt idx="2">
                  <c:v>5297.0235667585903</c:v>
                </c:pt>
                <c:pt idx="3">
                  <c:v>4803.5753343616298</c:v>
                </c:pt>
                <c:pt idx="4">
                  <c:v>4815.0354367523596</c:v>
                </c:pt>
                <c:pt idx="5">
                  <c:v>4881.49028871682</c:v>
                </c:pt>
                <c:pt idx="6">
                  <c:v>4803.5753343616298</c:v>
                </c:pt>
                <c:pt idx="7">
                  <c:v>4815.0354367523596</c:v>
                </c:pt>
                <c:pt idx="8">
                  <c:v>4881.49028871682</c:v>
                </c:pt>
                <c:pt idx="9">
                  <c:v>4726.2184065620904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C-40BA-B79C-D7E5216B4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7698640"/>
        <c:axId val="687700304"/>
      </c:barChart>
      <c:catAx>
        <c:axId val="6876986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87700304"/>
        <c:crosses val="autoZero"/>
        <c:auto val="1"/>
        <c:lblAlgn val="ctr"/>
        <c:lblOffset val="100"/>
        <c:noMultiLvlLbl val="0"/>
      </c:catAx>
      <c:valAx>
        <c:axId val="6877003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876986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635428991065236"/>
          <c:y val="0.93454356362105062"/>
          <c:w val="0.21074548628532094"/>
          <c:h val="6.18136194514147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עלות המשכנתא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'נתוני משכנתא'!$D$9:$G$9</c:f>
              <c:strCache>
                <c:ptCount val="1"/>
                <c:pt idx="0">
                  <c:v>תרחיש עיקרי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'נתוני משכנתא'!$A$11:$A$20</c:f>
              <c:strCache>
                <c:ptCount val="10"/>
                <c:pt idx="0">
                  <c:v>עלות משכנתא 1</c:v>
                </c:pt>
                <c:pt idx="1">
                  <c:v>עלות משכנתא 2</c:v>
                </c:pt>
                <c:pt idx="2">
                  <c:v>עלות משכנתא 3</c:v>
                </c:pt>
                <c:pt idx="3">
                  <c:v>החזר מקס' עיקרי 1</c:v>
                </c:pt>
                <c:pt idx="4">
                  <c:v>החזר מקס' עיקרי 2</c:v>
                </c:pt>
                <c:pt idx="5">
                  <c:v>החזר מקס' עיקרי 3</c:v>
                </c:pt>
                <c:pt idx="6">
                  <c:v>החזר מקס' מחמיר 1</c:v>
                </c:pt>
                <c:pt idx="7">
                  <c:v>החזר מקס' מחמיר  2</c:v>
                </c:pt>
                <c:pt idx="8">
                  <c:v>החזר מקס' מחמיר  3</c:v>
                </c:pt>
                <c:pt idx="9">
                  <c:v>החזר חודשי מחמיר נמוך </c:v>
                </c:pt>
              </c:strCache>
            </c:strRef>
          </c:cat>
          <c:val>
            <c:numRef>
              <c:f>'נתוני משכנתא'!$E$11:$E$20</c:f>
              <c:numCache>
                <c:formatCode>"₪"\ #,##0</c:formatCode>
                <c:ptCount val="10"/>
                <c:pt idx="0">
                  <c:v>165890.07544800799</c:v>
                </c:pt>
                <c:pt idx="1">
                  <c:v>166086.165565515</c:v>
                </c:pt>
                <c:pt idx="2">
                  <c:v>166121.076470145</c:v>
                </c:pt>
                <c:pt idx="3">
                  <c:v>171347.79738332299</c:v>
                </c:pt>
                <c:pt idx="4">
                  <c:v>175498.126678256</c:v>
                </c:pt>
                <c:pt idx="5">
                  <c:v>171589.31774224399</c:v>
                </c:pt>
                <c:pt idx="6">
                  <c:v>171347.79738332299</c:v>
                </c:pt>
                <c:pt idx="7">
                  <c:v>175498.126678256</c:v>
                </c:pt>
                <c:pt idx="8">
                  <c:v>171589.31774224399</c:v>
                </c:pt>
                <c:pt idx="9">
                  <c:v>175935.88782043799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4-4398-A5B9-066F7690AA30}"/>
            </c:ext>
          </c:extLst>
        </c:ser>
        <c:ser>
          <c:idx val="1"/>
          <c:order val="1"/>
          <c:tx>
            <c:strRef>
              <c:f>'נתוני משכנתא'!$I$9:$L$9</c:f>
              <c:strCache>
                <c:ptCount val="1"/>
                <c:pt idx="0">
                  <c:v>תרחיש מחמיר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'נתוני משכנתא'!$A$11:$A$20</c:f>
              <c:strCache>
                <c:ptCount val="10"/>
                <c:pt idx="0">
                  <c:v>עלות משכנתא 1</c:v>
                </c:pt>
                <c:pt idx="1">
                  <c:v>עלות משכנתא 2</c:v>
                </c:pt>
                <c:pt idx="2">
                  <c:v>עלות משכנתא 3</c:v>
                </c:pt>
                <c:pt idx="3">
                  <c:v>החזר מקס' עיקרי 1</c:v>
                </c:pt>
                <c:pt idx="4">
                  <c:v>החזר מקס' עיקרי 2</c:v>
                </c:pt>
                <c:pt idx="5">
                  <c:v>החזר מקס' עיקרי 3</c:v>
                </c:pt>
                <c:pt idx="6">
                  <c:v>החזר מקס' מחמיר 1</c:v>
                </c:pt>
                <c:pt idx="7">
                  <c:v>החזר מקס' מחמיר  2</c:v>
                </c:pt>
                <c:pt idx="8">
                  <c:v>החזר מקס' מחמיר  3</c:v>
                </c:pt>
                <c:pt idx="9">
                  <c:v>החזר חודשי מחמיר נמוך </c:v>
                </c:pt>
              </c:strCache>
            </c:strRef>
          </c:cat>
          <c:val>
            <c:numRef>
              <c:f>'נתוני משכנתא'!$J$11:$J$20</c:f>
              <c:numCache>
                <c:formatCode>"₪"\ #,##0</c:formatCode>
                <c:ptCount val="10"/>
                <c:pt idx="0">
                  <c:v>208164.52485495101</c:v>
                </c:pt>
                <c:pt idx="1">
                  <c:v>207095.93914502399</c:v>
                </c:pt>
                <c:pt idx="2">
                  <c:v>204305.75262204499</c:v>
                </c:pt>
                <c:pt idx="3">
                  <c:v>194235.022238726</c:v>
                </c:pt>
                <c:pt idx="4">
                  <c:v>195623.22646819099</c:v>
                </c:pt>
                <c:pt idx="5">
                  <c:v>197323.16986321099</c:v>
                </c:pt>
                <c:pt idx="6">
                  <c:v>194235.022238726</c:v>
                </c:pt>
                <c:pt idx="7">
                  <c:v>195623.22646819099</c:v>
                </c:pt>
                <c:pt idx="8">
                  <c:v>197323.16986321099</c:v>
                </c:pt>
                <c:pt idx="9">
                  <c:v>193214.360344808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4-4398-A5B9-066F7690A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80421104"/>
        <c:axId val="780422352"/>
      </c:barChart>
      <c:catAx>
        <c:axId val="7804211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780422352"/>
        <c:crosses val="autoZero"/>
        <c:auto val="1"/>
        <c:lblAlgn val="ctr"/>
        <c:lblOffset val="100"/>
        <c:noMultiLvlLbl val="0"/>
      </c:catAx>
      <c:valAx>
        <c:axId val="7804223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7804211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החזר חודשי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'ניתוח תמהיל נבחר'!$CU$49</c:f>
              <c:strCache>
                <c:ptCount val="1"/>
                <c:pt idx="0">
                  <c:v>עיקרי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נבחר'!$CW$53:$CW$415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4478.2509372754521</c:v>
                </c:pt>
                <c:pt idx="2">
                  <c:v>4478.3206446208587</c:v>
                </c:pt>
                <c:pt idx="3">
                  <c:v>4478.4102944909218</c:v>
                </c:pt>
                <c:pt idx="4">
                  <c:v>4478.5159217110222</c:v>
                </c:pt>
                <c:pt idx="5">
                  <c:v>4478.6355525096515</c:v>
                </c:pt>
                <c:pt idx="6">
                  <c:v>4479.832320244097</c:v>
                </c:pt>
                <c:pt idx="7">
                  <c:v>4481.0371936811916</c:v>
                </c:pt>
                <c:pt idx="8">
                  <c:v>4482.248188632957</c:v>
                </c:pt>
                <c:pt idx="9">
                  <c:v>4483.4653159102318</c:v>
                </c:pt>
                <c:pt idx="10">
                  <c:v>4484.6945871686667</c:v>
                </c:pt>
                <c:pt idx="11">
                  <c:v>4485.9260227070081</c:v>
                </c:pt>
                <c:pt idx="12">
                  <c:v>4487.1576253998774</c:v>
                </c:pt>
                <c:pt idx="13">
                  <c:v>4488.4134511356051</c:v>
                </c:pt>
                <c:pt idx="14">
                  <c:v>4489.6674828250916</c:v>
                </c:pt>
                <c:pt idx="15">
                  <c:v>4490.9177097644433</c:v>
                </c:pt>
                <c:pt idx="16">
                  <c:v>4492.1641239509436</c:v>
                </c:pt>
                <c:pt idx="17">
                  <c:v>4493.4067173967942</c:v>
                </c:pt>
                <c:pt idx="18">
                  <c:v>4494.6454821290172</c:v>
                </c:pt>
                <c:pt idx="19">
                  <c:v>4496.0969161995426</c:v>
                </c:pt>
                <c:pt idx="20">
                  <c:v>4497.5437899235358</c:v>
                </c:pt>
                <c:pt idx="21">
                  <c:v>4498.9860919538141</c:v>
                </c:pt>
                <c:pt idx="22">
                  <c:v>4500.4238109663338</c:v>
                </c:pt>
                <c:pt idx="23">
                  <c:v>4501.8569356600019</c:v>
                </c:pt>
                <c:pt idx="24">
                  <c:v>4503.2854547564939</c:v>
                </c:pt>
                <c:pt idx="25">
                  <c:v>4504.7093570000625</c:v>
                </c:pt>
                <c:pt idx="26">
                  <c:v>4506.1286311573613</c:v>
                </c:pt>
                <c:pt idx="27">
                  <c:v>4507.543266017261</c:v>
                </c:pt>
                <c:pt idx="28">
                  <c:v>4508.9532503906685</c:v>
                </c:pt>
                <c:pt idx="29">
                  <c:v>4510.3585731103522</c:v>
                </c:pt>
                <c:pt idx="30">
                  <c:v>4511.7592230307655</c:v>
                </c:pt>
                <c:pt idx="31">
                  <c:v>4513.1551890278661</c:v>
                </c:pt>
                <c:pt idx="32">
                  <c:v>4514.5464599989518</c:v>
                </c:pt>
                <c:pt idx="33">
                  <c:v>4515.9330248624819</c:v>
                </c:pt>
                <c:pt idx="34">
                  <c:v>4517.3148725579094</c:v>
                </c:pt>
                <c:pt idx="35">
                  <c:v>4518.6919920455157</c:v>
                </c:pt>
                <c:pt idx="36">
                  <c:v>4520.0643723062403</c:v>
                </c:pt>
                <c:pt idx="37">
                  <c:v>4521.4320023415175</c:v>
                </c:pt>
                <c:pt idx="38">
                  <c:v>4522.7948711731151</c:v>
                </c:pt>
                <c:pt idx="39">
                  <c:v>4524.1529678429688</c:v>
                </c:pt>
                <c:pt idx="40">
                  <c:v>4525.5062814130288</c:v>
                </c:pt>
                <c:pt idx="41">
                  <c:v>4526.8548009650931</c:v>
                </c:pt>
                <c:pt idx="42">
                  <c:v>4528.198515600664</c:v>
                </c:pt>
                <c:pt idx="43">
                  <c:v>4529.5374144407806</c:v>
                </c:pt>
                <c:pt idx="44">
                  <c:v>4530.8714866258761</c:v>
                </c:pt>
                <c:pt idx="45">
                  <c:v>4532.200721315623</c:v>
                </c:pt>
                <c:pt idx="46">
                  <c:v>4533.5251076887826</c:v>
                </c:pt>
                <c:pt idx="47">
                  <c:v>4534.8446349430642</c:v>
                </c:pt>
                <c:pt idx="48">
                  <c:v>4536.159292294974</c:v>
                </c:pt>
                <c:pt idx="49">
                  <c:v>4537.4690689796753</c:v>
                </c:pt>
                <c:pt idx="50">
                  <c:v>4538.7739542508452</c:v>
                </c:pt>
                <c:pt idx="51">
                  <c:v>4540.0739373805354</c:v>
                </c:pt>
                <c:pt idx="52">
                  <c:v>4541.3690076590392</c:v>
                </c:pt>
                <c:pt idx="53">
                  <c:v>4542.659154394747</c:v>
                </c:pt>
                <c:pt idx="54">
                  <c:v>4543.944366914021</c:v>
                </c:pt>
                <c:pt idx="55">
                  <c:v>4545.2246345610611</c:v>
                </c:pt>
                <c:pt idx="56">
                  <c:v>4546.4999466977715</c:v>
                </c:pt>
                <c:pt idx="57">
                  <c:v>4547.7702927036398</c:v>
                </c:pt>
                <c:pt idx="58">
                  <c:v>4549.0356619756039</c:v>
                </c:pt>
                <c:pt idx="59">
                  <c:v>4550.2964266932659</c:v>
                </c:pt>
                <c:pt idx="60">
                  <c:v>4551.5525773514455</c:v>
                </c:pt>
                <c:pt idx="61">
                  <c:v>4552.804104465773</c:v>
                </c:pt>
                <c:pt idx="62">
                  <c:v>4554.0509985725848</c:v>
                </c:pt>
                <c:pt idx="63">
                  <c:v>4555.2932502288168</c:v>
                </c:pt>
                <c:pt idx="64">
                  <c:v>4556.5308500119017</c:v>
                </c:pt>
                <c:pt idx="65">
                  <c:v>4557.7637885196737</c:v>
                </c:pt>
                <c:pt idx="66">
                  <c:v>4558.9920563702635</c:v>
                </c:pt>
                <c:pt idx="67">
                  <c:v>4560.2156442020114</c:v>
                </c:pt>
                <c:pt idx="68">
                  <c:v>4561.4345426733616</c:v>
                </c:pt>
                <c:pt idx="69">
                  <c:v>4562.6487424627849</c:v>
                </c:pt>
                <c:pt idx="70">
                  <c:v>4563.8582342686768</c:v>
                </c:pt>
                <c:pt idx="71">
                  <c:v>4565.0630088092821</c:v>
                </c:pt>
                <c:pt idx="72">
                  <c:v>4566.2630568225995</c:v>
                </c:pt>
                <c:pt idx="73">
                  <c:v>4567.4583690663057</c:v>
                </c:pt>
                <c:pt idx="74">
                  <c:v>4568.6489363176752</c:v>
                </c:pt>
                <c:pt idx="75">
                  <c:v>4569.8347493734964</c:v>
                </c:pt>
                <c:pt idx="76">
                  <c:v>4571.0157990500047</c:v>
                </c:pt>
                <c:pt idx="77">
                  <c:v>4572.1920761828023</c:v>
                </c:pt>
                <c:pt idx="78">
                  <c:v>4573.3635716267891</c:v>
                </c:pt>
                <c:pt idx="79">
                  <c:v>4574.5302762560968</c:v>
                </c:pt>
                <c:pt idx="80">
                  <c:v>4575.6921809640162</c:v>
                </c:pt>
                <c:pt idx="81">
                  <c:v>4576.8492766629397</c:v>
                </c:pt>
                <c:pt idx="82">
                  <c:v>4578.0015542842957</c:v>
                </c:pt>
                <c:pt idx="83">
                  <c:v>4579.1490047784928</c:v>
                </c:pt>
                <c:pt idx="84">
                  <c:v>4580.2916191148579</c:v>
                </c:pt>
                <c:pt idx="85">
                  <c:v>4581.4293882815837</c:v>
                </c:pt>
                <c:pt idx="86">
                  <c:v>4582.562303285682</c:v>
                </c:pt>
                <c:pt idx="87">
                  <c:v>4583.6903551529249</c:v>
                </c:pt>
                <c:pt idx="88">
                  <c:v>4584.8135349278045</c:v>
                </c:pt>
                <c:pt idx="89">
                  <c:v>4585.931833673485</c:v>
                </c:pt>
                <c:pt idx="90">
                  <c:v>4587.0452424717605</c:v>
                </c:pt>
                <c:pt idx="91">
                  <c:v>4588.1537524230189</c:v>
                </c:pt>
                <c:pt idx="92">
                  <c:v>4589.2573546461972</c:v>
                </c:pt>
                <c:pt idx="93">
                  <c:v>4590.356040278758</c:v>
                </c:pt>
                <c:pt idx="94">
                  <c:v>4591.4498004766447</c:v>
                </c:pt>
                <c:pt idx="95">
                  <c:v>4592.5386264142608</c:v>
                </c:pt>
                <c:pt idx="96">
                  <c:v>4593.6225092844388</c:v>
                </c:pt>
                <c:pt idx="97">
                  <c:v>4594.7014402984178</c:v>
                </c:pt>
                <c:pt idx="98">
                  <c:v>4595.7754106858192</c:v>
                </c:pt>
                <c:pt idx="99">
                  <c:v>4596.8444116946321</c:v>
                </c:pt>
                <c:pt idx="100">
                  <c:v>4597.9084345911879</c:v>
                </c:pt>
                <c:pt idx="101">
                  <c:v>4598.9674706601563</c:v>
                </c:pt>
                <c:pt idx="102">
                  <c:v>4600.0215112045262</c:v>
                </c:pt>
                <c:pt idx="103">
                  <c:v>4601.0705475456025</c:v>
                </c:pt>
                <c:pt idx="104">
                  <c:v>4602.1145710229957</c:v>
                </c:pt>
                <c:pt idx="105">
                  <c:v>4603.1535729946218</c:v>
                </c:pt>
                <c:pt idx="106">
                  <c:v>4604.1875448366982</c:v>
                </c:pt>
                <c:pt idx="107">
                  <c:v>4605.216477943748</c:v>
                </c:pt>
                <c:pt idx="108">
                  <c:v>4606.2403637286061</c:v>
                </c:pt>
                <c:pt idx="109">
                  <c:v>4607.2591936224226</c:v>
                </c:pt>
                <c:pt idx="110">
                  <c:v>4608.2729590746767</c:v>
                </c:pt>
                <c:pt idx="111">
                  <c:v>4609.2816515531904</c:v>
                </c:pt>
                <c:pt idx="112">
                  <c:v>4610.2852625441374</c:v>
                </c:pt>
                <c:pt idx="113">
                  <c:v>4611.2837835520695</c:v>
                </c:pt>
                <c:pt idx="114">
                  <c:v>4612.2772060999387</c:v>
                </c:pt>
                <c:pt idx="115">
                  <c:v>4613.2655217291122</c:v>
                </c:pt>
                <c:pt idx="116">
                  <c:v>4614.2487219994073</c:v>
                </c:pt>
                <c:pt idx="117">
                  <c:v>4615.2267984891214</c:v>
                </c:pt>
                <c:pt idx="118">
                  <c:v>4616.19974279506</c:v>
                </c:pt>
                <c:pt idx="119">
                  <c:v>4617.1675465325779</c:v>
                </c:pt>
                <c:pt idx="120">
                  <c:v>4618.0487000295989</c:v>
                </c:pt>
                <c:pt idx="121">
                  <c:v>4618.9252403909268</c:v>
                </c:pt>
                <c:pt idx="122">
                  <c:v>4619.7971606261599</c:v>
                </c:pt>
                <c:pt idx="123">
                  <c:v>4620.664453758478</c:v>
                </c:pt>
                <c:pt idx="124">
                  <c:v>4621.5271128246968</c:v>
                </c:pt>
                <c:pt idx="125">
                  <c:v>4622.3851308753219</c:v>
                </c:pt>
                <c:pt idx="126">
                  <c:v>4623.2385009746022</c:v>
                </c:pt>
                <c:pt idx="127">
                  <c:v>4624.0872162005926</c:v>
                </c:pt>
                <c:pt idx="128">
                  <c:v>4624.9312696452125</c:v>
                </c:pt>
                <c:pt idx="129">
                  <c:v>4625.7706544143093</c:v>
                </c:pt>
                <c:pt idx="130">
                  <c:v>4626.6053636277256</c:v>
                </c:pt>
                <c:pt idx="131">
                  <c:v>4627.4353904193631</c:v>
                </c:pt>
                <c:pt idx="132">
                  <c:v>4628.2607279372533</c:v>
                </c:pt>
                <c:pt idx="133">
                  <c:v>4629.0813693436321</c:v>
                </c:pt>
                <c:pt idx="134">
                  <c:v>4629.8973078150084</c:v>
                </c:pt>
                <c:pt idx="135">
                  <c:v>4630.7085365422463</c:v>
                </c:pt>
                <c:pt idx="136">
                  <c:v>4631.5150487306382</c:v>
                </c:pt>
                <c:pt idx="137">
                  <c:v>4632.3168375999885</c:v>
                </c:pt>
                <c:pt idx="138">
                  <c:v>4633.1138963846952</c:v>
                </c:pt>
                <c:pt idx="139">
                  <c:v>4633.9062183338337</c:v>
                </c:pt>
                <c:pt idx="140">
                  <c:v>4634.6937967112481</c:v>
                </c:pt>
                <c:pt idx="141">
                  <c:v>4635.4766247956368</c:v>
                </c:pt>
                <c:pt idx="142">
                  <c:v>4636.2546958806452</c:v>
                </c:pt>
                <c:pt idx="143">
                  <c:v>4637.0280032749606</c:v>
                </c:pt>
                <c:pt idx="144">
                  <c:v>4637.79654030241</c:v>
                </c:pt>
                <c:pt idx="145">
                  <c:v>4638.5603003020551</c:v>
                </c:pt>
                <c:pt idx="146">
                  <c:v>4639.3192766282973</c:v>
                </c:pt>
                <c:pt idx="147">
                  <c:v>4640.0734626509775</c:v>
                </c:pt>
                <c:pt idx="148">
                  <c:v>4640.8228517554844</c:v>
                </c:pt>
                <c:pt idx="149">
                  <c:v>4641.5674373428619</c:v>
                </c:pt>
                <c:pt idx="150">
                  <c:v>4642.3072128299191</c:v>
                </c:pt>
                <c:pt idx="151">
                  <c:v>4643.0421716493438</c:v>
                </c:pt>
                <c:pt idx="152">
                  <c:v>4643.7723072498156</c:v>
                </c:pt>
                <c:pt idx="153">
                  <c:v>4644.4976130961277</c:v>
                </c:pt>
                <c:pt idx="154">
                  <c:v>4645.2180826693002</c:v>
                </c:pt>
                <c:pt idx="155">
                  <c:v>4645.9337094667089</c:v>
                </c:pt>
                <c:pt idx="156">
                  <c:v>4646.6444870022078</c:v>
                </c:pt>
                <c:pt idx="157">
                  <c:v>4647.3504088062555</c:v>
                </c:pt>
                <c:pt idx="158">
                  <c:v>4648.0514684260443</c:v>
                </c:pt>
                <c:pt idx="159">
                  <c:v>4648.747659425635</c:v>
                </c:pt>
                <c:pt idx="160">
                  <c:v>4649.438975386086</c:v>
                </c:pt>
                <c:pt idx="161">
                  <c:v>4650.1254099055986</c:v>
                </c:pt>
                <c:pt idx="162">
                  <c:v>4650.8069565996484</c:v>
                </c:pt>
                <c:pt idx="163">
                  <c:v>4651.483609101133</c:v>
                </c:pt>
                <c:pt idx="164">
                  <c:v>4652.1553610605106</c:v>
                </c:pt>
                <c:pt idx="165">
                  <c:v>4652.8222061459528</c:v>
                </c:pt>
                <c:pt idx="166">
                  <c:v>4653.4841380434918</c:v>
                </c:pt>
                <c:pt idx="167">
                  <c:v>4654.1411504571697</c:v>
                </c:pt>
                <c:pt idx="168">
                  <c:v>4654.7932371091974</c:v>
                </c:pt>
                <c:pt idx="169">
                  <c:v>4655.4403917401105</c:v>
                </c:pt>
                <c:pt idx="170">
                  <c:v>4656.0826081089244</c:v>
                </c:pt>
                <c:pt idx="171">
                  <c:v>4656.7198799933021</c:v>
                </c:pt>
                <c:pt idx="172">
                  <c:v>4657.3522011897185</c:v>
                </c:pt>
                <c:pt idx="173">
                  <c:v>4657.9795655136231</c:v>
                </c:pt>
                <c:pt idx="174">
                  <c:v>4658.6019667996134</c:v>
                </c:pt>
                <c:pt idx="175">
                  <c:v>4659.2193989016087</c:v>
                </c:pt>
                <c:pt idx="176">
                  <c:v>4659.8318556930208</c:v>
                </c:pt>
                <c:pt idx="177">
                  <c:v>4660.4393310669348</c:v>
                </c:pt>
                <c:pt idx="178">
                  <c:v>4661.0418189362917</c:v>
                </c:pt>
                <c:pt idx="179">
                  <c:v>4661.6393132340627</c:v>
                </c:pt>
                <c:pt idx="180">
                  <c:v>4378.1578431059252</c:v>
                </c:pt>
                <c:pt idx="181">
                  <c:v>4378.3223027997974</c:v>
                </c:pt>
                <c:pt idx="182">
                  <c:v>4378.483424258553</c:v>
                </c:pt>
                <c:pt idx="183">
                  <c:v>4378.6412036328265</c:v>
                </c:pt>
                <c:pt idx="184">
                  <c:v>4378.7956370791526</c:v>
                </c:pt>
                <c:pt idx="185">
                  <c:v>4378.9467207600337</c:v>
                </c:pt>
                <c:pt idx="186">
                  <c:v>4379.0944508440216</c:v>
                </c:pt>
                <c:pt idx="187">
                  <c:v>4379.2388235057897</c:v>
                </c:pt>
                <c:pt idx="188">
                  <c:v>4379.3798349262088</c:v>
                </c:pt>
                <c:pt idx="189">
                  <c:v>4379.5174812924297</c:v>
                </c:pt>
                <c:pt idx="190">
                  <c:v>4379.651758797957</c:v>
                </c:pt>
                <c:pt idx="191">
                  <c:v>4379.782663642728</c:v>
                </c:pt>
                <c:pt idx="192">
                  <c:v>1234.6631396218102</c:v>
                </c:pt>
                <c:pt idx="193">
                  <c:v>1234.787287771019</c:v>
                </c:pt>
                <c:pt idx="194">
                  <c:v>1234.9080518986891</c:v>
                </c:pt>
                <c:pt idx="195">
                  <c:v>1235.025428231294</c:v>
                </c:pt>
                <c:pt idx="196">
                  <c:v>1235.1394130021474</c:v>
                </c:pt>
                <c:pt idx="197">
                  <c:v>1235.2500024514811</c:v>
                </c:pt>
                <c:pt idx="198">
                  <c:v>1235.3571928265319</c:v>
                </c:pt>
                <c:pt idx="199">
                  <c:v>1235.460980381624</c:v>
                </c:pt>
                <c:pt idx="200">
                  <c:v>1235.5613613782548</c:v>
                </c:pt>
                <c:pt idx="201">
                  <c:v>1235.6583320851782</c:v>
                </c:pt>
                <c:pt idx="202">
                  <c:v>1235.7518887784931</c:v>
                </c:pt>
                <c:pt idx="203">
                  <c:v>1235.8420277417297</c:v>
                </c:pt>
                <c:pt idx="204">
                  <c:v>1235.9287452659353</c:v>
                </c:pt>
                <c:pt idx="205">
                  <c:v>1236.0120376497641</c:v>
                </c:pt>
                <c:pt idx="206">
                  <c:v>1236.0919011995645</c:v>
                </c:pt>
                <c:pt idx="207">
                  <c:v>1236.1683322294707</c:v>
                </c:pt>
                <c:pt idx="208">
                  <c:v>1236.2413270614904</c:v>
                </c:pt>
                <c:pt idx="209">
                  <c:v>1236.3108820255973</c:v>
                </c:pt>
                <c:pt idx="210">
                  <c:v>1236.3769934598213</c:v>
                </c:pt>
                <c:pt idx="211">
                  <c:v>1236.4396577103419</c:v>
                </c:pt>
                <c:pt idx="212">
                  <c:v>1236.4988711315802</c:v>
                </c:pt>
                <c:pt idx="213">
                  <c:v>1236.5546300862923</c:v>
                </c:pt>
                <c:pt idx="214">
                  <c:v>1236.6069309456652</c:v>
                </c:pt>
                <c:pt idx="215">
                  <c:v>1236.6557700894086</c:v>
                </c:pt>
                <c:pt idx="216">
                  <c:v>1236.7011439058542</c:v>
                </c:pt>
                <c:pt idx="217">
                  <c:v>1236.7430487920476</c:v>
                </c:pt>
                <c:pt idx="218">
                  <c:v>1236.7814811538508</c:v>
                </c:pt>
                <c:pt idx="219">
                  <c:v>1236.8164374060334</c:v>
                </c:pt>
                <c:pt idx="220">
                  <c:v>1236.8479139723763</c:v>
                </c:pt>
                <c:pt idx="221">
                  <c:v>1236.8759072857692</c:v>
                </c:pt>
                <c:pt idx="222">
                  <c:v>1236.9004137883071</c:v>
                </c:pt>
                <c:pt idx="223">
                  <c:v>1236.9214299313965</c:v>
                </c:pt>
                <c:pt idx="224">
                  <c:v>1236.9389521758515</c:v>
                </c:pt>
                <c:pt idx="225">
                  <c:v>1236.952976991998</c:v>
                </c:pt>
                <c:pt idx="226">
                  <c:v>1236.9635008597761</c:v>
                </c:pt>
                <c:pt idx="227">
                  <c:v>1236.970520268841</c:v>
                </c:pt>
                <c:pt idx="228">
                  <c:v>-6.0032829437548958E-14</c:v>
                </c:pt>
                <c:pt idx="229">
                  <c:v>-6.0097851120181147E-14</c:v>
                </c:pt>
                <c:pt idx="230">
                  <c:v>-6.0162943320584148E-14</c:v>
                </c:pt>
                <c:pt idx="231">
                  <c:v>-6.0228106115336538E-14</c:v>
                </c:pt>
                <c:pt idx="232">
                  <c:v>-6.0293339581100274E-14</c:v>
                </c:pt>
                <c:pt idx="233">
                  <c:v>-6.0358643794620618E-14</c:v>
                </c:pt>
                <c:pt idx="234">
                  <c:v>-6.0424018832726285E-14</c:v>
                </c:pt>
                <c:pt idx="235">
                  <c:v>-6.048946477232956E-14</c:v>
                </c:pt>
                <c:pt idx="236">
                  <c:v>-6.0554981690426322E-14</c:v>
                </c:pt>
                <c:pt idx="237">
                  <c:v>-6.062056966409622E-14</c:v>
                </c:pt>
                <c:pt idx="238">
                  <c:v>-6.068622877050265E-14</c:v>
                </c:pt>
                <c:pt idx="239">
                  <c:v>-6.0751959086893004E-14</c:v>
                </c:pt>
                <c:pt idx="240">
                  <c:v>-6.0817760690598585E-14</c:v>
                </c:pt>
                <c:pt idx="241">
                  <c:v>-6.0883633659034807E-14</c:v>
                </c:pt>
                <c:pt idx="242">
                  <c:v>-6.0949578069701296E-14</c:v>
                </c:pt>
                <c:pt idx="243">
                  <c:v>-6.1015594000181942E-14</c:v>
                </c:pt>
                <c:pt idx="244">
                  <c:v>-6.1081681528144961E-14</c:v>
                </c:pt>
                <c:pt idx="245">
                  <c:v>-6.1147840731343095E-14</c:v>
                </c:pt>
                <c:pt idx="246">
                  <c:v>-6.1214071687613528E-14</c:v>
                </c:pt>
                <c:pt idx="247">
                  <c:v>-6.1280374474878186E-14</c:v>
                </c:pt>
                <c:pt idx="248">
                  <c:v>-6.1346749171143673E-14</c:v>
                </c:pt>
                <c:pt idx="249">
                  <c:v>-6.141319585450144E-14</c:v>
                </c:pt>
                <c:pt idx="250">
                  <c:v>-6.1479714603127816E-14</c:v>
                </c:pt>
                <c:pt idx="251">
                  <c:v>-6.1546305495284202E-14</c:v>
                </c:pt>
                <c:pt idx="252">
                  <c:v>-6.1612968609317032E-14</c:v>
                </c:pt>
                <c:pt idx="253">
                  <c:v>-6.1679704023657988E-14</c:v>
                </c:pt>
                <c:pt idx="254">
                  <c:v>-6.1746511816823998E-14</c:v>
                </c:pt>
                <c:pt idx="255">
                  <c:v>-6.1813392067417364E-14</c:v>
                </c:pt>
                <c:pt idx="256">
                  <c:v>-6.1880344854125929E-14</c:v>
                </c:pt>
                <c:pt idx="257">
                  <c:v>-6.194737025572303E-14</c:v>
                </c:pt>
                <c:pt idx="258">
                  <c:v>-6.2014468351067711E-14</c:v>
                </c:pt>
                <c:pt idx="259">
                  <c:v>-6.2081639219104729E-14</c:v>
                </c:pt>
                <c:pt idx="260">
                  <c:v>-6.2148882938864692E-14</c:v>
                </c:pt>
                <c:pt idx="261">
                  <c:v>-6.2216199589464177E-14</c:v>
                </c:pt>
                <c:pt idx="262">
                  <c:v>-6.2283589250105767E-14</c:v>
                </c:pt>
                <c:pt idx="263">
                  <c:v>-6.2351052000078174E-14</c:v>
                </c:pt>
                <c:pt idx="264">
                  <c:v>-6.2418587918756328E-14</c:v>
                </c:pt>
                <c:pt idx="265">
                  <c:v>-6.2486197085601509E-14</c:v>
                </c:pt>
                <c:pt idx="266">
                  <c:v>-6.2553879580161314E-14</c:v>
                </c:pt>
                <c:pt idx="267">
                  <c:v>-6.2621635482069925E-14</c:v>
                </c:pt>
                <c:pt idx="268">
                  <c:v>-6.2689464871048137E-14</c:v>
                </c:pt>
                <c:pt idx="269">
                  <c:v>-6.2757367826903353E-14</c:v>
                </c:pt>
                <c:pt idx="270">
                  <c:v>-6.2825344429529816E-14</c:v>
                </c:pt>
                <c:pt idx="271">
                  <c:v>-6.2893394758908619E-14</c:v>
                </c:pt>
                <c:pt idx="272">
                  <c:v>-6.2961518895107893E-14</c:v>
                </c:pt>
                <c:pt idx="273">
                  <c:v>-6.3029716918282724E-14</c:v>
                </c:pt>
                <c:pt idx="274">
                  <c:v>-6.3097988908675435E-14</c:v>
                </c:pt>
                <c:pt idx="275">
                  <c:v>-6.3166334946615619E-14</c:v>
                </c:pt>
                <c:pt idx="276">
                  <c:v>-6.3234755112520174E-14</c:v>
                </c:pt>
                <c:pt idx="277">
                  <c:v>-6.330324948689349E-14</c:v>
                </c:pt>
                <c:pt idx="278">
                  <c:v>-6.3371818150327492E-14</c:v>
                </c:pt>
                <c:pt idx="279">
                  <c:v>-6.3440461183501723E-14</c:v>
                </c:pt>
                <c:pt idx="280">
                  <c:v>-6.3509178667183448E-14</c:v>
                </c:pt>
                <c:pt idx="281">
                  <c:v>-6.3577970682227817E-14</c:v>
                </c:pt>
                <c:pt idx="282">
                  <c:v>-6.3646837309577879E-14</c:v>
                </c:pt>
                <c:pt idx="283">
                  <c:v>-6.3715778630264669E-14</c:v>
                </c:pt>
                <c:pt idx="284">
                  <c:v>-6.3784794725407372E-14</c:v>
                </c:pt>
                <c:pt idx="285">
                  <c:v>-6.3853885676213387E-14</c:v>
                </c:pt>
                <c:pt idx="286">
                  <c:v>-6.3923051563978428E-14</c:v>
                </c:pt>
                <c:pt idx="287">
                  <c:v>-6.3992292470086598E-14</c:v>
                </c:pt>
                <c:pt idx="288">
                  <c:v>-6.4061608476010492E-14</c:v>
                </c:pt>
                <c:pt idx="289">
                  <c:v>-6.413099966331131E-14</c:v>
                </c:pt>
                <c:pt idx="290">
                  <c:v>-6.4200466113638996E-14</c:v>
                </c:pt>
                <c:pt idx="291">
                  <c:v>-6.4270007908732213E-14</c:v>
                </c:pt>
                <c:pt idx="292">
                  <c:v>-6.4339625130418516E-14</c:v>
                </c:pt>
                <c:pt idx="293">
                  <c:v>-6.4409317860614523E-14</c:v>
                </c:pt>
                <c:pt idx="294">
                  <c:v>-6.4479086181325833E-14</c:v>
                </c:pt>
                <c:pt idx="295">
                  <c:v>-6.4548930174647245E-14</c:v>
                </c:pt>
                <c:pt idx="296">
                  <c:v>-6.4618849922762943E-14</c:v>
                </c:pt>
                <c:pt idx="297">
                  <c:v>-6.4688845507946325E-14</c:v>
                </c:pt>
                <c:pt idx="298">
                  <c:v>-6.475891701256035E-14</c:v>
                </c:pt>
                <c:pt idx="299">
                  <c:v>-6.4829064519057517E-14</c:v>
                </c:pt>
                <c:pt idx="300">
                  <c:v>-6.4899288109980017E-14</c:v>
                </c:pt>
                <c:pt idx="301">
                  <c:v>-6.4969587867959766E-14</c:v>
                </c:pt>
                <c:pt idx="302">
                  <c:v>-6.5039963875718562E-14</c:v>
                </c:pt>
                <c:pt idx="303">
                  <c:v>-6.5110416216068169E-14</c:v>
                </c:pt>
                <c:pt idx="304">
                  <c:v>-6.5180944971910361E-14</c:v>
                </c:pt>
                <c:pt idx="305">
                  <c:v>-6.525155022623714E-14</c:v>
                </c:pt>
                <c:pt idx="306">
                  <c:v>-6.5322232062130668E-14</c:v>
                </c:pt>
                <c:pt idx="307">
                  <c:v>-6.5392990562763541E-14</c:v>
                </c:pt>
                <c:pt idx="308">
                  <c:v>-6.5463825811398793E-14</c:v>
                </c:pt>
                <c:pt idx="309">
                  <c:v>-6.5534737891389926E-14</c:v>
                </c:pt>
                <c:pt idx="310">
                  <c:v>-6.5605726886181196E-14</c:v>
                </c:pt>
                <c:pt idx="311">
                  <c:v>-6.5676792879307507E-14</c:v>
                </c:pt>
                <c:pt idx="312">
                  <c:v>-6.5747935954394705E-14</c:v>
                </c:pt>
                <c:pt idx="313">
                  <c:v>-6.5819156195159472E-14</c:v>
                </c:pt>
                <c:pt idx="314">
                  <c:v>-6.5890453685409621E-14</c:v>
                </c:pt>
                <c:pt idx="315">
                  <c:v>-6.5961828509044044E-14</c:v>
                </c:pt>
                <c:pt idx="316">
                  <c:v>-6.6033280750052925E-14</c:v>
                </c:pt>
                <c:pt idx="317">
                  <c:v>-6.6104810492517729E-14</c:v>
                </c:pt>
                <c:pt idx="318">
                  <c:v>-6.6176417820611418E-14</c:v>
                </c:pt>
                <c:pt idx="319">
                  <c:v>-6.6248102818598433E-14</c:v>
                </c:pt>
                <c:pt idx="320">
                  <c:v>-6.6319865570834892E-14</c:v>
                </c:pt>
                <c:pt idx="321">
                  <c:v>-6.6391706161768642E-14</c:v>
                </c:pt>
                <c:pt idx="322">
                  <c:v>-6.6463624675939385E-14</c:v>
                </c:pt>
                <c:pt idx="323">
                  <c:v>-6.6535621197978717E-14</c:v>
                </c:pt>
                <c:pt idx="324">
                  <c:v>-6.6607695812610325E-14</c:v>
                </c:pt>
                <c:pt idx="325">
                  <c:v>-6.6679848604649983E-14</c:v>
                </c:pt>
                <c:pt idx="326">
                  <c:v>-6.6752079659005733E-14</c:v>
                </c:pt>
                <c:pt idx="327">
                  <c:v>-6.6824389060677929E-14</c:v>
                </c:pt>
                <c:pt idx="328">
                  <c:v>-6.6896776894759408E-14</c:v>
                </c:pt>
                <c:pt idx="329">
                  <c:v>-6.6969243246435522E-14</c:v>
                </c:pt>
                <c:pt idx="330">
                  <c:v>-6.7041788200984243E-14</c:v>
                </c:pt>
                <c:pt idx="331">
                  <c:v>-6.7114411843776313E-14</c:v>
                </c:pt>
                <c:pt idx="332">
                  <c:v>-6.718711426027532E-14</c:v>
                </c:pt>
                <c:pt idx="333">
                  <c:v>-6.7259895536037784E-14</c:v>
                </c:pt>
                <c:pt idx="334">
                  <c:v>-6.7332755756713225E-14</c:v>
                </c:pt>
                <c:pt idx="335">
                  <c:v>-6.7405695008044386E-14</c:v>
                </c:pt>
                <c:pt idx="336">
                  <c:v>-6.7478713375867247E-14</c:v>
                </c:pt>
                <c:pt idx="337">
                  <c:v>-6.755181094611109E-14</c:v>
                </c:pt>
                <c:pt idx="338">
                  <c:v>-6.7624987804798658E-14</c:v>
                </c:pt>
                <c:pt idx="339">
                  <c:v>-6.7698244038046274E-14</c:v>
                </c:pt>
                <c:pt idx="340">
                  <c:v>-6.7771579732063902E-14</c:v>
                </c:pt>
                <c:pt idx="341">
                  <c:v>-6.784499497315526E-14</c:v>
                </c:pt>
                <c:pt idx="342">
                  <c:v>-6.7918489847717909E-14</c:v>
                </c:pt>
                <c:pt idx="343">
                  <c:v>-6.7992064442243429E-14</c:v>
                </c:pt>
                <c:pt idx="344">
                  <c:v>-6.8065718843317382E-14</c:v>
                </c:pt>
                <c:pt idx="345">
                  <c:v>-6.8139453137619541E-14</c:v>
                </c:pt>
                <c:pt idx="346">
                  <c:v>-6.821326741192396E-14</c:v>
                </c:pt>
                <c:pt idx="347">
                  <c:v>-6.8287161753099018E-14</c:v>
                </c:pt>
                <c:pt idx="348">
                  <c:v>-6.8361136248107593E-14</c:v>
                </c:pt>
                <c:pt idx="349">
                  <c:v>-6.8435190984007175E-14</c:v>
                </c:pt>
                <c:pt idx="350">
                  <c:v>-6.8509326047949842E-14</c:v>
                </c:pt>
                <c:pt idx="351">
                  <c:v>-6.8583541527182562E-14</c:v>
                </c:pt>
                <c:pt idx="352">
                  <c:v>-6.8657837509047095E-14</c:v>
                </c:pt>
                <c:pt idx="353">
                  <c:v>-6.8732214080980238E-14</c:v>
                </c:pt>
                <c:pt idx="354">
                  <c:v>-6.8806671330513861E-14</c:v>
                </c:pt>
                <c:pt idx="355">
                  <c:v>-6.8881209345275074E-14</c:v>
                </c:pt>
                <c:pt idx="356">
                  <c:v>-6.8955828212986219E-14</c:v>
                </c:pt>
                <c:pt idx="357">
                  <c:v>-6.9030528021465123E-14</c:v>
                </c:pt>
                <c:pt idx="358">
                  <c:v>-6.9105308858625044E-14</c:v>
                </c:pt>
                <c:pt idx="359">
                  <c:v>-6.9180170812474878E-14</c:v>
                </c:pt>
                <c:pt idx="360">
                  <c:v>-6.9255113971119205E-14</c:v>
                </c:pt>
                <c:pt idx="361">
                  <c:v>-6.933013842275853E-14</c:v>
                </c:pt>
                <c:pt idx="362">
                  <c:v>-6.9405244255689133E-14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93-4F81-8438-57244F469427}"/>
            </c:ext>
          </c:extLst>
        </c:ser>
        <c:ser>
          <c:idx val="2"/>
          <c:order val="1"/>
          <c:tx>
            <c:strRef>
              <c:f>'ניתוח תמהיל נבחר'!$DB$49</c:f>
              <c:strCache>
                <c:ptCount val="1"/>
                <c:pt idx="0">
                  <c:v>מחמיר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נבחר'!$DD$53:$DD$415</c:f>
              <c:numCache>
                <c:formatCode>"₪"\ #,##0</c:formatCode>
                <c:ptCount val="363"/>
                <c:pt idx="0">
                  <c:v>4530.5396266098014</c:v>
                </c:pt>
                <c:pt idx="1">
                  <c:v>4530.6208748960544</c:v>
                </c:pt>
                <c:pt idx="2">
                  <c:v>4530.7394022657827</c:v>
                </c:pt>
                <c:pt idx="3">
                  <c:v>4530.8918701594876</c:v>
                </c:pt>
                <c:pt idx="4">
                  <c:v>4531.071557934496</c:v>
                </c:pt>
                <c:pt idx="5">
                  <c:v>4531.2751307917551</c:v>
                </c:pt>
                <c:pt idx="6">
                  <c:v>4532.9487630349731</c:v>
                </c:pt>
                <c:pt idx="7">
                  <c:v>4534.637995713314</c:v>
                </c:pt>
                <c:pt idx="8">
                  <c:v>4536.3394736641603</c:v>
                </c:pt>
                <c:pt idx="9">
                  <c:v>4538.0532379641654</c:v>
                </c:pt>
                <c:pt idx="10">
                  <c:v>4539.7895642559051</c:v>
                </c:pt>
                <c:pt idx="11">
                  <c:v>4541.5314676942853</c:v>
                </c:pt>
                <c:pt idx="12">
                  <c:v>4543.2755557599048</c:v>
                </c:pt>
                <c:pt idx="13">
                  <c:v>4545.0629287804413</c:v>
                </c:pt>
                <c:pt idx="14">
                  <c:v>4546.8492081127752</c:v>
                </c:pt>
                <c:pt idx="15">
                  <c:v>4548.6309619626782</c:v>
                </c:pt>
                <c:pt idx="16">
                  <c:v>4550.4081770449138</c:v>
                </c:pt>
                <c:pt idx="17">
                  <c:v>4552.1808400967102</c:v>
                </c:pt>
                <c:pt idx="18">
                  <c:v>4553.9489378775224</c:v>
                </c:pt>
                <c:pt idx="19">
                  <c:v>4556.0079316134143</c:v>
                </c:pt>
                <c:pt idx="20">
                  <c:v>4558.0614851736927</c:v>
                </c:pt>
                <c:pt idx="21">
                  <c:v>4560.1095795309466</c:v>
                </c:pt>
                <c:pt idx="22">
                  <c:v>4562.1521956934175</c:v>
                </c:pt>
                <c:pt idx="23">
                  <c:v>4564.1893147045648</c:v>
                </c:pt>
                <c:pt idx="24">
                  <c:v>4566.2209176426495</c:v>
                </c:pt>
                <c:pt idx="25">
                  <c:v>4568.2469856203043</c:v>
                </c:pt>
                <c:pt idx="26">
                  <c:v>4570.2674997841123</c:v>
                </c:pt>
                <c:pt idx="27">
                  <c:v>4572.2824413141971</c:v>
                </c:pt>
                <c:pt idx="28">
                  <c:v>4574.2917914238024</c:v>
                </c:pt>
                <c:pt idx="29">
                  <c:v>4576.2955313588855</c:v>
                </c:pt>
                <c:pt idx="30">
                  <c:v>4578.2936423977053</c:v>
                </c:pt>
                <c:pt idx="31">
                  <c:v>4580.2861058504241</c:v>
                </c:pt>
                <c:pt idx="32">
                  <c:v>4582.2729030586988</c:v>
                </c:pt>
                <c:pt idx="33">
                  <c:v>4584.2540153952923</c:v>
                </c:pt>
                <c:pt idx="34">
                  <c:v>4586.2294242636744</c:v>
                </c:pt>
                <c:pt idx="35">
                  <c:v>4588.1991110976296</c:v>
                </c:pt>
                <c:pt idx="36">
                  <c:v>4590.1630573608727</c:v>
                </c:pt>
                <c:pt idx="37">
                  <c:v>4592.1212445466645</c:v>
                </c:pt>
                <c:pt idx="38">
                  <c:v>4594.0736541774304</c:v>
                </c:pt>
                <c:pt idx="39">
                  <c:v>4596.0202678043843</c:v>
                </c:pt>
                <c:pt idx="40">
                  <c:v>4597.9610670071588</c:v>
                </c:pt>
                <c:pt idx="41">
                  <c:v>4599.8960333934283</c:v>
                </c:pt>
                <c:pt idx="42">
                  <c:v>4601.8251485985502</c:v>
                </c:pt>
                <c:pt idx="43">
                  <c:v>4603.7483942852004</c:v>
                </c:pt>
                <c:pt idx="44">
                  <c:v>4605.6657521430161</c:v>
                </c:pt>
                <c:pt idx="45">
                  <c:v>4607.5772038882387</c:v>
                </c:pt>
                <c:pt idx="46">
                  <c:v>4609.482731263367</c:v>
                </c:pt>
                <c:pt idx="47">
                  <c:v>4611.3823160368102</c:v>
                </c:pt>
                <c:pt idx="48">
                  <c:v>4613.2759400025398</c:v>
                </c:pt>
                <c:pt idx="49">
                  <c:v>4615.1635849797603</c:v>
                </c:pt>
                <c:pt idx="50">
                  <c:v>4617.0452328125666</c:v>
                </c:pt>
                <c:pt idx="51">
                  <c:v>4618.9208653696187</c:v>
                </c:pt>
                <c:pt idx="52">
                  <c:v>4620.7904645438111</c:v>
                </c:pt>
                <c:pt idx="53">
                  <c:v>4622.6540122519536</c:v>
                </c:pt>
                <c:pt idx="54">
                  <c:v>4624.5114904344518</c:v>
                </c:pt>
                <c:pt idx="55">
                  <c:v>4626.3628810549944</c:v>
                </c:pt>
                <c:pt idx="56">
                  <c:v>4628.2081661002412</c:v>
                </c:pt>
                <c:pt idx="57">
                  <c:v>4630.0473275795212</c:v>
                </c:pt>
                <c:pt idx="58">
                  <c:v>4631.8803475245268</c:v>
                </c:pt>
                <c:pt idx="59">
                  <c:v>4633.7078815101131</c:v>
                </c:pt>
                <c:pt idx="60">
                  <c:v>4635.529914792648</c:v>
                </c:pt>
                <c:pt idx="61">
                  <c:v>4637.3464326652529</c:v>
                </c:pt>
                <c:pt idx="62">
                  <c:v>4639.1574204575827</c:v>
                </c:pt>
                <c:pt idx="63">
                  <c:v>4640.9628635356194</c:v>
                </c:pt>
                <c:pt idx="64">
                  <c:v>4642.7627473014618</c:v>
                </c:pt>
                <c:pt idx="65">
                  <c:v>4644.5570571931266</c:v>
                </c:pt>
                <c:pt idx="66">
                  <c:v>4646.3457786843537</c:v>
                </c:pt>
                <c:pt idx="67">
                  <c:v>4648.1288972844141</c:v>
                </c:pt>
                <c:pt idx="68">
                  <c:v>4649.9063985379225</c:v>
                </c:pt>
                <c:pt idx="69">
                  <c:v>4651.6782680246579</c:v>
                </c:pt>
                <c:pt idx="70">
                  <c:v>4653.4444913593907</c:v>
                </c:pt>
                <c:pt idx="71">
                  <c:v>4655.2050541917069</c:v>
                </c:pt>
                <c:pt idx="72">
                  <c:v>4656.9599422058473</c:v>
                </c:pt>
                <c:pt idx="73">
                  <c:v>4658.7091411205456</c:v>
                </c:pt>
                <c:pt idx="74">
                  <c:v>4660.452636688874</c:v>
                </c:pt>
                <c:pt idx="75">
                  <c:v>4662.190414698096</c:v>
                </c:pt>
                <c:pt idx="76">
                  <c:v>4663.9224609695166</c:v>
                </c:pt>
                <c:pt idx="77">
                  <c:v>4665.6487613583531</c:v>
                </c:pt>
                <c:pt idx="78">
                  <c:v>4667.3693017535952</c:v>
                </c:pt>
                <c:pt idx="79">
                  <c:v>4669.0840680778783</c:v>
                </c:pt>
                <c:pt idx="80">
                  <c:v>4670.7930462873646</c:v>
                </c:pt>
                <c:pt idx="81">
                  <c:v>4672.4962223716229</c:v>
                </c:pt>
                <c:pt idx="82">
                  <c:v>4674.1935823535259</c:v>
                </c:pt>
                <c:pt idx="83">
                  <c:v>4675.8851122891338</c:v>
                </c:pt>
                <c:pt idx="84">
                  <c:v>4677.5707982676031</c:v>
                </c:pt>
                <c:pt idx="85">
                  <c:v>4679.2506264110943</c:v>
                </c:pt>
                <c:pt idx="86">
                  <c:v>4680.924582874678</c:v>
                </c:pt>
                <c:pt idx="87">
                  <c:v>4682.5926538462563</c:v>
                </c:pt>
                <c:pt idx="88">
                  <c:v>4684.2548255464908</c:v>
                </c:pt>
                <c:pt idx="89">
                  <c:v>4685.9110842287264</c:v>
                </c:pt>
                <c:pt idx="90">
                  <c:v>4687.5614161789335</c:v>
                </c:pt>
                <c:pt idx="91">
                  <c:v>4689.2058077156435</c:v>
                </c:pt>
                <c:pt idx="92">
                  <c:v>4690.8442451899045</c:v>
                </c:pt>
                <c:pt idx="93">
                  <c:v>4692.4767149852287</c:v>
                </c:pt>
                <c:pt idx="94">
                  <c:v>4694.1032035175613</c:v>
                </c:pt>
                <c:pt idx="95">
                  <c:v>4695.7236972352384</c:v>
                </c:pt>
                <c:pt idx="96">
                  <c:v>4697.3381826189652</c:v>
                </c:pt>
                <c:pt idx="97">
                  <c:v>4698.9466461817956</c:v>
                </c:pt>
                <c:pt idx="98">
                  <c:v>4700.549074469116</c:v>
                </c:pt>
                <c:pt idx="99">
                  <c:v>4702.1454540586401</c:v>
                </c:pt>
                <c:pt idx="100">
                  <c:v>4703.7357715604021</c:v>
                </c:pt>
                <c:pt idx="101">
                  <c:v>4705.3200136167707</c:v>
                </c:pt>
                <c:pt idx="102">
                  <c:v>4706.8981669024506</c:v>
                </c:pt>
                <c:pt idx="103">
                  <c:v>4708.4702181245102</c:v>
                </c:pt>
                <c:pt idx="104">
                  <c:v>4710.0361540223967</c:v>
                </c:pt>
                <c:pt idx="105">
                  <c:v>4711.5959613679788</c:v>
                </c:pt>
                <c:pt idx="106">
                  <c:v>4713.1496269655763</c:v>
                </c:pt>
                <c:pt idx="107">
                  <c:v>4714.6971376520059</c:v>
                </c:pt>
                <c:pt idx="108">
                  <c:v>4716.238480296639</c:v>
                </c:pt>
                <c:pt idx="109">
                  <c:v>4717.7736418014529</c:v>
                </c:pt>
                <c:pt idx="110">
                  <c:v>4719.3026091011034</c:v>
                </c:pt>
                <c:pt idx="111">
                  <c:v>4720.8253691629907</c:v>
                </c:pt>
                <c:pt idx="112">
                  <c:v>4722.341908987346</c:v>
                </c:pt>
                <c:pt idx="113">
                  <c:v>4723.8522156073104</c:v>
                </c:pt>
                <c:pt idx="114">
                  <c:v>4725.3562760890345</c:v>
                </c:pt>
                <c:pt idx="115">
                  <c:v>4726.8540775317797</c:v>
                </c:pt>
                <c:pt idx="116">
                  <c:v>4728.3456070680195</c:v>
                </c:pt>
                <c:pt idx="117">
                  <c:v>4729.8308518635631</c:v>
                </c:pt>
                <c:pt idx="118">
                  <c:v>4731.3097991176728</c:v>
                </c:pt>
                <c:pt idx="119">
                  <c:v>4732.7824360631957</c:v>
                </c:pt>
                <c:pt idx="120">
                  <c:v>4734.1345068007322</c:v>
                </c:pt>
                <c:pt idx="121">
                  <c:v>4735.4809146397565</c:v>
                </c:pt>
                <c:pt idx="122">
                  <c:v>4736.8216488392372</c:v>
                </c:pt>
                <c:pt idx="123">
                  <c:v>4738.156698681797</c:v>
                </c:pt>
                <c:pt idx="124">
                  <c:v>4739.4860534738655</c:v>
                </c:pt>
                <c:pt idx="125">
                  <c:v>4740.8097025458401</c:v>
                </c:pt>
                <c:pt idx="126">
                  <c:v>4742.12763525225</c:v>
                </c:pt>
                <c:pt idx="127">
                  <c:v>4743.439840971927</c:v>
                </c:pt>
                <c:pt idx="128">
                  <c:v>4744.7463091081836</c:v>
                </c:pt>
                <c:pt idx="129">
                  <c:v>4746.0470290889916</c:v>
                </c:pt>
                <c:pt idx="130">
                  <c:v>4747.3419903671693</c:v>
                </c:pt>
                <c:pt idx="131">
                  <c:v>4748.6311824205777</c:v>
                </c:pt>
                <c:pt idx="132">
                  <c:v>4749.9145947523175</c:v>
                </c:pt>
                <c:pt idx="133">
                  <c:v>4751.1922168909286</c:v>
                </c:pt>
                <c:pt idx="134">
                  <c:v>4752.4640383906099</c:v>
                </c:pt>
                <c:pt idx="135">
                  <c:v>4753.7300488314277</c:v>
                </c:pt>
                <c:pt idx="136">
                  <c:v>4754.9902378195366</c:v>
                </c:pt>
                <c:pt idx="137">
                  <c:v>4756.2445949874127</c:v>
                </c:pt>
                <c:pt idx="138">
                  <c:v>4757.4931099940823</c:v>
                </c:pt>
                <c:pt idx="139">
                  <c:v>4758.7357725253623</c:v>
                </c:pt>
                <c:pt idx="140">
                  <c:v>4759.9725722941057</c:v>
                </c:pt>
                <c:pt idx="141">
                  <c:v>4761.2034990404527</c:v>
                </c:pt>
                <c:pt idx="142">
                  <c:v>4762.4285425320877</c:v>
                </c:pt>
                <c:pt idx="143">
                  <c:v>4763.647692564502</c:v>
                </c:pt>
                <c:pt idx="144">
                  <c:v>4764.8609389612639</c:v>
                </c:pt>
                <c:pt idx="145">
                  <c:v>4766.0682715742942</c:v>
                </c:pt>
                <c:pt idx="146">
                  <c:v>4767.2696802841465</c:v>
                </c:pt>
                <c:pt idx="147">
                  <c:v>4768.4651550002955</c:v>
                </c:pt>
                <c:pt idx="148">
                  <c:v>4769.6546856614332</c:v>
                </c:pt>
                <c:pt idx="149">
                  <c:v>4770.8382622357658</c:v>
                </c:pt>
                <c:pt idx="150">
                  <c:v>4772.0158747213218</c:v>
                </c:pt>
                <c:pt idx="151">
                  <c:v>4773.1875131462657</c:v>
                </c:pt>
                <c:pt idx="152">
                  <c:v>4774.3531675692147</c:v>
                </c:pt>
                <c:pt idx="153">
                  <c:v>4775.5128280795689</c:v>
                </c:pt>
                <c:pt idx="154">
                  <c:v>4776.6664847978382</c:v>
                </c:pt>
                <c:pt idx="155">
                  <c:v>4777.814127875984</c:v>
                </c:pt>
                <c:pt idx="156">
                  <c:v>4778.9557474977646</c:v>
                </c:pt>
                <c:pt idx="157">
                  <c:v>4780.0913338790851</c:v>
                </c:pt>
                <c:pt idx="158">
                  <c:v>4781.220877268358</c:v>
                </c:pt>
                <c:pt idx="159">
                  <c:v>4782.3443679468646</c:v>
                </c:pt>
                <c:pt idx="160">
                  <c:v>4783.4617962291295</c:v>
                </c:pt>
                <c:pt idx="161">
                  <c:v>4784.5731524632993</c:v>
                </c:pt>
                <c:pt idx="162">
                  <c:v>4785.6784270315247</c:v>
                </c:pt>
                <c:pt idx="163">
                  <c:v>4786.7776103503556</c:v>
                </c:pt>
                <c:pt idx="164">
                  <c:v>4787.8706928711354</c:v>
                </c:pt>
                <c:pt idx="165">
                  <c:v>4788.957665080412</c:v>
                </c:pt>
                <c:pt idx="166">
                  <c:v>4790.038517500343</c:v>
                </c:pt>
                <c:pt idx="167">
                  <c:v>4791.1132406891247</c:v>
                </c:pt>
                <c:pt idx="168">
                  <c:v>4792.1818252414087</c:v>
                </c:pt>
                <c:pt idx="169">
                  <c:v>4793.2442617887391</c:v>
                </c:pt>
                <c:pt idx="170">
                  <c:v>4794.3005409999932</c:v>
                </c:pt>
                <c:pt idx="171">
                  <c:v>4795.3506535818278</c:v>
                </c:pt>
                <c:pt idx="172">
                  <c:v>4796.3945902791347</c:v>
                </c:pt>
                <c:pt idx="173">
                  <c:v>4797.4323418754984</c:v>
                </c:pt>
                <c:pt idx="174">
                  <c:v>4798.463899193669</c:v>
                </c:pt>
                <c:pt idx="175">
                  <c:v>4799.4892530960387</c:v>
                </c:pt>
                <c:pt idx="176">
                  <c:v>4800.5083944851176</c:v>
                </c:pt>
                <c:pt idx="177">
                  <c:v>4801.5213143040337</c:v>
                </c:pt>
                <c:pt idx="178">
                  <c:v>4802.5280035370224</c:v>
                </c:pt>
                <c:pt idx="179">
                  <c:v>4803.5284532099358</c:v>
                </c:pt>
                <c:pt idx="180">
                  <c:v>4483.9490054217849</c:v>
                </c:pt>
                <c:pt idx="181">
                  <c:v>4484.1826399682568</c:v>
                </c:pt>
                <c:pt idx="182">
                  <c:v>4484.4115778958703</c:v>
                </c:pt>
                <c:pt idx="183">
                  <c:v>4484.6358117754498</c:v>
                </c:pt>
                <c:pt idx="184">
                  <c:v>4484.8553341860843</c:v>
                </c:pt>
                <c:pt idx="185">
                  <c:v>4485.0701377153273</c:v>
                </c:pt>
                <c:pt idx="186">
                  <c:v>4485.2802149593754</c:v>
                </c:pt>
                <c:pt idx="187">
                  <c:v>4485.4855585232781</c:v>
                </c:pt>
                <c:pt idx="188">
                  <c:v>4485.6861610211217</c:v>
                </c:pt>
                <c:pt idx="189">
                  <c:v>4485.882015076234</c:v>
                </c:pt>
                <c:pt idx="190">
                  <c:v>4486.0731133213785</c:v>
                </c:pt>
                <c:pt idx="191">
                  <c:v>4486.2594483989596</c:v>
                </c:pt>
                <c:pt idx="192">
                  <c:v>1341.193960549841</c:v>
                </c:pt>
                <c:pt idx="193">
                  <c:v>1341.3707472590881</c:v>
                </c:pt>
                <c:pt idx="194">
                  <c:v>1341.5427487878676</c:v>
                </c:pt>
                <c:pt idx="195">
                  <c:v>1341.7099578191953</c:v>
                </c:pt>
                <c:pt idx="196">
                  <c:v>1341.8723670467627</c:v>
                </c:pt>
                <c:pt idx="197">
                  <c:v>1342.0299691751493</c:v>
                </c:pt>
                <c:pt idx="198">
                  <c:v>1342.1827569200375</c:v>
                </c:pt>
                <c:pt idx="199">
                  <c:v>1342.3307230084292</c:v>
                </c:pt>
                <c:pt idx="200">
                  <c:v>1342.4738601788647</c:v>
                </c:pt>
                <c:pt idx="201">
                  <c:v>1342.6121611816425</c:v>
                </c:pt>
                <c:pt idx="202">
                  <c:v>1342.7456187790422</c:v>
                </c:pt>
                <c:pt idx="203">
                  <c:v>1342.8742257455499</c:v>
                </c:pt>
                <c:pt idx="204">
                  <c:v>1342.9979748680823</c:v>
                </c:pt>
                <c:pt idx="205">
                  <c:v>1343.1168589462152</c:v>
                </c:pt>
                <c:pt idx="206">
                  <c:v>1343.2308707924158</c:v>
                </c:pt>
                <c:pt idx="207">
                  <c:v>1343.3400032322743</c:v>
                </c:pt>
                <c:pt idx="208">
                  <c:v>1343.4442491047353</c:v>
                </c:pt>
                <c:pt idx="209">
                  <c:v>1343.5436012623359</c:v>
                </c:pt>
                <c:pt idx="210">
                  <c:v>1343.638052571446</c:v>
                </c:pt>
                <c:pt idx="211">
                  <c:v>1343.7275959125041</c:v>
                </c:pt>
                <c:pt idx="212">
                  <c:v>1343.8122241802607</c:v>
                </c:pt>
                <c:pt idx="213">
                  <c:v>1343.8919302840241</c:v>
                </c:pt>
                <c:pt idx="214">
                  <c:v>1343.9667071479039</c:v>
                </c:pt>
                <c:pt idx="215">
                  <c:v>1344.0365477110593</c:v>
                </c:pt>
                <c:pt idx="216">
                  <c:v>1344.1014449279512</c:v>
                </c:pt>
                <c:pt idx="217">
                  <c:v>1344.1613917685913</c:v>
                </c:pt>
                <c:pt idx="218">
                  <c:v>1344.2163812187976</c:v>
                </c:pt>
                <c:pt idx="219">
                  <c:v>1344.2664062804488</c:v>
                </c:pt>
                <c:pt idx="220">
                  <c:v>1344.3114599717451</c:v>
                </c:pt>
                <c:pt idx="221">
                  <c:v>1344.3515353274638</c:v>
                </c:pt>
                <c:pt idx="222">
                  <c:v>1344.3866253992257</c:v>
                </c:pt>
                <c:pt idx="223">
                  <c:v>1344.4167232557545</c:v>
                </c:pt>
                <c:pt idx="224">
                  <c:v>1344.4418219831471</c:v>
                </c:pt>
                <c:pt idx="225">
                  <c:v>1344.4619146851378</c:v>
                </c:pt>
                <c:pt idx="226">
                  <c:v>1344.4769944833695</c:v>
                </c:pt>
                <c:pt idx="227">
                  <c:v>1344.4870545176693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93-4F81-8438-57244F469427}"/>
            </c:ext>
          </c:extLst>
        </c:ser>
        <c:ser>
          <c:idx val="1"/>
          <c:order val="2"/>
          <c:tx>
            <c:strRef>
              <c:f>'ניתוח תמהיל נבחר'!$DI$49</c:f>
              <c:strCache>
                <c:ptCount val="1"/>
                <c:pt idx="0">
                  <c:v>מקל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נבחר'!$DK$53:$DK$415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4478.2465927513967</c:v>
                </c:pt>
                <c:pt idx="2">
                  <c:v>4478.3099619134455</c:v>
                </c:pt>
                <c:pt idx="3">
                  <c:v>4478.3914581534891</c:v>
                </c:pt>
                <c:pt idx="4">
                  <c:v>4478.48747533596</c:v>
                </c:pt>
                <c:pt idx="5">
                  <c:v>4478.59621767727</c:v>
                </c:pt>
                <c:pt idx="6">
                  <c:v>4479.7808150354904</c:v>
                </c:pt>
                <c:pt idx="7">
                  <c:v>4480.9724140898343</c:v>
                </c:pt>
                <c:pt idx="8">
                  <c:v>4482.1692090007637</c:v>
                </c:pt>
                <c:pt idx="9">
                  <c:v>4483.371207254143</c:v>
                </c:pt>
                <c:pt idx="10">
                  <c:v>4484.5838694044705</c:v>
                </c:pt>
                <c:pt idx="11">
                  <c:v>4485.7981234943454</c:v>
                </c:pt>
                <c:pt idx="12">
                  <c:v>4487.0121529983317</c:v>
                </c:pt>
                <c:pt idx="13">
                  <c:v>4488.2478121206495</c:v>
                </c:pt>
                <c:pt idx="14">
                  <c:v>4489.4814583636071</c:v>
                </c:pt>
                <c:pt idx="15">
                  <c:v>4490.7112639864263</c:v>
                </c:pt>
                <c:pt idx="16">
                  <c:v>4491.9372209389012</c:v>
                </c:pt>
                <c:pt idx="17">
                  <c:v>4493.1593211856944</c:v>
                </c:pt>
                <c:pt idx="18">
                  <c:v>4494.3775567062257</c:v>
                </c:pt>
                <c:pt idx="19">
                  <c:v>4495.8084255047743</c:v>
                </c:pt>
                <c:pt idx="20">
                  <c:v>4497.2346978487931</c:v>
                </c:pt>
                <c:pt idx="21">
                  <c:v>4498.6563623433331</c:v>
                </c:pt>
                <c:pt idx="22">
                  <c:v>4500.0734076165263</c:v>
                </c:pt>
                <c:pt idx="23">
                  <c:v>4501.4858223194014</c:v>
                </c:pt>
                <c:pt idx="24">
                  <c:v>4502.8935951256972</c:v>
                </c:pt>
                <c:pt idx="25">
                  <c:v>4504.296714731674</c:v>
                </c:pt>
                <c:pt idx="26">
                  <c:v>4483.9564897306664</c:v>
                </c:pt>
                <c:pt idx="27">
                  <c:v>4485.1822166759348</c:v>
                </c:pt>
                <c:pt idx="28">
                  <c:v>4486.4038262170825</c:v>
                </c:pt>
                <c:pt idx="29">
                  <c:v>4487.6213099069937</c:v>
                </c:pt>
                <c:pt idx="30">
                  <c:v>4488.8346593162478</c:v>
                </c:pt>
                <c:pt idx="31">
                  <c:v>4490.0438660330119</c:v>
                </c:pt>
                <c:pt idx="32">
                  <c:v>4491.2489216629156</c:v>
                </c:pt>
                <c:pt idx="33">
                  <c:v>4492.4498178289487</c:v>
                </c:pt>
                <c:pt idx="34">
                  <c:v>4493.646546171336</c:v>
                </c:pt>
                <c:pt idx="35">
                  <c:v>4494.8390983474383</c:v>
                </c:pt>
                <c:pt idx="36">
                  <c:v>4496.0274660316354</c:v>
                </c:pt>
                <c:pt idx="37">
                  <c:v>4497.2116409152168</c:v>
                </c:pt>
                <c:pt idx="38">
                  <c:v>4498.3916147062791</c:v>
                </c:pt>
                <c:pt idx="39">
                  <c:v>4499.5673791296122</c:v>
                </c:pt>
                <c:pt idx="40">
                  <c:v>4500.7389259265992</c:v>
                </c:pt>
                <c:pt idx="41">
                  <c:v>4501.9062468551128</c:v>
                </c:pt>
                <c:pt idx="42">
                  <c:v>4503.0693336894064</c:v>
                </c:pt>
                <c:pt idx="43">
                  <c:v>4504.228178220018</c:v>
                </c:pt>
                <c:pt idx="44">
                  <c:v>4505.382772253668</c:v>
                </c:pt>
                <c:pt idx="45">
                  <c:v>4506.5331076131615</c:v>
                </c:pt>
                <c:pt idx="46">
                  <c:v>4507.6791761372842</c:v>
                </c:pt>
                <c:pt idx="47">
                  <c:v>4508.8209696807135</c:v>
                </c:pt>
                <c:pt idx="48">
                  <c:v>4509.9584801139181</c:v>
                </c:pt>
                <c:pt idx="49">
                  <c:v>4511.0916993230639</c:v>
                </c:pt>
                <c:pt idx="50">
                  <c:v>4512.2206192099238</c:v>
                </c:pt>
                <c:pt idx="51">
                  <c:v>4513.3452316917846</c:v>
                </c:pt>
                <c:pt idx="52">
                  <c:v>4514.4655287013538</c:v>
                </c:pt>
                <c:pt idx="53">
                  <c:v>4515.5815021866765</c:v>
                </c:pt>
                <c:pt idx="54">
                  <c:v>4516.6931441110419</c:v>
                </c:pt>
                <c:pt idx="55">
                  <c:v>4517.8004464528995</c:v>
                </c:pt>
                <c:pt idx="56">
                  <c:v>4518.9034012057746</c:v>
                </c:pt>
                <c:pt idx="57">
                  <c:v>4520.0020003781829</c:v>
                </c:pt>
                <c:pt idx="58">
                  <c:v>4521.0962359935475</c:v>
                </c:pt>
                <c:pt idx="59">
                  <c:v>4522.1864465070157</c:v>
                </c:pt>
                <c:pt idx="60">
                  <c:v>4523.2726248464651</c:v>
                </c:pt>
                <c:pt idx="61">
                  <c:v>4524.3547639573517</c:v>
                </c:pt>
                <c:pt idx="62">
                  <c:v>4525.432856802654</c:v>
                </c:pt>
                <c:pt idx="63">
                  <c:v>4526.5068963627928</c:v>
                </c:pt>
                <c:pt idx="64">
                  <c:v>4527.5768756355737</c:v>
                </c:pt>
                <c:pt idx="65">
                  <c:v>4528.6427876361213</c:v>
                </c:pt>
                <c:pt idx="66">
                  <c:v>4529.7046253968092</c:v>
                </c:pt>
                <c:pt idx="67">
                  <c:v>4530.762381967209</c:v>
                </c:pt>
                <c:pt idx="68">
                  <c:v>4531.8160504140214</c:v>
                </c:pt>
                <c:pt idx="69">
                  <c:v>4532.8656238210224</c:v>
                </c:pt>
                <c:pt idx="70">
                  <c:v>4533.9110952890042</c:v>
                </c:pt>
                <c:pt idx="71">
                  <c:v>4534.9524579357158</c:v>
                </c:pt>
                <c:pt idx="72">
                  <c:v>4535.9897048958164</c:v>
                </c:pt>
                <c:pt idx="73">
                  <c:v>4537.0228293208165</c:v>
                </c:pt>
                <c:pt idx="74">
                  <c:v>4538.0518243790284</c:v>
                </c:pt>
                <c:pt idx="75">
                  <c:v>4539.0766832555155</c:v>
                </c:pt>
                <c:pt idx="76">
                  <c:v>4540.0973991520459</c:v>
                </c:pt>
                <c:pt idx="77">
                  <c:v>4541.1139652870424</c:v>
                </c:pt>
                <c:pt idx="78">
                  <c:v>4542.1263748955416</c:v>
                </c:pt>
                <c:pt idx="79">
                  <c:v>4543.1346212291446</c:v>
                </c:pt>
                <c:pt idx="80">
                  <c:v>4544.138697555979</c:v>
                </c:pt>
                <c:pt idx="81">
                  <c:v>4545.1385971606578</c:v>
                </c:pt>
                <c:pt idx="82">
                  <c:v>4546.1343133442388</c:v>
                </c:pt>
                <c:pt idx="83">
                  <c:v>4547.1258394241868</c:v>
                </c:pt>
                <c:pt idx="84">
                  <c:v>4548.1131687343395</c:v>
                </c:pt>
                <c:pt idx="85">
                  <c:v>4549.096294624871</c:v>
                </c:pt>
                <c:pt idx="86">
                  <c:v>4550.0752104622616</c:v>
                </c:pt>
                <c:pt idx="87">
                  <c:v>4551.0499096292642</c:v>
                </c:pt>
                <c:pt idx="88">
                  <c:v>4552.0203855248756</c:v>
                </c:pt>
                <c:pt idx="89">
                  <c:v>4552.9866315643085</c:v>
                </c:pt>
                <c:pt idx="90">
                  <c:v>4553.9486411789658</c:v>
                </c:pt>
                <c:pt idx="91">
                  <c:v>4554.9064078164156</c:v>
                </c:pt>
                <c:pt idx="92">
                  <c:v>4555.8599249403669</c:v>
                </c:pt>
                <c:pt idx="93">
                  <c:v>4556.8091860306504</c:v>
                </c:pt>
                <c:pt idx="94">
                  <c:v>4557.7541845831947</c:v>
                </c:pt>
                <c:pt idx="95">
                  <c:v>4558.6949141100149</c:v>
                </c:pt>
                <c:pt idx="96">
                  <c:v>4559.6313681391894</c:v>
                </c:pt>
                <c:pt idx="97">
                  <c:v>4560.5635402148491</c:v>
                </c:pt>
                <c:pt idx="98">
                  <c:v>4561.4914238971633</c:v>
                </c:pt>
                <c:pt idx="99">
                  <c:v>4562.4150127623298</c:v>
                </c:pt>
                <c:pt idx="100">
                  <c:v>4563.3343004025592</c:v>
                </c:pt>
                <c:pt idx="101">
                  <c:v>4564.2492804260783</c:v>
                </c:pt>
                <c:pt idx="102">
                  <c:v>4565.15994645711</c:v>
                </c:pt>
                <c:pt idx="103">
                  <c:v>4566.0662921358817</c:v>
                </c:pt>
                <c:pt idx="104">
                  <c:v>4566.9683111186132</c:v>
                </c:pt>
                <c:pt idx="105">
                  <c:v>4567.8659970775216</c:v>
                </c:pt>
                <c:pt idx="106">
                  <c:v>4568.7593437008181</c:v>
                </c:pt>
                <c:pt idx="107">
                  <c:v>4569.6483446927123</c:v>
                </c:pt>
                <c:pt idx="108">
                  <c:v>4570.5329937734186</c:v>
                </c:pt>
                <c:pt idx="109">
                  <c:v>4571.4132846791563</c:v>
                </c:pt>
                <c:pt idx="110">
                  <c:v>4572.2892111621622</c:v>
                </c:pt>
                <c:pt idx="111">
                  <c:v>4573.1607669907025</c:v>
                </c:pt>
                <c:pt idx="112">
                  <c:v>4574.0279459490748</c:v>
                </c:pt>
                <c:pt idx="113">
                  <c:v>4574.890741837633</c:v>
                </c:pt>
                <c:pt idx="114">
                  <c:v>4575.7491484727925</c:v>
                </c:pt>
                <c:pt idx="115">
                  <c:v>4576.6031596870553</c:v>
                </c:pt>
                <c:pt idx="116">
                  <c:v>4577.4527693290192</c:v>
                </c:pt>
                <c:pt idx="117">
                  <c:v>4578.2979712634096</c:v>
                </c:pt>
                <c:pt idx="118">
                  <c:v>4579.1387593710933</c:v>
                </c:pt>
                <c:pt idx="119">
                  <c:v>4579.9751275491053</c:v>
                </c:pt>
                <c:pt idx="120">
                  <c:v>4580.7377817576544</c:v>
                </c:pt>
                <c:pt idx="121">
                  <c:v>4581.4964701615017</c:v>
                </c:pt>
                <c:pt idx="122">
                  <c:v>4582.2511876783492</c:v>
                </c:pt>
                <c:pt idx="123">
                  <c:v>4583.001929237842</c:v>
                </c:pt>
                <c:pt idx="124">
                  <c:v>4583.7486897816079</c:v>
                </c:pt>
                <c:pt idx="125">
                  <c:v>4584.4914642632948</c:v>
                </c:pt>
                <c:pt idx="126">
                  <c:v>4585.2302476485984</c:v>
                </c:pt>
                <c:pt idx="127">
                  <c:v>4585.9650349153071</c:v>
                </c:pt>
                <c:pt idx="128">
                  <c:v>4586.6958210533467</c:v>
                </c:pt>
                <c:pt idx="129">
                  <c:v>4587.422601064809</c:v>
                </c:pt>
                <c:pt idx="130">
                  <c:v>4588.1453699640033</c:v>
                </c:pt>
                <c:pt idx="131">
                  <c:v>4588.8641227774988</c:v>
                </c:pt>
                <c:pt idx="132">
                  <c:v>4589.5788545441674</c:v>
                </c:pt>
                <c:pt idx="133">
                  <c:v>4590.2895603152319</c:v>
                </c:pt>
                <c:pt idx="134">
                  <c:v>4590.9962351543127</c:v>
                </c:pt>
                <c:pt idx="135">
                  <c:v>4591.6988741374826</c:v>
                </c:pt>
                <c:pt idx="136">
                  <c:v>4592.3974723533056</c:v>
                </c:pt>
                <c:pt idx="137">
                  <c:v>4593.0920249029032</c:v>
                </c:pt>
                <c:pt idx="138">
                  <c:v>4593.7825268999995</c:v>
                </c:pt>
                <c:pt idx="139">
                  <c:v>4594.4689734709764</c:v>
                </c:pt>
                <c:pt idx="140">
                  <c:v>4595.1513597549329</c:v>
                </c:pt>
                <c:pt idx="141">
                  <c:v>4595.8296809037402</c:v>
                </c:pt>
                <c:pt idx="142">
                  <c:v>4596.5039320821052</c:v>
                </c:pt>
                <c:pt idx="143">
                  <c:v>4597.174108467625</c:v>
                </c:pt>
                <c:pt idx="144">
                  <c:v>4597.8402052508563</c:v>
                </c:pt>
                <c:pt idx="145">
                  <c:v>4598.5022176353723</c:v>
                </c:pt>
                <c:pt idx="146">
                  <c:v>4599.160140837831</c:v>
                </c:pt>
                <c:pt idx="147">
                  <c:v>4599.813970088042</c:v>
                </c:pt>
                <c:pt idx="148">
                  <c:v>4600.463700629035</c:v>
                </c:pt>
                <c:pt idx="149">
                  <c:v>4601.1093277171249</c:v>
                </c:pt>
                <c:pt idx="150">
                  <c:v>4601.750846621987</c:v>
                </c:pt>
                <c:pt idx="151">
                  <c:v>4602.3882526267307</c:v>
                </c:pt>
                <c:pt idx="152">
                  <c:v>4603.021541027967</c:v>
                </c:pt>
                <c:pt idx="153">
                  <c:v>4603.6507071358901</c:v>
                </c:pt>
                <c:pt idx="154">
                  <c:v>4604.275746274353</c:v>
                </c:pt>
                <c:pt idx="155">
                  <c:v>4604.8966537809411</c:v>
                </c:pt>
                <c:pt idx="156">
                  <c:v>4605.5134250070596</c:v>
                </c:pt>
                <c:pt idx="157">
                  <c:v>4606.1260553180091</c:v>
                </c:pt>
                <c:pt idx="158">
                  <c:v>4606.7345400930699</c:v>
                </c:pt>
                <c:pt idx="159">
                  <c:v>4607.3388747255885</c:v>
                </c:pt>
                <c:pt idx="160">
                  <c:v>4607.9390546230616</c:v>
                </c:pt>
                <c:pt idx="161">
                  <c:v>4608.5350752072227</c:v>
                </c:pt>
                <c:pt idx="162">
                  <c:v>4609.1269319141356</c:v>
                </c:pt>
                <c:pt idx="163">
                  <c:v>4609.7146201942769</c:v>
                </c:pt>
                <c:pt idx="164">
                  <c:v>4610.2981355126376</c:v>
                </c:pt>
                <c:pt idx="165">
                  <c:v>4610.877473348809</c:v>
                </c:pt>
                <c:pt idx="166">
                  <c:v>4611.4526291970842</c:v>
                </c:pt>
                <c:pt idx="167">
                  <c:v>4612.0235985665477</c:v>
                </c:pt>
                <c:pt idx="168">
                  <c:v>4612.5903769811821</c:v>
                </c:pt>
                <c:pt idx="169">
                  <c:v>4613.1529599799605</c:v>
                </c:pt>
                <c:pt idx="170">
                  <c:v>4613.7113431169528</c:v>
                </c:pt>
                <c:pt idx="171">
                  <c:v>4614.2655219614271</c:v>
                </c:pt>
                <c:pt idx="172">
                  <c:v>4614.8154920979541</c:v>
                </c:pt>
                <c:pt idx="173">
                  <c:v>4615.3612491265121</c:v>
                </c:pt>
                <c:pt idx="174">
                  <c:v>4615.9027886626027</c:v>
                </c:pt>
                <c:pt idx="175">
                  <c:v>4616.4401063373462</c:v>
                </c:pt>
                <c:pt idx="176">
                  <c:v>4616.9731977976071</c:v>
                </c:pt>
                <c:pt idx="177">
                  <c:v>4617.5020587060962</c:v>
                </c:pt>
                <c:pt idx="178">
                  <c:v>4618.0266847414905</c:v>
                </c:pt>
                <c:pt idx="179">
                  <c:v>4618.5470715985484</c:v>
                </c:pt>
                <c:pt idx="180">
                  <c:v>4339.4254993971299</c:v>
                </c:pt>
                <c:pt idx="181">
                  <c:v>4339.5645144802602</c:v>
                </c:pt>
                <c:pt idx="182">
                  <c:v>4339.7006967674488</c:v>
                </c:pt>
                <c:pt idx="183">
                  <c:v>4339.8340434810234</c:v>
                </c:pt>
                <c:pt idx="184">
                  <c:v>4339.9645518480847</c:v>
                </c:pt>
                <c:pt idx="185">
                  <c:v>4340.0922191005511</c:v>
                </c:pt>
                <c:pt idx="186">
                  <c:v>4340.2170424752094</c:v>
                </c:pt>
                <c:pt idx="187">
                  <c:v>4340.3390192137604</c:v>
                </c:pt>
                <c:pt idx="188">
                  <c:v>4340.4581465628644</c:v>
                </c:pt>
                <c:pt idx="189">
                  <c:v>4340.574421774194</c:v>
                </c:pt>
                <c:pt idx="190">
                  <c:v>4340.6878421044803</c:v>
                </c:pt>
                <c:pt idx="191">
                  <c:v>4340.7984048155649</c:v>
                </c:pt>
                <c:pt idx="192">
                  <c:v>1195.6590547630587</c:v>
                </c:pt>
                <c:pt idx="193">
                  <c:v>1195.7638940419399</c:v>
                </c:pt>
                <c:pt idx="194">
                  <c:v>1195.8658675182876</c:v>
                </c:pt>
                <c:pt idx="195">
                  <c:v>1195.9649724748763</c:v>
                </c:pt>
                <c:pt idx="196">
                  <c:v>1196.0612061998402</c:v>
                </c:pt>
                <c:pt idx="197">
                  <c:v>1196.1545659867265</c:v>
                </c:pt>
                <c:pt idx="198">
                  <c:v>1196.2450491345462</c:v>
                </c:pt>
                <c:pt idx="199">
                  <c:v>1196.332652947827</c:v>
                </c:pt>
                <c:pt idx="200">
                  <c:v>1196.4173747366656</c:v>
                </c:pt>
                <c:pt idx="201">
                  <c:v>1196.4992118167811</c:v>
                </c:pt>
                <c:pt idx="202">
                  <c:v>1196.5781615095691</c:v>
                </c:pt>
                <c:pt idx="203">
                  <c:v>1196.6542211421552</c:v>
                </c:pt>
                <c:pt idx="204">
                  <c:v>1196.7273880474493</c:v>
                </c:pt>
                <c:pt idx="205">
                  <c:v>1196.7976595641999</c:v>
                </c:pt>
                <c:pt idx="206">
                  <c:v>1196.8650330370519</c:v>
                </c:pt>
                <c:pt idx="207">
                  <c:v>1196.9295058165978</c:v>
                </c:pt>
                <c:pt idx="208">
                  <c:v>1196.9910752594387</c:v>
                </c:pt>
                <c:pt idx="209">
                  <c:v>1197.0497387282353</c:v>
                </c:pt>
                <c:pt idx="210">
                  <c:v>1197.1054935917698</c:v>
                </c:pt>
                <c:pt idx="211">
                  <c:v>1197.1583372250002</c:v>
                </c:pt>
                <c:pt idx="212">
                  <c:v>1197.2082670091186</c:v>
                </c:pt>
                <c:pt idx="213">
                  <c:v>1197.2552803316091</c:v>
                </c:pt>
                <c:pt idx="214">
                  <c:v>1197.2993745863068</c:v>
                </c:pt>
                <c:pt idx="215">
                  <c:v>1197.3405471734561</c:v>
                </c:pt>
                <c:pt idx="216">
                  <c:v>1197.3787954997699</c:v>
                </c:pt>
                <c:pt idx="217">
                  <c:v>1197.4141169784893</c:v>
                </c:pt>
                <c:pt idx="218">
                  <c:v>1197.4465090294448</c:v>
                </c:pt>
                <c:pt idx="219">
                  <c:v>1197.4759690791152</c:v>
                </c:pt>
                <c:pt idx="220">
                  <c:v>1197.5024945606885</c:v>
                </c:pt>
                <c:pt idx="221">
                  <c:v>1197.526082914125</c:v>
                </c:pt>
                <c:pt idx="222">
                  <c:v>1197.5467315862177</c:v>
                </c:pt>
                <c:pt idx="223">
                  <c:v>1197.5644380306544</c:v>
                </c:pt>
                <c:pt idx="224">
                  <c:v>1197.5791997080805</c:v>
                </c:pt>
                <c:pt idx="225">
                  <c:v>1197.5910140861613</c:v>
                </c:pt>
                <c:pt idx="226">
                  <c:v>1197.5998786396474</c:v>
                </c:pt>
                <c:pt idx="227">
                  <c:v>1197.605790850437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93-4F81-8438-57244F469427}"/>
            </c:ext>
          </c:extLst>
        </c:ser>
        <c:ser>
          <c:idx val="3"/>
          <c:order val="3"/>
          <c:tx>
            <c:v>"ע"ח ריבית - עיקרי"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'ניתוח תמהיל נבחר'!$CY$53:$CY$415</c:f>
              <c:numCache>
                <c:formatCode>"₪"\ #,##0</c:formatCode>
                <c:ptCount val="363"/>
                <c:pt idx="0">
                  <c:v>1388.373871527775</c:v>
                </c:pt>
                <c:pt idx="1">
                  <c:v>1382.6310961406243</c:v>
                </c:pt>
                <c:pt idx="2">
                  <c:v>1376.8815670365761</c:v>
                </c:pt>
                <c:pt idx="3">
                  <c:v>1371.1247066210531</c:v>
                </c:pt>
                <c:pt idx="4">
                  <c:v>1365.3594712361451</c:v>
                </c:pt>
                <c:pt idx="5">
                  <c:v>1359.5853087047253</c:v>
                </c:pt>
                <c:pt idx="6">
                  <c:v>1355.784589865113</c:v>
                </c:pt>
                <c:pt idx="7">
                  <c:v>1351.9590781064428</c:v>
                </c:pt>
                <c:pt idx="8">
                  <c:v>1348.1082331245339</c:v>
                </c:pt>
                <c:pt idx="9">
                  <c:v>1344.2319878005146</c:v>
                </c:pt>
                <c:pt idx="10">
                  <c:v>1340.3316641469337</c:v>
                </c:pt>
                <c:pt idx="11">
                  <c:v>1336.4048702241148</c:v>
                </c:pt>
                <c:pt idx="12">
                  <c:v>1332.4510907932586</c:v>
                </c:pt>
                <c:pt idx="13">
                  <c:v>1328.4757603111307</c:v>
                </c:pt>
                <c:pt idx="14">
                  <c:v>1324.4728394662322</c:v>
                </c:pt>
                <c:pt idx="15">
                  <c:v>1320.4418294242059</c:v>
                </c:pt>
                <c:pt idx="16">
                  <c:v>1316.3826899038556</c:v>
                </c:pt>
                <c:pt idx="17">
                  <c:v>1312.2953801184556</c:v>
                </c:pt>
                <c:pt idx="18">
                  <c:v>1308.1798587749508</c:v>
                </c:pt>
                <c:pt idx="19">
                  <c:v>1304.4380103463479</c:v>
                </c:pt>
                <c:pt idx="20">
                  <c:v>1300.6646178524195</c:v>
                </c:pt>
                <c:pt idx="21">
                  <c:v>1296.8596414794781</c:v>
                </c:pt>
                <c:pt idx="22">
                  <c:v>1293.0230407064548</c:v>
                </c:pt>
                <c:pt idx="23">
                  <c:v>1289.1547743040328</c:v>
                </c:pt>
                <c:pt idx="24">
                  <c:v>1285.2548003337376</c:v>
                </c:pt>
                <c:pt idx="25">
                  <c:v>1281.3230761469817</c:v>
                </c:pt>
                <c:pt idx="26">
                  <c:v>1277.3595583840654</c:v>
                </c:pt>
                <c:pt idx="27">
                  <c:v>1273.3642029731313</c:v>
                </c:pt>
                <c:pt idx="28">
                  <c:v>1269.3369651290752</c:v>
                </c:pt>
                <c:pt idx="29">
                  <c:v>1265.2777993524119</c:v>
                </c:pt>
                <c:pt idx="30">
                  <c:v>1261.1866594280943</c:v>
                </c:pt>
                <c:pt idx="31">
                  <c:v>1257.0634984242893</c:v>
                </c:pt>
                <c:pt idx="32">
                  <c:v>1252.9082686911063</c:v>
                </c:pt>
                <c:pt idx="33">
                  <c:v>1248.7209218592818</c:v>
                </c:pt>
                <c:pt idx="34">
                  <c:v>1244.501408838817</c:v>
                </c:pt>
                <c:pt idx="35">
                  <c:v>1240.2496798175703</c:v>
                </c:pt>
                <c:pt idx="36">
                  <c:v>1235.9656842598033</c:v>
                </c:pt>
                <c:pt idx="37">
                  <c:v>1231.6493709046829</c:v>
                </c:pt>
                <c:pt idx="38">
                  <c:v>1227.3006877647322</c:v>
                </c:pt>
                <c:pt idx="39">
                  <c:v>1222.9195821242411</c:v>
                </c:pt>
                <c:pt idx="40">
                  <c:v>1218.5060005376249</c:v>
                </c:pt>
                <c:pt idx="41">
                  <c:v>1214.0598888277411</c:v>
                </c:pt>
                <c:pt idx="42">
                  <c:v>1209.5811920841552</c:v>
                </c:pt>
                <c:pt idx="43">
                  <c:v>1205.069854661361</c:v>
                </c:pt>
                <c:pt idx="44">
                  <c:v>1200.5258201769554</c:v>
                </c:pt>
                <c:pt idx="45">
                  <c:v>1195.9490315097626</c:v>
                </c:pt>
                <c:pt idx="46">
                  <c:v>1191.3394307979133</c:v>
                </c:pt>
                <c:pt idx="47">
                  <c:v>1186.6969594368745</c:v>
                </c:pt>
                <c:pt idx="48">
                  <c:v>1182.0215580774325</c:v>
                </c:pt>
                <c:pt idx="49">
                  <c:v>1177.3131666236272</c:v>
                </c:pt>
                <c:pt idx="50">
                  <c:v>1172.571724230638</c:v>
                </c:pt>
                <c:pt idx="51">
                  <c:v>1167.7971693026209</c:v>
                </c:pt>
                <c:pt idx="52">
                  <c:v>1162.9894394904979</c:v>
                </c:pt>
                <c:pt idx="53">
                  <c:v>1158.1484716896964</c:v>
                </c:pt>
                <c:pt idx="54">
                  <c:v>1153.2742020378387</c:v>
                </c:pt>
                <c:pt idx="55">
                  <c:v>1148.3665659123849</c:v>
                </c:pt>
                <c:pt idx="56">
                  <c:v>1143.425497928223</c:v>
                </c:pt>
                <c:pt idx="57">
                  <c:v>1138.4509319352103</c:v>
                </c:pt>
                <c:pt idx="58">
                  <c:v>1133.4428010156655</c:v>
                </c:pt>
                <c:pt idx="59">
                  <c:v>1128.4011029288231</c:v>
                </c:pt>
                <c:pt idx="60">
                  <c:v>1123.325767918232</c:v>
                </c:pt>
                <c:pt idx="61">
                  <c:v>1118.2167254426442</c:v>
                </c:pt>
                <c:pt idx="62">
                  <c:v>1113.0739041732459</c:v>
                </c:pt>
                <c:pt idx="63">
                  <c:v>1107.8972319908398</c:v>
                </c:pt>
                <c:pt idx="64">
                  <c:v>1102.6866359829755</c:v>
                </c:pt>
                <c:pt idx="65">
                  <c:v>1097.4420424410248</c:v>
                </c:pt>
                <c:pt idx="66">
                  <c:v>1092.1633768572085</c:v>
                </c:pt>
                <c:pt idx="67">
                  <c:v>1086.8505639215673</c:v>
                </c:pt>
                <c:pt idx="68">
                  <c:v>1081.5035275188807</c:v>
                </c:pt>
                <c:pt idx="69">
                  <c:v>1076.1221907255328</c:v>
                </c:pt>
                <c:pt idx="70">
                  <c:v>1070.7064758063241</c:v>
                </c:pt>
                <c:pt idx="71">
                  <c:v>1065.2563042112292</c:v>
                </c:pt>
                <c:pt idx="72">
                  <c:v>1059.7715965721009</c:v>
                </c:pt>
                <c:pt idx="73">
                  <c:v>1054.2522726993179</c:v>
                </c:pt>
                <c:pt idx="74">
                  <c:v>1048.69825157838</c:v>
                </c:pt>
                <c:pt idx="75">
                  <c:v>1043.1094513664466</c:v>
                </c:pt>
                <c:pt idx="76">
                  <c:v>1037.4857893888191</c:v>
                </c:pt>
                <c:pt idx="77">
                  <c:v>1031.8271821353692</c:v>
                </c:pt>
                <c:pt idx="78">
                  <c:v>1026.1335452569087</c:v>
                </c:pt>
                <c:pt idx="79">
                  <c:v>1020.4047935615047</c:v>
                </c:pt>
                <c:pt idx="80">
                  <c:v>1014.6408410107362</c:v>
                </c:pt>
                <c:pt idx="81">
                  <c:v>1008.8416007158943</c:v>
                </c:pt>
                <c:pt idx="82">
                  <c:v>1003.0069849341246</c:v>
                </c:pt>
                <c:pt idx="83">
                  <c:v>997.13690506451064</c:v>
                </c:pt>
                <c:pt idx="84">
                  <c:v>991.23127164410062</c:v>
                </c:pt>
                <c:pt idx="85">
                  <c:v>985.28999434387299</c:v>
                </c:pt>
                <c:pt idx="86">
                  <c:v>979.31298196464491</c:v>
                </c:pt>
                <c:pt idx="87">
                  <c:v>973.30014243291942</c:v>
                </c:pt>
                <c:pt idx="88">
                  <c:v>967.25138279667362</c:v>
                </c:pt>
                <c:pt idx="89">
                  <c:v>961.16660922108645</c:v>
                </c:pt>
                <c:pt idx="90">
                  <c:v>955.04572698420429</c:v>
                </c:pt>
                <c:pt idx="91">
                  <c:v>948.88864047254651</c:v>
                </c:pt>
                <c:pt idx="92">
                  <c:v>942.69525317664943</c:v>
                </c:pt>
                <c:pt idx="93">
                  <c:v>936.46546768654684</c:v>
                </c:pt>
                <c:pt idx="94">
                  <c:v>930.19918568718958</c:v>
                </c:pt>
                <c:pt idx="95">
                  <c:v>923.89630795380003</c:v>
                </c:pt>
                <c:pt idx="96">
                  <c:v>917.5567343471655</c:v>
                </c:pt>
                <c:pt idx="97">
                  <c:v>911.18036380886565</c:v>
                </c:pt>
                <c:pt idx="98">
                  <c:v>904.76709435643602</c:v>
                </c:pt>
                <c:pt idx="99">
                  <c:v>898.31682307846779</c:v>
                </c:pt>
                <c:pt idx="100">
                  <c:v>891.82944612964059</c:v>
                </c:pt>
                <c:pt idx="101">
                  <c:v>885.30485872569022</c:v>
                </c:pt>
                <c:pt idx="102">
                  <c:v>878.74295513830964</c:v>
                </c:pt>
                <c:pt idx="103">
                  <c:v>872.1436286899841</c:v>
                </c:pt>
                <c:pt idx="104">
                  <c:v>865.50677174875705</c:v>
                </c:pt>
                <c:pt idx="105">
                  <c:v>858.83227572292981</c:v>
                </c:pt>
                <c:pt idx="106">
                  <c:v>852.12003105569238</c:v>
                </c:pt>
                <c:pt idx="107">
                  <c:v>845.36992721968488</c:v>
                </c:pt>
                <c:pt idx="108">
                  <c:v>838.58185271148955</c:v>
                </c:pt>
                <c:pt idx="109">
                  <c:v>831.75569504605369</c:v>
                </c:pt>
                <c:pt idx="110">
                  <c:v>824.8913407510405</c:v>
                </c:pt>
                <c:pt idx="111">
                  <c:v>817.98867536111015</c:v>
                </c:pt>
                <c:pt idx="112">
                  <c:v>811.04758341212823</c:v>
                </c:pt>
                <c:pt idx="113">
                  <c:v>804.06794843530247</c:v>
                </c:pt>
                <c:pt idx="114">
                  <c:v>797.04965295124623</c:v>
                </c:pt>
                <c:pt idx="115">
                  <c:v>789.9925784639687</c:v>
                </c:pt>
                <c:pt idx="116">
                  <c:v>782.89660545479137</c:v>
                </c:pt>
                <c:pt idx="117">
                  <c:v>775.7616133761893</c:v>
                </c:pt>
                <c:pt idx="118">
                  <c:v>768.58748064555698</c:v>
                </c:pt>
                <c:pt idx="119">
                  <c:v>761.37408463889926</c:v>
                </c:pt>
                <c:pt idx="120">
                  <c:v>753.97147171121924</c:v>
                </c:pt>
                <c:pt idx="121">
                  <c:v>746.53165684619626</c:v>
                </c:pt>
                <c:pt idx="122">
                  <c:v>739.05452207104895</c:v>
                </c:pt>
                <c:pt idx="123">
                  <c:v>731.53994852001836</c:v>
                </c:pt>
                <c:pt idx="124">
                  <c:v>723.98781642885524</c:v>
                </c:pt>
                <c:pt idx="125">
                  <c:v>716.39800512924876</c:v>
                </c:pt>
                <c:pt idx="126">
                  <c:v>708.77039304319499</c:v>
                </c:pt>
                <c:pt idx="127">
                  <c:v>701.10485767730574</c:v>
                </c:pt>
                <c:pt idx="128">
                  <c:v>693.40127561705594</c:v>
                </c:pt>
                <c:pt idx="129">
                  <c:v>685.65952252096952</c:v>
                </c:pt>
                <c:pt idx="130">
                  <c:v>677.87947311474431</c:v>
                </c:pt>
                <c:pt idx="131">
                  <c:v>670.06100118531367</c:v>
                </c:pt>
                <c:pt idx="132">
                  <c:v>662.20397957484579</c:v>
                </c:pt>
                <c:pt idx="133">
                  <c:v>654.30828017467854</c:v>
                </c:pt>
                <c:pt idx="134">
                  <c:v>646.37377391919222</c:v>
                </c:pt>
                <c:pt idx="135">
                  <c:v>638.40033077961562</c:v>
                </c:pt>
                <c:pt idx="136">
                  <c:v>630.38781975776828</c:v>
                </c:pt>
                <c:pt idx="137">
                  <c:v>622.33610887973691</c:v>
                </c:pt>
                <c:pt idx="138">
                  <c:v>614.24506518948465</c:v>
                </c:pt>
                <c:pt idx="139">
                  <c:v>606.11455474239528</c:v>
                </c:pt>
                <c:pt idx="140">
                  <c:v>597.94444259874842</c:v>
                </c:pt>
                <c:pt idx="141">
                  <c:v>589.73459281712701</c:v>
                </c:pt>
                <c:pt idx="142">
                  <c:v>581.48486844775721</c:v>
                </c:pt>
                <c:pt idx="143">
                  <c:v>573.19513152577815</c:v>
                </c:pt>
                <c:pt idx="144">
                  <c:v>564.86524306444176</c:v>
                </c:pt>
                <c:pt idx="145">
                  <c:v>556.49506304824308</c:v>
                </c:pt>
                <c:pt idx="146">
                  <c:v>548.08445042597862</c:v>
                </c:pt>
                <c:pt idx="147">
                  <c:v>539.63326310373395</c:v>
                </c:pt>
                <c:pt idx="148">
                  <c:v>531.14135793779792</c:v>
                </c:pt>
                <c:pt idx="149">
                  <c:v>522.60859072750509</c:v>
                </c:pt>
                <c:pt idx="150">
                  <c:v>514.03481620800335</c:v>
                </c:pt>
                <c:pt idx="151">
                  <c:v>505.41988804294817</c:v>
                </c:pt>
                <c:pt idx="152">
                  <c:v>496.76365881712195</c:v>
                </c:pt>
                <c:pt idx="153">
                  <c:v>488.06598002897704</c:v>
                </c:pt>
                <c:pt idx="154">
                  <c:v>479.32670208310293</c:v>
                </c:pt>
                <c:pt idx="155">
                  <c:v>470.54567428261669</c:v>
                </c:pt>
                <c:pt idx="156">
                  <c:v>461.7227448214752</c:v>
                </c:pt>
                <c:pt idx="157">
                  <c:v>452.85776077670948</c:v>
                </c:pt>
                <c:pt idx="158">
                  <c:v>443.95056810057963</c:v>
                </c:pt>
                <c:pt idx="159">
                  <c:v>435.0010116126499</c:v>
                </c:pt>
                <c:pt idx="160">
                  <c:v>426.00893499178369</c:v>
                </c:pt>
                <c:pt idx="161">
                  <c:v>416.9741807680565</c:v>
                </c:pt>
                <c:pt idx="162">
                  <c:v>407.89659031458791</c:v>
                </c:pt>
                <c:pt idx="163">
                  <c:v>398.77600383928944</c:v>
                </c:pt>
                <c:pt idx="164">
                  <c:v>389.61226037653023</c:v>
                </c:pt>
                <c:pt idx="165">
                  <c:v>380.40519777871725</c:v>
                </c:pt>
                <c:pt idx="166">
                  <c:v>371.15465270779117</c:v>
                </c:pt>
                <c:pt idx="167">
                  <c:v>361.86046062663615</c:v>
                </c:pt>
                <c:pt idx="168">
                  <c:v>352.52245579040272</c:v>
                </c:pt>
                <c:pt idx="169">
                  <c:v>343.14047123774333</c:v>
                </c:pt>
                <c:pt idx="170">
                  <c:v>333.7143387819599</c:v>
                </c:pt>
                <c:pt idx="171">
                  <c:v>324.24388900206156</c:v>
                </c:pt>
                <c:pt idx="172">
                  <c:v>314.72895123373297</c:v>
                </c:pt>
                <c:pt idx="173">
                  <c:v>305.16935356021179</c:v>
                </c:pt>
                <c:pt idx="174">
                  <c:v>295.56492280307424</c:v>
                </c:pt>
                <c:pt idx="175">
                  <c:v>285.91548451292823</c:v>
                </c:pt>
                <c:pt idx="176">
                  <c:v>276.22086296001333</c:v>
                </c:pt>
                <c:pt idx="177">
                  <c:v>266.48088112470612</c:v>
                </c:pt>
                <c:pt idx="178">
                  <c:v>256.69536068793059</c:v>
                </c:pt>
                <c:pt idx="179">
                  <c:v>246.86412202147238</c:v>
                </c:pt>
                <c:pt idx="180">
                  <c:v>236.76676766901517</c:v>
                </c:pt>
                <c:pt idx="181">
                  <c:v>227.07252430451859</c:v>
                </c:pt>
                <c:pt idx="182">
                  <c:v>217.34202378246749</c:v>
                </c:pt>
                <c:pt idx="183">
                  <c:v>207.57513502194229</c:v>
                </c:pt>
                <c:pt idx="184">
                  <c:v>197.77172622968783</c:v>
                </c:pt>
                <c:pt idx="185">
                  <c:v>187.9316648956198</c:v>
                </c:pt>
                <c:pt idx="186">
                  <c:v>178.05481778829716</c:v>
                </c:pt>
                <c:pt idx="187">
                  <c:v>168.14105095036024</c:v>
                </c:pt>
                <c:pt idx="188">
                  <c:v>158.19022969393427</c:v>
                </c:pt>
                <c:pt idx="189">
                  <c:v>148.20221859599778</c:v>
                </c:pt>
                <c:pt idx="190">
                  <c:v>138.17688149371608</c:v>
                </c:pt>
                <c:pt idx="191">
                  <c:v>128.11408147973887</c:v>
                </c:pt>
                <c:pt idx="192">
                  <c:v>118.01368089746269</c:v>
                </c:pt>
                <c:pt idx="193">
                  <c:v>115.12708315153856</c:v>
                </c:pt>
                <c:pt idx="194">
                  <c:v>112.21932608973496</c:v>
                </c:pt>
                <c:pt idx="195">
                  <c:v>109.29030832509659</c:v>
                </c:pt>
                <c:pt idx="196">
                  <c:v>106.33992779097036</c:v>
                </c:pt>
                <c:pt idx="197">
                  <c:v>103.36808173628951</c:v>
                </c:pt>
                <c:pt idx="198">
                  <c:v>100.37466672082044</c:v>
                </c:pt>
                <c:pt idx="199">
                  <c:v>97.359578610372409</c:v>
                </c:pt>
                <c:pt idx="200">
                  <c:v>94.32271257196949</c:v>
                </c:pt>
                <c:pt idx="201">
                  <c:v>91.263963068984623</c:v>
                </c:pt>
                <c:pt idx="202">
                  <c:v>88.183223856235472</c:v>
                </c:pt>
                <c:pt idx="203">
                  <c:v>85.080387975041774</c:v>
                </c:pt>
                <c:pt idx="204">
                  <c:v>81.955347748243767</c:v>
                </c:pt>
                <c:pt idx="205">
                  <c:v>78.807994775181484</c:v>
                </c:pt>
                <c:pt idx="206">
                  <c:v>75.638219926634591</c:v>
                </c:pt>
                <c:pt idx="207">
                  <c:v>72.445913339722438</c:v>
                </c:pt>
                <c:pt idx="208">
                  <c:v>69.230964412763953</c:v>
                </c:pt>
                <c:pt idx="209">
                  <c:v>65.993261800097102</c:v>
                </c:pt>
                <c:pt idx="210">
                  <c:v>62.732693406857585</c:v>
                </c:pt>
                <c:pt idx="211">
                  <c:v>59.449146383716467</c:v>
                </c:pt>
                <c:pt idx="212">
                  <c:v>56.142507121576308</c:v>
                </c:pt>
                <c:pt idx="213">
                  <c:v>52.812661246225581</c:v>
                </c:pt>
                <c:pt idx="214">
                  <c:v>49.459493612950936</c:v>
                </c:pt>
                <c:pt idx="215">
                  <c:v>46.082888301107069</c:v>
                </c:pt>
                <c:pt idx="216">
                  <c:v>42.6827286086437</c:v>
                </c:pt>
                <c:pt idx="217">
                  <c:v>39.258897046589567</c:v>
                </c:pt>
                <c:pt idx="218">
                  <c:v>35.811275333492716</c:v>
                </c:pt>
                <c:pt idx="219">
                  <c:v>32.339744389817128</c:v>
                </c:pt>
                <c:pt idx="220">
                  <c:v>28.844184332295033</c:v>
                </c:pt>
                <c:pt idx="221">
                  <c:v>25.32447446823474</c:v>
                </c:pt>
                <c:pt idx="222">
                  <c:v>21.780493289783429</c:v>
                </c:pt>
                <c:pt idx="223">
                  <c:v>18.212118468144752</c:v>
                </c:pt>
                <c:pt idx="224">
                  <c:v>14.619226847750728</c:v>
                </c:pt>
                <c:pt idx="225">
                  <c:v>11.001694440387578</c:v>
                </c:pt>
                <c:pt idx="226">
                  <c:v>7.3593964192752059</c:v>
                </c:pt>
                <c:pt idx="227">
                  <c:v>3.692207113099832</c:v>
                </c:pt>
                <c:pt idx="228">
                  <c:v>-5.1136313833207448E-13</c:v>
                </c:pt>
                <c:pt idx="229">
                  <c:v>-5.1244737657597183E-13</c:v>
                </c:pt>
                <c:pt idx="230">
                  <c:v>-5.1353397882414494E-13</c:v>
                </c:pt>
                <c:pt idx="231">
                  <c:v>-5.1462295029205087E-13</c:v>
                </c:pt>
                <c:pt idx="232">
                  <c:v>-5.157142962066848E-13</c:v>
                </c:pt>
                <c:pt idx="233">
                  <c:v>-5.168080218066053E-13</c:v>
                </c:pt>
                <c:pt idx="234">
                  <c:v>-5.179041323419595E-13</c:v>
                </c:pt>
                <c:pt idx="235">
                  <c:v>-5.1900263307450973E-13</c:v>
                </c:pt>
                <c:pt idx="236">
                  <c:v>-5.201035292776579E-13</c:v>
                </c:pt>
                <c:pt idx="237">
                  <c:v>-5.2120682623647209E-13</c:v>
                </c:pt>
                <c:pt idx="238">
                  <c:v>-5.2231252924771155E-13</c:v>
                </c:pt>
                <c:pt idx="239">
                  <c:v>-5.2342064361985342E-13</c:v>
                </c:pt>
                <c:pt idx="240">
                  <c:v>-5.2453117467311761E-13</c:v>
                </c:pt>
                <c:pt idx="241">
                  <c:v>-5.2564412773949337E-13</c:v>
                </c:pt>
                <c:pt idx="242">
                  <c:v>-5.2675950816276498E-13</c:v>
                </c:pt>
                <c:pt idx="243">
                  <c:v>-5.2787732129853785E-13</c:v>
                </c:pt>
                <c:pt idx="244">
                  <c:v>-5.2899757251426458E-13</c:v>
                </c:pt>
                <c:pt idx="245">
                  <c:v>-5.3012026718927106E-13</c:v>
                </c:pt>
                <c:pt idx="246">
                  <c:v>-5.3124541071478294E-13</c:v>
                </c:pt>
                <c:pt idx="247">
                  <c:v>-5.3237300849395158E-13</c:v>
                </c:pt>
                <c:pt idx="248">
                  <c:v>-5.335030659418803E-13</c:v>
                </c:pt>
                <c:pt idx="249">
                  <c:v>-5.3463558848565084E-13</c:v>
                </c:pt>
                <c:pt idx="250">
                  <c:v>-5.3577058156435012E-13</c:v>
                </c:pt>
                <c:pt idx="251">
                  <c:v>-5.3690805062909647E-13</c:v>
                </c:pt>
                <c:pt idx="252">
                  <c:v>-5.3804800114306573E-13</c:v>
                </c:pt>
                <c:pt idx="253">
                  <c:v>-5.3919043858151855E-13</c:v>
                </c:pt>
                <c:pt idx="254">
                  <c:v>-5.4033536843182693E-13</c:v>
                </c:pt>
                <c:pt idx="255">
                  <c:v>-5.4148279619350014E-13</c:v>
                </c:pt>
                <c:pt idx="256">
                  <c:v>-5.4263272737821306E-13</c:v>
                </c:pt>
                <c:pt idx="257">
                  <c:v>-5.4378516750983148E-13</c:v>
                </c:pt>
                <c:pt idx="258">
                  <c:v>-5.4494012212443975E-13</c:v>
                </c:pt>
                <c:pt idx="259">
                  <c:v>-5.460975967703675E-13</c:v>
                </c:pt>
                <c:pt idx="260">
                  <c:v>-5.4725759700821693E-13</c:v>
                </c:pt>
                <c:pt idx="261">
                  <c:v>-5.4842012841088943E-13</c:v>
                </c:pt>
                <c:pt idx="262">
                  <c:v>-5.4958519656361329E-13</c:v>
                </c:pt>
                <c:pt idx="263">
                  <c:v>-5.5075280706397021E-13</c:v>
                </c:pt>
                <c:pt idx="264">
                  <c:v>-5.5192296552192325E-13</c:v>
                </c:pt>
                <c:pt idx="265">
                  <c:v>-5.5309567755984365E-13</c:v>
                </c:pt>
                <c:pt idx="266">
                  <c:v>-5.5427094881253827E-13</c:v>
                </c:pt>
                <c:pt idx="267">
                  <c:v>-5.5544878492727718E-13</c:v>
                </c:pt>
                <c:pt idx="268">
                  <c:v>-5.5662919156382118E-13</c:v>
                </c:pt>
                <c:pt idx="269">
                  <c:v>-5.5781217439444903E-13</c:v>
                </c:pt>
                <c:pt idx="270">
                  <c:v>-5.5899773910398555E-13</c:v>
                </c:pt>
                <c:pt idx="271">
                  <c:v>-5.6018589138982865E-13</c:v>
                </c:pt>
                <c:pt idx="272">
                  <c:v>-5.6137663696197763E-13</c:v>
                </c:pt>
                <c:pt idx="273">
                  <c:v>-5.6256998154306072E-13</c:v>
                </c:pt>
                <c:pt idx="274">
                  <c:v>-5.6376593086836308E-13</c:v>
                </c:pt>
                <c:pt idx="275">
                  <c:v>-5.6496449068585444E-13</c:v>
                </c:pt>
                <c:pt idx="276">
                  <c:v>-5.6616566675621747E-13</c:v>
                </c:pt>
                <c:pt idx="277">
                  <c:v>-5.6736946485287519E-13</c:v>
                </c:pt>
                <c:pt idx="278">
                  <c:v>-5.685758907620201E-13</c:v>
                </c:pt>
                <c:pt idx="279">
                  <c:v>-5.6978495028264106E-13</c:v>
                </c:pt>
                <c:pt idx="280">
                  <c:v>-5.7099664922655248E-13</c:v>
                </c:pt>
                <c:pt idx="281">
                  <c:v>-5.7221099341842246E-13</c:v>
                </c:pt>
                <c:pt idx="282">
                  <c:v>-5.7342798869580041E-13</c:v>
                </c:pt>
                <c:pt idx="283">
                  <c:v>-5.7464764090914677E-13</c:v>
                </c:pt>
                <c:pt idx="284">
                  <c:v>-5.7586995592185984E-13</c:v>
                </c:pt>
                <c:pt idx="285">
                  <c:v>-5.7709493961030591E-13</c:v>
                </c:pt>
                <c:pt idx="286">
                  <c:v>-5.7832259786384685E-13</c:v>
                </c:pt>
                <c:pt idx="287">
                  <c:v>-5.7955293658486891E-13</c:v>
                </c:pt>
                <c:pt idx="288">
                  <c:v>-5.8078596168881197E-13</c:v>
                </c:pt>
                <c:pt idx="289">
                  <c:v>-5.820216791041975E-13</c:v>
                </c:pt>
                <c:pt idx="290">
                  <c:v>-5.8326009477265811E-13</c:v>
                </c:pt>
                <c:pt idx="291">
                  <c:v>-5.8450121464896603E-13</c:v>
                </c:pt>
                <c:pt idx="292">
                  <c:v>-5.8574504470106239E-13</c:v>
                </c:pt>
                <c:pt idx="293">
                  <c:v>-5.8699159091008612E-13</c:v>
                </c:pt>
                <c:pt idx="294">
                  <c:v>-5.8824085927040267E-13</c:v>
                </c:pt>
                <c:pt idx="295">
                  <c:v>-5.8949285578963408E-13</c:v>
                </c:pt>
                <c:pt idx="296">
                  <c:v>-5.9074758648868729E-13</c:v>
                </c:pt>
                <c:pt idx="297">
                  <c:v>-5.9200505740178387E-13</c:v>
                </c:pt>
                <c:pt idx="298">
                  <c:v>-5.9326527457648934E-13</c:v>
                </c:pt>
                <c:pt idx="299">
                  <c:v>-5.9452824407374275E-13</c:v>
                </c:pt>
                <c:pt idx="300">
                  <c:v>-5.9579397196788546E-13</c:v>
                </c:pt>
                <c:pt idx="301">
                  <c:v>-5.9706246434669171E-13</c:v>
                </c:pt>
                <c:pt idx="302">
                  <c:v>-5.9833372731139756E-13</c:v>
                </c:pt>
                <c:pt idx="303">
                  <c:v>-5.9960776697673079E-13</c:v>
                </c:pt>
                <c:pt idx="304">
                  <c:v>-6.0088458947094035E-13</c:v>
                </c:pt>
                <c:pt idx="305">
                  <c:v>-6.0216420093582676E-13</c:v>
                </c:pt>
                <c:pt idx="306">
                  <c:v>-6.0344660752677123E-13</c:v>
                </c:pt>
                <c:pt idx="307">
                  <c:v>-6.047318154127663E-13</c:v>
                </c:pt>
                <c:pt idx="308">
                  <c:v>-6.0601983077644544E-13</c:v>
                </c:pt>
                <c:pt idx="309">
                  <c:v>-6.0731065981411329E-13</c:v>
                </c:pt>
                <c:pt idx="310">
                  <c:v>-6.086043087357756E-13</c:v>
                </c:pt>
                <c:pt idx="311">
                  <c:v>-6.0990078376516958E-13</c:v>
                </c:pt>
                <c:pt idx="312">
                  <c:v>-6.1120009113979423E-13</c:v>
                </c:pt>
                <c:pt idx="313">
                  <c:v>-6.1250223711094071E-13</c:v>
                </c:pt>
                <c:pt idx="314">
                  <c:v>-6.1380722794372234E-13</c:v>
                </c:pt>
                <c:pt idx="315">
                  <c:v>-6.1511506991710539E-13</c:v>
                </c:pt>
                <c:pt idx="316">
                  <c:v>-6.1642576932393976E-13</c:v>
                </c:pt>
                <c:pt idx="317">
                  <c:v>-6.1773933247098923E-13</c:v>
                </c:pt>
                <c:pt idx="318">
                  <c:v>-6.190557656789625E-13</c:v>
                </c:pt>
                <c:pt idx="319">
                  <c:v>-6.2037507528254348E-13</c:v>
                </c:pt>
                <c:pt idx="320">
                  <c:v>-6.2169726763042246E-13</c:v>
                </c:pt>
                <c:pt idx="321">
                  <c:v>-6.2302234908532691E-13</c:v>
                </c:pt>
                <c:pt idx="322">
                  <c:v>-6.2435032602405227E-13</c:v>
                </c:pt>
                <c:pt idx="323">
                  <c:v>-6.2568120483749278E-13</c:v>
                </c:pt>
                <c:pt idx="324">
                  <c:v>-6.2701499193067352E-13</c:v>
                </c:pt>
                <c:pt idx="325">
                  <c:v>-6.2835169372277999E-13</c:v>
                </c:pt>
                <c:pt idx="326">
                  <c:v>-6.2969131664719103E-13</c:v>
                </c:pt>
                <c:pt idx="327">
                  <c:v>-6.310338671515084E-13</c:v>
                </c:pt>
                <c:pt idx="328">
                  <c:v>-6.323793516975896E-13</c:v>
                </c:pt>
                <c:pt idx="329">
                  <c:v>-6.3372777676157855E-13</c:v>
                </c:pt>
                <c:pt idx="330">
                  <c:v>-6.3507914883393693E-13</c:v>
                </c:pt>
                <c:pt idx="331">
                  <c:v>-6.3643347441947595E-13</c:v>
                </c:pt>
                <c:pt idx="332">
                  <c:v>-6.3779076003738869E-13</c:v>
                </c:pt>
                <c:pt idx="333">
                  <c:v>-6.3915101222128016E-13</c:v>
                </c:pt>
                <c:pt idx="334">
                  <c:v>-6.4051423751920053E-13</c:v>
                </c:pt>
                <c:pt idx="335">
                  <c:v>-6.4188044249367647E-13</c:v>
                </c:pt>
                <c:pt idx="336">
                  <c:v>-6.432496337217429E-13</c:v>
                </c:pt>
                <c:pt idx="337">
                  <c:v>-6.4462181779497502E-13</c:v>
                </c:pt>
                <c:pt idx="338">
                  <c:v>-6.4599700131952045E-13</c:v>
                </c:pt>
                <c:pt idx="339">
                  <c:v>-6.4737519091613129E-13</c:v>
                </c:pt>
                <c:pt idx="340">
                  <c:v>-6.4875639322019626E-13</c:v>
                </c:pt>
                <c:pt idx="341">
                  <c:v>-6.5014061488177312E-13</c:v>
                </c:pt>
                <c:pt idx="342">
                  <c:v>-6.5152786256562074E-13</c:v>
                </c:pt>
                <c:pt idx="343">
                  <c:v>-6.5291814295123166E-13</c:v>
                </c:pt>
                <c:pt idx="344">
                  <c:v>-6.5431146273286427E-13</c:v>
                </c:pt>
                <c:pt idx="345">
                  <c:v>-6.5570782861957615E-13</c:v>
                </c:pt>
                <c:pt idx="346">
                  <c:v>-6.5710724733525557E-13</c:v>
                </c:pt>
                <c:pt idx="347">
                  <c:v>-6.5850972561865479E-13</c:v>
                </c:pt>
                <c:pt idx="348">
                  <c:v>-6.5991527022342301E-13</c:v>
                </c:pt>
                <c:pt idx="349">
                  <c:v>-6.6132388791813856E-13</c:v>
                </c:pt>
                <c:pt idx="350">
                  <c:v>-6.6273558548634213E-13</c:v>
                </c:pt>
                <c:pt idx="351">
                  <c:v>-6.6415036972657008E-13</c:v>
                </c:pt>
                <c:pt idx="352">
                  <c:v>-6.6556824745238677E-13</c:v>
                </c:pt>
                <c:pt idx="353">
                  <c:v>-6.6698922549241816E-13</c:v>
                </c:pt>
                <c:pt idx="354">
                  <c:v>-6.6841331069038486E-13</c:v>
                </c:pt>
                <c:pt idx="355">
                  <c:v>-6.6984050990513522E-13</c:v>
                </c:pt>
                <c:pt idx="356">
                  <c:v>-6.7127083001067907E-13</c:v>
                </c:pt>
                <c:pt idx="357">
                  <c:v>-6.7270427789622054E-13</c:v>
                </c:pt>
                <c:pt idx="358">
                  <c:v>-6.7414086046619197E-13</c:v>
                </c:pt>
                <c:pt idx="359">
                  <c:v>-6.7558058464028745E-13</c:v>
                </c:pt>
                <c:pt idx="360">
                  <c:v>-6.7702345735349635E-13</c:v>
                </c:pt>
                <c:pt idx="361">
                  <c:v>-6.7846948555613651E-13</c:v>
                </c:pt>
                <c:pt idx="362">
                  <c:v>-6.799186762138891E-13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93-4F81-8438-57244F469427}"/>
            </c:ext>
          </c:extLst>
        </c:ser>
        <c:ser>
          <c:idx val="4"/>
          <c:order val="4"/>
          <c:tx>
            <c:v>"ע"ח קרן - עיקרי"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'ניתוח תמהיל נבחר'!$CX$53:$CX$415</c:f>
              <c:numCache>
                <c:formatCode>"₪"\ #,##0</c:formatCode>
                <c:ptCount val="363"/>
                <c:pt idx="0">
                  <c:v>3089.8292759830656</c:v>
                </c:pt>
                <c:pt idx="1">
                  <c:v>3095.6198411348278</c:v>
                </c:pt>
                <c:pt idx="2">
                  <c:v>3101.439077584283</c:v>
                </c:pt>
                <c:pt idx="3">
                  <c:v>3107.2855878698692</c:v>
                </c:pt>
                <c:pt idx="4">
                  <c:v>3113.1564504748776</c:v>
                </c:pt>
                <c:pt idx="5">
                  <c:v>3119.0502438049261</c:v>
                </c:pt>
                <c:pt idx="6">
                  <c:v>3124.0477303789839</c:v>
                </c:pt>
                <c:pt idx="7">
                  <c:v>3129.0781155747486</c:v>
                </c:pt>
                <c:pt idx="8">
                  <c:v>3134.1399555084226</c:v>
                </c:pt>
                <c:pt idx="9">
                  <c:v>3139.2333281097176</c:v>
                </c:pt>
                <c:pt idx="10">
                  <c:v>3144.362923021733</c:v>
                </c:pt>
                <c:pt idx="11">
                  <c:v>3149.5211524828933</c:v>
                </c:pt>
                <c:pt idx="12">
                  <c:v>3154.7065346066192</c:v>
                </c:pt>
                <c:pt idx="13">
                  <c:v>3159.937690824474</c:v>
                </c:pt>
                <c:pt idx="14">
                  <c:v>3165.1946433588591</c:v>
                </c:pt>
                <c:pt idx="15">
                  <c:v>3170.4758803402374</c:v>
                </c:pt>
                <c:pt idx="16">
                  <c:v>3175.7814340470877</c:v>
                </c:pt>
                <c:pt idx="17">
                  <c:v>3181.1113372783393</c:v>
                </c:pt>
                <c:pt idx="18">
                  <c:v>3186.4656233540663</c:v>
                </c:pt>
                <c:pt idx="19">
                  <c:v>3191.6589058531949</c:v>
                </c:pt>
                <c:pt idx="20">
                  <c:v>3196.879172071116</c:v>
                </c:pt>
                <c:pt idx="21">
                  <c:v>3202.1264504743358</c:v>
                </c:pt>
                <c:pt idx="22">
                  <c:v>3207.4007702598792</c:v>
                </c:pt>
                <c:pt idx="23">
                  <c:v>3212.7021613559696</c:v>
                </c:pt>
                <c:pt idx="24">
                  <c:v>3218.030654422756</c:v>
                </c:pt>
                <c:pt idx="25">
                  <c:v>3223.3862808530803</c:v>
                </c:pt>
                <c:pt idx="26">
                  <c:v>3228.7690727732961</c:v>
                </c:pt>
                <c:pt idx="27">
                  <c:v>3234.1790630441292</c:v>
                </c:pt>
                <c:pt idx="28">
                  <c:v>3239.6162852615926</c:v>
                </c:pt>
                <c:pt idx="29">
                  <c:v>3245.0807737579407</c:v>
                </c:pt>
                <c:pt idx="30">
                  <c:v>3250.5725636026709</c:v>
                </c:pt>
                <c:pt idx="31">
                  <c:v>3256.0916906035773</c:v>
                </c:pt>
                <c:pt idx="32">
                  <c:v>3261.6381913078453</c:v>
                </c:pt>
                <c:pt idx="33">
                  <c:v>3267.2121030031999</c:v>
                </c:pt>
                <c:pt idx="34">
                  <c:v>3272.8134637190929</c:v>
                </c:pt>
                <c:pt idx="35">
                  <c:v>3278.4423122279459</c:v>
                </c:pt>
                <c:pt idx="36">
                  <c:v>3284.098688046437</c:v>
                </c:pt>
                <c:pt idx="37">
                  <c:v>3289.7826314368349</c:v>
                </c:pt>
                <c:pt idx="38">
                  <c:v>3295.4941834083829</c:v>
                </c:pt>
                <c:pt idx="39">
                  <c:v>3301.2333857187282</c:v>
                </c:pt>
                <c:pt idx="40">
                  <c:v>3307.0002808754034</c:v>
                </c:pt>
                <c:pt idx="41">
                  <c:v>3312.7949121373522</c:v>
                </c:pt>
                <c:pt idx="42">
                  <c:v>3318.6173235165093</c:v>
                </c:pt>
                <c:pt idx="43">
                  <c:v>3324.4675597794194</c:v>
                </c:pt>
                <c:pt idx="44">
                  <c:v>3330.3456664489204</c:v>
                </c:pt>
                <c:pt idx="45">
                  <c:v>3336.2516898058598</c:v>
                </c:pt>
                <c:pt idx="46">
                  <c:v>3342.1856768908697</c:v>
                </c:pt>
                <c:pt idx="47">
                  <c:v>3348.1476755061894</c:v>
                </c:pt>
                <c:pt idx="48">
                  <c:v>3354.1377342175419</c:v>
                </c:pt>
                <c:pt idx="49">
                  <c:v>3360.155902356048</c:v>
                </c:pt>
                <c:pt idx="50">
                  <c:v>3366.202230020207</c:v>
                </c:pt>
                <c:pt idx="51">
                  <c:v>3372.2767680779152</c:v>
                </c:pt>
                <c:pt idx="52">
                  <c:v>3378.379568168541</c:v>
                </c:pt>
                <c:pt idx="53">
                  <c:v>3384.5106827050504</c:v>
                </c:pt>
                <c:pt idx="54">
                  <c:v>3390.6701648761823</c:v>
                </c:pt>
                <c:pt idx="55">
                  <c:v>3396.8580686486757</c:v>
                </c:pt>
                <c:pt idx="56">
                  <c:v>3403.0744487695483</c:v>
                </c:pt>
                <c:pt idx="57">
                  <c:v>3409.3193607684298</c:v>
                </c:pt>
                <c:pt idx="58">
                  <c:v>3415.5928609599387</c:v>
                </c:pt>
                <c:pt idx="59">
                  <c:v>3421.8953237644428</c:v>
                </c:pt>
                <c:pt idx="60">
                  <c:v>3428.226809433213</c:v>
                </c:pt>
                <c:pt idx="61">
                  <c:v>3434.5873790231285</c:v>
                </c:pt>
                <c:pt idx="62">
                  <c:v>3440.977094399339</c:v>
                </c:pt>
                <c:pt idx="63">
                  <c:v>3447.3960182379765</c:v>
                </c:pt>
                <c:pt idx="64">
                  <c:v>3453.8442140289267</c:v>
                </c:pt>
                <c:pt idx="65">
                  <c:v>3460.3217460786491</c:v>
                </c:pt>
                <c:pt idx="66">
                  <c:v>3466.8286795130552</c:v>
                </c:pt>
                <c:pt idx="67">
                  <c:v>3473.3650802804441</c:v>
                </c:pt>
                <c:pt idx="68">
                  <c:v>3479.9310151544805</c:v>
                </c:pt>
                <c:pt idx="69">
                  <c:v>3486.5265517372513</c:v>
                </c:pt>
                <c:pt idx="70">
                  <c:v>3493.1517584623534</c:v>
                </c:pt>
                <c:pt idx="71">
                  <c:v>3499.8067045980524</c:v>
                </c:pt>
                <c:pt idx="72">
                  <c:v>3506.4914602504987</c:v>
                </c:pt>
                <c:pt idx="73">
                  <c:v>3513.2060963669883</c:v>
                </c:pt>
                <c:pt idx="74">
                  <c:v>3519.950684739295</c:v>
                </c:pt>
                <c:pt idx="75">
                  <c:v>3526.7252980070498</c:v>
                </c:pt>
                <c:pt idx="76">
                  <c:v>3533.5300096611859</c:v>
                </c:pt>
                <c:pt idx="77">
                  <c:v>3540.3648940474332</c:v>
                </c:pt>
                <c:pt idx="78">
                  <c:v>3547.2300263698808</c:v>
                </c:pt>
                <c:pt idx="79">
                  <c:v>3554.1254826945919</c:v>
                </c:pt>
                <c:pt idx="80">
                  <c:v>3561.0513399532797</c:v>
                </c:pt>
                <c:pt idx="81">
                  <c:v>3568.0076759470453</c:v>
                </c:pt>
                <c:pt idx="82">
                  <c:v>3574.9945693501713</c:v>
                </c:pt>
                <c:pt idx="83">
                  <c:v>3582.012099713982</c:v>
                </c:pt>
                <c:pt idx="84">
                  <c:v>3589.0603474707568</c:v>
                </c:pt>
                <c:pt idx="85">
                  <c:v>3596.1393939377103</c:v>
                </c:pt>
                <c:pt idx="86">
                  <c:v>3603.2493213210369</c:v>
                </c:pt>
                <c:pt idx="87">
                  <c:v>3610.3902127200054</c:v>
                </c:pt>
                <c:pt idx="88">
                  <c:v>3617.5621521311305</c:v>
                </c:pt>
                <c:pt idx="89">
                  <c:v>3624.7652244523979</c:v>
                </c:pt>
                <c:pt idx="90">
                  <c:v>3631.999515487556</c:v>
                </c:pt>
                <c:pt idx="91">
                  <c:v>3639.2651119504721</c:v>
                </c:pt>
                <c:pt idx="92">
                  <c:v>3646.562101469548</c:v>
                </c:pt>
                <c:pt idx="93">
                  <c:v>3653.8905725922114</c:v>
                </c:pt>
                <c:pt idx="94">
                  <c:v>3661.2506147894555</c:v>
                </c:pt>
                <c:pt idx="95">
                  <c:v>3668.6423184604605</c:v>
                </c:pt>
                <c:pt idx="96">
                  <c:v>3676.0657749372735</c:v>
                </c:pt>
                <c:pt idx="97">
                  <c:v>3683.5210764895519</c:v>
                </c:pt>
                <c:pt idx="98">
                  <c:v>3691.0083163293839</c:v>
                </c:pt>
                <c:pt idx="99">
                  <c:v>3698.5275886161639</c:v>
                </c:pt>
                <c:pt idx="100">
                  <c:v>3706.0789884615469</c:v>
                </c:pt>
                <c:pt idx="101">
                  <c:v>3713.6626119344655</c:v>
                </c:pt>
                <c:pt idx="102">
                  <c:v>3721.278556066216</c:v>
                </c:pt>
                <c:pt idx="103">
                  <c:v>3728.9269188556182</c:v>
                </c:pt>
                <c:pt idx="104">
                  <c:v>3736.6077992742389</c:v>
                </c:pt>
                <c:pt idx="105">
                  <c:v>3744.3212972716924</c:v>
                </c:pt>
                <c:pt idx="106">
                  <c:v>3752.0675137810058</c:v>
                </c:pt>
                <c:pt idx="107">
                  <c:v>3759.8465507240635</c:v>
                </c:pt>
                <c:pt idx="108">
                  <c:v>3767.6585110171163</c:v>
                </c:pt>
                <c:pt idx="109">
                  <c:v>3775.5034985763687</c:v>
                </c:pt>
                <c:pt idx="110">
                  <c:v>3783.3816183236368</c:v>
                </c:pt>
                <c:pt idx="111">
                  <c:v>3791.2929761920805</c:v>
                </c:pt>
                <c:pt idx="112">
                  <c:v>3799.2376791320085</c:v>
                </c:pt>
                <c:pt idx="113">
                  <c:v>3807.2158351167677</c:v>
                </c:pt>
                <c:pt idx="114">
                  <c:v>3815.2275531486926</c:v>
                </c:pt>
                <c:pt idx="115">
                  <c:v>3823.2729432651431</c:v>
                </c:pt>
                <c:pt idx="116">
                  <c:v>3831.3521165446159</c:v>
                </c:pt>
                <c:pt idx="117">
                  <c:v>3839.465185112932</c:v>
                </c:pt>
                <c:pt idx="118">
                  <c:v>3847.6122621495033</c:v>
                </c:pt>
                <c:pt idx="119">
                  <c:v>3855.7934618936788</c:v>
                </c:pt>
                <c:pt idx="120">
                  <c:v>3864.0772283183796</c:v>
                </c:pt>
                <c:pt idx="121">
                  <c:v>3872.3935835447305</c:v>
                </c:pt>
                <c:pt idx="122">
                  <c:v>3880.7426385551103</c:v>
                </c:pt>
                <c:pt idx="123">
                  <c:v>3889.1245052384593</c:v>
                </c:pt>
                <c:pt idx="124">
                  <c:v>3897.539296395842</c:v>
                </c:pt>
                <c:pt idx="125">
                  <c:v>3905.9871257460732</c:v>
                </c:pt>
                <c:pt idx="126">
                  <c:v>3914.4681079314073</c:v>
                </c:pt>
                <c:pt idx="127">
                  <c:v>3922.9823585232871</c:v>
                </c:pt>
                <c:pt idx="128">
                  <c:v>3931.5299940281566</c:v>
                </c:pt>
                <c:pt idx="129">
                  <c:v>3940.1111318933404</c:v>
                </c:pt>
                <c:pt idx="130">
                  <c:v>3948.725890512982</c:v>
                </c:pt>
                <c:pt idx="131">
                  <c:v>3957.374389234049</c:v>
                </c:pt>
                <c:pt idx="132">
                  <c:v>3966.0567483624072</c:v>
                </c:pt>
                <c:pt idx="133">
                  <c:v>3974.773089168953</c:v>
                </c:pt>
                <c:pt idx="134">
                  <c:v>3983.5235338958164</c:v>
                </c:pt>
                <c:pt idx="135">
                  <c:v>3992.3082057626307</c:v>
                </c:pt>
                <c:pt idx="136">
                  <c:v>4001.1272289728704</c:v>
                </c:pt>
                <c:pt idx="137">
                  <c:v>4009.980728720252</c:v>
                </c:pt>
                <c:pt idx="138">
                  <c:v>4018.868831195211</c:v>
                </c:pt>
                <c:pt idx="139">
                  <c:v>4027.7916635914385</c:v>
                </c:pt>
                <c:pt idx="140">
                  <c:v>4036.7493541124995</c:v>
                </c:pt>
                <c:pt idx="141">
                  <c:v>4045.7420319785097</c:v>
                </c:pt>
                <c:pt idx="142">
                  <c:v>4054.7698274328877</c:v>
                </c:pt>
                <c:pt idx="143">
                  <c:v>4063.8328717491827</c:v>
                </c:pt>
                <c:pt idx="144">
                  <c:v>4072.9312972379685</c:v>
                </c:pt>
                <c:pt idx="145">
                  <c:v>4082.0652372538125</c:v>
                </c:pt>
                <c:pt idx="146">
                  <c:v>4091.2348262023188</c:v>
                </c:pt>
                <c:pt idx="147">
                  <c:v>4100.4401995472435</c:v>
                </c:pt>
                <c:pt idx="148">
                  <c:v>4109.6814938176867</c:v>
                </c:pt>
                <c:pt idx="149">
                  <c:v>4118.9588466153573</c:v>
                </c:pt>
                <c:pt idx="150">
                  <c:v>4128.2723966219164</c:v>
                </c:pt>
                <c:pt idx="151">
                  <c:v>4137.6222836063953</c:v>
                </c:pt>
                <c:pt idx="152">
                  <c:v>4147.008648432693</c:v>
                </c:pt>
                <c:pt idx="153">
                  <c:v>4156.43163306715</c:v>
                </c:pt>
                <c:pt idx="154">
                  <c:v>4165.8913805861966</c:v>
                </c:pt>
                <c:pt idx="155">
                  <c:v>4175.3880351840926</c:v>
                </c:pt>
                <c:pt idx="156">
                  <c:v>4184.9217421807325</c:v>
                </c:pt>
                <c:pt idx="157">
                  <c:v>4194.4926480295462</c:v>
                </c:pt>
                <c:pt idx="158">
                  <c:v>4204.1009003254649</c:v>
                </c:pt>
                <c:pt idx="159">
                  <c:v>4213.7466478129845</c:v>
                </c:pt>
                <c:pt idx="160">
                  <c:v>4223.4300403943025</c:v>
                </c:pt>
                <c:pt idx="161">
                  <c:v>4233.151229137542</c:v>
                </c:pt>
                <c:pt idx="162">
                  <c:v>4242.9103662850612</c:v>
                </c:pt>
                <c:pt idx="163">
                  <c:v>4252.7076052618431</c:v>
                </c:pt>
                <c:pt idx="164">
                  <c:v>4262.5431006839799</c:v>
                </c:pt>
                <c:pt idx="165">
                  <c:v>4272.4170083672361</c:v>
                </c:pt>
                <c:pt idx="166">
                  <c:v>4282.3294853357002</c:v>
                </c:pt>
                <c:pt idx="167">
                  <c:v>4292.2806898305334</c:v>
                </c:pt>
                <c:pt idx="168">
                  <c:v>4302.2707813187953</c:v>
                </c:pt>
                <c:pt idx="169">
                  <c:v>4312.2999205023661</c:v>
                </c:pt>
                <c:pt idx="170">
                  <c:v>4322.3682693269639</c:v>
                </c:pt>
                <c:pt idx="171">
                  <c:v>4332.4759909912409</c:v>
                </c:pt>
                <c:pt idx="172">
                  <c:v>4342.6232499559856</c:v>
                </c:pt>
                <c:pt idx="173">
                  <c:v>4352.8102119534115</c:v>
                </c:pt>
                <c:pt idx="174">
                  <c:v>4363.0370439965391</c:v>
                </c:pt>
                <c:pt idx="175">
                  <c:v>4373.3039143886799</c:v>
                </c:pt>
                <c:pt idx="176">
                  <c:v>4383.6109927330072</c:v>
                </c:pt>
                <c:pt idx="177">
                  <c:v>4393.958449942229</c:v>
                </c:pt>
                <c:pt idx="178">
                  <c:v>4404.3464582483612</c:v>
                </c:pt>
                <c:pt idx="179">
                  <c:v>4414.7751912125905</c:v>
                </c:pt>
                <c:pt idx="180">
                  <c:v>4141.3910754369099</c:v>
                </c:pt>
                <c:pt idx="181">
                  <c:v>4151.2497784952793</c:v>
                </c:pt>
                <c:pt idx="182">
                  <c:v>4161.1414004760845</c:v>
                </c:pt>
                <c:pt idx="183">
                  <c:v>4171.066068610884</c:v>
                </c:pt>
                <c:pt idx="184">
                  <c:v>4181.0239108494643</c:v>
                </c:pt>
                <c:pt idx="185">
                  <c:v>4191.0150558644136</c:v>
                </c:pt>
                <c:pt idx="186">
                  <c:v>4201.0396330557251</c:v>
                </c:pt>
                <c:pt idx="187">
                  <c:v>4211.0977725554294</c:v>
                </c:pt>
                <c:pt idx="188">
                  <c:v>4221.1896052322745</c:v>
                </c:pt>
                <c:pt idx="189">
                  <c:v>4231.315262696432</c:v>
                </c:pt>
                <c:pt idx="190">
                  <c:v>4241.4748773042411</c:v>
                </c:pt>
                <c:pt idx="191">
                  <c:v>4251.668582162989</c:v>
                </c:pt>
                <c:pt idx="192">
                  <c:v>1116.6494587243474</c:v>
                </c:pt>
                <c:pt idx="193">
                  <c:v>1119.6602046194805</c:v>
                </c:pt>
                <c:pt idx="194">
                  <c:v>1122.6887258089541</c:v>
                </c:pt>
                <c:pt idx="195">
                  <c:v>1125.7351199061973</c:v>
                </c:pt>
                <c:pt idx="196">
                  <c:v>1128.7994852111769</c:v>
                </c:pt>
                <c:pt idx="197">
                  <c:v>1131.8819207151917</c:v>
                </c:pt>
                <c:pt idx="198">
                  <c:v>1134.9825261057115</c:v>
                </c:pt>
                <c:pt idx="199">
                  <c:v>1138.1014017712516</c:v>
                </c:pt>
                <c:pt idx="200">
                  <c:v>1141.2386488062853</c:v>
                </c:pt>
                <c:pt idx="201">
                  <c:v>1144.3943690161937</c:v>
                </c:pt>
                <c:pt idx="202">
                  <c:v>1147.5686649222575</c:v>
                </c:pt>
                <c:pt idx="203">
                  <c:v>1150.7616397666879</c:v>
                </c:pt>
                <c:pt idx="204">
                  <c:v>1153.9733975176914</c:v>
                </c:pt>
                <c:pt idx="205">
                  <c:v>1157.2040428745827</c:v>
                </c:pt>
                <c:pt idx="206">
                  <c:v>1160.4536812729298</c:v>
                </c:pt>
                <c:pt idx="207">
                  <c:v>1163.7224188897483</c:v>
                </c:pt>
                <c:pt idx="208">
                  <c:v>1167.0103626487264</c:v>
                </c:pt>
                <c:pt idx="209">
                  <c:v>1170.3176202255001</c:v>
                </c:pt>
                <c:pt idx="210">
                  <c:v>1173.6443000529637</c:v>
                </c:pt>
                <c:pt idx="211">
                  <c:v>1176.9905113266254</c:v>
                </c:pt>
                <c:pt idx="212">
                  <c:v>1180.356364010004</c:v>
                </c:pt>
                <c:pt idx="213">
                  <c:v>1183.7419688400666</c:v>
                </c:pt>
                <c:pt idx="214">
                  <c:v>1187.1474373327142</c:v>
                </c:pt>
                <c:pt idx="215">
                  <c:v>1190.5728817883016</c:v>
                </c:pt>
                <c:pt idx="216">
                  <c:v>1194.0184152972104</c:v>
                </c:pt>
                <c:pt idx="217">
                  <c:v>1197.4841517454579</c:v>
                </c:pt>
                <c:pt idx="218">
                  <c:v>1200.9702058203579</c:v>
                </c:pt>
                <c:pt idx="219">
                  <c:v>1204.4766930162161</c:v>
                </c:pt>
                <c:pt idx="220">
                  <c:v>1208.0037296400812</c:v>
                </c:pt>
                <c:pt idx="221">
                  <c:v>1211.5514328175345</c:v>
                </c:pt>
                <c:pt idx="222">
                  <c:v>1215.1199204985237</c:v>
                </c:pt>
                <c:pt idx="223">
                  <c:v>1218.7093114632517</c:v>
                </c:pt>
                <c:pt idx="224">
                  <c:v>1222.3197253281007</c:v>
                </c:pt>
                <c:pt idx="225">
                  <c:v>1225.9512825516103</c:v>
                </c:pt>
                <c:pt idx="226">
                  <c:v>1229.6041044405008</c:v>
                </c:pt>
                <c:pt idx="227">
                  <c:v>1233.2783131557412</c:v>
                </c:pt>
                <c:pt idx="228">
                  <c:v>4.5133030889452553E-13</c:v>
                </c:pt>
                <c:pt idx="229">
                  <c:v>4.5234952545579067E-13</c:v>
                </c:pt>
                <c:pt idx="230">
                  <c:v>4.5337103550356078E-13</c:v>
                </c:pt>
                <c:pt idx="231">
                  <c:v>4.5439484417671434E-13</c:v>
                </c:pt>
                <c:pt idx="232">
                  <c:v>4.5542095662558457E-13</c:v>
                </c:pt>
                <c:pt idx="233">
                  <c:v>4.5644937801198461E-13</c:v>
                </c:pt>
                <c:pt idx="234">
                  <c:v>4.574801135092332E-13</c:v>
                </c:pt>
                <c:pt idx="235">
                  <c:v>4.5851316830218009E-13</c:v>
                </c:pt>
                <c:pt idx="236">
                  <c:v>4.5954854758723155E-13</c:v>
                </c:pt>
                <c:pt idx="237">
                  <c:v>4.6058625657237579E-13</c:v>
                </c:pt>
                <c:pt idx="238">
                  <c:v>4.616263004772089E-13</c:v>
                </c:pt>
                <c:pt idx="239">
                  <c:v>4.6266868453296043E-13</c:v>
                </c:pt>
                <c:pt idx="240">
                  <c:v>4.63713413982519E-13</c:v>
                </c:pt>
                <c:pt idx="241">
                  <c:v>4.6476049408045857E-13</c:v>
                </c:pt>
                <c:pt idx="242">
                  <c:v>4.6580993009306369E-13</c:v>
                </c:pt>
                <c:pt idx="243">
                  <c:v>4.6686172729835584E-13</c:v>
                </c:pt>
                <c:pt idx="244">
                  <c:v>4.6791589098611961E-13</c:v>
                </c:pt>
                <c:pt idx="245">
                  <c:v>4.68972426457928E-13</c:v>
                </c:pt>
                <c:pt idx="246">
                  <c:v>4.7003133902716941E-13</c:v>
                </c:pt>
                <c:pt idx="247">
                  <c:v>4.710926340190734E-13</c:v>
                </c:pt>
                <c:pt idx="248">
                  <c:v>4.721563167707366E-13</c:v>
                </c:pt>
                <c:pt idx="249">
                  <c:v>4.7322239263114941E-13</c:v>
                </c:pt>
                <c:pt idx="250">
                  <c:v>4.7429086696122232E-13</c:v>
                </c:pt>
                <c:pt idx="251">
                  <c:v>4.7536174513381228E-13</c:v>
                </c:pt>
                <c:pt idx="252">
                  <c:v>4.7643503253374866E-13</c:v>
                </c:pt>
                <c:pt idx="253">
                  <c:v>4.7751073455786061E-13</c:v>
                </c:pt>
                <c:pt idx="254">
                  <c:v>4.7858885661500287E-13</c:v>
                </c:pt>
                <c:pt idx="255">
                  <c:v>4.7966940412608279E-13</c:v>
                </c:pt>
                <c:pt idx="256">
                  <c:v>4.8075238252408716E-13</c:v>
                </c:pt>
                <c:pt idx="257">
                  <c:v>4.8183779725410846E-13</c:v>
                </c:pt>
                <c:pt idx="258">
                  <c:v>4.8292565377337203E-13</c:v>
                </c:pt>
                <c:pt idx="259">
                  <c:v>4.8401595755126282E-13</c:v>
                </c:pt>
                <c:pt idx="260">
                  <c:v>4.8510871406935216E-13</c:v>
                </c:pt>
                <c:pt idx="261">
                  <c:v>4.8620392882142532E-13</c:v>
                </c:pt>
                <c:pt idx="262">
                  <c:v>4.8730160731350756E-13</c:v>
                </c:pt>
                <c:pt idx="263">
                  <c:v>4.8840175506389199E-13</c:v>
                </c:pt>
                <c:pt idx="264">
                  <c:v>4.8950437760316686E-13</c:v>
                </c:pt>
                <c:pt idx="265">
                  <c:v>4.9060948047424208E-13</c:v>
                </c:pt>
                <c:pt idx="266">
                  <c:v>4.9171706923237693E-13</c:v>
                </c:pt>
                <c:pt idx="267">
                  <c:v>4.9282714944520728E-13</c:v>
                </c:pt>
                <c:pt idx="268">
                  <c:v>4.9393972669277308E-13</c:v>
                </c:pt>
                <c:pt idx="269">
                  <c:v>4.9505480656754571E-13</c:v>
                </c:pt>
                <c:pt idx="270">
                  <c:v>4.9617239467445578E-13</c:v>
                </c:pt>
                <c:pt idx="271">
                  <c:v>4.9729249663092005E-13</c:v>
                </c:pt>
                <c:pt idx="272">
                  <c:v>4.984151180668698E-13</c:v>
                </c:pt>
                <c:pt idx="273">
                  <c:v>4.9954026462477805E-13</c:v>
                </c:pt>
                <c:pt idx="274">
                  <c:v>5.0066794195968767E-13</c:v>
                </c:pt>
                <c:pt idx="275">
                  <c:v>5.0179815573923888E-13</c:v>
                </c:pt>
                <c:pt idx="276">
                  <c:v>5.029309116436973E-13</c:v>
                </c:pt>
                <c:pt idx="277">
                  <c:v>5.0406621536598173E-13</c:v>
                </c:pt>
                <c:pt idx="278">
                  <c:v>5.0520407261169262E-13</c:v>
                </c:pt>
                <c:pt idx="279">
                  <c:v>5.0634448909913935E-13</c:v>
                </c:pt>
                <c:pt idx="280">
                  <c:v>5.0748747055936908E-13</c:v>
                </c:pt>
                <c:pt idx="281">
                  <c:v>5.0863302273619463E-13</c:v>
                </c:pt>
                <c:pt idx="282">
                  <c:v>5.0978115138622256E-13</c:v>
                </c:pt>
                <c:pt idx="283">
                  <c:v>5.1093186227888215E-13</c:v>
                </c:pt>
                <c:pt idx="284">
                  <c:v>5.1208516119645244E-13</c:v>
                </c:pt>
                <c:pt idx="285">
                  <c:v>5.1324105393409254E-13</c:v>
                </c:pt>
                <c:pt idx="286">
                  <c:v>5.143995462998684E-13</c:v>
                </c:pt>
                <c:pt idx="287">
                  <c:v>5.1556064411478235E-13</c:v>
                </c:pt>
                <c:pt idx="288">
                  <c:v>5.1672435321280144E-13</c:v>
                </c:pt>
                <c:pt idx="289">
                  <c:v>5.1789067944088624E-13</c:v>
                </c:pt>
                <c:pt idx="290">
                  <c:v>5.190596286590191E-13</c:v>
                </c:pt>
                <c:pt idx="291">
                  <c:v>5.2023120674023375E-13</c:v>
                </c:pt>
                <c:pt idx="292">
                  <c:v>5.2140541957064392E-13</c:v>
                </c:pt>
                <c:pt idx="293">
                  <c:v>5.2258227304947154E-13</c:v>
                </c:pt>
                <c:pt idx="294">
                  <c:v>5.2376177308907687E-13</c:v>
                </c:pt>
                <c:pt idx="295">
                  <c:v>5.249439256149869E-13</c:v>
                </c:pt>
                <c:pt idx="296">
                  <c:v>5.2612873656592435E-13</c:v>
                </c:pt>
                <c:pt idx="297">
                  <c:v>5.2731621189383762E-13</c:v>
                </c:pt>
                <c:pt idx="298">
                  <c:v>5.28506357563929E-13</c:v>
                </c:pt>
                <c:pt idx="299">
                  <c:v>5.2969917955468524E-13</c:v>
                </c:pt>
                <c:pt idx="300">
                  <c:v>5.3089468385790544E-13</c:v>
                </c:pt>
                <c:pt idx="301">
                  <c:v>5.3209287647873191E-13</c:v>
                </c:pt>
                <c:pt idx="302">
                  <c:v>5.33293763435679E-13</c:v>
                </c:pt>
                <c:pt idx="303">
                  <c:v>5.3449735076066263E-13</c:v>
                </c:pt>
                <c:pt idx="304">
                  <c:v>5.3570364449903003E-13</c:v>
                </c:pt>
                <c:pt idx="305">
                  <c:v>5.3691265070958959E-13</c:v>
                </c:pt>
                <c:pt idx="306">
                  <c:v>5.3812437546464057E-13</c:v>
                </c:pt>
                <c:pt idx="307">
                  <c:v>5.3933882485000276E-13</c:v>
                </c:pt>
                <c:pt idx="308">
                  <c:v>5.405560049650467E-13</c:v>
                </c:pt>
                <c:pt idx="309">
                  <c:v>5.4177592192272334E-13</c:v>
                </c:pt>
                <c:pt idx="310">
                  <c:v>5.4299858184959437E-13</c:v>
                </c:pt>
                <c:pt idx="311">
                  <c:v>5.4422399088586205E-13</c:v>
                </c:pt>
                <c:pt idx="312">
                  <c:v>5.4545215518539956E-13</c:v>
                </c:pt>
                <c:pt idx="313">
                  <c:v>5.4668308091578128E-13</c:v>
                </c:pt>
                <c:pt idx="314">
                  <c:v>5.4791677425831263E-13</c:v>
                </c:pt>
                <c:pt idx="315">
                  <c:v>5.4915324140806134E-13</c:v>
                </c:pt>
                <c:pt idx="316">
                  <c:v>5.5039248857388679E-13</c:v>
                </c:pt>
                <c:pt idx="317">
                  <c:v>5.5163452197847152E-13</c:v>
                </c:pt>
                <c:pt idx="318">
                  <c:v>5.5287934785835113E-13</c:v>
                </c:pt>
                <c:pt idx="319">
                  <c:v>5.5412697246394508E-13</c:v>
                </c:pt>
                <c:pt idx="320">
                  <c:v>5.5537740205958755E-13</c:v>
                </c:pt>
                <c:pt idx="321">
                  <c:v>5.5663064292355831E-13</c:v>
                </c:pt>
                <c:pt idx="322">
                  <c:v>5.5788670134811282E-13</c:v>
                </c:pt>
                <c:pt idx="323">
                  <c:v>5.5914558363951413E-13</c:v>
                </c:pt>
                <c:pt idx="324">
                  <c:v>5.6040729611806318E-13</c:v>
                </c:pt>
                <c:pt idx="325">
                  <c:v>5.6167184511813E-13</c:v>
                </c:pt>
                <c:pt idx="326">
                  <c:v>5.6293923698818531E-13</c:v>
                </c:pt>
                <c:pt idx="327">
                  <c:v>5.6420947809083051E-13</c:v>
                </c:pt>
                <c:pt idx="328">
                  <c:v>5.6548257480283021E-13</c:v>
                </c:pt>
                <c:pt idx="329">
                  <c:v>5.6675853351514299E-13</c:v>
                </c:pt>
                <c:pt idx="330">
                  <c:v>5.6803736063295265E-13</c:v>
                </c:pt>
                <c:pt idx="331">
                  <c:v>5.6931906257569965E-13</c:v>
                </c:pt>
                <c:pt idx="332">
                  <c:v>5.7060364577711332E-13</c:v>
                </c:pt>
                <c:pt idx="333">
                  <c:v>5.7189111668524242E-13</c:v>
                </c:pt>
                <c:pt idx="334">
                  <c:v>5.731814817624874E-13</c:v>
                </c:pt>
                <c:pt idx="335">
                  <c:v>5.7447474748563215E-13</c:v>
                </c:pt>
                <c:pt idx="336">
                  <c:v>5.7577092034587566E-13</c:v>
                </c:pt>
                <c:pt idx="337">
                  <c:v>5.7707000684886391E-13</c:v>
                </c:pt>
                <c:pt idx="338">
                  <c:v>5.7837201351472184E-13</c:v>
                </c:pt>
                <c:pt idx="339">
                  <c:v>5.7967694687808503E-13</c:v>
                </c:pt>
                <c:pt idx="340">
                  <c:v>5.8098481348813244E-13</c:v>
                </c:pt>
                <c:pt idx="341">
                  <c:v>5.8229561990861786E-13</c:v>
                </c:pt>
                <c:pt idx="342">
                  <c:v>5.8360937271790281E-13</c:v>
                </c:pt>
                <c:pt idx="343">
                  <c:v>5.8492607850898818E-13</c:v>
                </c:pt>
                <c:pt idx="344">
                  <c:v>5.8624574388954696E-13</c:v>
                </c:pt>
                <c:pt idx="345">
                  <c:v>5.8756837548195666E-13</c:v>
                </c:pt>
                <c:pt idx="346">
                  <c:v>5.8889397992333155E-13</c:v>
                </c:pt>
                <c:pt idx="347">
                  <c:v>5.9022256386555569E-13</c:v>
                </c:pt>
                <c:pt idx="348">
                  <c:v>5.9155413397531536E-13</c:v>
                </c:pt>
                <c:pt idx="349">
                  <c:v>5.9288869693413136E-13</c:v>
                </c:pt>
                <c:pt idx="350">
                  <c:v>5.9422625943839225E-13</c:v>
                </c:pt>
                <c:pt idx="351">
                  <c:v>5.9556682819938753E-13</c:v>
                </c:pt>
                <c:pt idx="352">
                  <c:v>5.9691040994333969E-13</c:v>
                </c:pt>
                <c:pt idx="353">
                  <c:v>5.982570114114379E-13</c:v>
                </c:pt>
                <c:pt idx="354">
                  <c:v>5.9960663935987106E-13</c:v>
                </c:pt>
                <c:pt idx="355">
                  <c:v>6.0095930055986011E-13</c:v>
                </c:pt>
                <c:pt idx="356">
                  <c:v>6.0231500179769283E-13</c:v>
                </c:pt>
                <c:pt idx="357">
                  <c:v>6.0367374987475538E-13</c:v>
                </c:pt>
                <c:pt idx="358">
                  <c:v>6.0503555160756693E-13</c:v>
                </c:pt>
                <c:pt idx="359">
                  <c:v>6.0640041382781255E-13</c:v>
                </c:pt>
                <c:pt idx="360">
                  <c:v>6.0776834338237718E-13</c:v>
                </c:pt>
                <c:pt idx="361">
                  <c:v>6.0913934713337802E-13</c:v>
                </c:pt>
                <c:pt idx="362">
                  <c:v>6.1051343195819994E-13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93-4F81-8438-57244F469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400"/>
        <c:axId val="206935936"/>
      </c:lineChart>
      <c:catAx>
        <c:axId val="2069344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5936"/>
        <c:crosses val="autoZero"/>
        <c:auto val="1"/>
        <c:lblAlgn val="ctr"/>
        <c:lblOffset val="100"/>
        <c:noMultiLvlLbl val="0"/>
      </c:catAx>
      <c:valAx>
        <c:axId val="2069359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יתרת הקרן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'ניתוח תמהיל נבחר'!$CU$49</c:f>
              <c:strCache>
                <c:ptCount val="1"/>
                <c:pt idx="0">
                  <c:v>עיקרי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נבחר'!$CV$53:$CV$415</c:f>
              <c:numCache>
                <c:formatCode>"₪"\ #,##0</c:formatCode>
                <c:ptCount val="363"/>
                <c:pt idx="0">
                  <c:v>750003.75</c:v>
                </c:pt>
                <c:pt idx="1">
                  <c:v>746921.38531735993</c:v>
                </c:pt>
                <c:pt idx="2">
                  <c:v>743836.60069789202</c:v>
                </c:pt>
                <c:pt idx="3">
                  <c:v>740749.02864518156</c:v>
                </c:pt>
                <c:pt idx="4">
                  <c:v>737658.00116808002</c:v>
                </c:pt>
                <c:pt idx="5">
                  <c:v>734563.16718231153</c:v>
                </c:pt>
                <c:pt idx="6">
                  <c:v>731464.48534756247</c:v>
                </c:pt>
                <c:pt idx="7">
                  <c:v>728362.53118682303</c:v>
                </c:pt>
                <c:pt idx="8">
                  <c:v>725256.95511523471</c:v>
                </c:pt>
                <c:pt idx="9">
                  <c:v>722147.71293926169</c:v>
                </c:pt>
                <c:pt idx="10">
                  <c:v>719035.65643673576</c:v>
                </c:pt>
                <c:pt idx="11">
                  <c:v>715919.24301026785</c:v>
                </c:pt>
                <c:pt idx="12">
                  <c:v>712798.14040675783</c:v>
                </c:pt>
                <c:pt idx="13">
                  <c:v>709675.85288701544</c:v>
                </c:pt>
                <c:pt idx="14">
                  <c:v>706548.48699229537</c:v>
                </c:pt>
                <c:pt idx="15">
                  <c:v>703415.72192336735</c:v>
                </c:pt>
                <c:pt idx="16">
                  <c:v>700277.53283725504</c:v>
                </c:pt>
                <c:pt idx="17">
                  <c:v>697133.89485712885</c:v>
                </c:pt>
                <c:pt idx="18">
                  <c:v>693984.78307178174</c:v>
                </c:pt>
                <c:pt idx="19">
                  <c:v>690830.17253510444</c:v>
                </c:pt>
                <c:pt idx="20">
                  <c:v>687670.22368582175</c:v>
                </c:pt>
                <c:pt idx="21">
                  <c:v>684504.90897377231</c:v>
                </c:pt>
                <c:pt idx="22">
                  <c:v>681334.20081873331</c:v>
                </c:pt>
                <c:pt idx="23">
                  <c:v>678158.07160968625</c:v>
                </c:pt>
                <c:pt idx="24">
                  <c:v>674976.49370408081</c:v>
                </c:pt>
                <c:pt idx="25">
                  <c:v>671789.43942709954</c:v>
                </c:pt>
                <c:pt idx="26">
                  <c:v>668596.8810709205</c:v>
                </c:pt>
                <c:pt idx="27">
                  <c:v>665398.7908939796</c:v>
                </c:pt>
                <c:pt idx="28">
                  <c:v>662195.14112023253</c:v>
                </c:pt>
                <c:pt idx="29">
                  <c:v>658985.90393841476</c:v>
                </c:pt>
                <c:pt idx="30">
                  <c:v>655771.05150130135</c:v>
                </c:pt>
                <c:pt idx="31">
                  <c:v>652550.55592496553</c:v>
                </c:pt>
                <c:pt idx="32">
                  <c:v>649324.38928803569</c:v>
                </c:pt>
                <c:pt idx="33">
                  <c:v>646092.5236309527</c:v>
                </c:pt>
                <c:pt idx="34">
                  <c:v>642854.93095522432</c:v>
                </c:pt>
                <c:pt idx="35">
                  <c:v>639611.58322267921</c:v>
                </c:pt>
                <c:pt idx="36">
                  <c:v>636362.45235472044</c:v>
                </c:pt>
                <c:pt idx="37">
                  <c:v>633107.51023157616</c:v>
                </c:pt>
                <c:pt idx="38">
                  <c:v>629846.7286915502</c:v>
                </c:pt>
                <c:pt idx="39">
                  <c:v>626580.07953027042</c:v>
                </c:pt>
                <c:pt idx="40">
                  <c:v>623307.5344999365</c:v>
                </c:pt>
                <c:pt idx="41">
                  <c:v>620029.06530856527</c:v>
                </c:pt>
                <c:pt idx="42">
                  <c:v>616744.64361923514</c:v>
                </c:pt>
                <c:pt idx="43">
                  <c:v>613454.24104932882</c:v>
                </c:pt>
                <c:pt idx="44">
                  <c:v>610157.82916977443</c:v>
                </c:pt>
                <c:pt idx="45">
                  <c:v>606855.37950428436</c:v>
                </c:pt>
                <c:pt idx="46">
                  <c:v>603546.86352859391</c:v>
                </c:pt>
                <c:pt idx="47">
                  <c:v>600232.25266969565</c:v>
                </c:pt>
                <c:pt idx="48">
                  <c:v>596911.51830507489</c:v>
                </c:pt>
                <c:pt idx="49">
                  <c:v>593584.63176194089</c:v>
                </c:pt>
                <c:pt idx="50">
                  <c:v>590251.56431645714</c:v>
                </c:pt>
                <c:pt idx="51">
                  <c:v>586912.28719296982</c:v>
                </c:pt>
                <c:pt idx="52">
                  <c:v>583566.77156323392</c:v>
                </c:pt>
                <c:pt idx="53">
                  <c:v>580214.98854563723</c:v>
                </c:pt>
                <c:pt idx="54">
                  <c:v>576856.90920442215</c:v>
                </c:pt>
                <c:pt idx="55">
                  <c:v>573492.50454890565</c:v>
                </c:pt>
                <c:pt idx="56">
                  <c:v>570121.74553269672</c:v>
                </c:pt>
                <c:pt idx="57">
                  <c:v>566744.60305291158</c:v>
                </c:pt>
                <c:pt idx="58">
                  <c:v>563361.04794938653</c:v>
                </c:pt>
                <c:pt idx="59">
                  <c:v>559971.09320255986</c:v>
                </c:pt>
                <c:pt idx="60">
                  <c:v>556574.70869973092</c:v>
                </c:pt>
                <c:pt idx="61">
                  <c:v>553171.86426246259</c:v>
                </c:pt>
                <c:pt idx="62">
                  <c:v>549762.52964574948</c:v>
                </c:pt>
                <c:pt idx="63">
                  <c:v>546346.67453718197</c:v>
                </c:pt>
                <c:pt idx="64">
                  <c:v>542924.26855610812</c:v>
                </c:pt>
                <c:pt idx="65">
                  <c:v>539495.28125279269</c:v>
                </c:pt>
                <c:pt idx="66">
                  <c:v>536059.68210757279</c:v>
                </c:pt>
                <c:pt idx="67">
                  <c:v>532617.44053001108</c:v>
                </c:pt>
                <c:pt idx="68">
                  <c:v>529168.52585804532</c:v>
                </c:pt>
                <c:pt idx="69">
                  <c:v>525712.90735713532</c:v>
                </c:pt>
                <c:pt idx="70">
                  <c:v>522250.55421940598</c:v>
                </c:pt>
                <c:pt idx="71">
                  <c:v>518781.43556278839</c:v>
                </c:pt>
                <c:pt idx="72">
                  <c:v>515305.52043015626</c:v>
                </c:pt>
                <c:pt idx="73">
                  <c:v>511822.77778845967</c:v>
                </c:pt>
                <c:pt idx="74">
                  <c:v>508333.17652785545</c:v>
                </c:pt>
                <c:pt idx="75">
                  <c:v>504836.68546083407</c:v>
                </c:pt>
                <c:pt idx="76">
                  <c:v>501333.27332134254</c:v>
                </c:pt>
                <c:pt idx="77">
                  <c:v>497822.90876390447</c:v>
                </c:pt>
                <c:pt idx="78">
                  <c:v>494305.56036273605</c:v>
                </c:pt>
                <c:pt idx="79">
                  <c:v>490781.19661085831</c:v>
                </c:pt>
                <c:pt idx="80">
                  <c:v>487249.78591920575</c:v>
                </c:pt>
                <c:pt idx="81">
                  <c:v>483711.29661573132</c:v>
                </c:pt>
                <c:pt idx="82">
                  <c:v>480165.69694450707</c:v>
                </c:pt>
                <c:pt idx="83">
                  <c:v>476612.95506482117</c:v>
                </c:pt>
                <c:pt idx="84">
                  <c:v>473053.03905027104</c:v>
                </c:pt>
                <c:pt idx="85">
                  <c:v>469485.91688785219</c:v>
                </c:pt>
                <c:pt idx="86">
                  <c:v>465911.5564770429</c:v>
                </c:pt>
                <c:pt idx="87">
                  <c:v>462329.92562888504</c:v>
                </c:pt>
                <c:pt idx="88">
                  <c:v>458740.99206506001</c:v>
                </c:pt>
                <c:pt idx="89">
                  <c:v>455144.72341696138</c:v>
                </c:pt>
                <c:pt idx="90">
                  <c:v>451541.08722476219</c:v>
                </c:pt>
                <c:pt idx="91">
                  <c:v>447930.05093647807</c:v>
                </c:pt>
                <c:pt idx="92">
                  <c:v>444311.58190702618</c:v>
                </c:pt>
                <c:pt idx="93">
                  <c:v>440685.64739727956</c:v>
                </c:pt>
                <c:pt idx="94">
                  <c:v>437052.21457311604</c:v>
                </c:pt>
                <c:pt idx="95">
                  <c:v>433411.25050446368</c:v>
                </c:pt>
                <c:pt idx="96">
                  <c:v>429762.72216434055</c:v>
                </c:pt>
                <c:pt idx="97">
                  <c:v>426106.59642788989</c:v>
                </c:pt>
                <c:pt idx="98">
                  <c:v>422442.84007141064</c:v>
                </c:pt>
                <c:pt idx="99">
                  <c:v>418771.41977138247</c:v>
                </c:pt>
                <c:pt idx="100">
                  <c:v>415092.30210348661</c:v>
                </c:pt>
                <c:pt idx="101">
                  <c:v>411405.45354162052</c:v>
                </c:pt>
                <c:pt idx="102">
                  <c:v>407710.84045690816</c:v>
                </c:pt>
                <c:pt idx="103">
                  <c:v>404008.42911670497</c:v>
                </c:pt>
                <c:pt idx="104">
                  <c:v>400298.18568359688</c:v>
                </c:pt>
                <c:pt idx="105">
                  <c:v>396580.07621439506</c:v>
                </c:pt>
                <c:pt idx="106">
                  <c:v>392854.06665912375</c:v>
                </c:pt>
                <c:pt idx="107">
                  <c:v>389120.12286000419</c:v>
                </c:pt>
                <c:pt idx="108">
                  <c:v>385378.21055043145</c:v>
                </c:pt>
                <c:pt idx="109">
                  <c:v>381628.29535394663</c:v>
                </c:pt>
                <c:pt idx="110">
                  <c:v>377870.34278320277</c:v>
                </c:pt>
                <c:pt idx="111">
                  <c:v>374104.31823892548</c:v>
                </c:pt>
                <c:pt idx="112">
                  <c:v>370330.18700886663</c:v>
                </c:pt>
                <c:pt idx="113">
                  <c:v>366547.91426675336</c:v>
                </c:pt>
                <c:pt idx="114">
                  <c:v>362757.46507123008</c:v>
                </c:pt>
                <c:pt idx="115">
                  <c:v>358958.80436479498</c:v>
                </c:pt>
                <c:pt idx="116">
                  <c:v>355151.89697272953</c:v>
                </c:pt>
                <c:pt idx="117">
                  <c:v>351336.70760202286</c:v>
                </c:pt>
                <c:pt idx="118">
                  <c:v>347513.20084028866</c:v>
                </c:pt>
                <c:pt idx="119">
                  <c:v>343681.3411546764</c:v>
                </c:pt>
                <c:pt idx="120">
                  <c:v>339841.08615663223</c:v>
                </c:pt>
                <c:pt idx="121">
                  <c:v>335992.33193450578</c:v>
                </c:pt>
                <c:pt idx="122">
                  <c:v>332135.04454852524</c:v>
                </c:pt>
                <c:pt idx="123">
                  <c:v>328269.18994191004</c:v>
                </c:pt>
                <c:pt idx="124">
                  <c:v>324394.73393993755</c:v>
                </c:pt>
                <c:pt idx="125">
                  <c:v>320511.64224900468</c:v>
                </c:pt>
                <c:pt idx="126">
                  <c:v>316619.88045568322</c:v>
                </c:pt>
                <c:pt idx="127">
                  <c:v>312719.41402576957</c:v>
                </c:pt>
                <c:pt idx="128">
                  <c:v>308810.20830332889</c:v>
                </c:pt>
                <c:pt idx="129">
                  <c:v>304892.22850973287</c:v>
                </c:pt>
                <c:pt idx="130">
                  <c:v>300965.43974269158</c:v>
                </c:pt>
                <c:pt idx="131">
                  <c:v>297029.8069752797</c:v>
                </c:pt>
                <c:pt idx="132">
                  <c:v>293085.29505495611</c:v>
                </c:pt>
                <c:pt idx="133">
                  <c:v>289131.86870257719</c:v>
                </c:pt>
                <c:pt idx="134">
                  <c:v>285169.49251140485</c:v>
                </c:pt>
                <c:pt idx="135">
                  <c:v>281198.13094610674</c:v>
                </c:pt>
                <c:pt idx="136">
                  <c:v>277217.74834175158</c:v>
                </c:pt>
                <c:pt idx="137">
                  <c:v>273228.30890279682</c:v>
                </c:pt>
                <c:pt idx="138">
                  <c:v>269229.77670207038</c:v>
                </c:pt>
                <c:pt idx="139">
                  <c:v>265222.11567974591</c:v>
                </c:pt>
                <c:pt idx="140">
                  <c:v>261205.28964231102</c:v>
                </c:pt>
                <c:pt idx="141">
                  <c:v>257179.26226152867</c:v>
                </c:pt>
                <c:pt idx="142">
                  <c:v>253143.99707339244</c:v>
                </c:pt>
                <c:pt idx="143">
                  <c:v>249099.45747707417</c:v>
                </c:pt>
                <c:pt idx="144">
                  <c:v>245045.60673386505</c:v>
                </c:pt>
                <c:pt idx="145">
                  <c:v>240982.40796610963</c:v>
                </c:pt>
                <c:pt idx="146">
                  <c:v>236909.82415613258</c:v>
                </c:pt>
                <c:pt idx="147">
                  <c:v>232827.81814515858</c:v>
                </c:pt>
                <c:pt idx="148">
                  <c:v>228736.35263222468</c:v>
                </c:pt>
                <c:pt idx="149">
                  <c:v>224635.39017308538</c:v>
                </c:pt>
                <c:pt idx="150">
                  <c:v>220524.8931791106</c:v>
                </c:pt>
                <c:pt idx="151">
                  <c:v>216404.82391617558</c:v>
                </c:pt>
                <c:pt idx="152">
                  <c:v>212275.14450354408</c:v>
                </c:pt>
                <c:pt idx="153">
                  <c:v>208135.81691274309</c:v>
                </c:pt>
                <c:pt idx="154">
                  <c:v>203986.80296643049</c:v>
                </c:pt>
                <c:pt idx="155">
                  <c:v>199828.06433725444</c:v>
                </c:pt>
                <c:pt idx="156">
                  <c:v>195659.56254670533</c:v>
                </c:pt>
                <c:pt idx="157">
                  <c:v>191481.25896395938</c:v>
                </c:pt>
                <c:pt idx="158">
                  <c:v>187293.1148047146</c:v>
                </c:pt>
                <c:pt idx="159">
                  <c:v>183095.09113001829</c:v>
                </c:pt>
                <c:pt idx="160">
                  <c:v>178887.14884508669</c:v>
                </c:pt>
                <c:pt idx="161">
                  <c:v>174669.24869811593</c:v>
                </c:pt>
                <c:pt idx="162">
                  <c:v>170441.35127908515</c:v>
                </c:pt>
                <c:pt idx="163">
                  <c:v>166203.41701855056</c:v>
                </c:pt>
                <c:pt idx="164">
                  <c:v>161955.40618643165</c:v>
                </c:pt>
                <c:pt idx="165">
                  <c:v>157697.27889078818</c:v>
                </c:pt>
                <c:pt idx="166">
                  <c:v>153428.99507658882</c:v>
                </c:pt>
                <c:pt idx="167">
                  <c:v>149150.51452447075</c:v>
                </c:pt>
                <c:pt idx="168">
                  <c:v>144861.79684949081</c:v>
                </c:pt>
                <c:pt idx="169">
                  <c:v>140562.80149986708</c:v>
                </c:pt>
                <c:pt idx="170">
                  <c:v>136253.48775571189</c:v>
                </c:pt>
                <c:pt idx="171">
                  <c:v>131933.81472775532</c:v>
                </c:pt>
                <c:pt idx="172">
                  <c:v>127603.74135605982</c:v>
                </c:pt>
                <c:pt idx="173">
                  <c:v>123263.22640872523</c:v>
                </c:pt>
                <c:pt idx="174">
                  <c:v>118912.22848058428</c:v>
                </c:pt>
                <c:pt idx="175">
                  <c:v>114550.70599188888</c:v>
                </c:pt>
                <c:pt idx="176">
                  <c:v>110178.61718698658</c:v>
                </c:pt>
                <c:pt idx="177">
                  <c:v>105795.92013298723</c:v>
                </c:pt>
                <c:pt idx="178">
                  <c:v>101402.57271842007</c:v>
                </c:pt>
                <c:pt idx="179">
                  <c:v>96998.532651880683</c:v>
                </c:pt>
                <c:pt idx="180">
                  <c:v>92583.757460668101</c:v>
                </c:pt>
                <c:pt idx="181">
                  <c:v>88442.366385231173</c:v>
                </c:pt>
                <c:pt idx="182">
                  <c:v>84291.116606735901</c:v>
                </c:pt>
                <c:pt idx="183">
                  <c:v>80129.975206259813</c:v>
                </c:pt>
                <c:pt idx="184">
                  <c:v>75958.909137648938</c:v>
                </c:pt>
                <c:pt idx="185">
                  <c:v>71777.885226799466</c:v>
                </c:pt>
                <c:pt idx="186">
                  <c:v>67586.870170935057</c:v>
                </c:pt>
                <c:pt idx="187">
                  <c:v>63385.83053787933</c:v>
                </c:pt>
                <c:pt idx="188">
                  <c:v>59174.732765323897</c:v>
                </c:pt>
                <c:pt idx="189">
                  <c:v>54953.54316009162</c:v>
                </c:pt>
                <c:pt idx="190">
                  <c:v>50722.227897395191</c:v>
                </c:pt>
                <c:pt idx="191">
                  <c:v>46480.753020090946</c:v>
                </c:pt>
                <c:pt idx="192">
                  <c:v>42229.084437927959</c:v>
                </c:pt>
                <c:pt idx="193">
                  <c:v>41112.434979203608</c:v>
                </c:pt>
                <c:pt idx="194">
                  <c:v>39992.774774584126</c:v>
                </c:pt>
                <c:pt idx="195">
                  <c:v>38870.086048775163</c:v>
                </c:pt>
                <c:pt idx="196">
                  <c:v>37744.350928868967</c:v>
                </c:pt>
                <c:pt idx="197">
                  <c:v>36615.551443657794</c:v>
                </c:pt>
                <c:pt idx="198">
                  <c:v>35483.669522942604</c:v>
                </c:pt>
                <c:pt idx="199">
                  <c:v>34348.686996836892</c:v>
                </c:pt>
                <c:pt idx="200">
                  <c:v>33210.585595065641</c:v>
                </c:pt>
                <c:pt idx="201">
                  <c:v>32069.346946259357</c:v>
                </c:pt>
                <c:pt idx="202">
                  <c:v>30924.952577243163</c:v>
                </c:pt>
                <c:pt idx="203">
                  <c:v>29777.383912320904</c:v>
                </c:pt>
                <c:pt idx="204">
                  <c:v>28626.622272554217</c:v>
                </c:pt>
                <c:pt idx="205">
                  <c:v>27472.648875036528</c:v>
                </c:pt>
                <c:pt idx="206">
                  <c:v>26315.444832161946</c:v>
                </c:pt>
                <c:pt idx="207">
                  <c:v>25154.991150889011</c:v>
                </c:pt>
                <c:pt idx="208">
                  <c:v>23991.268731999262</c:v>
                </c:pt>
                <c:pt idx="209">
                  <c:v>22824.258369350537</c:v>
                </c:pt>
                <c:pt idx="210">
                  <c:v>21653.940749125039</c:v>
                </c:pt>
                <c:pt idx="211">
                  <c:v>20480.296449072081</c:v>
                </c:pt>
                <c:pt idx="212">
                  <c:v>19303.305937745456</c:v>
                </c:pt>
                <c:pt idx="213">
                  <c:v>18122.949573735452</c:v>
                </c:pt>
                <c:pt idx="214">
                  <c:v>16939.207604895382</c:v>
                </c:pt>
                <c:pt idx="215">
                  <c:v>15752.060167562668</c:v>
                </c:pt>
                <c:pt idx="216">
                  <c:v>14561.487285774365</c:v>
                </c:pt>
                <c:pt idx="217">
                  <c:v>13367.468870477154</c:v>
                </c:pt>
                <c:pt idx="218">
                  <c:v>12169.984718731697</c:v>
                </c:pt>
                <c:pt idx="219">
                  <c:v>10969.014512911337</c:v>
                </c:pt>
                <c:pt idx="220">
                  <c:v>9764.5378198951221</c:v>
                </c:pt>
                <c:pt idx="221">
                  <c:v>8556.5340902550415</c:v>
                </c:pt>
                <c:pt idx="222">
                  <c:v>7344.9826574375074</c:v>
                </c:pt>
                <c:pt idx="223">
                  <c:v>6129.8627369389842</c:v>
                </c:pt>
                <c:pt idx="224">
                  <c:v>4911.1534254757325</c:v>
                </c:pt>
                <c:pt idx="225">
                  <c:v>3688.8337001476316</c:v>
                </c:pt>
                <c:pt idx="226">
                  <c:v>2462.8824175960212</c:v>
                </c:pt>
                <c:pt idx="227">
                  <c:v>1233.2783131555207</c:v>
                </c:pt>
                <c:pt idx="228">
                  <c:v>-2.2081768632505995E-10</c:v>
                </c:pt>
                <c:pt idx="229">
                  <c:v>-2.2126570904552404E-10</c:v>
                </c:pt>
                <c:pt idx="230">
                  <c:v>-2.2171467716779191E-10</c:v>
                </c:pt>
                <c:pt idx="231">
                  <c:v>-2.221645927200911E-10</c:v>
                </c:pt>
                <c:pt idx="232">
                  <c:v>-2.2261545773501145E-10</c:v>
                </c:pt>
                <c:pt idx="233">
                  <c:v>-2.2306727424951472E-10</c:v>
                </c:pt>
                <c:pt idx="234">
                  <c:v>-2.2352004430494375E-10</c:v>
                </c:pt>
                <c:pt idx="235">
                  <c:v>-2.2397376994703187E-10</c:v>
                </c:pt>
                <c:pt idx="236">
                  <c:v>-2.244284532259123E-10</c:v>
                </c:pt>
                <c:pt idx="237">
                  <c:v>-2.2488409619612749E-10</c:v>
                </c:pt>
                <c:pt idx="238">
                  <c:v>-2.2534070091663866E-10</c:v>
                </c:pt>
                <c:pt idx="239">
                  <c:v>-2.2579826945083508E-10</c:v>
                </c:pt>
                <c:pt idx="240">
                  <c:v>-2.2625680386654371E-10</c:v>
                </c:pt>
                <c:pt idx="241">
                  <c:v>-2.2671630623603851E-10</c:v>
                </c:pt>
                <c:pt idx="242">
                  <c:v>-2.2717677863605006E-10</c:v>
                </c:pt>
                <c:pt idx="243">
                  <c:v>-2.2763822314777501E-10</c:v>
                </c:pt>
                <c:pt idx="244">
                  <c:v>-2.2810064185688567E-10</c:v>
                </c:pt>
                <c:pt idx="245">
                  <c:v>-2.2856403685353959E-10</c:v>
                </c:pt>
                <c:pt idx="246">
                  <c:v>-2.2902841023238901E-10</c:v>
                </c:pt>
                <c:pt idx="247">
                  <c:v>-2.2949376409259067E-10</c:v>
                </c:pt>
                <c:pt idx="248">
                  <c:v>-2.2996010053781524E-10</c:v>
                </c:pt>
                <c:pt idx="249">
                  <c:v>-2.3042742167625704E-10</c:v>
                </c:pt>
                <c:pt idx="250">
                  <c:v>-2.3089572962064375E-10</c:v>
                </c:pt>
                <c:pt idx="251">
                  <c:v>-2.31365026488246E-10</c:v>
                </c:pt>
                <c:pt idx="252">
                  <c:v>-2.3183531440088713E-10</c:v>
                </c:pt>
                <c:pt idx="253">
                  <c:v>-2.3230659548495291E-10</c:v>
                </c:pt>
                <c:pt idx="254">
                  <c:v>-2.3277887187140122E-10</c:v>
                </c:pt>
                <c:pt idx="255">
                  <c:v>-2.332521456957719E-10</c:v>
                </c:pt>
                <c:pt idx="256">
                  <c:v>-2.3372641909819659E-10</c:v>
                </c:pt>
                <c:pt idx="257">
                  <c:v>-2.3420169422340834E-10</c:v>
                </c:pt>
                <c:pt idx="258">
                  <c:v>-2.3467797322075155E-10</c:v>
                </c:pt>
                <c:pt idx="259">
                  <c:v>-2.3515525824419187E-10</c:v>
                </c:pt>
                <c:pt idx="260">
                  <c:v>-2.3563355145232597E-10</c:v>
                </c:pt>
                <c:pt idx="261">
                  <c:v>-2.3611285500839151E-10</c:v>
                </c:pt>
                <c:pt idx="262">
                  <c:v>-2.3659317108027696E-10</c:v>
                </c:pt>
                <c:pt idx="263">
                  <c:v>-2.3707450184053154E-10</c:v>
                </c:pt>
                <c:pt idx="264">
                  <c:v>-2.3755684946637533E-10</c:v>
                </c:pt>
                <c:pt idx="265">
                  <c:v>-2.38040216139709E-10</c:v>
                </c:pt>
                <c:pt idx="266">
                  <c:v>-2.3852460404712398E-10</c:v>
                </c:pt>
                <c:pt idx="267">
                  <c:v>-2.3901001537991253E-10</c:v>
                </c:pt>
                <c:pt idx="268">
                  <c:v>-2.3949645233407741E-10</c:v>
                </c:pt>
                <c:pt idx="269">
                  <c:v>-2.3998391711034231E-10</c:v>
                </c:pt>
                <c:pt idx="270">
                  <c:v>-2.4047241191416199E-10</c:v>
                </c:pt>
                <c:pt idx="271">
                  <c:v>-2.4096193895573185E-10</c:v>
                </c:pt>
                <c:pt idx="272">
                  <c:v>-2.4145250044999866E-10</c:v>
                </c:pt>
                <c:pt idx="273">
                  <c:v>-2.419440986166703E-10</c:v>
                </c:pt>
                <c:pt idx="274">
                  <c:v>-2.4243673568022616E-10</c:v>
                </c:pt>
                <c:pt idx="275">
                  <c:v>-2.4293041386992714E-10</c:v>
                </c:pt>
                <c:pt idx="276">
                  <c:v>-2.43425135419826E-10</c:v>
                </c:pt>
                <c:pt idx="277">
                  <c:v>-2.4392090256877739E-10</c:v>
                </c:pt>
                <c:pt idx="278">
                  <c:v>-2.4441771756044843E-10</c:v>
                </c:pt>
                <c:pt idx="279">
                  <c:v>-2.4491558264332867E-10</c:v>
                </c:pt>
                <c:pt idx="280">
                  <c:v>-2.4541450007074046E-10</c:v>
                </c:pt>
                <c:pt idx="281">
                  <c:v>-2.4591447210084937E-10</c:v>
                </c:pt>
                <c:pt idx="282">
                  <c:v>-2.4641550099667444E-10</c:v>
                </c:pt>
                <c:pt idx="283">
                  <c:v>-2.4691758902609857E-10</c:v>
                </c:pt>
                <c:pt idx="284">
                  <c:v>-2.4742073846187874E-10</c:v>
                </c:pt>
                <c:pt idx="285">
                  <c:v>-2.4792495158165669E-10</c:v>
                </c:pt>
                <c:pt idx="286">
                  <c:v>-2.4843023066796921E-10</c:v>
                </c:pt>
                <c:pt idx="287">
                  <c:v>-2.4893657800825841E-10</c:v>
                </c:pt>
                <c:pt idx="288">
                  <c:v>-2.4944399589488253E-10</c:v>
                </c:pt>
                <c:pt idx="289">
                  <c:v>-2.4995248662512619E-10</c:v>
                </c:pt>
                <c:pt idx="290">
                  <c:v>-2.5046205250121086E-10</c:v>
                </c:pt>
                <c:pt idx="291">
                  <c:v>-2.5097269583030557E-10</c:v>
                </c:pt>
                <c:pt idx="292">
                  <c:v>-2.5148441892453744E-10</c:v>
                </c:pt>
                <c:pt idx="293">
                  <c:v>-2.5199722410100217E-10</c:v>
                </c:pt>
                <c:pt idx="294">
                  <c:v>-2.5251111368177447E-10</c:v>
                </c:pt>
                <c:pt idx="295">
                  <c:v>-2.530260899939192E-10</c:v>
                </c:pt>
                <c:pt idx="296">
                  <c:v>-2.5354215536950144E-10</c:v>
                </c:pt>
                <c:pt idx="297">
                  <c:v>-2.5405931214559756E-10</c:v>
                </c:pt>
                <c:pt idx="298">
                  <c:v>-2.5457756266430559E-10</c:v>
                </c:pt>
                <c:pt idx="299">
                  <c:v>-2.5509690927275626E-10</c:v>
                </c:pt>
                <c:pt idx="300">
                  <c:v>-2.5561735432312353E-10</c:v>
                </c:pt>
                <c:pt idx="301">
                  <c:v>-2.561389001726353E-10</c:v>
                </c:pt>
                <c:pt idx="302">
                  <c:v>-2.5666154918358431E-10</c:v>
                </c:pt>
                <c:pt idx="303">
                  <c:v>-2.5718530372333905E-10</c:v>
                </c:pt>
                <c:pt idx="304">
                  <c:v>-2.5771016616435416E-10</c:v>
                </c:pt>
                <c:pt idx="305">
                  <c:v>-2.5823613888418179E-10</c:v>
                </c:pt>
                <c:pt idx="306">
                  <c:v>-2.5876322426548206E-10</c:v>
                </c:pt>
                <c:pt idx="307">
                  <c:v>-2.5929142469603427E-10</c:v>
                </c:pt>
                <c:pt idx="308">
                  <c:v>-2.5982074256874759E-10</c:v>
                </c:pt>
                <c:pt idx="309">
                  <c:v>-2.6035118028167203E-10</c:v>
                </c:pt>
                <c:pt idx="310">
                  <c:v>-2.6088274023800952E-10</c:v>
                </c:pt>
                <c:pt idx="311">
                  <c:v>-2.6141542484612487E-10</c:v>
                </c:pt>
                <c:pt idx="312">
                  <c:v>-2.6194923651955655E-10</c:v>
                </c:pt>
                <c:pt idx="313">
                  <c:v>-2.6248417767702808E-10</c:v>
                </c:pt>
                <c:pt idx="314">
                  <c:v>-2.6302025074245882E-10</c:v>
                </c:pt>
                <c:pt idx="315">
                  <c:v>-2.6355745814497507E-10</c:v>
                </c:pt>
                <c:pt idx="316">
                  <c:v>-2.6409580231892129E-10</c:v>
                </c:pt>
                <c:pt idx="317">
                  <c:v>-2.6463528570387111E-10</c:v>
                </c:pt>
                <c:pt idx="318">
                  <c:v>-2.6517591074463862E-10</c:v>
                </c:pt>
                <c:pt idx="319">
                  <c:v>-2.6571767989128938E-10</c:v>
                </c:pt>
                <c:pt idx="320">
                  <c:v>-2.6626059559915166E-10</c:v>
                </c:pt>
                <c:pt idx="321">
                  <c:v>-2.6680466032882769E-10</c:v>
                </c:pt>
                <c:pt idx="322">
                  <c:v>-2.673498765462049E-10</c:v>
                </c:pt>
                <c:pt idx="323">
                  <c:v>-2.6789624672246714E-10</c:v>
                </c:pt>
                <c:pt idx="324">
                  <c:v>-2.6844377333410593E-10</c:v>
                </c:pt>
                <c:pt idx="325">
                  <c:v>-2.6899245886293201E-10</c:v>
                </c:pt>
                <c:pt idx="326">
                  <c:v>-2.6954230579608634E-10</c:v>
                </c:pt>
                <c:pt idx="327">
                  <c:v>-2.7009331662605162E-10</c:v>
                </c:pt>
                <c:pt idx="328">
                  <c:v>-2.706454938506638E-10</c:v>
                </c:pt>
                <c:pt idx="329">
                  <c:v>-2.7119883997312325E-10</c:v>
                </c:pt>
                <c:pt idx="330">
                  <c:v>-2.7175335750200626E-10</c:v>
                </c:pt>
                <c:pt idx="331">
                  <c:v>-2.7230904895127666E-10</c:v>
                </c:pt>
                <c:pt idx="332">
                  <c:v>-2.7286591684029712E-10</c:v>
                </c:pt>
                <c:pt idx="333">
                  <c:v>-2.7342396369384061E-10</c:v>
                </c:pt>
                <c:pt idx="334">
                  <c:v>-2.739831920421021E-10</c:v>
                </c:pt>
                <c:pt idx="335">
                  <c:v>-2.7454360442071001E-10</c:v>
                </c:pt>
                <c:pt idx="336">
                  <c:v>-2.7510520337073785E-10</c:v>
                </c:pt>
                <c:pt idx="337">
                  <c:v>-2.7566799143871568E-10</c:v>
                </c:pt>
                <c:pt idx="338">
                  <c:v>-2.7623197117664191E-10</c:v>
                </c:pt>
                <c:pt idx="339">
                  <c:v>-2.7679714514199482E-10</c:v>
                </c:pt>
                <c:pt idx="340">
                  <c:v>-2.7736351589774424E-10</c:v>
                </c:pt>
                <c:pt idx="341">
                  <c:v>-2.7793108601236336E-10</c:v>
                </c:pt>
                <c:pt idx="342">
                  <c:v>-2.7849985805984034E-10</c:v>
                </c:pt>
                <c:pt idx="343">
                  <c:v>-2.7906983461969005E-10</c:v>
                </c:pt>
                <c:pt idx="344">
                  <c:v>-2.796410182769659E-10</c:v>
                </c:pt>
                <c:pt idx="345">
                  <c:v>-2.8021341162227168E-10</c:v>
                </c:pt>
                <c:pt idx="346">
                  <c:v>-2.8078701725177315E-10</c:v>
                </c:pt>
                <c:pt idx="347">
                  <c:v>-2.8136183776721027E-10</c:v>
                </c:pt>
                <c:pt idx="348">
                  <c:v>-2.8193787577590876E-10</c:v>
                </c:pt>
                <c:pt idx="349">
                  <c:v>-2.8251513389079202E-10</c:v>
                </c:pt>
                <c:pt idx="350">
                  <c:v>-2.8309361473039307E-10</c:v>
                </c:pt>
                <c:pt idx="351">
                  <c:v>-2.8367332091886667E-10</c:v>
                </c:pt>
                <c:pt idx="352">
                  <c:v>-2.8425425508600115E-10</c:v>
                </c:pt>
                <c:pt idx="353">
                  <c:v>-2.8483641986723032E-10</c:v>
                </c:pt>
                <c:pt idx="354">
                  <c:v>-2.8541981790364568E-10</c:v>
                </c:pt>
                <c:pt idx="355">
                  <c:v>-2.8600445184200825E-10</c:v>
                </c:pt>
                <c:pt idx="356">
                  <c:v>-2.8659032433476082E-10</c:v>
                </c:pt>
                <c:pt idx="357">
                  <c:v>-2.8717743804004001E-10</c:v>
                </c:pt>
                <c:pt idx="358">
                  <c:v>-2.8776579562168823E-10</c:v>
                </c:pt>
                <c:pt idx="359">
                  <c:v>-2.8835539974926621E-10</c:v>
                </c:pt>
                <c:pt idx="360">
                  <c:v>-2.8894625309806464E-10</c:v>
                </c:pt>
                <c:pt idx="361">
                  <c:v>-2.8953835834911676E-10</c:v>
                </c:pt>
                <c:pt idx="362">
                  <c:v>-2.9013171818921052E-10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6-4E37-803C-BB00DEDBCBF1}"/>
            </c:ext>
          </c:extLst>
        </c:ser>
        <c:ser>
          <c:idx val="2"/>
          <c:order val="1"/>
          <c:tx>
            <c:strRef>
              <c:f>'ניתוח תמהיל נבחר'!$DB$49</c:f>
              <c:strCache>
                <c:ptCount val="1"/>
                <c:pt idx="0">
                  <c:v>מחמיר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נבחר'!$DC$53:$DC$415</c:f>
              <c:numCache>
                <c:formatCode>"₪"\ #,##0</c:formatCode>
                <c:ptCount val="363"/>
                <c:pt idx="0">
                  <c:v>750006.375</c:v>
                </c:pt>
                <c:pt idx="1">
                  <c:v>746972.90401297947</c:v>
                </c:pt>
                <c:pt idx="2">
                  <c:v>743939.03003631695</c:v>
                </c:pt>
                <c:pt idx="3">
                  <c:v>740904.13879721926</c:v>
                </c:pt>
                <c:pt idx="4">
                  <c:v>737867.10531288059</c:v>
                </c:pt>
                <c:pt idx="5">
                  <c:v>734827.34336770116</c:v>
                </c:pt>
                <c:pt idx="6">
                  <c:v>731784.79379112716</c:v>
                </c:pt>
                <c:pt idx="7">
                  <c:v>728740.05649942637</c:v>
                </c:pt>
                <c:pt idx="8">
                  <c:v>725692.55288183875</c:v>
                </c:pt>
                <c:pt idx="9">
                  <c:v>722642.22416147939</c:v>
                </c:pt>
                <c:pt idx="10">
                  <c:v>719590.53960242716</c:v>
                </c:pt>
                <c:pt idx="11">
                  <c:v>716534.8867017423</c:v>
                </c:pt>
                <c:pt idx="12">
                  <c:v>713474.71385640686</c:v>
                </c:pt>
                <c:pt idx="13">
                  <c:v>710416.0213462105</c:v>
                </c:pt>
                <c:pt idx="14">
                  <c:v>707352.18079859088</c:v>
                </c:pt>
                <c:pt idx="15">
                  <c:v>704282.65761944011</c:v>
                </c:pt>
                <c:pt idx="16">
                  <c:v>701207.42240755656</c:v>
                </c:pt>
                <c:pt idx="17">
                  <c:v>698126.44571419898</c:v>
                </c:pt>
                <c:pt idx="18">
                  <c:v>695039.69804222812</c:v>
                </c:pt>
                <c:pt idx="19">
                  <c:v>691947.14984524646</c:v>
                </c:pt>
                <c:pt idx="20">
                  <c:v>688849.00862645847</c:v>
                </c:pt>
                <c:pt idx="21">
                  <c:v>685745.24161072727</c:v>
                </c:pt>
                <c:pt idx="22">
                  <c:v>682635.81598099764</c:v>
                </c:pt>
                <c:pt idx="23">
                  <c:v>679520.69887709164</c:v>
                </c:pt>
                <c:pt idx="24">
                  <c:v>676399.8573945018</c:v>
                </c:pt>
                <c:pt idx="25">
                  <c:v>673273.25858318328</c:v>
                </c:pt>
                <c:pt idx="26">
                  <c:v>670140.86944634281</c:v>
                </c:pt>
                <c:pt idx="27">
                  <c:v>667002.65693922585</c:v>
                </c:pt>
                <c:pt idx="28">
                  <c:v>663858.58796790207</c:v>
                </c:pt>
                <c:pt idx="29">
                  <c:v>660708.6293880468</c:v>
                </c:pt>
                <c:pt idx="30">
                  <c:v>657552.74800372147</c:v>
                </c:pt>
                <c:pt idx="31">
                  <c:v>654390.91056615044</c:v>
                </c:pt>
                <c:pt idx="32">
                  <c:v>651223.08377249516</c:v>
                </c:pt>
                <c:pt idx="33">
                  <c:v>648049.23426462593</c:v>
                </c:pt>
                <c:pt idx="34">
                  <c:v>644869.32862789021</c:v>
                </c:pt>
                <c:pt idx="35">
                  <c:v>641683.33338987781</c:v>
                </c:pt>
                <c:pt idx="36">
                  <c:v>638491.21501918312</c:v>
                </c:pt>
                <c:pt idx="37">
                  <c:v>635292.93992416386</c:v>
                </c:pt>
                <c:pt idx="38">
                  <c:v>632088.47445169685</c:v>
                </c:pt>
                <c:pt idx="39">
                  <c:v>628877.78488592897</c:v>
                </c:pt>
                <c:pt idx="40">
                  <c:v>625660.8374470264</c:v>
                </c:pt>
                <c:pt idx="41">
                  <c:v>622437.59828991815</c:v>
                </c:pt>
                <c:pt idx="42">
                  <c:v>619208.03350303753</c:v>
                </c:pt>
                <c:pt idx="43">
                  <c:v>615972.10910705791</c:v>
                </c:pt>
                <c:pt idx="44">
                  <c:v>612729.79105362576</c:v>
                </c:pt>
                <c:pt idx="45">
                  <c:v>609481.04522408871</c:v>
                </c:pt>
                <c:pt idx="46">
                  <c:v>606225.83742821985</c:v>
                </c:pt>
                <c:pt idx="47">
                  <c:v>602964.13340293709</c:v>
                </c:pt>
                <c:pt idx="48">
                  <c:v>599695.89881101809</c:v>
                </c:pt>
                <c:pt idx="49">
                  <c:v>596421.09923981084</c:v>
                </c:pt>
                <c:pt idx="50">
                  <c:v>593139.70019993908</c:v>
                </c:pt>
                <c:pt idx="51">
                  <c:v>589851.66712400317</c:v>
                </c:pt>
                <c:pt idx="52">
                  <c:v>586556.96536527551</c:v>
                </c:pt>
                <c:pt idx="53">
                  <c:v>583255.56019639177</c:v>
                </c:pt>
                <c:pt idx="54">
                  <c:v>579947.41680803534</c:v>
                </c:pt>
                <c:pt idx="55">
                  <c:v>576632.50030761794</c:v>
                </c:pt>
                <c:pt idx="56">
                  <c:v>573310.77571795345</c:v>
                </c:pt>
                <c:pt idx="57">
                  <c:v>569982.20797592774</c:v>
                </c:pt>
                <c:pt idx="58">
                  <c:v>566646.76193116093</c:v>
                </c:pt>
                <c:pt idx="59">
                  <c:v>563304.4765982423</c:v>
                </c:pt>
                <c:pt idx="60">
                  <c:v>559955.31532118842</c:v>
                </c:pt>
                <c:pt idx="61">
                  <c:v>556599.24133860157</c:v>
                </c:pt>
                <c:pt idx="62">
                  <c:v>553236.21778219764</c:v>
                </c:pt>
                <c:pt idx="63">
                  <c:v>549866.20767532813</c:v>
                </c:pt>
                <c:pt idx="64">
                  <c:v>546489.17393149366</c:v>
                </c:pt>
                <c:pt idx="65">
                  <c:v>543105.07935285103</c:v>
                </c:pt>
                <c:pt idx="66">
                  <c:v>539713.88662871206</c:v>
                </c:pt>
                <c:pt idx="67">
                  <c:v>536315.55833403545</c:v>
                </c:pt>
                <c:pt idx="68">
                  <c:v>532910.05692791042</c:v>
                </c:pt>
                <c:pt idx="69">
                  <c:v>529497.34475203266</c:v>
                </c:pt>
                <c:pt idx="70">
                  <c:v>526077.38402917166</c:v>
                </c:pt>
                <c:pt idx="71">
                  <c:v>522650.13686163106</c:v>
                </c:pt>
                <c:pt idx="72">
                  <c:v>519215.56522969913</c:v>
                </c:pt>
                <c:pt idx="73">
                  <c:v>515773.63099009218</c:v>
                </c:pt>
                <c:pt idx="74">
                  <c:v>512324.29587438819</c:v>
                </c:pt>
                <c:pt idx="75">
                  <c:v>508867.52148745267</c:v>
                </c:pt>
                <c:pt idx="76">
                  <c:v>505403.26930585486</c:v>
                </c:pt>
                <c:pt idx="77">
                  <c:v>501931.50067627511</c:v>
                </c:pt>
                <c:pt idx="78">
                  <c:v>498452.17681390315</c:v>
                </c:pt>
                <c:pt idx="79">
                  <c:v>494965.2588008272</c:v>
                </c:pt>
                <c:pt idx="80">
                  <c:v>491470.70758441288</c:v>
                </c:pt>
                <c:pt idx="81">
                  <c:v>487968.48397567339</c:v>
                </c:pt>
                <c:pt idx="82">
                  <c:v>484458.54864762898</c:v>
                </c:pt>
                <c:pt idx="83">
                  <c:v>480940.86213365709</c:v>
                </c:pt>
                <c:pt idx="84">
                  <c:v>477415.38482583233</c:v>
                </c:pt>
                <c:pt idx="85">
                  <c:v>473882.07697325578</c:v>
                </c:pt>
                <c:pt idx="86">
                  <c:v>470340.89868037426</c:v>
                </c:pt>
                <c:pt idx="87">
                  <c:v>466791.80990528862</c:v>
                </c:pt>
                <c:pt idx="88">
                  <c:v>463234.77045805188</c:v>
                </c:pt>
                <c:pt idx="89">
                  <c:v>459669.73999895586</c:v>
                </c:pt>
                <c:pt idx="90">
                  <c:v>456096.67803680722</c:v>
                </c:pt>
                <c:pt idx="91">
                  <c:v>452515.54392719164</c:v>
                </c:pt>
                <c:pt idx="92">
                  <c:v>448926.29687072721</c:v>
                </c:pt>
                <c:pt idx="93">
                  <c:v>445328.89591130614</c:v>
                </c:pt>
                <c:pt idx="94">
                  <c:v>441723.29993432411</c:v>
                </c:pt>
                <c:pt idx="95">
                  <c:v>438109.46766489907</c:v>
                </c:pt>
                <c:pt idx="96">
                  <c:v>434487.35766607593</c:v>
                </c:pt>
                <c:pt idx="97">
                  <c:v>430856.92833702103</c:v>
                </c:pt>
                <c:pt idx="98">
                  <c:v>427218.13791120285</c:v>
                </c:pt>
                <c:pt idx="99">
                  <c:v>423570.94445456081</c:v>
                </c:pt>
                <c:pt idx="100">
                  <c:v>419915.30586366076</c:v>
                </c:pt>
                <c:pt idx="101">
                  <c:v>416251.17986383766</c:v>
                </c:pt>
                <c:pt idx="102">
                  <c:v>412578.52400732553</c:v>
                </c:pt>
                <c:pt idx="103">
                  <c:v>408897.29567137337</c:v>
                </c:pt>
                <c:pt idx="104">
                  <c:v>405207.45205634815</c:v>
                </c:pt>
                <c:pt idx="105">
                  <c:v>401508.95018382347</c:v>
                </c:pt>
                <c:pt idx="106">
                  <c:v>397801.74689465517</c:v>
                </c:pt>
                <c:pt idx="107">
                  <c:v>394085.79884704179</c:v>
                </c:pt>
                <c:pt idx="108">
                  <c:v>390361.06251457182</c:v>
                </c:pt>
                <c:pt idx="109">
                  <c:v>386627.49418425548</c:v>
                </c:pt>
                <c:pt idx="110">
                  <c:v>382885.04995454254</c:v>
                </c:pt>
                <c:pt idx="111">
                  <c:v>379133.68573332496</c:v>
                </c:pt>
                <c:pt idx="112">
                  <c:v>375373.35723592446</c:v>
                </c:pt>
                <c:pt idx="113">
                  <c:v>371604.01998306473</c:v>
                </c:pt>
                <c:pt idx="114">
                  <c:v>367825.62929882831</c:v>
                </c:pt>
                <c:pt idx="115">
                  <c:v>364038.140308598</c:v>
                </c:pt>
                <c:pt idx="116">
                  <c:v>360241.50793698139</c:v>
                </c:pt>
                <c:pt idx="117">
                  <c:v>356435.68690572074</c:v>
                </c:pt>
                <c:pt idx="118">
                  <c:v>352620.6317315849</c:v>
                </c:pt>
                <c:pt idx="119">
                  <c:v>348796.29672424641</c:v>
                </c:pt>
                <c:pt idx="120">
                  <c:v>344962.62363298621</c:v>
                </c:pt>
                <c:pt idx="121">
                  <c:v>341119.47648829001</c:v>
                </c:pt>
                <c:pt idx="122">
                  <c:v>337266.81155392528</c:v>
                </c:pt>
                <c:pt idx="123">
                  <c:v>333404.58489359589</c:v>
                </c:pt>
                <c:pt idx="124">
                  <c:v>329532.75236909499</c:v>
                </c:pt>
                <c:pt idx="125">
                  <c:v>325651.2696384429</c:v>
                </c:pt>
                <c:pt idx="126">
                  <c:v>321760.09215401043</c:v>
                </c:pt>
                <c:pt idx="127">
                  <c:v>317859.17516062717</c:v>
                </c:pt>
                <c:pt idx="128">
                  <c:v>313948.47369367455</c:v>
                </c:pt>
                <c:pt idx="129">
                  <c:v>310027.94257716334</c:v>
                </c:pt>
                <c:pt idx="130">
                  <c:v>306097.53642179578</c:v>
                </c:pt>
                <c:pt idx="131">
                  <c:v>302157.20962301194</c:v>
                </c:pt>
                <c:pt idx="132">
                  <c:v>298206.91635902005</c:v>
                </c:pt>
                <c:pt idx="133">
                  <c:v>294246.6105888107</c:v>
                </c:pt>
                <c:pt idx="134">
                  <c:v>290276.24605015496</c:v>
                </c:pt>
                <c:pt idx="135">
                  <c:v>286295.77625758556</c:v>
                </c:pt>
                <c:pt idx="136">
                  <c:v>282305.15450036194</c:v>
                </c:pt>
                <c:pt idx="137">
                  <c:v>278304.33384041773</c:v>
                </c:pt>
                <c:pt idx="138">
                  <c:v>274293.26711029175</c:v>
                </c:pt>
                <c:pt idx="139">
                  <c:v>270271.90691104147</c:v>
                </c:pt>
                <c:pt idx="140">
                  <c:v>266240.20561013871</c:v>
                </c:pt>
                <c:pt idx="141">
                  <c:v>262198.11533934809</c:v>
                </c:pt>
                <c:pt idx="142">
                  <c:v>258145.58799258751</c:v>
                </c:pt>
                <c:pt idx="143">
                  <c:v>254082.57522376993</c:v>
                </c:pt>
                <c:pt idx="144">
                  <c:v>250009.02844462777</c:v>
                </c:pt>
                <c:pt idx="145">
                  <c:v>245924.89882251792</c:v>
                </c:pt>
                <c:pt idx="146">
                  <c:v>241830.13727820851</c:v>
                </c:pt>
                <c:pt idx="147">
                  <c:v>237724.69448364648</c:v>
                </c:pt>
                <c:pt idx="148">
                  <c:v>233608.5208597061</c:v>
                </c:pt>
                <c:pt idx="149">
                  <c:v>229481.56657391787</c:v>
                </c:pt>
                <c:pt idx="150">
                  <c:v>225343.78153817798</c:v>
                </c:pt>
                <c:pt idx="151">
                  <c:v>221195.11540643781</c:v>
                </c:pt>
                <c:pt idx="152">
                  <c:v>217035.51757237341</c:v>
                </c:pt>
                <c:pt idx="153">
                  <c:v>212864.93716703448</c:v>
                </c:pt>
                <c:pt idx="154">
                  <c:v>208683.32305647299</c:v>
                </c:pt>
                <c:pt idx="155">
                  <c:v>204490.62383935077</c:v>
                </c:pt>
                <c:pt idx="156">
                  <c:v>200286.78784452635</c:v>
                </c:pt>
                <c:pt idx="157">
                  <c:v>196071.76312862025</c:v>
                </c:pt>
                <c:pt idx="158">
                  <c:v>191845.49747355899</c:v>
                </c:pt>
                <c:pt idx="159">
                  <c:v>187607.93838409689</c:v>
                </c:pt>
                <c:pt idx="160">
                  <c:v>183359.03308531648</c:v>
                </c:pt>
                <c:pt idx="161">
                  <c:v>179098.72852010606</c:v>
                </c:pt>
                <c:pt idx="162">
                  <c:v>174826.971346615</c:v>
                </c:pt>
                <c:pt idx="163">
                  <c:v>170543.70793568625</c:v>
                </c:pt>
                <c:pt idx="164">
                  <c:v>166248.88436826569</c:v>
                </c:pt>
                <c:pt idx="165">
                  <c:v>161942.44643278804</c:v>
                </c:pt>
                <c:pt idx="166">
                  <c:v>157624.33962253976</c:v>
                </c:pt>
                <c:pt idx="167">
                  <c:v>153294.50913299719</c:v>
                </c:pt>
                <c:pt idx="168">
                  <c:v>148952.89985914138</c:v>
                </c:pt>
                <c:pt idx="169">
                  <c:v>144599.45639274799</c:v>
                </c:pt>
                <c:pt idx="170">
                  <c:v>140234.12301965273</c:v>
                </c:pt>
                <c:pt idx="171">
                  <c:v>135856.84371699186</c:v>
                </c:pt>
                <c:pt idx="172">
                  <c:v>131467.56215041716</c:v>
                </c:pt>
                <c:pt idx="173">
                  <c:v>127066.22167128568</c:v>
                </c:pt>
                <c:pt idx="174">
                  <c:v>122652.76531382349</c:v>
                </c:pt>
                <c:pt idx="175">
                  <c:v>118227.13579226326</c:v>
                </c:pt>
                <c:pt idx="176">
                  <c:v>113789.2754979555</c:v>
                </c:pt>
                <c:pt idx="177">
                  <c:v>109339.12649645304</c:v>
                </c:pt>
                <c:pt idx="178">
                  <c:v>104876.63052456839</c:v>
                </c:pt>
                <c:pt idx="179">
                  <c:v>100401.7289874038</c:v>
                </c:pt>
                <c:pt idx="180">
                  <c:v>95914.362955353761</c:v>
                </c:pt>
                <c:pt idx="181">
                  <c:v>91735.329744031522</c:v>
                </c:pt>
                <c:pt idx="182">
                  <c:v>87545.263749581485</c:v>
                </c:pt>
                <c:pt idx="183">
                  <c:v>83344.121674415524</c:v>
                </c:pt>
                <c:pt idx="184">
                  <c:v>79131.859999695414</c:v>
                </c:pt>
                <c:pt idx="185">
                  <c:v>74908.434983734289</c:v>
                </c:pt>
                <c:pt idx="186">
                  <c:v>70673.802660385292</c:v>
                </c:pt>
                <c:pt idx="187">
                  <c:v>66427.918837416917</c:v>
                </c:pt>
                <c:pt idx="188">
                  <c:v>62170.739094875316</c:v>
                </c:pt>
                <c:pt idx="189">
                  <c:v>57902.218783433047</c:v>
                </c:pt>
                <c:pt idx="190">
                  <c:v>53622.313022724513</c:v>
                </c:pt>
                <c:pt idx="191">
                  <c:v>49330.976699667735</c:v>
                </c:pt>
                <c:pt idx="192">
                  <c:v>45028.164466772425</c:v>
                </c:pt>
                <c:pt idx="193">
                  <c:v>43859.077792845543</c:v>
                </c:pt>
                <c:pt idx="194">
                  <c:v>42685.675345852695</c:v>
                </c:pt>
                <c:pt idx="195">
                  <c:v>41507.927783620362</c:v>
                </c:pt>
                <c:pt idx="196">
                  <c:v>40325.805561205416</c:v>
                </c:pt>
                <c:pt idx="197">
                  <c:v>39139.278929221473</c:v>
                </c:pt>
                <c:pt idx="198">
                  <c:v>37948.317932151047</c:v>
                </c:pt>
                <c:pt idx="199">
                  <c:v>36752.892406643252</c:v>
                </c:pt>
                <c:pt idx="200">
                  <c:v>35552.97197979693</c:v>
                </c:pt>
                <c:pt idx="201">
                  <c:v>34348.52606742912</c:v>
                </c:pt>
                <c:pt idx="202">
                  <c:v>33139.523872328675</c:v>
                </c:pt>
                <c:pt idx="203">
                  <c:v>31925.934382494914</c:v>
                </c:pt>
                <c:pt idx="204">
                  <c:v>30707.726369361182</c:v>
                </c:pt>
                <c:pt idx="205">
                  <c:v>29484.86838600316</c:v>
                </c:pt>
                <c:pt idx="206">
                  <c:v>28257.328765331793</c:v>
                </c:pt>
                <c:pt idx="207">
                  <c:v>27025.075618270668</c:v>
                </c:pt>
                <c:pt idx="208">
                  <c:v>25788.076831917751</c:v>
                </c:pt>
                <c:pt idx="209">
                  <c:v>24546.300067691271</c:v>
                </c:pt>
                <c:pt idx="210">
                  <c:v>23299.71275945965</c:v>
                </c:pt>
                <c:pt idx="211">
                  <c:v>22048.282111655331</c:v>
                </c:pt>
                <c:pt idx="212">
                  <c:v>20791.975097372309</c:v>
                </c:pt>
                <c:pt idx="213">
                  <c:v>19530.758456447271</c:v>
                </c:pt>
                <c:pt idx="214">
                  <c:v>18264.598693524145</c:v>
                </c:pt>
                <c:pt idx="215">
                  <c:v>16993.462076101951</c:v>
                </c:pt>
                <c:pt idx="216">
                  <c:v>15717.314632565722</c:v>
                </c:pt>
                <c:pt idx="217">
                  <c:v>14436.122150200437</c:v>
                </c:pt>
                <c:pt idx="218">
                  <c:v>13149.850173187731</c:v>
                </c:pt>
                <c:pt idx="219">
                  <c:v>11858.464000585236</c:v>
                </c:pt>
                <c:pt idx="220">
                  <c:v>10561.928684288432</c:v>
                </c:pt>
                <c:pt idx="221">
                  <c:v>9260.209026974775</c:v>
                </c:pt>
                <c:pt idx="222">
                  <c:v>7953.2695800300053</c:v>
                </c:pt>
                <c:pt idx="223">
                  <c:v>6641.0746414564237</c:v>
                </c:pt>
                <c:pt idx="224">
                  <c:v>5323.5882537629841</c:v>
                </c:pt>
                <c:pt idx="225">
                  <c:v>4000.7742018370341</c:v>
                </c:pt>
                <c:pt idx="226">
                  <c:v>2672.5960107975206</c:v>
                </c:pt>
                <c:pt idx="227">
                  <c:v>1339.0169438295022</c:v>
                </c:pt>
                <c:pt idx="228">
                  <c:v>-2.2380682798057227E-10</c:v>
                </c:pt>
                <c:pt idx="229">
                  <c:v>-2.2432282705619414E-10</c:v>
                </c:pt>
                <c:pt idx="230">
                  <c:v>-2.2484001579635147E-10</c:v>
                </c:pt>
                <c:pt idx="231">
                  <c:v>-2.2535839694388196E-10</c:v>
                </c:pt>
                <c:pt idx="232">
                  <c:v>-2.2587797324794701E-10</c:v>
                </c:pt>
                <c:pt idx="233">
                  <c:v>-2.2639874746404646E-10</c:v>
                </c:pt>
                <c:pt idx="234">
                  <c:v>-2.2692072235403301E-10</c:v>
                </c:pt>
                <c:pt idx="235">
                  <c:v>-2.2744390068612703E-10</c:v>
                </c:pt>
                <c:pt idx="236">
                  <c:v>-2.2796828523493116E-10</c:v>
                </c:pt>
                <c:pt idx="237">
                  <c:v>-2.2849387878144503E-10</c:v>
                </c:pt>
                <c:pt idx="238">
                  <c:v>-2.2902068411308002E-10</c:v>
                </c:pt>
                <c:pt idx="239">
                  <c:v>-2.2954870402367406E-10</c:v>
                </c:pt>
                <c:pt idx="240">
                  <c:v>-2.3007794131350643E-10</c:v>
                </c:pt>
                <c:pt idx="241">
                  <c:v>-2.3060839878931258E-10</c:v>
                </c:pt>
                <c:pt idx="242">
                  <c:v>-2.3114007926429906E-10</c:v>
                </c:pt>
                <c:pt idx="243">
                  <c:v>-2.3167298555815842E-10</c:v>
                </c:pt>
                <c:pt idx="244">
                  <c:v>-2.3220712049708417E-10</c:v>
                </c:pt>
                <c:pt idx="245">
                  <c:v>-2.3274248691378577E-10</c:v>
                </c:pt>
                <c:pt idx="246">
                  <c:v>-2.3327908764750364E-10</c:v>
                </c:pt>
                <c:pt idx="247">
                  <c:v>-2.3381692554402426E-10</c:v>
                </c:pt>
                <c:pt idx="248">
                  <c:v>-2.343560034556952E-10</c:v>
                </c:pt>
                <c:pt idx="249">
                  <c:v>-2.3489632424144028E-10</c:v>
                </c:pt>
                <c:pt idx="250">
                  <c:v>-2.3543789076677469E-10</c:v>
                </c:pt>
                <c:pt idx="251">
                  <c:v>-2.3598070590382033E-10</c:v>
                </c:pt>
                <c:pt idx="252">
                  <c:v>-2.3652477253132082E-10</c:v>
                </c:pt>
                <c:pt idx="253">
                  <c:v>-2.3707009353465694E-10</c:v>
                </c:pt>
                <c:pt idx="254">
                  <c:v>-2.3761667180586184E-10</c:v>
                </c:pt>
                <c:pt idx="255">
                  <c:v>-2.3816451024363645E-10</c:v>
                </c:pt>
                <c:pt idx="256">
                  <c:v>-2.3871361175336482E-10</c:v>
                </c:pt>
                <c:pt idx="257">
                  <c:v>-2.3926397924712953E-10</c:v>
                </c:pt>
                <c:pt idx="258">
                  <c:v>-2.3981561564372706E-10</c:v>
                </c:pt>
                <c:pt idx="259">
                  <c:v>-2.4036852386868344E-10</c:v>
                </c:pt>
                <c:pt idx="260">
                  <c:v>-2.4092270685426957E-10</c:v>
                </c:pt>
                <c:pt idx="261">
                  <c:v>-2.4147816753951693E-10</c:v>
                </c:pt>
                <c:pt idx="262">
                  <c:v>-2.4203490887023304E-10</c:v>
                </c:pt>
                <c:pt idx="263">
                  <c:v>-2.4259293379901717E-10</c:v>
                </c:pt>
                <c:pt idx="264">
                  <c:v>-2.4315224528527604E-10</c:v>
                </c:pt>
                <c:pt idx="265">
                  <c:v>-2.437128462952393E-10</c:v>
                </c:pt>
                <c:pt idx="266">
                  <c:v>-2.4427473980197554E-10</c:v>
                </c:pt>
                <c:pt idx="267">
                  <c:v>-2.4483792878540789E-10</c:v>
                </c:pt>
                <c:pt idx="268">
                  <c:v>-2.454024162323298E-10</c:v>
                </c:pt>
                <c:pt idx="269">
                  <c:v>-2.45968205136421E-10</c:v>
                </c:pt>
                <c:pt idx="270">
                  <c:v>-2.4653529849826333E-10</c:v>
                </c:pt>
                <c:pt idx="271">
                  <c:v>-2.4710369932535655E-10</c:v>
                </c:pt>
                <c:pt idx="272">
                  <c:v>-2.4767341063213445E-10</c:v>
                </c:pt>
                <c:pt idx="273">
                  <c:v>-2.4824443543998075E-10</c:v>
                </c:pt>
                <c:pt idx="274">
                  <c:v>-2.4881677677724514E-10</c:v>
                </c:pt>
                <c:pt idx="275">
                  <c:v>-2.4939043767925933E-10</c:v>
                </c:pt>
                <c:pt idx="276">
                  <c:v>-2.4996542118835319E-10</c:v>
                </c:pt>
                <c:pt idx="277">
                  <c:v>-2.5054173035387076E-10</c:v>
                </c:pt>
                <c:pt idx="278">
                  <c:v>-2.511193682321866E-10</c:v>
                </c:pt>
                <c:pt idx="279">
                  <c:v>-2.5169833788672194E-10</c:v>
                </c:pt>
                <c:pt idx="280">
                  <c:v>-2.5227864238796075E-10</c:v>
                </c:pt>
                <c:pt idx="281">
                  <c:v>-2.528602848134663E-10</c:v>
                </c:pt>
                <c:pt idx="282">
                  <c:v>-2.5344326824789735E-10</c:v>
                </c:pt>
                <c:pt idx="283">
                  <c:v>-2.5402759578302446E-10</c:v>
                </c:pt>
                <c:pt idx="284">
                  <c:v>-2.5461327051774641E-10</c:v>
                </c:pt>
                <c:pt idx="285">
                  <c:v>-2.5520029555810675E-10</c:v>
                </c:pt>
                <c:pt idx="286">
                  <c:v>-2.5578867401731015E-10</c:v>
                </c:pt>
                <c:pt idx="287">
                  <c:v>-2.5637840901573892E-10</c:v>
                </c:pt>
                <c:pt idx="288">
                  <c:v>-2.5696950368096964E-10</c:v>
                </c:pt>
                <c:pt idx="289">
                  <c:v>-2.5756196114778965E-10</c:v>
                </c:pt>
                <c:pt idx="290">
                  <c:v>-2.581557845582137E-10</c:v>
                </c:pt>
                <c:pt idx="291">
                  <c:v>-2.5875097706150067E-10</c:v>
                </c:pt>
                <c:pt idx="292">
                  <c:v>-2.5934754181417023E-10</c:v>
                </c:pt>
                <c:pt idx="293">
                  <c:v>-2.5994548198001959E-10</c:v>
                </c:pt>
                <c:pt idx="294">
                  <c:v>-2.6054480073014017E-10</c:v>
                </c:pt>
                <c:pt idx="295">
                  <c:v>-2.6114550124293465E-10</c:v>
                </c:pt>
                <c:pt idx="296">
                  <c:v>-2.6174758670413366E-10</c:v>
                </c:pt>
                <c:pt idx="297">
                  <c:v>-2.6235106030681266E-10</c:v>
                </c:pt>
                <c:pt idx="298">
                  <c:v>-2.6295592525140892E-10</c:v>
                </c:pt>
                <c:pt idx="299">
                  <c:v>-2.6356218474573857E-10</c:v>
                </c:pt>
                <c:pt idx="300">
                  <c:v>-2.6416984200501347E-10</c:v>
                </c:pt>
                <c:pt idx="301">
                  <c:v>-2.6477890025185835E-10</c:v>
                </c:pt>
                <c:pt idx="302">
                  <c:v>-2.653893627163279E-10</c:v>
                </c:pt>
                <c:pt idx="303">
                  <c:v>-2.6600123263592389E-10</c:v>
                </c:pt>
                <c:pt idx="304">
                  <c:v>-2.6661451325561229E-10</c:v>
                </c:pt>
                <c:pt idx="305">
                  <c:v>-2.6722920782784053E-10</c:v>
                </c:pt>
                <c:pt idx="306">
                  <c:v>-2.678453196125547E-10</c:v>
                </c:pt>
                <c:pt idx="307">
                  <c:v>-2.6846285187721697E-10</c:v>
                </c:pt>
                <c:pt idx="308">
                  <c:v>-2.6908180789682279E-10</c:v>
                </c:pt>
                <c:pt idx="309">
                  <c:v>-2.6970219095391822E-10</c:v>
                </c:pt>
                <c:pt idx="310">
                  <c:v>-2.7032400433861751E-10</c:v>
                </c:pt>
                <c:pt idx="311">
                  <c:v>-2.7094725134862041E-10</c:v>
                </c:pt>
                <c:pt idx="312">
                  <c:v>-2.7157193528922971E-10</c:v>
                </c:pt>
                <c:pt idx="313">
                  <c:v>-2.7219805947336879E-10</c:v>
                </c:pt>
                <c:pt idx="314">
                  <c:v>-2.7282562722159907E-10</c:v>
                </c:pt>
                <c:pt idx="315">
                  <c:v>-2.7345464186213774E-10</c:v>
                </c:pt>
                <c:pt idx="316">
                  <c:v>-2.7408510673087542E-10</c:v>
                </c:pt>
                <c:pt idx="317">
                  <c:v>-2.7471702517139383E-10</c:v>
                </c:pt>
                <c:pt idx="318">
                  <c:v>-2.7535040053498341E-10</c:v>
                </c:pt>
                <c:pt idx="319">
                  <c:v>-2.7598523618066127E-10</c:v>
                </c:pt>
                <c:pt idx="320">
                  <c:v>-2.7662153547518888E-10</c:v>
                </c:pt>
                <c:pt idx="321">
                  <c:v>-2.7725930179309003E-10</c:v>
                </c:pt>
                <c:pt idx="322">
                  <c:v>-2.7789853851666855E-10</c:v>
                </c:pt>
                <c:pt idx="323">
                  <c:v>-2.7853924903602643E-10</c:v>
                </c:pt>
                <c:pt idx="324">
                  <c:v>-2.7918143674908172E-10</c:v>
                </c:pt>
                <c:pt idx="325">
                  <c:v>-2.7982510506158656E-10</c:v>
                </c:pt>
                <c:pt idx="326">
                  <c:v>-2.8047025738714524E-10</c:v>
                </c:pt>
                <c:pt idx="327">
                  <c:v>-2.8111689714723227E-10</c:v>
                </c:pt>
                <c:pt idx="328">
                  <c:v>-2.8176502777121063E-10</c:v>
                </c:pt>
                <c:pt idx="329">
                  <c:v>-2.8241465269634983E-10</c:v>
                </c:pt>
                <c:pt idx="330">
                  <c:v>-2.830657753678442E-10</c:v>
                </c:pt>
                <c:pt idx="331">
                  <c:v>-2.8371839923883118E-10</c:v>
                </c:pt>
                <c:pt idx="332">
                  <c:v>-2.8437252777040959E-10</c:v>
                </c:pt>
                <c:pt idx="333">
                  <c:v>-2.8502816443165805E-10</c:v>
                </c:pt>
                <c:pt idx="334">
                  <c:v>-2.8568531269965325E-10</c:v>
                </c:pt>
                <c:pt idx="335">
                  <c:v>-2.8634397605948854E-10</c:v>
                </c:pt>
                <c:pt idx="336">
                  <c:v>-2.8700415800429237E-10</c:v>
                </c:pt>
                <c:pt idx="337">
                  <c:v>-2.8766586203524669E-10</c:v>
                </c:pt>
                <c:pt idx="338">
                  <c:v>-2.8832909166160573E-10</c:v>
                </c:pt>
                <c:pt idx="339">
                  <c:v>-2.8899385040071445E-10</c:v>
                </c:pt>
                <c:pt idx="340">
                  <c:v>-2.8966014177802722E-10</c:v>
                </c:pt>
                <c:pt idx="341">
                  <c:v>-2.9032796932712654E-10</c:v>
                </c:pt>
                <c:pt idx="342">
                  <c:v>-2.9099733658974187E-10</c:v>
                </c:pt>
                <c:pt idx="343">
                  <c:v>-2.9166824711576823E-10</c:v>
                </c:pt>
                <c:pt idx="344">
                  <c:v>-2.9234070446328513E-10</c:v>
                </c:pt>
                <c:pt idx="345">
                  <c:v>-2.930147121985755E-10</c:v>
                </c:pt>
                <c:pt idx="346">
                  <c:v>-2.9369027389614441E-10</c:v>
                </c:pt>
                <c:pt idx="347">
                  <c:v>-2.9436739313873827E-10</c:v>
                </c:pt>
                <c:pt idx="348">
                  <c:v>-2.9504607351736371E-10</c:v>
                </c:pt>
                <c:pt idx="349">
                  <c:v>-2.9572631863130655E-10</c:v>
                </c:pt>
                <c:pt idx="350">
                  <c:v>-2.9640813208815093E-10</c:v>
                </c:pt>
                <c:pt idx="351">
                  <c:v>-2.9709151750379861E-10</c:v>
                </c:pt>
                <c:pt idx="352">
                  <c:v>-2.977764785024879E-10</c:v>
                </c:pt>
                <c:pt idx="353">
                  <c:v>-2.984630187168131E-10</c:v>
                </c:pt>
                <c:pt idx="354">
                  <c:v>-2.9915114178774354E-10</c:v>
                </c:pt>
                <c:pt idx="355">
                  <c:v>-2.9984085136464306E-10</c:v>
                </c:pt>
                <c:pt idx="356">
                  <c:v>-3.0053215110528934E-10</c:v>
                </c:pt>
                <c:pt idx="357">
                  <c:v>-3.0122504467589322E-10</c:v>
                </c:pt>
                <c:pt idx="358">
                  <c:v>-3.0191953575111818E-10</c:v>
                </c:pt>
                <c:pt idx="359">
                  <c:v>-3.0261562801409993E-10</c:v>
                </c:pt>
                <c:pt idx="360">
                  <c:v>-3.033133251564658E-10</c:v>
                </c:pt>
                <c:pt idx="361">
                  <c:v>-3.0401263087835429E-10</c:v>
                </c:pt>
                <c:pt idx="362">
                  <c:v>-3.0471354888843492E-10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6-4E37-803C-BB00DEDBCBF1}"/>
            </c:ext>
          </c:extLst>
        </c:ser>
        <c:ser>
          <c:idx val="1"/>
          <c:order val="2"/>
          <c:tx>
            <c:strRef>
              <c:f>'ניתוח תמהיל נבחר'!$DI$49</c:f>
              <c:strCache>
                <c:ptCount val="1"/>
                <c:pt idx="0">
                  <c:v>מקל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נבחר'!$DJ$53:$DJ$415</c:f>
              <c:numCache>
                <c:formatCode>"₪"\ #,##0</c:formatCode>
                <c:ptCount val="363"/>
                <c:pt idx="0">
                  <c:v>750003.75</c:v>
                </c:pt>
                <c:pt idx="1">
                  <c:v>746920.70671796519</c:v>
                </c:pt>
                <c:pt idx="2">
                  <c:v>743834.94019135355</c:v>
                </c:pt>
                <c:pt idx="3">
                  <c:v>740746.11504408508</c:v>
                </c:pt>
                <c:pt idx="4">
                  <c:v>737653.62271036534</c:v>
                </c:pt>
                <c:pt idx="5">
                  <c:v>734557.14272133424</c:v>
                </c:pt>
                <c:pt idx="6">
                  <c:v>731456.63616172678</c:v>
                </c:pt>
                <c:pt idx="7">
                  <c:v>728352.70850727323</c:v>
                </c:pt>
                <c:pt idx="8">
                  <c:v>725245.03965654073</c:v>
                </c:pt>
                <c:pt idx="9">
                  <c:v>722133.58709144825</c:v>
                </c:pt>
                <c:pt idx="10">
                  <c:v>719019.12248042796</c:v>
                </c:pt>
                <c:pt idx="11">
                  <c:v>715900.24155186233</c:v>
                </c:pt>
                <c:pt idx="12">
                  <c:v>712776.64012560085</c:v>
                </c:pt>
                <c:pt idx="13">
                  <c:v>709651.49972628534</c:v>
                </c:pt>
                <c:pt idx="14">
                  <c:v>706521.28025699081</c:v>
                </c:pt>
                <c:pt idx="15">
                  <c:v>703385.68811631901</c:v>
                </c:pt>
                <c:pt idx="16">
                  <c:v>700244.69861139404</c:v>
                </c:pt>
                <c:pt idx="17">
                  <c:v>697098.2870160368</c:v>
                </c:pt>
                <c:pt idx="18">
                  <c:v>693946.4285702426</c:v>
                </c:pt>
                <c:pt idx="19">
                  <c:v>690789.09847965708</c:v>
                </c:pt>
                <c:pt idx="20">
                  <c:v>687626.45733531564</c:v>
                </c:pt>
                <c:pt idx="21">
                  <c:v>684458.47773992445</c:v>
                </c:pt>
                <c:pt idx="22">
                  <c:v>681285.13226668665</c:v>
                </c:pt>
                <c:pt idx="23">
                  <c:v>678106.39345857</c:v>
                </c:pt>
                <c:pt idx="24">
                  <c:v>674922.23382757278</c:v>
                </c:pt>
                <c:pt idx="25">
                  <c:v>671732.62585398997</c:v>
                </c:pt>
                <c:pt idx="26">
                  <c:v>668537.54198567802</c:v>
                </c:pt>
                <c:pt idx="27">
                  <c:v>665318.19526716671</c:v>
                </c:pt>
                <c:pt idx="28">
                  <c:v>662093.35961246165</c:v>
                </c:pt>
                <c:pt idx="29">
                  <c:v>658863.00902377581</c:v>
                </c:pt>
                <c:pt idx="30">
                  <c:v>655627.11747088912</c:v>
                </c:pt>
                <c:pt idx="31">
                  <c:v>652385.6588905626</c:v>
                </c:pt>
                <c:pt idx="32">
                  <c:v>649138.60718595388</c:v>
                </c:pt>
                <c:pt idx="33">
                  <c:v>645885.93622602976</c:v>
                </c:pt>
                <c:pt idx="34">
                  <c:v>642627.61984498007</c:v>
                </c:pt>
                <c:pt idx="35">
                  <c:v>639363.63184162928</c:v>
                </c:pt>
                <c:pt idx="36">
                  <c:v>636093.94597884803</c:v>
                </c:pt>
                <c:pt idx="37">
                  <c:v>632818.53598296456</c:v>
                </c:pt>
                <c:pt idx="38">
                  <c:v>629537.37554317329</c:v>
                </c:pt>
                <c:pt idx="39">
                  <c:v>626250.43831094471</c:v>
                </c:pt>
                <c:pt idx="40">
                  <c:v>622957.69789943285</c:v>
                </c:pt>
                <c:pt idx="41">
                  <c:v>619659.12788288284</c:v>
                </c:pt>
                <c:pt idx="42">
                  <c:v>616354.70179603668</c:v>
                </c:pt>
                <c:pt idx="43">
                  <c:v>613044.39313353878</c:v>
                </c:pt>
                <c:pt idx="44">
                  <c:v>609728.17534933938</c:v>
                </c:pt>
                <c:pt idx="45">
                  <c:v>606406.02185609844</c:v>
                </c:pt>
                <c:pt idx="46">
                  <c:v>603077.90602458722</c:v>
                </c:pt>
                <c:pt idx="47">
                  <c:v>599743.80118308868</c:v>
                </c:pt>
                <c:pt idx="48">
                  <c:v>596403.68061679776</c:v>
                </c:pt>
                <c:pt idx="49">
                  <c:v>593057.51756721968</c:v>
                </c:pt>
                <c:pt idx="50">
                  <c:v>589705.28523156734</c:v>
                </c:pt>
                <c:pt idx="51">
                  <c:v>586346.95676215645</c:v>
                </c:pt>
                <c:pt idx="52">
                  <c:v>582982.50526580145</c:v>
                </c:pt>
                <c:pt idx="53">
                  <c:v>579611.90380320814</c:v>
                </c:pt>
                <c:pt idx="54">
                  <c:v>576235.1253883657</c:v>
                </c:pt>
                <c:pt idx="55">
                  <c:v>572852.14298793767</c:v>
                </c:pt>
                <c:pt idx="56">
                  <c:v>569462.9295206503</c:v>
                </c:pt>
                <c:pt idx="57">
                  <c:v>566067.45785668166</c:v>
                </c:pt>
                <c:pt idx="58">
                  <c:v>562665.70081704657</c:v>
                </c:pt>
                <c:pt idx="59">
                  <c:v>559257.66936435294</c:v>
                </c:pt>
                <c:pt idx="60">
                  <c:v>555843.33545361483</c:v>
                </c:pt>
                <c:pt idx="61">
                  <c:v>552422.67098357179</c:v>
                </c:pt>
                <c:pt idx="62">
                  <c:v>548995.64779603877</c:v>
                </c:pt>
                <c:pt idx="63">
                  <c:v>545562.2376752547</c:v>
                </c:pt>
                <c:pt idx="64">
                  <c:v>542122.4123472299</c:v>
                </c:pt>
                <c:pt idx="65">
                  <c:v>538676.14347909065</c:v>
                </c:pt>
                <c:pt idx="66">
                  <c:v>535223.40267842228</c:v>
                </c:pt>
                <c:pt idx="67">
                  <c:v>531764.16149261012</c:v>
                </c:pt>
                <c:pt idx="68">
                  <c:v>528298.39140817896</c:v>
                </c:pt>
                <c:pt idx="69">
                  <c:v>524826.06385012949</c:v>
                </c:pt>
                <c:pt idx="70">
                  <c:v>521347.15018127399</c:v>
                </c:pt>
                <c:pt idx="71">
                  <c:v>517861.6217015686</c:v>
                </c:pt>
                <c:pt idx="72">
                  <c:v>514369.4496474443</c:v>
                </c:pt>
                <c:pt idx="73">
                  <c:v>510870.60519113578</c:v>
                </c:pt>
                <c:pt idx="74">
                  <c:v>507365.05944000726</c:v>
                </c:pt>
                <c:pt idx="75">
                  <c:v>503852.78343587718</c:v>
                </c:pt>
                <c:pt idx="76">
                  <c:v>500333.74815433938</c:v>
                </c:pt>
                <c:pt idx="77">
                  <c:v>496807.92450408329</c:v>
                </c:pt>
                <c:pt idx="78">
                  <c:v>493275.28332621045</c:v>
                </c:pt>
                <c:pt idx="79">
                  <c:v>489735.79539354972</c:v>
                </c:pt>
                <c:pt idx="80">
                  <c:v>486189.43140996923</c:v>
                </c:pt>
                <c:pt idx="81">
                  <c:v>482636.16200968646</c:v>
                </c:pt>
                <c:pt idx="82">
                  <c:v>479075.95775657555</c:v>
                </c:pt>
                <c:pt idx="83">
                  <c:v>475508.78914347163</c:v>
                </c:pt>
                <c:pt idx="84">
                  <c:v>471934.62659147358</c:v>
                </c:pt>
                <c:pt idx="85">
                  <c:v>468353.44044924318</c:v>
                </c:pt>
                <c:pt idx="86">
                  <c:v>464765.20099230192</c:v>
                </c:pt>
                <c:pt idx="87">
                  <c:v>461169.87842232548</c:v>
                </c:pt>
                <c:pt idx="88">
                  <c:v>457567.44286643458</c:v>
                </c:pt>
                <c:pt idx="89">
                  <c:v>453957.86437648418</c:v>
                </c:pt>
                <c:pt idx="90">
                  <c:v>450341.11292834859</c:v>
                </c:pt>
                <c:pt idx="91">
                  <c:v>446717.15842120501</c:v>
                </c:pt>
                <c:pt idx="92">
                  <c:v>443085.97067681293</c:v>
                </c:pt>
                <c:pt idx="93">
                  <c:v>439447.51943879132</c:v>
                </c:pt>
                <c:pt idx="94">
                  <c:v>435801.7743718928</c:v>
                </c:pt>
                <c:pt idx="95">
                  <c:v>432148.70506127446</c:v>
                </c:pt>
                <c:pt idx="96">
                  <c:v>428488.28101176571</c:v>
                </c:pt>
                <c:pt idx="97">
                  <c:v>424820.471647133</c:v>
                </c:pt>
                <c:pt idx="98">
                  <c:v>421145.24630934157</c:v>
                </c:pt>
                <c:pt idx="99">
                  <c:v>417462.57425781363</c:v>
                </c:pt>
                <c:pt idx="100">
                  <c:v>413772.42466868367</c:v>
                </c:pt>
                <c:pt idx="101">
                  <c:v>410074.76663405012</c:v>
                </c:pt>
                <c:pt idx="102">
                  <c:v>406369.569161224</c:v>
                </c:pt>
                <c:pt idx="103">
                  <c:v>402656.80117197387</c:v>
                </c:pt>
                <c:pt idx="104">
                  <c:v>398936.43150176748</c:v>
                </c:pt>
                <c:pt idx="105">
                  <c:v>395208.42889901018</c:v>
                </c:pt>
                <c:pt idx="106">
                  <c:v>391472.76202427939</c:v>
                </c:pt>
                <c:pt idx="107">
                  <c:v>387729.39944955567</c:v>
                </c:pt>
                <c:pt idx="108">
                  <c:v>383978.30965745065</c:v>
                </c:pt>
                <c:pt idx="109">
                  <c:v>380219.46104043029</c:v>
                </c:pt>
                <c:pt idx="110">
                  <c:v>376452.82190003543</c:v>
                </c:pt>
                <c:pt idx="111">
                  <c:v>372678.36044609814</c:v>
                </c:pt>
                <c:pt idx="112">
                  <c:v>368896.04479595413</c:v>
                </c:pt>
                <c:pt idx="113">
                  <c:v>365105.84297365195</c:v>
                </c:pt>
                <c:pt idx="114">
                  <c:v>361307.72290915728</c:v>
                </c:pt>
                <c:pt idx="115">
                  <c:v>357501.65243755456</c:v>
                </c:pt>
                <c:pt idx="116">
                  <c:v>353687.59929824329</c:v>
                </c:pt>
                <c:pt idx="117">
                  <c:v>349865.53113413166</c:v>
                </c:pt>
                <c:pt idx="118">
                  <c:v>346035.41549082473</c:v>
                </c:pt>
                <c:pt idx="119">
                  <c:v>342197.21981580963</c:v>
                </c:pt>
                <c:pt idx="120">
                  <c:v>338350.90539572708</c:v>
                </c:pt>
                <c:pt idx="121">
                  <c:v>334496.38015855697</c:v>
                </c:pt>
                <c:pt idx="122">
                  <c:v>330633.61300671013</c:v>
                </c:pt>
                <c:pt idx="123">
                  <c:v>326762.57274722715</c:v>
                </c:pt>
                <c:pt idx="124">
                  <c:v>322883.22809108387</c:v>
                </c:pt>
                <c:pt idx="125">
                  <c:v>318995.54765249428</c:v>
                </c:pt>
                <c:pt idx="126">
                  <c:v>315099.49994820898</c:v>
                </c:pt>
                <c:pt idx="127">
                  <c:v>311195.05339681049</c:v>
                </c:pt>
                <c:pt idx="128">
                  <c:v>307282.17631800426</c:v>
                </c:pt>
                <c:pt idx="129">
                  <c:v>303360.83693190641</c:v>
                </c:pt>
                <c:pt idx="130">
                  <c:v>299431.00335832743</c:v>
                </c:pt>
                <c:pt idx="131">
                  <c:v>295492.64361605176</c:v>
                </c:pt>
                <c:pt idx="132">
                  <c:v>291545.7256221142</c:v>
                </c:pt>
                <c:pt idx="133">
                  <c:v>287590.21719107142</c:v>
                </c:pt>
                <c:pt idx="134">
                  <c:v>283626.08603427041</c:v>
                </c:pt>
                <c:pt idx="135">
                  <c:v>279653.2997591123</c:v>
                </c:pt>
                <c:pt idx="136">
                  <c:v>275671.82586831221</c:v>
                </c:pt>
                <c:pt idx="137">
                  <c:v>271681.63175915543</c:v>
                </c:pt>
                <c:pt idx="138">
                  <c:v>267682.68472274876</c:v>
                </c:pt>
                <c:pt idx="139">
                  <c:v>263674.95194326836</c:v>
                </c:pt>
                <c:pt idx="140">
                  <c:v>259658.40049720299</c:v>
                </c:pt>
                <c:pt idx="141">
                  <c:v>255632.99735259285</c:v>
                </c:pt>
                <c:pt idx="142">
                  <c:v>251598.70936826459</c:v>
                </c:pt>
                <c:pt idx="143">
                  <c:v>247555.50329306154</c:v>
                </c:pt>
                <c:pt idx="144">
                  <c:v>243503.34576506977</c:v>
                </c:pt>
                <c:pt idx="145">
                  <c:v>239442.2033108396</c:v>
                </c:pt>
                <c:pt idx="146">
                  <c:v>235372.0423446027</c:v>
                </c:pt>
                <c:pt idx="147">
                  <c:v>231292.82916748468</c:v>
                </c:pt>
                <c:pt idx="148">
                  <c:v>227204.52996671299</c:v>
                </c:pt>
                <c:pt idx="149">
                  <c:v>223107.11081482039</c:v>
                </c:pt>
                <c:pt idx="150">
                  <c:v>219000.53766884349</c:v>
                </c:pt>
                <c:pt idx="151">
                  <c:v>214884.77636951697</c:v>
                </c:pt>
                <c:pt idx="152">
                  <c:v>210759.79264046269</c:v>
                </c:pt>
                <c:pt idx="153">
                  <c:v>206625.55208737418</c:v>
                </c:pt>
                <c:pt idx="154">
                  <c:v>202482.02019719622</c:v>
                </c:pt>
                <c:pt idx="155">
                  <c:v>198329.16233729964</c:v>
                </c:pt>
                <c:pt idx="156">
                  <c:v>194166.94375465103</c:v>
                </c:pt>
                <c:pt idx="157">
                  <c:v>189995.32957497757</c:v>
                </c:pt>
                <c:pt idx="158">
                  <c:v>185814.28480192681</c:v>
                </c:pt>
                <c:pt idx="159">
                  <c:v>181623.77431622133</c:v>
                </c:pt>
                <c:pt idx="160">
                  <c:v>177423.76287480828</c:v>
                </c:pt>
                <c:pt idx="161">
                  <c:v>173214.21511000389</c:v>
                </c:pt>
                <c:pt idx="162">
                  <c:v>168995.09552863232</c:v>
                </c:pt>
                <c:pt idx="163">
                  <c:v>164766.36851115985</c:v>
                </c:pt>
                <c:pt idx="164">
                  <c:v>160527.99831082331</c:v>
                </c:pt>
                <c:pt idx="165">
                  <c:v>156279.9490527531</c:v>
                </c:pt>
                <c:pt idx="166">
                  <c:v>152022.1847330911</c:v>
                </c:pt>
                <c:pt idx="167">
                  <c:v>147754.66921810279</c:v>
                </c:pt>
                <c:pt idx="168">
                  <c:v>143477.36624328411</c:v>
                </c:pt>
                <c:pt idx="169">
                  <c:v>139190.2394124624</c:v>
                </c:pt>
                <c:pt idx="170">
                  <c:v>134893.25219689199</c:v>
                </c:pt>
                <c:pt idx="171">
                  <c:v>130586.36793434399</c:v>
                </c:pt>
                <c:pt idx="172">
                  <c:v>126269.5498281903</c:v>
                </c:pt>
                <c:pt idx="173">
                  <c:v>121942.76094648185</c:v>
                </c:pt>
                <c:pt idx="174">
                  <c:v>117605.96422102101</c:v>
                </c:pt>
                <c:pt idx="175">
                  <c:v>113259.12244642805</c:v>
                </c:pt>
                <c:pt idx="176">
                  <c:v>108902.19827920164</c:v>
                </c:pt>
                <c:pt idx="177">
                  <c:v>104535.15423677338</c:v>
                </c:pt>
                <c:pt idx="178">
                  <c:v>100157.95269655611</c:v>
                </c:pt>
                <c:pt idx="179">
                  <c:v>95770.555894986319</c:v>
                </c:pt>
                <c:pt idx="180">
                  <c:v>91372.925926560099</c:v>
                </c:pt>
                <c:pt idx="181">
                  <c:v>87244.750926566048</c:v>
                </c:pt>
                <c:pt idx="182">
                  <c:v>83107.170545181667</c:v>
                </c:pt>
                <c:pt idx="183">
                  <c:v>78960.155303757128</c:v>
                </c:pt>
                <c:pt idx="184">
                  <c:v>74803.675623202231</c:v>
                </c:pt>
                <c:pt idx="185">
                  <c:v>70637.70182348635</c:v>
                </c:pt>
                <c:pt idx="186">
                  <c:v>66462.204123135933</c:v>
                </c:pt>
                <c:pt idx="187">
                  <c:v>62277.15263872889</c:v>
                </c:pt>
                <c:pt idx="188">
                  <c:v>58082.517384386418</c:v>
                </c:pt>
                <c:pt idx="189">
                  <c:v>53878.268271261848</c:v>
                </c:pt>
                <c:pt idx="190">
                  <c:v>49664.375107026732</c:v>
                </c:pt>
                <c:pt idx="191">
                  <c:v>45440.807595353988</c:v>
                </c:pt>
                <c:pt idx="192">
                  <c:v>41207.535335398235</c:v>
                </c:pt>
                <c:pt idx="193">
                  <c:v>40109.774873684517</c:v>
                </c:pt>
                <c:pt idx="194">
                  <c:v>39009.500088163921</c:v>
                </c:pt>
                <c:pt idx="195">
                  <c:v>37906.696980121174</c:v>
                </c:pt>
                <c:pt idx="196">
                  <c:v>36801.351482760765</c:v>
                </c:pt>
                <c:pt idx="197">
                  <c:v>35693.449460761345</c:v>
                </c:pt>
                <c:pt idx="198">
                  <c:v>34582.976709827351</c:v>
                </c:pt>
                <c:pt idx="199">
                  <c:v>33469.918956237794</c:v>
                </c:pt>
                <c:pt idx="200">
                  <c:v>32354.261856392179</c:v>
                </c:pt>
                <c:pt idx="201">
                  <c:v>31235.99099635359</c:v>
                </c:pt>
                <c:pt idx="202">
                  <c:v>30115.091891388867</c:v>
                </c:pt>
                <c:pt idx="203">
                  <c:v>28991.549985505873</c:v>
                </c:pt>
                <c:pt idx="204">
                  <c:v>27865.350650987843</c:v>
                </c:pt>
                <c:pt idx="205">
                  <c:v>26736.479187924768</c:v>
                </c:pt>
                <c:pt idx="206">
                  <c:v>25604.920823741817</c:v>
                </c:pt>
                <c:pt idx="207">
                  <c:v>24470.660712724752</c:v>
                </c:pt>
                <c:pt idx="208">
                  <c:v>23333.683935542347</c:v>
                </c:pt>
                <c:pt idx="209">
                  <c:v>22193.975498765736</c:v>
                </c:pt>
                <c:pt idx="210">
                  <c:v>21051.520334384732</c:v>
                </c:pt>
                <c:pt idx="211">
                  <c:v>19906.303299321047</c:v>
                </c:pt>
                <c:pt idx="212">
                  <c:v>18758.309174938415</c:v>
                </c:pt>
                <c:pt idx="213">
                  <c:v>17607.522666549579</c:v>
                </c:pt>
                <c:pt idx="214">
                  <c:v>16453.928402920126</c:v>
                </c:pt>
                <c:pt idx="215">
                  <c:v>15297.510935769178</c:v>
                </c:pt>
                <c:pt idx="216">
                  <c:v>14138.254739266826</c:v>
                </c:pt>
                <c:pt idx="217">
                  <c:v>12976.144209528418</c:v>
                </c:pt>
                <c:pt idx="218">
                  <c:v>11811.163664105548</c:v>
                </c:pt>
                <c:pt idx="219">
                  <c:v>10643.297341473801</c:v>
                </c:pt>
                <c:pt idx="220">
                  <c:v>9472.5294005172145</c:v>
                </c:pt>
                <c:pt idx="221">
                  <c:v>8298.8439200094053</c:v>
                </c:pt>
                <c:pt idx="222">
                  <c:v>7122.2248980913791</c:v>
                </c:pt>
                <c:pt idx="223">
                  <c:v>5942.6562517459652</c:v>
                </c:pt>
                <c:pt idx="224">
                  <c:v>4760.1218162688656</c:v>
                </c:pt>
                <c:pt idx="225">
                  <c:v>3574.605344736301</c:v>
                </c:pt>
                <c:pt idx="226">
                  <c:v>2386.0905074692109</c:v>
                </c:pt>
                <c:pt idx="227">
                  <c:v>1194.560891493996</c:v>
                </c:pt>
                <c:pt idx="228">
                  <c:v>-2.2380682798057227E-10</c:v>
                </c:pt>
                <c:pt idx="229">
                  <c:v>-2.2432282705619414E-10</c:v>
                </c:pt>
                <c:pt idx="230">
                  <c:v>-2.2484001579635147E-10</c:v>
                </c:pt>
                <c:pt idx="231">
                  <c:v>-2.2535839694388196E-10</c:v>
                </c:pt>
                <c:pt idx="232">
                  <c:v>-2.2587797324794701E-10</c:v>
                </c:pt>
                <c:pt idx="233">
                  <c:v>-2.2639874746404646E-10</c:v>
                </c:pt>
                <c:pt idx="234">
                  <c:v>-2.2692072235403301E-10</c:v>
                </c:pt>
                <c:pt idx="235">
                  <c:v>-2.2744390068612703E-10</c:v>
                </c:pt>
                <c:pt idx="236">
                  <c:v>-2.2796828523493116E-10</c:v>
                </c:pt>
                <c:pt idx="237">
                  <c:v>-2.2849387878144503E-10</c:v>
                </c:pt>
                <c:pt idx="238">
                  <c:v>-2.2902068411308002E-10</c:v>
                </c:pt>
                <c:pt idx="239">
                  <c:v>-2.2954870402367406E-10</c:v>
                </c:pt>
                <c:pt idx="240">
                  <c:v>-2.3007794131350643E-10</c:v>
                </c:pt>
                <c:pt idx="241">
                  <c:v>-2.3060839878931258E-10</c:v>
                </c:pt>
                <c:pt idx="242">
                  <c:v>-2.3114007926429906E-10</c:v>
                </c:pt>
                <c:pt idx="243">
                  <c:v>-2.3167298555815842E-10</c:v>
                </c:pt>
                <c:pt idx="244">
                  <c:v>-2.3220712049708417E-10</c:v>
                </c:pt>
                <c:pt idx="245">
                  <c:v>-2.3274248691378577E-10</c:v>
                </c:pt>
                <c:pt idx="246">
                  <c:v>-2.3327908764750364E-10</c:v>
                </c:pt>
                <c:pt idx="247">
                  <c:v>-2.3381692554402426E-10</c:v>
                </c:pt>
                <c:pt idx="248">
                  <c:v>-2.343560034556952E-10</c:v>
                </c:pt>
                <c:pt idx="249">
                  <c:v>-2.3489632424144028E-10</c:v>
                </c:pt>
                <c:pt idx="250">
                  <c:v>-2.3543789076677469E-10</c:v>
                </c:pt>
                <c:pt idx="251">
                  <c:v>-2.3598070590382033E-10</c:v>
                </c:pt>
                <c:pt idx="252">
                  <c:v>-2.3652477253132082E-10</c:v>
                </c:pt>
                <c:pt idx="253">
                  <c:v>-2.3707009353465694E-10</c:v>
                </c:pt>
                <c:pt idx="254">
                  <c:v>-2.3761667180586184E-10</c:v>
                </c:pt>
                <c:pt idx="255">
                  <c:v>-2.3816451024363645E-10</c:v>
                </c:pt>
                <c:pt idx="256">
                  <c:v>-2.3871361175336482E-10</c:v>
                </c:pt>
                <c:pt idx="257">
                  <c:v>-2.3926397924712953E-10</c:v>
                </c:pt>
                <c:pt idx="258">
                  <c:v>-2.3981561564372706E-10</c:v>
                </c:pt>
                <c:pt idx="259">
                  <c:v>-2.4036852386868344E-10</c:v>
                </c:pt>
                <c:pt idx="260">
                  <c:v>-2.4092270685426957E-10</c:v>
                </c:pt>
                <c:pt idx="261">
                  <c:v>-2.4147816753951693E-10</c:v>
                </c:pt>
                <c:pt idx="262">
                  <c:v>-2.4203490887023304E-10</c:v>
                </c:pt>
                <c:pt idx="263">
                  <c:v>-2.4259293379901717E-10</c:v>
                </c:pt>
                <c:pt idx="264">
                  <c:v>-2.4315224528527604E-10</c:v>
                </c:pt>
                <c:pt idx="265">
                  <c:v>-2.437128462952393E-10</c:v>
                </c:pt>
                <c:pt idx="266">
                  <c:v>-2.4427473980197554E-10</c:v>
                </c:pt>
                <c:pt idx="267">
                  <c:v>-2.4483792878540789E-10</c:v>
                </c:pt>
                <c:pt idx="268">
                  <c:v>-2.454024162323298E-10</c:v>
                </c:pt>
                <c:pt idx="269">
                  <c:v>-2.45968205136421E-10</c:v>
                </c:pt>
                <c:pt idx="270">
                  <c:v>-2.4653529849826333E-10</c:v>
                </c:pt>
                <c:pt idx="271">
                  <c:v>-2.4710369932535655E-10</c:v>
                </c:pt>
                <c:pt idx="272">
                  <c:v>-2.4767341063213445E-10</c:v>
                </c:pt>
                <c:pt idx="273">
                  <c:v>-2.4824443543998075E-10</c:v>
                </c:pt>
                <c:pt idx="274">
                  <c:v>-2.4881677677724514E-10</c:v>
                </c:pt>
                <c:pt idx="275">
                  <c:v>-2.4939043767925933E-10</c:v>
                </c:pt>
                <c:pt idx="276">
                  <c:v>-2.4996542118835319E-10</c:v>
                </c:pt>
                <c:pt idx="277">
                  <c:v>-2.5054173035387076E-10</c:v>
                </c:pt>
                <c:pt idx="278">
                  <c:v>-2.511193682321866E-10</c:v>
                </c:pt>
                <c:pt idx="279">
                  <c:v>-2.5169833788672194E-10</c:v>
                </c:pt>
                <c:pt idx="280">
                  <c:v>-2.5227864238796075E-10</c:v>
                </c:pt>
                <c:pt idx="281">
                  <c:v>-2.528602848134663E-10</c:v>
                </c:pt>
                <c:pt idx="282">
                  <c:v>-2.5344326824789735E-10</c:v>
                </c:pt>
                <c:pt idx="283">
                  <c:v>-2.5402759578302446E-10</c:v>
                </c:pt>
                <c:pt idx="284">
                  <c:v>-2.5461327051774641E-10</c:v>
                </c:pt>
                <c:pt idx="285">
                  <c:v>-2.5520029555810675E-10</c:v>
                </c:pt>
                <c:pt idx="286">
                  <c:v>-2.5578867401731015E-10</c:v>
                </c:pt>
                <c:pt idx="287">
                  <c:v>-2.5637840901573892E-10</c:v>
                </c:pt>
                <c:pt idx="288">
                  <c:v>-2.5696950368096964E-10</c:v>
                </c:pt>
                <c:pt idx="289">
                  <c:v>-2.5756196114778965E-10</c:v>
                </c:pt>
                <c:pt idx="290">
                  <c:v>-2.581557845582137E-10</c:v>
                </c:pt>
                <c:pt idx="291">
                  <c:v>-2.5875097706150067E-10</c:v>
                </c:pt>
                <c:pt idx="292">
                  <c:v>-2.5934754181417023E-10</c:v>
                </c:pt>
                <c:pt idx="293">
                  <c:v>-2.5994548198001959E-10</c:v>
                </c:pt>
                <c:pt idx="294">
                  <c:v>-2.6054480073014017E-10</c:v>
                </c:pt>
                <c:pt idx="295">
                  <c:v>-2.6114550124293465E-10</c:v>
                </c:pt>
                <c:pt idx="296">
                  <c:v>-2.6174758670413366E-10</c:v>
                </c:pt>
                <c:pt idx="297">
                  <c:v>-2.6235106030681266E-10</c:v>
                </c:pt>
                <c:pt idx="298">
                  <c:v>-2.6295592525140892E-10</c:v>
                </c:pt>
                <c:pt idx="299">
                  <c:v>-2.6356218474573857E-10</c:v>
                </c:pt>
                <c:pt idx="300">
                  <c:v>-2.6416984200501347E-10</c:v>
                </c:pt>
                <c:pt idx="301">
                  <c:v>-2.6477890025185835E-10</c:v>
                </c:pt>
                <c:pt idx="302">
                  <c:v>-2.653893627163279E-10</c:v>
                </c:pt>
                <c:pt idx="303">
                  <c:v>-2.6600123263592389E-10</c:v>
                </c:pt>
                <c:pt idx="304">
                  <c:v>-2.6661451325561229E-10</c:v>
                </c:pt>
                <c:pt idx="305">
                  <c:v>-2.6722920782784053E-10</c:v>
                </c:pt>
                <c:pt idx="306">
                  <c:v>-2.678453196125547E-10</c:v>
                </c:pt>
                <c:pt idx="307">
                  <c:v>-2.6846285187721697E-10</c:v>
                </c:pt>
                <c:pt idx="308">
                  <c:v>-2.6908180789682279E-10</c:v>
                </c:pt>
                <c:pt idx="309">
                  <c:v>-2.6970219095391822E-10</c:v>
                </c:pt>
                <c:pt idx="310">
                  <c:v>-2.7032400433861751E-10</c:v>
                </c:pt>
                <c:pt idx="311">
                  <c:v>-2.7094725134862041E-10</c:v>
                </c:pt>
                <c:pt idx="312">
                  <c:v>-2.7157193528922971E-10</c:v>
                </c:pt>
                <c:pt idx="313">
                  <c:v>-2.7219805947336879E-10</c:v>
                </c:pt>
                <c:pt idx="314">
                  <c:v>-2.7282562722159907E-10</c:v>
                </c:pt>
                <c:pt idx="315">
                  <c:v>-2.7345464186213774E-10</c:v>
                </c:pt>
                <c:pt idx="316">
                  <c:v>-2.7408510673087542E-10</c:v>
                </c:pt>
                <c:pt idx="317">
                  <c:v>-2.7471702517139383E-10</c:v>
                </c:pt>
                <c:pt idx="318">
                  <c:v>-2.7535040053498341E-10</c:v>
                </c:pt>
                <c:pt idx="319">
                  <c:v>-2.7598523618066127E-10</c:v>
                </c:pt>
                <c:pt idx="320">
                  <c:v>-2.7662153547518888E-10</c:v>
                </c:pt>
                <c:pt idx="321">
                  <c:v>-2.7725930179309003E-10</c:v>
                </c:pt>
                <c:pt idx="322">
                  <c:v>-2.7789853851666855E-10</c:v>
                </c:pt>
                <c:pt idx="323">
                  <c:v>-2.7853924903602643E-10</c:v>
                </c:pt>
                <c:pt idx="324">
                  <c:v>-2.7918143674908172E-10</c:v>
                </c:pt>
                <c:pt idx="325">
                  <c:v>-2.7982510506158656E-10</c:v>
                </c:pt>
                <c:pt idx="326">
                  <c:v>-2.8047025738714524E-10</c:v>
                </c:pt>
                <c:pt idx="327">
                  <c:v>-2.8111689714723227E-10</c:v>
                </c:pt>
                <c:pt idx="328">
                  <c:v>-2.8176502777121063E-10</c:v>
                </c:pt>
                <c:pt idx="329">
                  <c:v>-2.8241465269634983E-10</c:v>
                </c:pt>
                <c:pt idx="330">
                  <c:v>-2.830657753678442E-10</c:v>
                </c:pt>
                <c:pt idx="331">
                  <c:v>-2.8371839923883118E-10</c:v>
                </c:pt>
                <c:pt idx="332">
                  <c:v>-2.8437252777040959E-10</c:v>
                </c:pt>
                <c:pt idx="333">
                  <c:v>-2.8502816443165805E-10</c:v>
                </c:pt>
                <c:pt idx="334">
                  <c:v>-2.8568531269965325E-10</c:v>
                </c:pt>
                <c:pt idx="335">
                  <c:v>-2.8634397605948854E-10</c:v>
                </c:pt>
                <c:pt idx="336">
                  <c:v>-2.8700415800429237E-10</c:v>
                </c:pt>
                <c:pt idx="337">
                  <c:v>-2.8766586203524669E-10</c:v>
                </c:pt>
                <c:pt idx="338">
                  <c:v>-2.8832909166160573E-10</c:v>
                </c:pt>
                <c:pt idx="339">
                  <c:v>-2.8899385040071445E-10</c:v>
                </c:pt>
                <c:pt idx="340">
                  <c:v>-2.8966014177802722E-10</c:v>
                </c:pt>
                <c:pt idx="341">
                  <c:v>-2.9032796932712654E-10</c:v>
                </c:pt>
                <c:pt idx="342">
                  <c:v>-2.9099733658974187E-10</c:v>
                </c:pt>
                <c:pt idx="343">
                  <c:v>-2.9166824711576823E-10</c:v>
                </c:pt>
                <c:pt idx="344">
                  <c:v>-2.9234070446328513E-10</c:v>
                </c:pt>
                <c:pt idx="345">
                  <c:v>-2.930147121985755E-10</c:v>
                </c:pt>
                <c:pt idx="346">
                  <c:v>-2.9369027389614441E-10</c:v>
                </c:pt>
                <c:pt idx="347">
                  <c:v>-2.9436739313873827E-10</c:v>
                </c:pt>
                <c:pt idx="348">
                  <c:v>-2.9504607351736371E-10</c:v>
                </c:pt>
                <c:pt idx="349">
                  <c:v>-2.9572631863130655E-10</c:v>
                </c:pt>
                <c:pt idx="350">
                  <c:v>-2.9640813208815093E-10</c:v>
                </c:pt>
                <c:pt idx="351">
                  <c:v>-2.9709151750379861E-10</c:v>
                </c:pt>
                <c:pt idx="352">
                  <c:v>-2.977764785024879E-10</c:v>
                </c:pt>
                <c:pt idx="353">
                  <c:v>-2.984630187168131E-10</c:v>
                </c:pt>
                <c:pt idx="354">
                  <c:v>-2.9915114178774354E-10</c:v>
                </c:pt>
                <c:pt idx="355">
                  <c:v>-2.9984085136464306E-10</c:v>
                </c:pt>
                <c:pt idx="356">
                  <c:v>-3.0053215110528934E-10</c:v>
                </c:pt>
                <c:pt idx="357">
                  <c:v>-3.0122504467589322E-10</c:v>
                </c:pt>
                <c:pt idx="358">
                  <c:v>-3.0191953575111818E-10</c:v>
                </c:pt>
                <c:pt idx="359">
                  <c:v>-3.0261562801409993E-10</c:v>
                </c:pt>
                <c:pt idx="360">
                  <c:v>-3.033133251564658E-10</c:v>
                </c:pt>
                <c:pt idx="361">
                  <c:v>-3.0401263087835429E-10</c:v>
                </c:pt>
                <c:pt idx="362">
                  <c:v>-3.0471354888843492E-10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6-4E37-803C-BB00DEDBC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400"/>
        <c:axId val="206935936"/>
      </c:lineChart>
      <c:catAx>
        <c:axId val="2069344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5936"/>
        <c:crosses val="autoZero"/>
        <c:auto val="1"/>
        <c:lblAlgn val="ctr"/>
        <c:lblOffset val="100"/>
        <c:noMultiLvlLbl val="0"/>
      </c:catAx>
      <c:valAx>
        <c:axId val="2069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סה"כ כל התשלומים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'ניתוח תמהיל נבחר'!$CU$49</c:f>
              <c:strCache>
                <c:ptCount val="1"/>
                <c:pt idx="0">
                  <c:v>עיקרי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נבחר'!$CZ$53:$CZ$415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8956.4540847862918</c:v>
                </c:pt>
                <c:pt idx="2">
                  <c:v>13434.774729407152</c:v>
                </c:pt>
                <c:pt idx="3">
                  <c:v>17913.185023898073</c:v>
                </c:pt>
                <c:pt idx="4">
                  <c:v>22391.700945609096</c:v>
                </c:pt>
                <c:pt idx="5">
                  <c:v>26870.336498118748</c:v>
                </c:pt>
                <c:pt idx="6">
                  <c:v>31350.168818362843</c:v>
                </c:pt>
                <c:pt idx="7">
                  <c:v>35831.206012044036</c:v>
                </c:pt>
                <c:pt idx="8">
                  <c:v>40313.454200676992</c:v>
                </c:pt>
                <c:pt idx="9">
                  <c:v>44796.919516587222</c:v>
                </c:pt>
                <c:pt idx="10">
                  <c:v>49281.614103755892</c:v>
                </c:pt>
                <c:pt idx="11">
                  <c:v>53767.540126462904</c:v>
                </c:pt>
                <c:pt idx="12">
                  <c:v>58254.697751862783</c:v>
                </c:pt>
                <c:pt idx="13">
                  <c:v>62743.111202998392</c:v>
                </c:pt>
                <c:pt idx="14">
                  <c:v>67232.77868582349</c:v>
                </c:pt>
                <c:pt idx="15">
                  <c:v>71723.696395587933</c:v>
                </c:pt>
                <c:pt idx="16">
                  <c:v>76215.860519538881</c:v>
                </c:pt>
                <c:pt idx="17">
                  <c:v>80709.267236935673</c:v>
                </c:pt>
                <c:pt idx="18">
                  <c:v>85203.912719064698</c:v>
                </c:pt>
                <c:pt idx="19">
                  <c:v>89700.009635264243</c:v>
                </c:pt>
                <c:pt idx="20">
                  <c:v>94197.553425187769</c:v>
                </c:pt>
                <c:pt idx="21">
                  <c:v>98696.539517141588</c:v>
                </c:pt>
                <c:pt idx="22">
                  <c:v>103196.96332810793</c:v>
                </c:pt>
                <c:pt idx="23">
                  <c:v>107698.82026376794</c:v>
                </c:pt>
                <c:pt idx="24">
                  <c:v>112202.10571852443</c:v>
                </c:pt>
                <c:pt idx="25">
                  <c:v>116706.8150755245</c:v>
                </c:pt>
                <c:pt idx="26">
                  <c:v>121212.94370668186</c:v>
                </c:pt>
                <c:pt idx="27">
                  <c:v>125720.48697269912</c:v>
                </c:pt>
                <c:pt idx="28">
                  <c:v>130229.4402230898</c:v>
                </c:pt>
                <c:pt idx="29">
                  <c:v>134739.79879620016</c:v>
                </c:pt>
                <c:pt idx="30">
                  <c:v>139251.55801923093</c:v>
                </c:pt>
                <c:pt idx="31">
                  <c:v>143764.71320825879</c:v>
                </c:pt>
                <c:pt idx="32">
                  <c:v>148279.25966825776</c:v>
                </c:pt>
                <c:pt idx="33">
                  <c:v>152795.19269312022</c:v>
                </c:pt>
                <c:pt idx="34">
                  <c:v>157312.50756567816</c:v>
                </c:pt>
                <c:pt idx="35">
                  <c:v>161831.19955772365</c:v>
                </c:pt>
                <c:pt idx="36">
                  <c:v>166351.26393002991</c:v>
                </c:pt>
                <c:pt idx="37">
                  <c:v>170872.69593237143</c:v>
                </c:pt>
                <c:pt idx="38">
                  <c:v>175395.49080354456</c:v>
                </c:pt>
                <c:pt idx="39">
                  <c:v>179919.64377138752</c:v>
                </c:pt>
                <c:pt idx="40">
                  <c:v>184445.15005280054</c:v>
                </c:pt>
                <c:pt idx="41">
                  <c:v>188972.00485376565</c:v>
                </c:pt>
                <c:pt idx="42">
                  <c:v>193500.2033693663</c:v>
                </c:pt>
                <c:pt idx="43">
                  <c:v>198029.74078380706</c:v>
                </c:pt>
                <c:pt idx="44">
                  <c:v>202560.61227043293</c:v>
                </c:pt>
                <c:pt idx="45">
                  <c:v>207092.81299174853</c:v>
                </c:pt>
                <c:pt idx="46">
                  <c:v>211626.3380994373</c:v>
                </c:pt>
                <c:pt idx="47">
                  <c:v>216161.18273438036</c:v>
                </c:pt>
                <c:pt idx="48">
                  <c:v>220697.34202667532</c:v>
                </c:pt>
                <c:pt idx="49">
                  <c:v>225234.81109565496</c:v>
                </c:pt>
                <c:pt idx="50">
                  <c:v>229773.58504990581</c:v>
                </c:pt>
                <c:pt idx="51">
                  <c:v>234313.65898728633</c:v>
                </c:pt>
                <c:pt idx="52">
                  <c:v>238855.02799494535</c:v>
                </c:pt>
                <c:pt idx="53">
                  <c:v>243397.68714934011</c:v>
                </c:pt>
                <c:pt idx="54">
                  <c:v>247941.63151625413</c:v>
                </c:pt>
                <c:pt idx="55">
                  <c:v>252486.85615081518</c:v>
                </c:pt>
                <c:pt idx="56">
                  <c:v>257033.35609751294</c:v>
                </c:pt>
                <c:pt idx="57">
                  <c:v>261581.12639021658</c:v>
                </c:pt>
                <c:pt idx="58">
                  <c:v>266130.16205219214</c:v>
                </c:pt>
                <c:pt idx="59">
                  <c:v>270680.45847888541</c:v>
                </c:pt>
                <c:pt idx="60">
                  <c:v>275232.01105623686</c:v>
                </c:pt>
                <c:pt idx="61">
                  <c:v>279784.81516070262</c:v>
                </c:pt>
                <c:pt idx="62">
                  <c:v>284338.86615927517</c:v>
                </c:pt>
                <c:pt idx="63">
                  <c:v>288894.15940950398</c:v>
                </c:pt>
                <c:pt idx="64">
                  <c:v>293450.69025951589</c:v>
                </c:pt>
                <c:pt idx="65">
                  <c:v>298008.45404803555</c:v>
                </c:pt>
                <c:pt idx="66">
                  <c:v>302567.4461044058</c:v>
                </c:pt>
                <c:pt idx="67">
                  <c:v>307127.66174860776</c:v>
                </c:pt>
                <c:pt idx="68">
                  <c:v>311689.09629128117</c:v>
                </c:pt>
                <c:pt idx="69">
                  <c:v>316251.74503374391</c:v>
                </c:pt>
                <c:pt idx="70">
                  <c:v>320815.60326801258</c:v>
                </c:pt>
                <c:pt idx="71">
                  <c:v>325380.66627682187</c:v>
                </c:pt>
                <c:pt idx="72">
                  <c:v>329946.92933364445</c:v>
                </c:pt>
                <c:pt idx="73">
                  <c:v>334514.38770271075</c:v>
                </c:pt>
                <c:pt idx="74">
                  <c:v>339083.0366390284</c:v>
                </c:pt>
                <c:pt idx="75">
                  <c:v>343652.87138840189</c:v>
                </c:pt>
                <c:pt idx="76">
                  <c:v>348223.88718745188</c:v>
                </c:pt>
                <c:pt idx="77">
                  <c:v>352796.07926363469</c:v>
                </c:pt>
                <c:pt idx="78">
                  <c:v>357369.44283526146</c:v>
                </c:pt>
                <c:pt idx="79">
                  <c:v>361943.97311151755</c:v>
                </c:pt>
                <c:pt idx="80">
                  <c:v>366519.66529248154</c:v>
                </c:pt>
                <c:pt idx="81">
                  <c:v>371096.51456914446</c:v>
                </c:pt>
                <c:pt idx="82">
                  <c:v>375674.51612342877</c:v>
                </c:pt>
                <c:pt idx="83">
                  <c:v>380253.6651282073</c:v>
                </c:pt>
                <c:pt idx="84">
                  <c:v>384833.95674732211</c:v>
                </c:pt>
                <c:pt idx="85">
                  <c:v>389415.38613560365</c:v>
                </c:pt>
                <c:pt idx="86">
                  <c:v>393997.94843888935</c:v>
                </c:pt>
                <c:pt idx="87">
                  <c:v>398581.63879404229</c:v>
                </c:pt>
                <c:pt idx="88">
                  <c:v>403166.45232897007</c:v>
                </c:pt>
                <c:pt idx="89">
                  <c:v>407752.38416264352</c:v>
                </c:pt>
                <c:pt idx="90">
                  <c:v>412339.42940511531</c:v>
                </c:pt>
                <c:pt idx="91">
                  <c:v>416927.58315753832</c:v>
                </c:pt>
                <c:pt idx="92">
                  <c:v>421516.84051218448</c:v>
                </c:pt>
                <c:pt idx="93">
                  <c:v>426107.19655246323</c:v>
                </c:pt>
                <c:pt idx="94">
                  <c:v>430698.64635293989</c:v>
                </c:pt>
                <c:pt idx="95">
                  <c:v>435291.18497935409</c:v>
                </c:pt>
                <c:pt idx="96">
                  <c:v>439884.80748863856</c:v>
                </c:pt>
                <c:pt idx="97">
                  <c:v>444479.50892893691</c:v>
                </c:pt>
                <c:pt idx="98">
                  <c:v>449075.28433962271</c:v>
                </c:pt>
                <c:pt idx="99">
                  <c:v>453672.12875131739</c:v>
                </c:pt>
                <c:pt idx="100">
                  <c:v>458270.03718590853</c:v>
                </c:pt>
                <c:pt idx="101">
                  <c:v>462869.00465656869</c:v>
                </c:pt>
                <c:pt idx="102">
                  <c:v>467469.02616777318</c:v>
                </c:pt>
                <c:pt idx="103">
                  <c:v>472070.0967153188</c:v>
                </c:pt>
                <c:pt idx="104">
                  <c:v>476672.21128634177</c:v>
                </c:pt>
                <c:pt idx="105">
                  <c:v>481275.36485933641</c:v>
                </c:pt>
                <c:pt idx="106">
                  <c:v>485879.55240417307</c:v>
                </c:pt>
                <c:pt idx="107">
                  <c:v>490484.76888211683</c:v>
                </c:pt>
                <c:pt idx="108">
                  <c:v>495091.00924584543</c:v>
                </c:pt>
                <c:pt idx="109">
                  <c:v>499698.26843946788</c:v>
                </c:pt>
                <c:pt idx="110">
                  <c:v>504306.54139854253</c:v>
                </c:pt>
                <c:pt idx="111">
                  <c:v>508915.8230500957</c:v>
                </c:pt>
                <c:pt idx="112">
                  <c:v>513526.10831263982</c:v>
                </c:pt>
                <c:pt idx="113">
                  <c:v>518137.39209619188</c:v>
                </c:pt>
                <c:pt idx="114">
                  <c:v>522749.66930229182</c:v>
                </c:pt>
                <c:pt idx="115">
                  <c:v>527362.93482402095</c:v>
                </c:pt>
                <c:pt idx="116">
                  <c:v>531977.1835460203</c:v>
                </c:pt>
                <c:pt idx="117">
                  <c:v>536592.41034450941</c:v>
                </c:pt>
                <c:pt idx="118">
                  <c:v>541208.61008730449</c:v>
                </c:pt>
                <c:pt idx="119">
                  <c:v>545825.77763383707</c:v>
                </c:pt>
                <c:pt idx="120">
                  <c:v>550443.82633386669</c:v>
                </c:pt>
                <c:pt idx="121">
                  <c:v>555062.75157425751</c:v>
                </c:pt>
                <c:pt idx="122">
                  <c:v>559682.54873488366</c:v>
                </c:pt>
                <c:pt idx="123">
                  <c:v>564303.21318864217</c:v>
                </c:pt>
                <c:pt idx="124">
                  <c:v>568924.74030146678</c:v>
                </c:pt>
                <c:pt idx="125">
                  <c:v>573547.12543234217</c:v>
                </c:pt>
                <c:pt idx="126">
                  <c:v>578170.36393331678</c:v>
                </c:pt>
                <c:pt idx="127">
                  <c:v>582794.45114951732</c:v>
                </c:pt>
                <c:pt idx="128">
                  <c:v>587419.38241916255</c:v>
                </c:pt>
                <c:pt idx="129">
                  <c:v>592045.15307357674</c:v>
                </c:pt>
                <c:pt idx="130">
                  <c:v>596671.75843720452</c:v>
                </c:pt>
                <c:pt idx="131">
                  <c:v>601299.19382762397</c:v>
                </c:pt>
                <c:pt idx="132">
                  <c:v>605927.45455556107</c:v>
                </c:pt>
                <c:pt idx="133">
                  <c:v>610556.53592490475</c:v>
                </c:pt>
                <c:pt idx="134">
                  <c:v>615186.43323271978</c:v>
                </c:pt>
                <c:pt idx="135">
                  <c:v>619817.14176926203</c:v>
                </c:pt>
                <c:pt idx="136">
                  <c:v>624448.65681799268</c:v>
                </c:pt>
                <c:pt idx="137">
                  <c:v>629080.97365559265</c:v>
                </c:pt>
                <c:pt idx="138">
                  <c:v>633714.08755197725</c:v>
                </c:pt>
                <c:pt idx="139">
                  <c:v>638347.99377031112</c:v>
                </c:pt>
                <c:pt idx="140">
                  <c:v>642982.6875670224</c:v>
                </c:pt>
                <c:pt idx="141">
                  <c:v>647618.16419181798</c:v>
                </c:pt>
                <c:pt idx="142">
                  <c:v>652254.41888769867</c:v>
                </c:pt>
                <c:pt idx="143">
                  <c:v>656891.4468909736</c:v>
                </c:pt>
                <c:pt idx="144">
                  <c:v>661529.24343127594</c:v>
                </c:pt>
                <c:pt idx="145">
                  <c:v>666167.80373157805</c:v>
                </c:pt>
                <c:pt idx="146">
                  <c:v>670807.12300820625</c:v>
                </c:pt>
                <c:pt idx="147">
                  <c:v>675447.19647085725</c:v>
                </c:pt>
                <c:pt idx="148">
                  <c:v>680088.01932261279</c:v>
                </c:pt>
                <c:pt idx="149">
                  <c:v>684729.58675995562</c:v>
                </c:pt>
                <c:pt idx="150">
                  <c:v>689371.89397278544</c:v>
                </c:pt>
                <c:pt idx="151">
                  <c:v>694014.93614443485</c:v>
                </c:pt>
                <c:pt idx="152">
                  <c:v>698658.70845168456</c:v>
                </c:pt>
                <c:pt idx="153">
                  <c:v>703303.20606478071</c:v>
                </c:pt>
                <c:pt idx="154">
                  <c:v>707948.42414745002</c:v>
                </c:pt>
                <c:pt idx="155">
                  <c:v>712594.35785691673</c:v>
                </c:pt>
                <c:pt idx="156">
                  <c:v>717241.0023439189</c:v>
                </c:pt>
                <c:pt idx="157">
                  <c:v>721888.35275272513</c:v>
                </c:pt>
                <c:pt idx="158">
                  <c:v>726536.40422115126</c:v>
                </c:pt>
                <c:pt idx="159">
                  <c:v>731185.15188057674</c:v>
                </c:pt>
                <c:pt idx="160">
                  <c:v>735834.59085596283</c:v>
                </c:pt>
                <c:pt idx="161">
                  <c:v>740484.71626586851</c:v>
                </c:pt>
                <c:pt idx="162">
                  <c:v>745135.52322246809</c:v>
                </c:pt>
                <c:pt idx="163">
                  <c:v>749787.00683156925</c:v>
                </c:pt>
                <c:pt idx="164">
                  <c:v>754439.16219262977</c:v>
                </c:pt>
                <c:pt idx="165">
                  <c:v>759091.98439877573</c:v>
                </c:pt>
                <c:pt idx="166">
                  <c:v>763745.46853681921</c:v>
                </c:pt>
                <c:pt idx="167">
                  <c:v>768399.60968727642</c:v>
                </c:pt>
                <c:pt idx="168">
                  <c:v>773054.40292438562</c:v>
                </c:pt>
                <c:pt idx="169">
                  <c:v>777709.8433161258</c:v>
                </c:pt>
                <c:pt idx="170">
                  <c:v>782365.92592423479</c:v>
                </c:pt>
                <c:pt idx="171">
                  <c:v>787022.64580422814</c:v>
                </c:pt>
                <c:pt idx="172">
                  <c:v>791679.99800541787</c:v>
                </c:pt>
                <c:pt idx="173">
                  <c:v>796337.97757093154</c:v>
                </c:pt>
                <c:pt idx="174">
                  <c:v>800996.57953773125</c:v>
                </c:pt>
                <c:pt idx="175">
                  <c:v>805655.79893663293</c:v>
                </c:pt>
                <c:pt idx="176">
                  <c:v>810315.63079232594</c:v>
                </c:pt>
                <c:pt idx="177">
                  <c:v>814976.07012339297</c:v>
                </c:pt>
                <c:pt idx="178">
                  <c:v>819637.11194232921</c:v>
                </c:pt>
                <c:pt idx="179">
                  <c:v>824298.75125556346</c:v>
                </c:pt>
                <c:pt idx="180">
                  <c:v>828676.90909866942</c:v>
                </c:pt>
                <c:pt idx="181">
                  <c:v>833055.23140146921</c:v>
                </c:pt>
                <c:pt idx="182">
                  <c:v>837433.71482572774</c:v>
                </c:pt>
                <c:pt idx="183">
                  <c:v>841812.35602936067</c:v>
                </c:pt>
                <c:pt idx="184">
                  <c:v>846191.15166643984</c:v>
                </c:pt>
                <c:pt idx="185">
                  <c:v>850570.09838719992</c:v>
                </c:pt>
                <c:pt idx="186">
                  <c:v>854949.19283804402</c:v>
                </c:pt>
                <c:pt idx="187">
                  <c:v>859328.43166154984</c:v>
                </c:pt>
                <c:pt idx="188">
                  <c:v>863707.81149647618</c:v>
                </c:pt>
                <c:pt idx="189">
                  <c:v>868087.32897776854</c:v>
                </c:pt>
                <c:pt idx="190">
                  <c:v>872466.98073656659</c:v>
                </c:pt>
                <c:pt idx="191">
                  <c:v>876846.76340020937</c:v>
                </c:pt>
                <c:pt idx="192">
                  <c:v>878081.42653983121</c:v>
                </c:pt>
                <c:pt idx="193">
                  <c:v>879316.21382760222</c:v>
                </c:pt>
                <c:pt idx="194">
                  <c:v>880551.12187950092</c:v>
                </c:pt>
                <c:pt idx="195">
                  <c:v>881786.14730773214</c:v>
                </c:pt>
                <c:pt idx="196">
                  <c:v>883021.28672073432</c:v>
                </c:pt>
                <c:pt idx="197">
                  <c:v>884256.5367231858</c:v>
                </c:pt>
                <c:pt idx="198">
                  <c:v>885491.89391601237</c:v>
                </c:pt>
                <c:pt idx="199">
                  <c:v>886727.35489639395</c:v>
                </c:pt>
                <c:pt idx="200">
                  <c:v>887962.91625777225</c:v>
                </c:pt>
                <c:pt idx="201">
                  <c:v>889198.57458985737</c:v>
                </c:pt>
                <c:pt idx="202">
                  <c:v>890434.32647863589</c:v>
                </c:pt>
                <c:pt idx="203">
                  <c:v>891670.16850637761</c:v>
                </c:pt>
                <c:pt idx="204">
                  <c:v>892906.09725164354</c:v>
                </c:pt>
                <c:pt idx="205">
                  <c:v>894142.10928929329</c:v>
                </c:pt>
                <c:pt idx="206">
                  <c:v>895378.20119049284</c:v>
                </c:pt>
                <c:pt idx="207">
                  <c:v>896614.36952272244</c:v>
                </c:pt>
                <c:pt idx="208">
                  <c:v>897850.61084978387</c:v>
                </c:pt>
                <c:pt idx="209">
                  <c:v>899086.9217318095</c:v>
                </c:pt>
                <c:pt idx="210">
                  <c:v>900323.29872526927</c:v>
                </c:pt>
                <c:pt idx="211">
                  <c:v>901559.73838297965</c:v>
                </c:pt>
                <c:pt idx="212">
                  <c:v>902796.23725411121</c:v>
                </c:pt>
                <c:pt idx="213">
                  <c:v>904032.7918841975</c:v>
                </c:pt>
                <c:pt idx="214">
                  <c:v>905269.39881514315</c:v>
                </c:pt>
                <c:pt idx="215">
                  <c:v>906506.05458523263</c:v>
                </c:pt>
                <c:pt idx="216">
                  <c:v>907742.75572913839</c:v>
                </c:pt>
                <c:pt idx="217">
                  <c:v>908979.49877793051</c:v>
                </c:pt>
                <c:pt idx="218">
                  <c:v>910216.28025908431</c:v>
                </c:pt>
                <c:pt idx="219">
                  <c:v>911453.09669649042</c:v>
                </c:pt>
                <c:pt idx="220">
                  <c:v>912689.94461046276</c:v>
                </c:pt>
                <c:pt idx="221">
                  <c:v>913926.82051774848</c:v>
                </c:pt>
                <c:pt idx="222">
                  <c:v>915163.72093153687</c:v>
                </c:pt>
                <c:pt idx="223">
                  <c:v>916400.64236146829</c:v>
                </c:pt>
                <c:pt idx="224">
                  <c:v>917637.58131364407</c:v>
                </c:pt>
                <c:pt idx="225">
                  <c:v>918874.53429063607</c:v>
                </c:pt>
                <c:pt idx="226">
                  <c:v>920111.49779149587</c:v>
                </c:pt>
                <c:pt idx="227">
                  <c:v>921348.46831176477</c:v>
                </c:pt>
                <c:pt idx="228">
                  <c:v>921348.46831176477</c:v>
                </c:pt>
                <c:pt idx="229">
                  <c:v>921348.46831176477</c:v>
                </c:pt>
                <c:pt idx="230">
                  <c:v>921348.46831176477</c:v>
                </c:pt>
                <c:pt idx="231">
                  <c:v>921348.46831176477</c:v>
                </c:pt>
                <c:pt idx="232">
                  <c:v>921348.46831176477</c:v>
                </c:pt>
                <c:pt idx="233">
                  <c:v>921348.46831176477</c:v>
                </c:pt>
                <c:pt idx="234">
                  <c:v>921348.46831176477</c:v>
                </c:pt>
                <c:pt idx="235">
                  <c:v>921348.46831176477</c:v>
                </c:pt>
                <c:pt idx="236">
                  <c:v>921348.46831176477</c:v>
                </c:pt>
                <c:pt idx="237">
                  <c:v>921348.46831176477</c:v>
                </c:pt>
                <c:pt idx="238">
                  <c:v>921348.46831176477</c:v>
                </c:pt>
                <c:pt idx="239">
                  <c:v>921348.46831176477</c:v>
                </c:pt>
                <c:pt idx="240">
                  <c:v>921348.46831176477</c:v>
                </c:pt>
                <c:pt idx="241">
                  <c:v>921348.46831176477</c:v>
                </c:pt>
                <c:pt idx="242">
                  <c:v>921348.46831176477</c:v>
                </c:pt>
                <c:pt idx="243">
                  <c:v>921348.46831176477</c:v>
                </c:pt>
                <c:pt idx="244">
                  <c:v>921348.46831176477</c:v>
                </c:pt>
                <c:pt idx="245">
                  <c:v>921348.46831176477</c:v>
                </c:pt>
                <c:pt idx="246">
                  <c:v>921348.46831176477</c:v>
                </c:pt>
                <c:pt idx="247">
                  <c:v>921348.46831176477</c:v>
                </c:pt>
                <c:pt idx="248">
                  <c:v>921348.46831176477</c:v>
                </c:pt>
                <c:pt idx="249">
                  <c:v>921348.46831176477</c:v>
                </c:pt>
                <c:pt idx="250">
                  <c:v>921348.46831176477</c:v>
                </c:pt>
                <c:pt idx="251">
                  <c:v>921348.46831176477</c:v>
                </c:pt>
                <c:pt idx="252">
                  <c:v>921348.46831176477</c:v>
                </c:pt>
                <c:pt idx="253">
                  <c:v>921348.46831176477</c:v>
                </c:pt>
                <c:pt idx="254">
                  <c:v>921348.46831176477</c:v>
                </c:pt>
                <c:pt idx="255">
                  <c:v>921348.46831176477</c:v>
                </c:pt>
                <c:pt idx="256">
                  <c:v>921348.46831176477</c:v>
                </c:pt>
                <c:pt idx="257">
                  <c:v>921348.46831176477</c:v>
                </c:pt>
                <c:pt idx="258">
                  <c:v>921348.46831176477</c:v>
                </c:pt>
                <c:pt idx="259">
                  <c:v>921348.46831176477</c:v>
                </c:pt>
                <c:pt idx="260">
                  <c:v>921348.46831176477</c:v>
                </c:pt>
                <c:pt idx="261">
                  <c:v>921348.46831176477</c:v>
                </c:pt>
                <c:pt idx="262">
                  <c:v>921348.46831176477</c:v>
                </c:pt>
                <c:pt idx="263">
                  <c:v>921348.46831176477</c:v>
                </c:pt>
                <c:pt idx="264">
                  <c:v>921348.46831176477</c:v>
                </c:pt>
                <c:pt idx="265">
                  <c:v>921348.46831176477</c:v>
                </c:pt>
                <c:pt idx="266">
                  <c:v>921348.46831176477</c:v>
                </c:pt>
                <c:pt idx="267">
                  <c:v>921348.46831176477</c:v>
                </c:pt>
                <c:pt idx="268">
                  <c:v>921348.46831176477</c:v>
                </c:pt>
                <c:pt idx="269">
                  <c:v>921348.46831176477</c:v>
                </c:pt>
                <c:pt idx="270">
                  <c:v>921348.46831176477</c:v>
                </c:pt>
                <c:pt idx="271">
                  <c:v>921348.46831176477</c:v>
                </c:pt>
                <c:pt idx="272">
                  <c:v>921348.46831176477</c:v>
                </c:pt>
                <c:pt idx="273">
                  <c:v>921348.46831176477</c:v>
                </c:pt>
                <c:pt idx="274">
                  <c:v>921348.46831176477</c:v>
                </c:pt>
                <c:pt idx="275">
                  <c:v>921348.46831176477</c:v>
                </c:pt>
                <c:pt idx="276">
                  <c:v>921348.46831176477</c:v>
                </c:pt>
                <c:pt idx="277">
                  <c:v>921348.46831176477</c:v>
                </c:pt>
                <c:pt idx="278">
                  <c:v>921348.46831176477</c:v>
                </c:pt>
                <c:pt idx="279">
                  <c:v>921348.46831176477</c:v>
                </c:pt>
                <c:pt idx="280">
                  <c:v>921348.46831176477</c:v>
                </c:pt>
                <c:pt idx="281">
                  <c:v>921348.46831176477</c:v>
                </c:pt>
                <c:pt idx="282">
                  <c:v>921348.46831176477</c:v>
                </c:pt>
                <c:pt idx="283">
                  <c:v>921348.46831176477</c:v>
                </c:pt>
                <c:pt idx="284">
                  <c:v>921348.46831176477</c:v>
                </c:pt>
                <c:pt idx="285">
                  <c:v>921348.46831176477</c:v>
                </c:pt>
                <c:pt idx="286">
                  <c:v>921348.46831176477</c:v>
                </c:pt>
                <c:pt idx="287">
                  <c:v>921348.46831176477</c:v>
                </c:pt>
                <c:pt idx="288">
                  <c:v>921348.46831176477</c:v>
                </c:pt>
                <c:pt idx="289">
                  <c:v>921348.46831176477</c:v>
                </c:pt>
                <c:pt idx="290">
                  <c:v>921348.46831176477</c:v>
                </c:pt>
                <c:pt idx="291">
                  <c:v>921348.46831176477</c:v>
                </c:pt>
                <c:pt idx="292">
                  <c:v>921348.46831176477</c:v>
                </c:pt>
                <c:pt idx="293">
                  <c:v>921348.46831176477</c:v>
                </c:pt>
                <c:pt idx="294">
                  <c:v>921348.46831176477</c:v>
                </c:pt>
                <c:pt idx="295">
                  <c:v>921348.46831176477</c:v>
                </c:pt>
                <c:pt idx="296">
                  <c:v>921348.46831176477</c:v>
                </c:pt>
                <c:pt idx="297">
                  <c:v>921348.46831176477</c:v>
                </c:pt>
                <c:pt idx="298">
                  <c:v>921348.46831176477</c:v>
                </c:pt>
                <c:pt idx="299">
                  <c:v>921348.46831176477</c:v>
                </c:pt>
                <c:pt idx="300">
                  <c:v>921348.46831176477</c:v>
                </c:pt>
                <c:pt idx="301">
                  <c:v>921348.46831176477</c:v>
                </c:pt>
                <c:pt idx="302">
                  <c:v>921348.46831176477</c:v>
                </c:pt>
                <c:pt idx="303">
                  <c:v>921348.46831176477</c:v>
                </c:pt>
                <c:pt idx="304">
                  <c:v>921348.46831176477</c:v>
                </c:pt>
                <c:pt idx="305">
                  <c:v>921348.46831176477</c:v>
                </c:pt>
                <c:pt idx="306">
                  <c:v>921348.46831176477</c:v>
                </c:pt>
                <c:pt idx="307">
                  <c:v>921348.46831176477</c:v>
                </c:pt>
                <c:pt idx="308">
                  <c:v>921348.46831176477</c:v>
                </c:pt>
                <c:pt idx="309">
                  <c:v>921348.46831176477</c:v>
                </c:pt>
                <c:pt idx="310">
                  <c:v>921348.46831176477</c:v>
                </c:pt>
                <c:pt idx="311">
                  <c:v>921348.46831176477</c:v>
                </c:pt>
                <c:pt idx="312">
                  <c:v>921348.46831176477</c:v>
                </c:pt>
                <c:pt idx="313">
                  <c:v>921348.46831176477</c:v>
                </c:pt>
                <c:pt idx="314">
                  <c:v>921348.46831176477</c:v>
                </c:pt>
                <c:pt idx="315">
                  <c:v>921348.46831176477</c:v>
                </c:pt>
                <c:pt idx="316">
                  <c:v>921348.46831176477</c:v>
                </c:pt>
                <c:pt idx="317">
                  <c:v>921348.46831176477</c:v>
                </c:pt>
                <c:pt idx="318">
                  <c:v>921348.46831176477</c:v>
                </c:pt>
                <c:pt idx="319">
                  <c:v>921348.46831176477</c:v>
                </c:pt>
                <c:pt idx="320">
                  <c:v>921348.46831176477</c:v>
                </c:pt>
                <c:pt idx="321">
                  <c:v>921348.46831176477</c:v>
                </c:pt>
                <c:pt idx="322">
                  <c:v>921348.46831176477</c:v>
                </c:pt>
                <c:pt idx="323">
                  <c:v>921348.46831176477</c:v>
                </c:pt>
                <c:pt idx="324">
                  <c:v>921348.46831176477</c:v>
                </c:pt>
                <c:pt idx="325">
                  <c:v>921348.46831176477</c:v>
                </c:pt>
                <c:pt idx="326">
                  <c:v>921348.46831176477</c:v>
                </c:pt>
                <c:pt idx="327">
                  <c:v>921348.46831176477</c:v>
                </c:pt>
                <c:pt idx="328">
                  <c:v>921348.46831176477</c:v>
                </c:pt>
                <c:pt idx="329">
                  <c:v>921348.46831176477</c:v>
                </c:pt>
                <c:pt idx="330">
                  <c:v>921348.46831176477</c:v>
                </c:pt>
                <c:pt idx="331">
                  <c:v>921348.46831176477</c:v>
                </c:pt>
                <c:pt idx="332">
                  <c:v>921348.46831176477</c:v>
                </c:pt>
                <c:pt idx="333">
                  <c:v>921348.46831176477</c:v>
                </c:pt>
                <c:pt idx="334">
                  <c:v>921348.46831176477</c:v>
                </c:pt>
                <c:pt idx="335">
                  <c:v>921348.46831176477</c:v>
                </c:pt>
                <c:pt idx="336">
                  <c:v>921348.46831176477</c:v>
                </c:pt>
                <c:pt idx="337">
                  <c:v>921348.46831176477</c:v>
                </c:pt>
                <c:pt idx="338">
                  <c:v>921348.46831176477</c:v>
                </c:pt>
                <c:pt idx="339">
                  <c:v>921348.46831176477</c:v>
                </c:pt>
                <c:pt idx="340">
                  <c:v>921348.46831176477</c:v>
                </c:pt>
                <c:pt idx="341">
                  <c:v>921348.46831176477</c:v>
                </c:pt>
                <c:pt idx="342">
                  <c:v>921348.46831176477</c:v>
                </c:pt>
                <c:pt idx="343">
                  <c:v>921348.46831176477</c:v>
                </c:pt>
                <c:pt idx="344">
                  <c:v>921348.46831176477</c:v>
                </c:pt>
                <c:pt idx="345">
                  <c:v>921348.46831176477</c:v>
                </c:pt>
                <c:pt idx="346">
                  <c:v>921348.46831176477</c:v>
                </c:pt>
                <c:pt idx="347">
                  <c:v>921348.46831176477</c:v>
                </c:pt>
                <c:pt idx="348">
                  <c:v>921348.46831176477</c:v>
                </c:pt>
                <c:pt idx="349">
                  <c:v>921348.46831176477</c:v>
                </c:pt>
                <c:pt idx="350">
                  <c:v>921348.46831176477</c:v>
                </c:pt>
                <c:pt idx="351">
                  <c:v>921348.46831176477</c:v>
                </c:pt>
                <c:pt idx="352">
                  <c:v>921348.46831176477</c:v>
                </c:pt>
                <c:pt idx="353">
                  <c:v>921348.46831176477</c:v>
                </c:pt>
                <c:pt idx="354">
                  <c:v>921348.46831176477</c:v>
                </c:pt>
                <c:pt idx="355">
                  <c:v>921348.46831176477</c:v>
                </c:pt>
                <c:pt idx="356">
                  <c:v>921348.46831176477</c:v>
                </c:pt>
                <c:pt idx="357">
                  <c:v>921348.46831176477</c:v>
                </c:pt>
                <c:pt idx="358">
                  <c:v>921348.46831176477</c:v>
                </c:pt>
                <c:pt idx="359">
                  <c:v>921348.46831176477</c:v>
                </c:pt>
                <c:pt idx="360">
                  <c:v>921348.46831176477</c:v>
                </c:pt>
                <c:pt idx="361">
                  <c:v>921348.46831176477</c:v>
                </c:pt>
                <c:pt idx="362">
                  <c:v>921348.46831176477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F-42D5-861D-25E254349D2D}"/>
            </c:ext>
          </c:extLst>
        </c:ser>
        <c:ser>
          <c:idx val="2"/>
          <c:order val="1"/>
          <c:tx>
            <c:strRef>
              <c:f>'ניתוח תמהיל נבחר'!$DB$49</c:f>
              <c:strCache>
                <c:ptCount val="1"/>
                <c:pt idx="0">
                  <c:v>מחמיר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נבחר'!$DG$53:$DG$415</c:f>
              <c:numCache>
                <c:formatCode>"₪"\ #,##0</c:formatCode>
                <c:ptCount val="363"/>
                <c:pt idx="0">
                  <c:v>4530.5396266098014</c:v>
                </c:pt>
                <c:pt idx="1">
                  <c:v>9061.1605015058558</c:v>
                </c:pt>
                <c:pt idx="2">
                  <c:v>13591.899903771638</c:v>
                </c:pt>
                <c:pt idx="3">
                  <c:v>18122.791773931127</c:v>
                </c:pt>
                <c:pt idx="4">
                  <c:v>22653.863331865621</c:v>
                </c:pt>
                <c:pt idx="5">
                  <c:v>27185.138462657378</c:v>
                </c:pt>
                <c:pt idx="6">
                  <c:v>31718.08722569235</c:v>
                </c:pt>
                <c:pt idx="7">
                  <c:v>36252.725221405664</c:v>
                </c:pt>
                <c:pt idx="8">
                  <c:v>40789.064695069821</c:v>
                </c:pt>
                <c:pt idx="9">
                  <c:v>45327.117933033987</c:v>
                </c:pt>
                <c:pt idx="10">
                  <c:v>49866.907497289896</c:v>
                </c:pt>
                <c:pt idx="11">
                  <c:v>54408.438964984183</c:v>
                </c:pt>
                <c:pt idx="12">
                  <c:v>58951.714520744092</c:v>
                </c:pt>
                <c:pt idx="13">
                  <c:v>63496.777449524539</c:v>
                </c:pt>
                <c:pt idx="14">
                  <c:v>68043.626657637316</c:v>
                </c:pt>
                <c:pt idx="15">
                  <c:v>72592.257619599986</c:v>
                </c:pt>
                <c:pt idx="16">
                  <c:v>77142.665796644913</c:v>
                </c:pt>
                <c:pt idx="17">
                  <c:v>81694.846636741626</c:v>
                </c:pt>
                <c:pt idx="18">
                  <c:v>86248.795574619144</c:v>
                </c:pt>
                <c:pt idx="19">
                  <c:v>90804.803506232565</c:v>
                </c:pt>
                <c:pt idx="20">
                  <c:v>95362.864991406255</c:v>
                </c:pt>
                <c:pt idx="21">
                  <c:v>99922.974570937207</c:v>
                </c:pt>
                <c:pt idx="22">
                  <c:v>104485.12676663062</c:v>
                </c:pt>
                <c:pt idx="23">
                  <c:v>109049.31608133519</c:v>
                </c:pt>
                <c:pt idx="24">
                  <c:v>113615.53699897784</c:v>
                </c:pt>
                <c:pt idx="25">
                  <c:v>118183.78398459815</c:v>
                </c:pt>
                <c:pt idx="26">
                  <c:v>122754.05148438226</c:v>
                </c:pt>
                <c:pt idx="27">
                  <c:v>127326.33392569647</c:v>
                </c:pt>
                <c:pt idx="28">
                  <c:v>131900.62571712027</c:v>
                </c:pt>
                <c:pt idx="29">
                  <c:v>136476.92124847916</c:v>
                </c:pt>
                <c:pt idx="30">
                  <c:v>141055.21489087687</c:v>
                </c:pt>
                <c:pt idx="31">
                  <c:v>145635.50099672729</c:v>
                </c:pt>
                <c:pt idx="32">
                  <c:v>150217.773899786</c:v>
                </c:pt>
                <c:pt idx="33">
                  <c:v>154802.0279151813</c:v>
                </c:pt>
                <c:pt idx="34">
                  <c:v>159388.25733944497</c:v>
                </c:pt>
                <c:pt idx="35">
                  <c:v>163976.45645054261</c:v>
                </c:pt>
                <c:pt idx="36">
                  <c:v>168566.6195079035</c:v>
                </c:pt>
                <c:pt idx="37">
                  <c:v>173158.74075245016</c:v>
                </c:pt>
                <c:pt idx="38">
                  <c:v>177752.81440662759</c:v>
                </c:pt>
                <c:pt idx="39">
                  <c:v>182348.834674432</c:v>
                </c:pt>
                <c:pt idx="40">
                  <c:v>186946.79574143916</c:v>
                </c:pt>
                <c:pt idx="41">
                  <c:v>191546.69177483255</c:v>
                </c:pt>
                <c:pt idx="42">
                  <c:v>196148.5169234311</c:v>
                </c:pt>
                <c:pt idx="43">
                  <c:v>200752.26531771629</c:v>
                </c:pt>
                <c:pt idx="44">
                  <c:v>205357.9310698593</c:v>
                </c:pt>
                <c:pt idx="45">
                  <c:v>209965.50827374752</c:v>
                </c:pt>
                <c:pt idx="46">
                  <c:v>214574.99100501087</c:v>
                </c:pt>
                <c:pt idx="47">
                  <c:v>219186.37332104766</c:v>
                </c:pt>
                <c:pt idx="48">
                  <c:v>223799.64926105019</c:v>
                </c:pt>
                <c:pt idx="49">
                  <c:v>228414.81284602993</c:v>
                </c:pt>
                <c:pt idx="50">
                  <c:v>233031.85807884252</c:v>
                </c:pt>
                <c:pt idx="51">
                  <c:v>237650.7789442121</c:v>
                </c:pt>
                <c:pt idx="52">
                  <c:v>242271.56940875592</c:v>
                </c:pt>
                <c:pt idx="53">
                  <c:v>246894.22342100786</c:v>
                </c:pt>
                <c:pt idx="54">
                  <c:v>251518.7349114423</c:v>
                </c:pt>
                <c:pt idx="55">
                  <c:v>256145.09779249728</c:v>
                </c:pt>
                <c:pt idx="56">
                  <c:v>260773.30595859751</c:v>
                </c:pt>
                <c:pt idx="57">
                  <c:v>265403.35328617704</c:v>
                </c:pt>
                <c:pt idx="58">
                  <c:v>270035.23363370157</c:v>
                </c:pt>
                <c:pt idx="59">
                  <c:v>274668.94151521166</c:v>
                </c:pt>
                <c:pt idx="60">
                  <c:v>279304.47143000428</c:v>
                </c:pt>
                <c:pt idx="61">
                  <c:v>283941.81786266953</c:v>
                </c:pt>
                <c:pt idx="62">
                  <c:v>288580.9752831271</c:v>
                </c:pt>
                <c:pt idx="63">
                  <c:v>293221.93814666267</c:v>
                </c:pt>
                <c:pt idx="64">
                  <c:v>297864.70089396415</c:v>
                </c:pt>
                <c:pt idx="65">
                  <c:v>302509.25795115728</c:v>
                </c:pt>
                <c:pt idx="66">
                  <c:v>307155.60372984165</c:v>
                </c:pt>
                <c:pt idx="67">
                  <c:v>311803.73262712604</c:v>
                </c:pt>
                <c:pt idx="68">
                  <c:v>316453.63902566396</c:v>
                </c:pt>
                <c:pt idx="69">
                  <c:v>321105.31729368854</c:v>
                </c:pt>
                <c:pt idx="70">
                  <c:v>325758.76178504794</c:v>
                </c:pt>
                <c:pt idx="71">
                  <c:v>330413.96683923964</c:v>
                </c:pt>
                <c:pt idx="72">
                  <c:v>335070.92678144551</c:v>
                </c:pt>
                <c:pt idx="73">
                  <c:v>339729.63592256606</c:v>
                </c:pt>
                <c:pt idx="74">
                  <c:v>344390.08855925489</c:v>
                </c:pt>
                <c:pt idx="75">
                  <c:v>349052.27897395298</c:v>
                </c:pt>
                <c:pt idx="76">
                  <c:v>353716.20143492246</c:v>
                </c:pt>
                <c:pt idx="77">
                  <c:v>358381.85019628081</c:v>
                </c:pt>
                <c:pt idx="78">
                  <c:v>363049.21949803439</c:v>
                </c:pt>
                <c:pt idx="79">
                  <c:v>367718.3035661123</c:v>
                </c:pt>
                <c:pt idx="80">
                  <c:v>372389.09661239962</c:v>
                </c:pt>
                <c:pt idx="81">
                  <c:v>377061.59283477126</c:v>
                </c:pt>
                <c:pt idx="82">
                  <c:v>381735.78641712473</c:v>
                </c:pt>
                <c:pt idx="83">
                  <c:v>386411.6715294139</c:v>
                </c:pt>
                <c:pt idx="84">
                  <c:v>391089.24232768151</c:v>
                </c:pt>
                <c:pt idx="85">
                  <c:v>395768.49295409257</c:v>
                </c:pt>
                <c:pt idx="86">
                  <c:v>400449.4175369672</c:v>
                </c:pt>
                <c:pt idx="87">
                  <c:v>405132.01019081345</c:v>
                </c:pt>
                <c:pt idx="88">
                  <c:v>409816.26501635998</c:v>
                </c:pt>
                <c:pt idx="89">
                  <c:v>414502.17610058864</c:v>
                </c:pt>
                <c:pt idx="90">
                  <c:v>419189.73751676758</c:v>
                </c:pt>
                <c:pt idx="91">
                  <c:v>423878.94332448323</c:v>
                </c:pt>
                <c:pt idx="92">
                  <c:v>428569.78756967315</c:v>
                </c:pt>
                <c:pt idx="93">
                  <c:v>433262.26428465836</c:v>
                </c:pt>
                <c:pt idx="94">
                  <c:v>437956.36748817586</c:v>
                </c:pt>
                <c:pt idx="95">
                  <c:v>442652.09118541109</c:v>
                </c:pt>
                <c:pt idx="96">
                  <c:v>447349.42936803005</c:v>
                </c:pt>
                <c:pt idx="97">
                  <c:v>452048.37601421186</c:v>
                </c:pt>
                <c:pt idx="98">
                  <c:v>456748.92508868093</c:v>
                </c:pt>
                <c:pt idx="99">
                  <c:v>461451.07054273959</c:v>
                </c:pt>
                <c:pt idx="100">
                  <c:v>466154.80631429993</c:v>
                </c:pt>
                <c:pt idx="101">
                  <c:v>470860.12632791675</c:v>
                </c:pt>
                <c:pt idx="102">
                  <c:v>475567.02449481917</c:v>
                </c:pt>
                <c:pt idx="103">
                  <c:v>480275.49471294368</c:v>
                </c:pt>
                <c:pt idx="104">
                  <c:v>484985.53086696606</c:v>
                </c:pt>
                <c:pt idx="105">
                  <c:v>489697.12682833406</c:v>
                </c:pt>
                <c:pt idx="106">
                  <c:v>494410.27645529958</c:v>
                </c:pt>
                <c:pt idx="107">
                  <c:v>499124.9735929516</c:v>
                </c:pt>
                <c:pt idx="108">
                  <c:v>503841.21207324823</c:v>
                </c:pt>
                <c:pt idx="109">
                  <c:v>508558.98571504967</c:v>
                </c:pt>
                <c:pt idx="110">
                  <c:v>513278.28832415072</c:v>
                </c:pt>
                <c:pt idx="111">
                  <c:v>517999.11369331373</c:v>
                </c:pt>
                <c:pt idx="112">
                  <c:v>522721.45560230105</c:v>
                </c:pt>
                <c:pt idx="113">
                  <c:v>527445.30781790835</c:v>
                </c:pt>
                <c:pt idx="114">
                  <c:v>532170.66409399745</c:v>
                </c:pt>
                <c:pt idx="115">
                  <c:v>536897.51817152917</c:v>
                </c:pt>
                <c:pt idx="116">
                  <c:v>541625.86377859721</c:v>
                </c:pt>
                <c:pt idx="117">
                  <c:v>546355.69463046081</c:v>
                </c:pt>
                <c:pt idx="118">
                  <c:v>551087.00442957843</c:v>
                </c:pt>
                <c:pt idx="119">
                  <c:v>555819.7868656416</c:v>
                </c:pt>
                <c:pt idx="120">
                  <c:v>560553.92137244227</c:v>
                </c:pt>
                <c:pt idx="121">
                  <c:v>565289.40228708205</c:v>
                </c:pt>
                <c:pt idx="122">
                  <c:v>570026.22393592133</c:v>
                </c:pt>
                <c:pt idx="123">
                  <c:v>574764.38063460309</c:v>
                </c:pt>
                <c:pt idx="124">
                  <c:v>579503.86668807687</c:v>
                </c:pt>
                <c:pt idx="125">
                  <c:v>584244.67639062274</c:v>
                </c:pt>
                <c:pt idx="126">
                  <c:v>588986.80402587494</c:v>
                </c:pt>
                <c:pt idx="127">
                  <c:v>593730.2438668469</c:v>
                </c:pt>
                <c:pt idx="128">
                  <c:v>598474.99017595511</c:v>
                </c:pt>
                <c:pt idx="129">
                  <c:v>603221.03720504406</c:v>
                </c:pt>
                <c:pt idx="130">
                  <c:v>607968.37919541122</c:v>
                </c:pt>
                <c:pt idx="131">
                  <c:v>612717.01037783176</c:v>
                </c:pt>
                <c:pt idx="132">
                  <c:v>617466.92497258412</c:v>
                </c:pt>
                <c:pt idx="133">
                  <c:v>622218.11718947499</c:v>
                </c:pt>
                <c:pt idx="134">
                  <c:v>626970.58122786554</c:v>
                </c:pt>
                <c:pt idx="135">
                  <c:v>631724.31127669709</c:v>
                </c:pt>
                <c:pt idx="136">
                  <c:v>636479.30151451658</c:v>
                </c:pt>
                <c:pt idx="137">
                  <c:v>641235.54610950395</c:v>
                </c:pt>
                <c:pt idx="138">
                  <c:v>645993.03921949805</c:v>
                </c:pt>
                <c:pt idx="139">
                  <c:v>650751.77499202336</c:v>
                </c:pt>
                <c:pt idx="140">
                  <c:v>655511.74756431743</c:v>
                </c:pt>
                <c:pt idx="141">
                  <c:v>660272.95106335788</c:v>
                </c:pt>
                <c:pt idx="142">
                  <c:v>665035.37960589002</c:v>
                </c:pt>
                <c:pt idx="143">
                  <c:v>669799.02729845443</c:v>
                </c:pt>
                <c:pt idx="144">
                  <c:v>674563.8882374157</c:v>
                </c:pt>
                <c:pt idx="145">
                  <c:v>679329.95650898991</c:v>
                </c:pt>
                <c:pt idx="146">
                  <c:v>684097.22618927411</c:v>
                </c:pt>
                <c:pt idx="147">
                  <c:v>688865.69134427444</c:v>
                </c:pt>
                <c:pt idx="148">
                  <c:v>693635.34602993587</c:v>
                </c:pt>
                <c:pt idx="149">
                  <c:v>698406.18429217162</c:v>
                </c:pt>
                <c:pt idx="150">
                  <c:v>703178.20016689284</c:v>
                </c:pt>
                <c:pt idx="151">
                  <c:v>707951.38768003904</c:v>
                </c:pt>
                <c:pt idx="152">
                  <c:v>712725.74084760831</c:v>
                </c:pt>
                <c:pt idx="153">
                  <c:v>717501.25367568783</c:v>
                </c:pt>
                <c:pt idx="154">
                  <c:v>722277.92016048566</c:v>
                </c:pt>
                <c:pt idx="155">
                  <c:v>727055.73428836162</c:v>
                </c:pt>
                <c:pt idx="156">
                  <c:v>731834.69003585936</c:v>
                </c:pt>
                <c:pt idx="157">
                  <c:v>736614.78136973851</c:v>
                </c:pt>
                <c:pt idx="158">
                  <c:v>741396.00224700687</c:v>
                </c:pt>
                <c:pt idx="159">
                  <c:v>746178.34661495371</c:v>
                </c:pt>
                <c:pt idx="160">
                  <c:v>750961.80841118284</c:v>
                </c:pt>
                <c:pt idx="161">
                  <c:v>755746.38156364614</c:v>
                </c:pt>
                <c:pt idx="162">
                  <c:v>760532.05999067763</c:v>
                </c:pt>
                <c:pt idx="163">
                  <c:v>765318.83760102792</c:v>
                </c:pt>
                <c:pt idx="164">
                  <c:v>770106.70829389908</c:v>
                </c:pt>
                <c:pt idx="165">
                  <c:v>774895.66595897952</c:v>
                </c:pt>
                <c:pt idx="166">
                  <c:v>779685.70447647991</c:v>
                </c:pt>
                <c:pt idx="167">
                  <c:v>784476.81771716906</c:v>
                </c:pt>
                <c:pt idx="168">
                  <c:v>789268.99954241049</c:v>
                </c:pt>
                <c:pt idx="169">
                  <c:v>794062.24380419927</c:v>
                </c:pt>
                <c:pt idx="170">
                  <c:v>798856.54434519936</c:v>
                </c:pt>
                <c:pt idx="171">
                  <c:v>803651.89499878115</c:v>
                </c:pt>
                <c:pt idx="172">
                  <c:v>808448.28958906035</c:v>
                </c:pt>
                <c:pt idx="173">
                  <c:v>813245.72193093598</c:v>
                </c:pt>
                <c:pt idx="174">
                  <c:v>818044.18583012954</c:v>
                </c:pt>
                <c:pt idx="175">
                  <c:v>822843.67508322571</c:v>
                </c:pt>
                <c:pt idx="176">
                  <c:v>827644.18347771093</c:v>
                </c:pt>
                <c:pt idx="177">
                  <c:v>832445.70479201502</c:v>
                </c:pt>
                <c:pt idx="178">
                  <c:v>837248.23279555212</c:v>
                </c:pt>
                <c:pt idx="179">
                  <c:v>842051.76124876202</c:v>
                </c:pt>
                <c:pt idx="180">
                  <c:v>846535.71025418397</c:v>
                </c:pt>
                <c:pt idx="181">
                  <c:v>851019.8928941522</c:v>
                </c:pt>
                <c:pt idx="182">
                  <c:v>855504.30447204807</c:v>
                </c:pt>
                <c:pt idx="183">
                  <c:v>859988.94028382353</c:v>
                </c:pt>
                <c:pt idx="184">
                  <c:v>864473.79561800975</c:v>
                </c:pt>
                <c:pt idx="185">
                  <c:v>868958.86575572519</c:v>
                </c:pt>
                <c:pt idx="186">
                  <c:v>873444.14597068448</c:v>
                </c:pt>
                <c:pt idx="187">
                  <c:v>877929.63152920781</c:v>
                </c:pt>
                <c:pt idx="188">
                  <c:v>882415.31769022904</c:v>
                </c:pt>
                <c:pt idx="189">
                  <c:v>886901.19970530528</c:v>
                </c:pt>
                <c:pt idx="190">
                  <c:v>891387.27281862684</c:v>
                </c:pt>
                <c:pt idx="191">
                  <c:v>895873.53226702579</c:v>
                </c:pt>
                <c:pt idx="192">
                  <c:v>897214.72622757568</c:v>
                </c:pt>
                <c:pt idx="193">
                  <c:v>898556.09697483468</c:v>
                </c:pt>
                <c:pt idx="194">
                  <c:v>899897.63972362259</c:v>
                </c:pt>
                <c:pt idx="195">
                  <c:v>901239.34968144179</c:v>
                </c:pt>
                <c:pt idx="196">
                  <c:v>902581.22204848856</c:v>
                </c:pt>
                <c:pt idx="197">
                  <c:v>903923.25201766368</c:v>
                </c:pt>
                <c:pt idx="198">
                  <c:v>905265.43477458367</c:v>
                </c:pt>
                <c:pt idx="199">
                  <c:v>906607.76549759216</c:v>
                </c:pt>
                <c:pt idx="200">
                  <c:v>907950.239357771</c:v>
                </c:pt>
                <c:pt idx="201">
                  <c:v>909292.85151895264</c:v>
                </c:pt>
                <c:pt idx="202">
                  <c:v>910635.59713773173</c:v>
                </c:pt>
                <c:pt idx="203">
                  <c:v>911978.47136347718</c:v>
                </c:pt>
                <c:pt idx="204">
                  <c:v>913321.46933834534</c:v>
                </c:pt>
                <c:pt idx="205">
                  <c:v>914664.5861972915</c:v>
                </c:pt>
                <c:pt idx="206">
                  <c:v>916007.81706808391</c:v>
                </c:pt>
                <c:pt idx="207">
                  <c:v>917351.15707131627</c:v>
                </c:pt>
                <c:pt idx="208">
                  <c:v>918694.60132042097</c:v>
                </c:pt>
                <c:pt idx="209">
                  <c:v>920038.14492168324</c:v>
                </c:pt>
                <c:pt idx="210">
                  <c:v>921381.78297425481</c:v>
                </c:pt>
                <c:pt idx="211">
                  <c:v>922725.51057016733</c:v>
                </c:pt>
                <c:pt idx="212">
                  <c:v>924069.32279434754</c:v>
                </c:pt>
                <c:pt idx="213">
                  <c:v>925413.21472463151</c:v>
                </c:pt>
                <c:pt idx="214">
                  <c:v>926757.18143177941</c:v>
                </c:pt>
                <c:pt idx="215">
                  <c:v>928101.21797949052</c:v>
                </c:pt>
                <c:pt idx="216">
                  <c:v>929445.3194244185</c:v>
                </c:pt>
                <c:pt idx="217">
                  <c:v>930789.4808161871</c:v>
                </c:pt>
                <c:pt idx="218">
                  <c:v>932133.69719740585</c:v>
                </c:pt>
                <c:pt idx="219">
                  <c:v>933477.96360368631</c:v>
                </c:pt>
                <c:pt idx="220">
                  <c:v>934822.27506365813</c:v>
                </c:pt>
                <c:pt idx="221">
                  <c:v>936166.62659898563</c:v>
                </c:pt>
                <c:pt idx="222">
                  <c:v>937511.01322438475</c:v>
                </c:pt>
                <c:pt idx="223">
                  <c:v>938855.42994764051</c:v>
                </c:pt>
                <c:pt idx="224">
                  <c:v>940199.87176962371</c:v>
                </c:pt>
                <c:pt idx="225">
                  <c:v>941544.33368430892</c:v>
                </c:pt>
                <c:pt idx="226">
                  <c:v>942888.81067879219</c:v>
                </c:pt>
                <c:pt idx="227">
                  <c:v>944233.29773330991</c:v>
                </c:pt>
                <c:pt idx="228">
                  <c:v>944233.29773330991</c:v>
                </c:pt>
                <c:pt idx="229">
                  <c:v>944233.29773330991</c:v>
                </c:pt>
                <c:pt idx="230">
                  <c:v>944233.29773330991</c:v>
                </c:pt>
                <c:pt idx="231">
                  <c:v>944233.29773330991</c:v>
                </c:pt>
                <c:pt idx="232">
                  <c:v>944233.29773330991</c:v>
                </c:pt>
                <c:pt idx="233">
                  <c:v>944233.29773330991</c:v>
                </c:pt>
                <c:pt idx="234">
                  <c:v>944233.29773330991</c:v>
                </c:pt>
                <c:pt idx="235">
                  <c:v>944233.29773330991</c:v>
                </c:pt>
                <c:pt idx="236">
                  <c:v>944233.29773330991</c:v>
                </c:pt>
                <c:pt idx="237">
                  <c:v>944233.29773330991</c:v>
                </c:pt>
                <c:pt idx="238">
                  <c:v>944233.29773330991</c:v>
                </c:pt>
                <c:pt idx="239">
                  <c:v>944233.29773330991</c:v>
                </c:pt>
                <c:pt idx="240">
                  <c:v>944233.29773330991</c:v>
                </c:pt>
                <c:pt idx="241">
                  <c:v>944233.29773330991</c:v>
                </c:pt>
                <c:pt idx="242">
                  <c:v>944233.29773330991</c:v>
                </c:pt>
                <c:pt idx="243">
                  <c:v>944233.29773330991</c:v>
                </c:pt>
                <c:pt idx="244">
                  <c:v>944233.29773330991</c:v>
                </c:pt>
                <c:pt idx="245">
                  <c:v>944233.29773330991</c:v>
                </c:pt>
                <c:pt idx="246">
                  <c:v>944233.29773330991</c:v>
                </c:pt>
                <c:pt idx="247">
                  <c:v>944233.29773330991</c:v>
                </c:pt>
                <c:pt idx="248">
                  <c:v>944233.29773330991</c:v>
                </c:pt>
                <c:pt idx="249">
                  <c:v>944233.29773330991</c:v>
                </c:pt>
                <c:pt idx="250">
                  <c:v>944233.29773330991</c:v>
                </c:pt>
                <c:pt idx="251">
                  <c:v>944233.29773330991</c:v>
                </c:pt>
                <c:pt idx="252">
                  <c:v>944233.29773330991</c:v>
                </c:pt>
                <c:pt idx="253">
                  <c:v>944233.29773330991</c:v>
                </c:pt>
                <c:pt idx="254">
                  <c:v>944233.29773330991</c:v>
                </c:pt>
                <c:pt idx="255">
                  <c:v>944233.29773330991</c:v>
                </c:pt>
                <c:pt idx="256">
                  <c:v>944233.29773330991</c:v>
                </c:pt>
                <c:pt idx="257">
                  <c:v>944233.29773330991</c:v>
                </c:pt>
                <c:pt idx="258">
                  <c:v>944233.29773330991</c:v>
                </c:pt>
                <c:pt idx="259">
                  <c:v>944233.29773330991</c:v>
                </c:pt>
                <c:pt idx="260">
                  <c:v>944233.29773330991</c:v>
                </c:pt>
                <c:pt idx="261">
                  <c:v>944233.29773330991</c:v>
                </c:pt>
                <c:pt idx="262">
                  <c:v>944233.29773330991</c:v>
                </c:pt>
                <c:pt idx="263">
                  <c:v>944233.29773330991</c:v>
                </c:pt>
                <c:pt idx="264">
                  <c:v>944233.29773330991</c:v>
                </c:pt>
                <c:pt idx="265">
                  <c:v>944233.29773330991</c:v>
                </c:pt>
                <c:pt idx="266">
                  <c:v>944233.29773330991</c:v>
                </c:pt>
                <c:pt idx="267">
                  <c:v>944233.29773330991</c:v>
                </c:pt>
                <c:pt idx="268">
                  <c:v>944233.29773330991</c:v>
                </c:pt>
                <c:pt idx="269">
                  <c:v>944233.29773330991</c:v>
                </c:pt>
                <c:pt idx="270">
                  <c:v>944233.29773330991</c:v>
                </c:pt>
                <c:pt idx="271">
                  <c:v>944233.29773330991</c:v>
                </c:pt>
                <c:pt idx="272">
                  <c:v>944233.29773330991</c:v>
                </c:pt>
                <c:pt idx="273">
                  <c:v>944233.29773330991</c:v>
                </c:pt>
                <c:pt idx="274">
                  <c:v>944233.29773330991</c:v>
                </c:pt>
                <c:pt idx="275">
                  <c:v>944233.29773330991</c:v>
                </c:pt>
                <c:pt idx="276">
                  <c:v>944233.29773330991</c:v>
                </c:pt>
                <c:pt idx="277">
                  <c:v>944233.29773330991</c:v>
                </c:pt>
                <c:pt idx="278">
                  <c:v>944233.29773330991</c:v>
                </c:pt>
                <c:pt idx="279">
                  <c:v>944233.29773330991</c:v>
                </c:pt>
                <c:pt idx="280">
                  <c:v>944233.29773330991</c:v>
                </c:pt>
                <c:pt idx="281">
                  <c:v>944233.29773330991</c:v>
                </c:pt>
                <c:pt idx="282">
                  <c:v>944233.29773330991</c:v>
                </c:pt>
                <c:pt idx="283">
                  <c:v>944233.29773330991</c:v>
                </c:pt>
                <c:pt idx="284">
                  <c:v>944233.29773330991</c:v>
                </c:pt>
                <c:pt idx="285">
                  <c:v>944233.29773330991</c:v>
                </c:pt>
                <c:pt idx="286">
                  <c:v>944233.29773330991</c:v>
                </c:pt>
                <c:pt idx="287">
                  <c:v>944233.29773330991</c:v>
                </c:pt>
                <c:pt idx="288">
                  <c:v>944233.29773330991</c:v>
                </c:pt>
                <c:pt idx="289">
                  <c:v>944233.29773330991</c:v>
                </c:pt>
                <c:pt idx="290">
                  <c:v>944233.29773330991</c:v>
                </c:pt>
                <c:pt idx="291">
                  <c:v>944233.29773330991</c:v>
                </c:pt>
                <c:pt idx="292">
                  <c:v>944233.29773330991</c:v>
                </c:pt>
                <c:pt idx="293">
                  <c:v>944233.29773330991</c:v>
                </c:pt>
                <c:pt idx="294">
                  <c:v>944233.29773330991</c:v>
                </c:pt>
                <c:pt idx="295">
                  <c:v>944233.29773330991</c:v>
                </c:pt>
                <c:pt idx="296">
                  <c:v>944233.29773330991</c:v>
                </c:pt>
                <c:pt idx="297">
                  <c:v>944233.29773330991</c:v>
                </c:pt>
                <c:pt idx="298">
                  <c:v>944233.29773330991</c:v>
                </c:pt>
                <c:pt idx="299">
                  <c:v>944233.29773330991</c:v>
                </c:pt>
                <c:pt idx="300">
                  <c:v>944233.29773330991</c:v>
                </c:pt>
                <c:pt idx="301">
                  <c:v>944233.29773330991</c:v>
                </c:pt>
                <c:pt idx="302">
                  <c:v>944233.29773330991</c:v>
                </c:pt>
                <c:pt idx="303">
                  <c:v>944233.29773330991</c:v>
                </c:pt>
                <c:pt idx="304">
                  <c:v>944233.29773330991</c:v>
                </c:pt>
                <c:pt idx="305">
                  <c:v>944233.29773330991</c:v>
                </c:pt>
                <c:pt idx="306">
                  <c:v>944233.29773330991</c:v>
                </c:pt>
                <c:pt idx="307">
                  <c:v>944233.29773330991</c:v>
                </c:pt>
                <c:pt idx="308">
                  <c:v>944233.29773330991</c:v>
                </c:pt>
                <c:pt idx="309">
                  <c:v>944233.29773330991</c:v>
                </c:pt>
                <c:pt idx="310">
                  <c:v>944233.29773330991</c:v>
                </c:pt>
                <c:pt idx="311">
                  <c:v>944233.29773330991</c:v>
                </c:pt>
                <c:pt idx="312">
                  <c:v>944233.29773330991</c:v>
                </c:pt>
                <c:pt idx="313">
                  <c:v>944233.29773330991</c:v>
                </c:pt>
                <c:pt idx="314">
                  <c:v>944233.29773330991</c:v>
                </c:pt>
                <c:pt idx="315">
                  <c:v>944233.29773330991</c:v>
                </c:pt>
                <c:pt idx="316">
                  <c:v>944233.29773330991</c:v>
                </c:pt>
                <c:pt idx="317">
                  <c:v>944233.29773330991</c:v>
                </c:pt>
                <c:pt idx="318">
                  <c:v>944233.29773330991</c:v>
                </c:pt>
                <c:pt idx="319">
                  <c:v>944233.29773330991</c:v>
                </c:pt>
                <c:pt idx="320">
                  <c:v>944233.29773330991</c:v>
                </c:pt>
                <c:pt idx="321">
                  <c:v>944233.29773330991</c:v>
                </c:pt>
                <c:pt idx="322">
                  <c:v>944233.29773330991</c:v>
                </c:pt>
                <c:pt idx="323">
                  <c:v>944233.29773330991</c:v>
                </c:pt>
                <c:pt idx="324">
                  <c:v>944233.29773330991</c:v>
                </c:pt>
                <c:pt idx="325">
                  <c:v>944233.29773330991</c:v>
                </c:pt>
                <c:pt idx="326">
                  <c:v>944233.29773330991</c:v>
                </c:pt>
                <c:pt idx="327">
                  <c:v>944233.29773330991</c:v>
                </c:pt>
                <c:pt idx="328">
                  <c:v>944233.29773330991</c:v>
                </c:pt>
                <c:pt idx="329">
                  <c:v>944233.29773330991</c:v>
                </c:pt>
                <c:pt idx="330">
                  <c:v>944233.29773330991</c:v>
                </c:pt>
                <c:pt idx="331">
                  <c:v>944233.29773330991</c:v>
                </c:pt>
                <c:pt idx="332">
                  <c:v>944233.29773330991</c:v>
                </c:pt>
                <c:pt idx="333">
                  <c:v>944233.29773330991</c:v>
                </c:pt>
                <c:pt idx="334">
                  <c:v>944233.29773330991</c:v>
                </c:pt>
                <c:pt idx="335">
                  <c:v>944233.29773330991</c:v>
                </c:pt>
                <c:pt idx="336">
                  <c:v>944233.29773330991</c:v>
                </c:pt>
                <c:pt idx="337">
                  <c:v>944233.29773330991</c:v>
                </c:pt>
                <c:pt idx="338">
                  <c:v>944233.29773330991</c:v>
                </c:pt>
                <c:pt idx="339">
                  <c:v>944233.29773330991</c:v>
                </c:pt>
                <c:pt idx="340">
                  <c:v>944233.29773330991</c:v>
                </c:pt>
                <c:pt idx="341">
                  <c:v>944233.29773330991</c:v>
                </c:pt>
                <c:pt idx="342">
                  <c:v>944233.29773330991</c:v>
                </c:pt>
                <c:pt idx="343">
                  <c:v>944233.29773330991</c:v>
                </c:pt>
                <c:pt idx="344">
                  <c:v>944233.29773330991</c:v>
                </c:pt>
                <c:pt idx="345">
                  <c:v>944233.29773330991</c:v>
                </c:pt>
                <c:pt idx="346">
                  <c:v>944233.29773330991</c:v>
                </c:pt>
                <c:pt idx="347">
                  <c:v>944233.29773330991</c:v>
                </c:pt>
                <c:pt idx="348">
                  <c:v>944233.29773330991</c:v>
                </c:pt>
                <c:pt idx="349">
                  <c:v>944233.29773330991</c:v>
                </c:pt>
                <c:pt idx="350">
                  <c:v>944233.29773330991</c:v>
                </c:pt>
                <c:pt idx="351">
                  <c:v>944233.29773330991</c:v>
                </c:pt>
                <c:pt idx="352">
                  <c:v>944233.29773330991</c:v>
                </c:pt>
                <c:pt idx="353">
                  <c:v>944233.29773330991</c:v>
                </c:pt>
                <c:pt idx="354">
                  <c:v>944233.29773330991</c:v>
                </c:pt>
                <c:pt idx="355">
                  <c:v>944233.29773330991</c:v>
                </c:pt>
                <c:pt idx="356">
                  <c:v>944233.29773330991</c:v>
                </c:pt>
                <c:pt idx="357">
                  <c:v>944233.29773330991</c:v>
                </c:pt>
                <c:pt idx="358">
                  <c:v>944233.29773330991</c:v>
                </c:pt>
                <c:pt idx="359">
                  <c:v>944233.29773330991</c:v>
                </c:pt>
                <c:pt idx="360">
                  <c:v>944233.29773330991</c:v>
                </c:pt>
                <c:pt idx="361">
                  <c:v>944233.29773330991</c:v>
                </c:pt>
                <c:pt idx="362">
                  <c:v>944233.29773330991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F-42D5-861D-25E254349D2D}"/>
            </c:ext>
          </c:extLst>
        </c:ser>
        <c:ser>
          <c:idx val="1"/>
          <c:order val="2"/>
          <c:tx>
            <c:strRef>
              <c:f>'ניתוח תמהיל נבחר'!$DI$49</c:f>
              <c:strCache>
                <c:ptCount val="1"/>
                <c:pt idx="0">
                  <c:v>מקל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נבחר'!$DN$53:$DN$415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8956.4497402622364</c:v>
                </c:pt>
                <c:pt idx="2">
                  <c:v>13434.759702175681</c:v>
                </c:pt>
                <c:pt idx="3">
                  <c:v>17913.151160329173</c:v>
                </c:pt>
                <c:pt idx="4">
                  <c:v>22391.638635665131</c:v>
                </c:pt>
                <c:pt idx="5">
                  <c:v>26870.234853342405</c:v>
                </c:pt>
                <c:pt idx="6">
                  <c:v>31350.015668377891</c:v>
                </c:pt>
                <c:pt idx="7">
                  <c:v>35830.988082467724</c:v>
                </c:pt>
                <c:pt idx="8">
                  <c:v>40313.157291468495</c:v>
                </c:pt>
                <c:pt idx="9">
                  <c:v>44796.528498722633</c:v>
                </c:pt>
                <c:pt idx="10">
                  <c:v>49281.112368127106</c:v>
                </c:pt>
                <c:pt idx="11">
                  <c:v>53766.910491621456</c:v>
                </c:pt>
                <c:pt idx="12">
                  <c:v>58253.922644619786</c:v>
                </c:pt>
                <c:pt idx="13">
                  <c:v>62742.170456740438</c:v>
                </c:pt>
                <c:pt idx="14">
                  <c:v>67231.651915104041</c:v>
                </c:pt>
                <c:pt idx="15">
                  <c:v>71722.363179090476</c:v>
                </c:pt>
                <c:pt idx="16">
                  <c:v>76214.300400029373</c:v>
                </c:pt>
                <c:pt idx="17">
                  <c:v>80707.459721215084</c:v>
                </c:pt>
                <c:pt idx="18">
                  <c:v>85201.83727792131</c:v>
                </c:pt>
                <c:pt idx="19">
                  <c:v>89697.645703426082</c:v>
                </c:pt>
                <c:pt idx="20">
                  <c:v>94194.880401274873</c:v>
                </c:pt>
                <c:pt idx="21">
                  <c:v>98693.536763618205</c:v>
                </c:pt>
                <c:pt idx="22">
                  <c:v>103193.61017123474</c:v>
                </c:pt>
                <c:pt idx="23">
                  <c:v>107695.09599355415</c:v>
                </c:pt>
                <c:pt idx="24">
                  <c:v>112197.98958867985</c:v>
                </c:pt>
                <c:pt idx="25">
                  <c:v>116702.28630341153</c:v>
                </c:pt>
                <c:pt idx="26">
                  <c:v>121186.24279314218</c:v>
                </c:pt>
                <c:pt idx="27">
                  <c:v>125671.42500981814</c:v>
                </c:pt>
                <c:pt idx="28">
                  <c:v>130157.82883603522</c:v>
                </c:pt>
                <c:pt idx="29">
                  <c:v>134645.45014594222</c:v>
                </c:pt>
                <c:pt idx="30">
                  <c:v>139134.28480525847</c:v>
                </c:pt>
                <c:pt idx="31">
                  <c:v>143624.3286712915</c:v>
                </c:pt>
                <c:pt idx="32">
                  <c:v>148115.57759295439</c:v>
                </c:pt>
                <c:pt idx="33">
                  <c:v>152608.02741078334</c:v>
                </c:pt>
                <c:pt idx="34">
                  <c:v>157101.67395695471</c:v>
                </c:pt>
                <c:pt idx="35">
                  <c:v>161596.51305530214</c:v>
                </c:pt>
                <c:pt idx="36">
                  <c:v>166092.54052133378</c:v>
                </c:pt>
                <c:pt idx="37">
                  <c:v>170589.752162249</c:v>
                </c:pt>
                <c:pt idx="38">
                  <c:v>175088.14377695529</c:v>
                </c:pt>
                <c:pt idx="39">
                  <c:v>179587.7111560849</c:v>
                </c:pt>
                <c:pt idx="40">
                  <c:v>184088.45008201149</c:v>
                </c:pt>
                <c:pt idx="41">
                  <c:v>188590.35632886662</c:v>
                </c:pt>
                <c:pt idx="42">
                  <c:v>193093.42566255602</c:v>
                </c:pt>
                <c:pt idx="43">
                  <c:v>197597.65384077601</c:v>
                </c:pt>
                <c:pt idx="44">
                  <c:v>202103.03661302966</c:v>
                </c:pt>
                <c:pt idx="45">
                  <c:v>206609.56972064282</c:v>
                </c:pt>
                <c:pt idx="46">
                  <c:v>211117.24889678007</c:v>
                </c:pt>
                <c:pt idx="47">
                  <c:v>215626.06986646081</c:v>
                </c:pt>
                <c:pt idx="48">
                  <c:v>220136.02834657469</c:v>
                </c:pt>
                <c:pt idx="49">
                  <c:v>224647.12004589775</c:v>
                </c:pt>
                <c:pt idx="50">
                  <c:v>229159.34066510765</c:v>
                </c:pt>
                <c:pt idx="51">
                  <c:v>233672.68589679943</c:v>
                </c:pt>
                <c:pt idx="52">
                  <c:v>238187.15142550078</c:v>
                </c:pt>
                <c:pt idx="53">
                  <c:v>242702.73292768747</c:v>
                </c:pt>
                <c:pt idx="54">
                  <c:v>247219.42607179849</c:v>
                </c:pt>
                <c:pt idx="55">
                  <c:v>251737.22651825135</c:v>
                </c:pt>
                <c:pt idx="56">
                  <c:v>256256.12991945713</c:v>
                </c:pt>
                <c:pt idx="57">
                  <c:v>260776.13191983529</c:v>
                </c:pt>
                <c:pt idx="58">
                  <c:v>265297.22815582884</c:v>
                </c:pt>
                <c:pt idx="59">
                  <c:v>269819.41460233583</c:v>
                </c:pt>
                <c:pt idx="60">
                  <c:v>274342.68722718226</c:v>
                </c:pt>
                <c:pt idx="61">
                  <c:v>278867.04199113965</c:v>
                </c:pt>
                <c:pt idx="62">
                  <c:v>283392.47484794224</c:v>
                </c:pt>
                <c:pt idx="63">
                  <c:v>287918.98174430506</c:v>
                </c:pt>
                <c:pt idx="64">
                  <c:v>292446.5586199406</c:v>
                </c:pt>
                <c:pt idx="65">
                  <c:v>296975.20140757674</c:v>
                </c:pt>
                <c:pt idx="66">
                  <c:v>301504.90603297355</c:v>
                </c:pt>
                <c:pt idx="67">
                  <c:v>306035.66841494071</c:v>
                </c:pt>
                <c:pt idx="68">
                  <c:v>310567.4844653547</c:v>
                </c:pt>
                <c:pt idx="69">
                  <c:v>315100.35008917574</c:v>
                </c:pt>
                <c:pt idx="70">
                  <c:v>319634.26118446473</c:v>
                </c:pt>
                <c:pt idx="71">
                  <c:v>324169.21364240046</c:v>
                </c:pt>
                <c:pt idx="72">
                  <c:v>328705.20334729622</c:v>
                </c:pt>
                <c:pt idx="73">
                  <c:v>333242.22617661709</c:v>
                </c:pt>
                <c:pt idx="74">
                  <c:v>337780.27800099604</c:v>
                </c:pt>
                <c:pt idx="75">
                  <c:v>342319.35468425154</c:v>
                </c:pt>
                <c:pt idx="76">
                  <c:v>346859.45208340359</c:v>
                </c:pt>
                <c:pt idx="77">
                  <c:v>351400.56604869058</c:v>
                </c:pt>
                <c:pt idx="78">
                  <c:v>355942.69242358615</c:v>
                </c:pt>
                <c:pt idx="79">
                  <c:v>360485.82704481529</c:v>
                </c:pt>
                <c:pt idx="80">
                  <c:v>365029.96574237122</c:v>
                </c:pt>
                <c:pt idx="81">
                  <c:v>369575.10433953186</c:v>
                </c:pt>
                <c:pt idx="82">
                  <c:v>374121.23865287611</c:v>
                </c:pt>
                <c:pt idx="83">
                  <c:v>378668.36449230032</c:v>
                </c:pt>
                <c:pt idx="84">
                  <c:v>383216.47766103467</c:v>
                </c:pt>
                <c:pt idx="85">
                  <c:v>387765.57395565952</c:v>
                </c:pt>
                <c:pt idx="86">
                  <c:v>392315.64916612179</c:v>
                </c:pt>
                <c:pt idx="87">
                  <c:v>396866.69907575101</c:v>
                </c:pt>
                <c:pt idx="88">
                  <c:v>401418.71946127585</c:v>
                </c:pt>
                <c:pt idx="89">
                  <c:v>405971.70609284018</c:v>
                </c:pt>
                <c:pt idx="90">
                  <c:v>410525.65473401913</c:v>
                </c:pt>
                <c:pt idx="91">
                  <c:v>415080.56114183553</c:v>
                </c:pt>
                <c:pt idx="92">
                  <c:v>419636.42106677586</c:v>
                </c:pt>
                <c:pt idx="93">
                  <c:v>424193.23025280656</c:v>
                </c:pt>
                <c:pt idx="94">
                  <c:v>428750.98443738971</c:v>
                </c:pt>
                <c:pt idx="95">
                  <c:v>433309.67935149971</c:v>
                </c:pt>
                <c:pt idx="96">
                  <c:v>437869.31071963889</c:v>
                </c:pt>
                <c:pt idx="97">
                  <c:v>442429.87425985374</c:v>
                </c:pt>
                <c:pt idx="98">
                  <c:v>446991.36568375083</c:v>
                </c:pt>
                <c:pt idx="99">
                  <c:v>451553.78069651319</c:v>
                </c:pt>
                <c:pt idx="100">
                  <c:v>456117.1149969158</c:v>
                </c:pt>
                <c:pt idx="101">
                  <c:v>460681.36427734187</c:v>
                </c:pt>
                <c:pt idx="102">
                  <c:v>465246.52422379889</c:v>
                </c:pt>
                <c:pt idx="103">
                  <c:v>469812.59051593475</c:v>
                </c:pt>
                <c:pt idx="104">
                  <c:v>474379.55882705341</c:v>
                </c:pt>
                <c:pt idx="105">
                  <c:v>478947.4248241309</c:v>
                </c:pt>
                <c:pt idx="106">
                  <c:v>483516.18416783167</c:v>
                </c:pt>
                <c:pt idx="107">
                  <c:v>488085.83251252444</c:v>
                </c:pt>
                <c:pt idx="108">
                  <c:v>492656.36550629779</c:v>
                </c:pt>
                <c:pt idx="109">
                  <c:v>497227.77879097697</c:v>
                </c:pt>
                <c:pt idx="110">
                  <c:v>501800.0680021391</c:v>
                </c:pt>
                <c:pt idx="111">
                  <c:v>506373.22876912978</c:v>
                </c:pt>
                <c:pt idx="112">
                  <c:v>510947.2567150789</c:v>
                </c:pt>
                <c:pt idx="113">
                  <c:v>515522.14745691646</c:v>
                </c:pt>
                <c:pt idx="114">
                  <c:v>520097.89660538925</c:v>
                </c:pt>
                <c:pt idx="115">
                  <c:v>524674.49976507633</c:v>
                </c:pt>
                <c:pt idx="116">
                  <c:v>529251.95253440528</c:v>
                </c:pt>
                <c:pt idx="117">
                  <c:v>533830.25050566869</c:v>
                </c:pt>
                <c:pt idx="118">
                  <c:v>538409.38926503982</c:v>
                </c:pt>
                <c:pt idx="119">
                  <c:v>542989.36439258885</c:v>
                </c:pt>
                <c:pt idx="120">
                  <c:v>547570.10217434657</c:v>
                </c:pt>
                <c:pt idx="121">
                  <c:v>552151.59864450793</c:v>
                </c:pt>
                <c:pt idx="122">
                  <c:v>556733.84983218636</c:v>
                </c:pt>
                <c:pt idx="123">
                  <c:v>561316.8517614241</c:v>
                </c:pt>
                <c:pt idx="124">
                  <c:v>565900.60045120574</c:v>
                </c:pt>
                <c:pt idx="125">
                  <c:v>570485.09191546903</c:v>
                </c:pt>
                <c:pt idx="126">
                  <c:v>575070.32216311758</c:v>
                </c:pt>
                <c:pt idx="127">
                  <c:v>579656.28719803295</c:v>
                </c:pt>
                <c:pt idx="128">
                  <c:v>584242.9830190863</c:v>
                </c:pt>
                <c:pt idx="129">
                  <c:v>588830.40562015108</c:v>
                </c:pt>
                <c:pt idx="130">
                  <c:v>593418.55099011504</c:v>
                </c:pt>
                <c:pt idx="131">
                  <c:v>598007.41511289263</c:v>
                </c:pt>
                <c:pt idx="132">
                  <c:v>602596.99396743672</c:v>
                </c:pt>
                <c:pt idx="133">
                  <c:v>607187.28352775192</c:v>
                </c:pt>
                <c:pt idx="134">
                  <c:v>611778.27976290626</c:v>
                </c:pt>
                <c:pt idx="135">
                  <c:v>616369.97863704362</c:v>
                </c:pt>
                <c:pt idx="136">
                  <c:v>620962.37610939704</c:v>
                </c:pt>
                <c:pt idx="137">
                  <c:v>625555.46813429985</c:v>
                </c:pt>
                <c:pt idx="138">
                  <c:v>630149.25066119991</c:v>
                </c:pt>
                <c:pt idx="139">
                  <c:v>634743.71963467088</c:v>
                </c:pt>
                <c:pt idx="140">
                  <c:v>639338.87099442573</c:v>
                </c:pt>
                <c:pt idx="141">
                  <c:v>643934.70067532954</c:v>
                </c:pt>
                <c:pt idx="142">
                  <c:v>648531.20460741164</c:v>
                </c:pt>
                <c:pt idx="143">
                  <c:v>653128.37871587928</c:v>
                </c:pt>
                <c:pt idx="144">
                  <c:v>657726.21892113006</c:v>
                </c:pt>
                <c:pt idx="145">
                  <c:v>662324.72113876545</c:v>
                </c:pt>
                <c:pt idx="146">
                  <c:v>666923.88127960323</c:v>
                </c:pt>
                <c:pt idx="147">
                  <c:v>671523.69524969126</c:v>
                </c:pt>
                <c:pt idx="148">
                  <c:v>676124.15895032033</c:v>
                </c:pt>
                <c:pt idx="149">
                  <c:v>680725.26827803743</c:v>
                </c:pt>
                <c:pt idx="150">
                  <c:v>685327.01912465948</c:v>
                </c:pt>
                <c:pt idx="151">
                  <c:v>689929.40737728612</c:v>
                </c:pt>
                <c:pt idx="152">
                  <c:v>694532.42891831417</c:v>
                </c:pt>
                <c:pt idx="153">
                  <c:v>699136.07962544996</c:v>
                </c:pt>
                <c:pt idx="154">
                  <c:v>703740.35537172435</c:v>
                </c:pt>
                <c:pt idx="155">
                  <c:v>708345.25202550518</c:v>
                </c:pt>
                <c:pt idx="156">
                  <c:v>712950.76545051229</c:v>
                </c:pt>
                <c:pt idx="157">
                  <c:v>717556.89150583022</c:v>
                </c:pt>
                <c:pt idx="158">
                  <c:v>722163.62604592345</c:v>
                </c:pt>
                <c:pt idx="159">
                  <c:v>726770.96492064896</c:v>
                </c:pt>
                <c:pt idx="160">
                  <c:v>731378.90397527197</c:v>
                </c:pt>
                <c:pt idx="161">
                  <c:v>735987.43905047921</c:v>
                </c:pt>
                <c:pt idx="162">
                  <c:v>740596.56598239334</c:v>
                </c:pt>
                <c:pt idx="163">
                  <c:v>745206.28060258762</c:v>
                </c:pt>
                <c:pt idx="164">
                  <c:v>749816.57873810024</c:v>
                </c:pt>
                <c:pt idx="165">
                  <c:v>754427.45621144911</c:v>
                </c:pt>
                <c:pt idx="166">
                  <c:v>759038.90884064627</c:v>
                </c:pt>
                <c:pt idx="167">
                  <c:v>763650.9324392128</c:v>
                </c:pt>
                <c:pt idx="168">
                  <c:v>768263.52281619399</c:v>
                </c:pt>
                <c:pt idx="169">
                  <c:v>772876.67577617394</c:v>
                </c:pt>
                <c:pt idx="170">
                  <c:v>777490.387119291</c:v>
                </c:pt>
                <c:pt idx="171">
                  <c:v>782104.65264125238</c:v>
                </c:pt>
                <c:pt idx="172">
                  <c:v>786719.46813335049</c:v>
                </c:pt>
                <c:pt idx="173">
                  <c:v>791334.8293824771</c:v>
                </c:pt>
                <c:pt idx="174">
                  <c:v>795950.73217113968</c:v>
                </c:pt>
                <c:pt idx="175">
                  <c:v>800567.17227747699</c:v>
                </c:pt>
                <c:pt idx="176">
                  <c:v>805184.14547527465</c:v>
                </c:pt>
                <c:pt idx="177">
                  <c:v>809801.64753398078</c:v>
                </c:pt>
                <c:pt idx="178">
                  <c:v>814419.67421872239</c:v>
                </c:pt>
                <c:pt idx="179">
                  <c:v>819038.22129032086</c:v>
                </c:pt>
                <c:pt idx="180">
                  <c:v>823377.64678971807</c:v>
                </c:pt>
                <c:pt idx="181">
                  <c:v>827717.21130419837</c:v>
                </c:pt>
                <c:pt idx="182">
                  <c:v>832056.91200096591</c:v>
                </c:pt>
                <c:pt idx="183">
                  <c:v>836396.74604444695</c:v>
                </c:pt>
                <c:pt idx="184">
                  <c:v>840736.71059629507</c:v>
                </c:pt>
                <c:pt idx="185">
                  <c:v>845076.80281539564</c:v>
                </c:pt>
                <c:pt idx="186">
                  <c:v>849417.01985787088</c:v>
                </c:pt>
                <c:pt idx="187">
                  <c:v>853757.35887708468</c:v>
                </c:pt>
                <c:pt idx="188">
                  <c:v>858097.81702364772</c:v>
                </c:pt>
                <c:pt idx="189">
                  <c:v>862438.39144542185</c:v>
                </c:pt>
                <c:pt idx="190">
                  <c:v>866779.07928752643</c:v>
                </c:pt>
                <c:pt idx="191">
                  <c:v>871119.87769234204</c:v>
                </c:pt>
                <c:pt idx="192">
                  <c:v>872315.53674710507</c:v>
                </c:pt>
                <c:pt idx="193">
                  <c:v>873511.30064114707</c:v>
                </c:pt>
                <c:pt idx="194">
                  <c:v>874707.16650866531</c:v>
                </c:pt>
                <c:pt idx="195">
                  <c:v>875903.13148114015</c:v>
                </c:pt>
                <c:pt idx="196">
                  <c:v>877099.19268734008</c:v>
                </c:pt>
                <c:pt idx="197">
                  <c:v>878295.34725332679</c:v>
                </c:pt>
                <c:pt idx="198">
                  <c:v>879491.59230246139</c:v>
                </c:pt>
                <c:pt idx="199">
                  <c:v>880687.92495540914</c:v>
                </c:pt>
                <c:pt idx="200">
                  <c:v>881884.34233014588</c:v>
                </c:pt>
                <c:pt idx="201">
                  <c:v>883080.84154196258</c:v>
                </c:pt>
                <c:pt idx="202">
                  <c:v>884277.41970347217</c:v>
                </c:pt>
                <c:pt idx="203">
                  <c:v>885474.07392461435</c:v>
                </c:pt>
                <c:pt idx="204">
                  <c:v>886670.80131266173</c:v>
                </c:pt>
                <c:pt idx="205">
                  <c:v>887867.59897222603</c:v>
                </c:pt>
                <c:pt idx="206">
                  <c:v>889064.46400526306</c:v>
                </c:pt>
                <c:pt idx="207">
                  <c:v>890261.3935110796</c:v>
                </c:pt>
                <c:pt idx="208">
                  <c:v>891458.38458633912</c:v>
                </c:pt>
                <c:pt idx="209">
                  <c:v>892655.43432506733</c:v>
                </c:pt>
                <c:pt idx="210">
                  <c:v>893852.53981865908</c:v>
                </c:pt>
                <c:pt idx="211">
                  <c:v>895049.69815588405</c:v>
                </c:pt>
                <c:pt idx="212">
                  <c:v>896246.90642289317</c:v>
                </c:pt>
                <c:pt idx="213">
                  <c:v>897444.16170322476</c:v>
                </c:pt>
                <c:pt idx="214">
                  <c:v>898641.4610778112</c:v>
                </c:pt>
                <c:pt idx="215">
                  <c:v>899838.8016249846</c:v>
                </c:pt>
                <c:pt idx="216">
                  <c:v>901036.18042048439</c:v>
                </c:pt>
                <c:pt idx="217">
                  <c:v>902233.59453746281</c:v>
                </c:pt>
                <c:pt idx="218">
                  <c:v>903431.04104649229</c:v>
                </c:pt>
                <c:pt idx="219">
                  <c:v>904628.51701557147</c:v>
                </c:pt>
                <c:pt idx="220">
                  <c:v>905826.01951013214</c:v>
                </c:pt>
                <c:pt idx="221">
                  <c:v>907023.54559304623</c:v>
                </c:pt>
                <c:pt idx="222">
                  <c:v>908221.09232463245</c:v>
                </c:pt>
                <c:pt idx="223">
                  <c:v>909418.65676266316</c:v>
                </c:pt>
                <c:pt idx="224">
                  <c:v>910616.23596237123</c:v>
                </c:pt>
                <c:pt idx="225">
                  <c:v>911813.82697645738</c:v>
                </c:pt>
                <c:pt idx="226">
                  <c:v>913011.42685509706</c:v>
                </c:pt>
                <c:pt idx="227">
                  <c:v>914209.03264594742</c:v>
                </c:pt>
                <c:pt idx="228">
                  <c:v>914209.03264594742</c:v>
                </c:pt>
                <c:pt idx="229">
                  <c:v>914209.03264594742</c:v>
                </c:pt>
                <c:pt idx="230">
                  <c:v>914209.03264594742</c:v>
                </c:pt>
                <c:pt idx="231">
                  <c:v>914209.03264594742</c:v>
                </c:pt>
                <c:pt idx="232">
                  <c:v>914209.03264594742</c:v>
                </c:pt>
                <c:pt idx="233">
                  <c:v>914209.03264594742</c:v>
                </c:pt>
                <c:pt idx="234">
                  <c:v>914209.03264594742</c:v>
                </c:pt>
                <c:pt idx="235">
                  <c:v>914209.03264594742</c:v>
                </c:pt>
                <c:pt idx="236">
                  <c:v>914209.03264594742</c:v>
                </c:pt>
                <c:pt idx="237">
                  <c:v>914209.03264594742</c:v>
                </c:pt>
                <c:pt idx="238">
                  <c:v>914209.03264594742</c:v>
                </c:pt>
                <c:pt idx="239">
                  <c:v>914209.03264594742</c:v>
                </c:pt>
                <c:pt idx="240">
                  <c:v>914209.03264594742</c:v>
                </c:pt>
                <c:pt idx="241">
                  <c:v>914209.03264594742</c:v>
                </c:pt>
                <c:pt idx="242">
                  <c:v>914209.03264594742</c:v>
                </c:pt>
                <c:pt idx="243">
                  <c:v>914209.03264594742</c:v>
                </c:pt>
                <c:pt idx="244">
                  <c:v>914209.03264594742</c:v>
                </c:pt>
                <c:pt idx="245">
                  <c:v>914209.03264594742</c:v>
                </c:pt>
                <c:pt idx="246">
                  <c:v>914209.03264594742</c:v>
                </c:pt>
                <c:pt idx="247">
                  <c:v>914209.03264594742</c:v>
                </c:pt>
                <c:pt idx="248">
                  <c:v>914209.03264594742</c:v>
                </c:pt>
                <c:pt idx="249">
                  <c:v>914209.03264594742</c:v>
                </c:pt>
                <c:pt idx="250">
                  <c:v>914209.03264594742</c:v>
                </c:pt>
                <c:pt idx="251">
                  <c:v>914209.03264594742</c:v>
                </c:pt>
                <c:pt idx="252">
                  <c:v>914209.03264594742</c:v>
                </c:pt>
                <c:pt idx="253">
                  <c:v>914209.03264594742</c:v>
                </c:pt>
                <c:pt idx="254">
                  <c:v>914209.03264594742</c:v>
                </c:pt>
                <c:pt idx="255">
                  <c:v>914209.03264594742</c:v>
                </c:pt>
                <c:pt idx="256">
                  <c:v>914209.03264594742</c:v>
                </c:pt>
                <c:pt idx="257">
                  <c:v>914209.03264594742</c:v>
                </c:pt>
                <c:pt idx="258">
                  <c:v>914209.03264594742</c:v>
                </c:pt>
                <c:pt idx="259">
                  <c:v>914209.03264594742</c:v>
                </c:pt>
                <c:pt idx="260">
                  <c:v>914209.03264594742</c:v>
                </c:pt>
                <c:pt idx="261">
                  <c:v>914209.03264594742</c:v>
                </c:pt>
                <c:pt idx="262">
                  <c:v>914209.03264594742</c:v>
                </c:pt>
                <c:pt idx="263">
                  <c:v>914209.03264594742</c:v>
                </c:pt>
                <c:pt idx="264">
                  <c:v>914209.03264594742</c:v>
                </c:pt>
                <c:pt idx="265">
                  <c:v>914209.03264594742</c:v>
                </c:pt>
                <c:pt idx="266">
                  <c:v>914209.03264594742</c:v>
                </c:pt>
                <c:pt idx="267">
                  <c:v>914209.03264594742</c:v>
                </c:pt>
                <c:pt idx="268">
                  <c:v>914209.03264594742</c:v>
                </c:pt>
                <c:pt idx="269">
                  <c:v>914209.03264594742</c:v>
                </c:pt>
                <c:pt idx="270">
                  <c:v>914209.03264594742</c:v>
                </c:pt>
                <c:pt idx="271">
                  <c:v>914209.03264594742</c:v>
                </c:pt>
                <c:pt idx="272">
                  <c:v>914209.03264594742</c:v>
                </c:pt>
                <c:pt idx="273">
                  <c:v>914209.03264594742</c:v>
                </c:pt>
                <c:pt idx="274">
                  <c:v>914209.03264594742</c:v>
                </c:pt>
                <c:pt idx="275">
                  <c:v>914209.03264594742</c:v>
                </c:pt>
                <c:pt idx="276">
                  <c:v>914209.03264594742</c:v>
                </c:pt>
                <c:pt idx="277">
                  <c:v>914209.03264594742</c:v>
                </c:pt>
                <c:pt idx="278">
                  <c:v>914209.03264594742</c:v>
                </c:pt>
                <c:pt idx="279">
                  <c:v>914209.03264594742</c:v>
                </c:pt>
                <c:pt idx="280">
                  <c:v>914209.03264594742</c:v>
                </c:pt>
                <c:pt idx="281">
                  <c:v>914209.03264594742</c:v>
                </c:pt>
                <c:pt idx="282">
                  <c:v>914209.03264594742</c:v>
                </c:pt>
                <c:pt idx="283">
                  <c:v>914209.03264594742</c:v>
                </c:pt>
                <c:pt idx="284">
                  <c:v>914209.03264594742</c:v>
                </c:pt>
                <c:pt idx="285">
                  <c:v>914209.03264594742</c:v>
                </c:pt>
                <c:pt idx="286">
                  <c:v>914209.03264594742</c:v>
                </c:pt>
                <c:pt idx="287">
                  <c:v>914209.03264594742</c:v>
                </c:pt>
                <c:pt idx="288">
                  <c:v>914209.03264594742</c:v>
                </c:pt>
                <c:pt idx="289">
                  <c:v>914209.03264594742</c:v>
                </c:pt>
                <c:pt idx="290">
                  <c:v>914209.03264594742</c:v>
                </c:pt>
                <c:pt idx="291">
                  <c:v>914209.03264594742</c:v>
                </c:pt>
                <c:pt idx="292">
                  <c:v>914209.03264594742</c:v>
                </c:pt>
                <c:pt idx="293">
                  <c:v>914209.03264594742</c:v>
                </c:pt>
                <c:pt idx="294">
                  <c:v>914209.03264594742</c:v>
                </c:pt>
                <c:pt idx="295">
                  <c:v>914209.03264594742</c:v>
                </c:pt>
                <c:pt idx="296">
                  <c:v>914209.03264594742</c:v>
                </c:pt>
                <c:pt idx="297">
                  <c:v>914209.03264594742</c:v>
                </c:pt>
                <c:pt idx="298">
                  <c:v>914209.03264594742</c:v>
                </c:pt>
                <c:pt idx="299">
                  <c:v>914209.03264594742</c:v>
                </c:pt>
                <c:pt idx="300">
                  <c:v>914209.03264594742</c:v>
                </c:pt>
                <c:pt idx="301">
                  <c:v>914209.03264594742</c:v>
                </c:pt>
                <c:pt idx="302">
                  <c:v>914209.03264594742</c:v>
                </c:pt>
                <c:pt idx="303">
                  <c:v>914209.03264594742</c:v>
                </c:pt>
                <c:pt idx="304">
                  <c:v>914209.03264594742</c:v>
                </c:pt>
                <c:pt idx="305">
                  <c:v>914209.03264594742</c:v>
                </c:pt>
                <c:pt idx="306">
                  <c:v>914209.03264594742</c:v>
                </c:pt>
                <c:pt idx="307">
                  <c:v>914209.03264594742</c:v>
                </c:pt>
                <c:pt idx="308">
                  <c:v>914209.03264594742</c:v>
                </c:pt>
                <c:pt idx="309">
                  <c:v>914209.03264594742</c:v>
                </c:pt>
                <c:pt idx="310">
                  <c:v>914209.03264594742</c:v>
                </c:pt>
                <c:pt idx="311">
                  <c:v>914209.03264594742</c:v>
                </c:pt>
                <c:pt idx="312">
                  <c:v>914209.03264594742</c:v>
                </c:pt>
                <c:pt idx="313">
                  <c:v>914209.03264594742</c:v>
                </c:pt>
                <c:pt idx="314">
                  <c:v>914209.03264594742</c:v>
                </c:pt>
                <c:pt idx="315">
                  <c:v>914209.03264594742</c:v>
                </c:pt>
                <c:pt idx="316">
                  <c:v>914209.03264594742</c:v>
                </c:pt>
                <c:pt idx="317">
                  <c:v>914209.03264594742</c:v>
                </c:pt>
                <c:pt idx="318">
                  <c:v>914209.03264594742</c:v>
                </c:pt>
                <c:pt idx="319">
                  <c:v>914209.03264594742</c:v>
                </c:pt>
                <c:pt idx="320">
                  <c:v>914209.03264594742</c:v>
                </c:pt>
                <c:pt idx="321">
                  <c:v>914209.03264594742</c:v>
                </c:pt>
                <c:pt idx="322">
                  <c:v>914209.03264594742</c:v>
                </c:pt>
                <c:pt idx="323">
                  <c:v>914209.03264594742</c:v>
                </c:pt>
                <c:pt idx="324">
                  <c:v>914209.03264594742</c:v>
                </c:pt>
                <c:pt idx="325">
                  <c:v>914209.03264594742</c:v>
                </c:pt>
                <c:pt idx="326">
                  <c:v>914209.03264594742</c:v>
                </c:pt>
                <c:pt idx="327">
                  <c:v>914209.03264594742</c:v>
                </c:pt>
                <c:pt idx="328">
                  <c:v>914209.03264594742</c:v>
                </c:pt>
                <c:pt idx="329">
                  <c:v>914209.03264594742</c:v>
                </c:pt>
                <c:pt idx="330">
                  <c:v>914209.03264594742</c:v>
                </c:pt>
                <c:pt idx="331">
                  <c:v>914209.03264594742</c:v>
                </c:pt>
                <c:pt idx="332">
                  <c:v>914209.03264594742</c:v>
                </c:pt>
                <c:pt idx="333">
                  <c:v>914209.03264594742</c:v>
                </c:pt>
                <c:pt idx="334">
                  <c:v>914209.03264594742</c:v>
                </c:pt>
                <c:pt idx="335">
                  <c:v>914209.03264594742</c:v>
                </c:pt>
                <c:pt idx="336">
                  <c:v>914209.03264594742</c:v>
                </c:pt>
                <c:pt idx="337">
                  <c:v>914209.03264594742</c:v>
                </c:pt>
                <c:pt idx="338">
                  <c:v>914209.03264594742</c:v>
                </c:pt>
                <c:pt idx="339">
                  <c:v>914209.03264594742</c:v>
                </c:pt>
                <c:pt idx="340">
                  <c:v>914209.03264594742</c:v>
                </c:pt>
                <c:pt idx="341">
                  <c:v>914209.03264594742</c:v>
                </c:pt>
                <c:pt idx="342">
                  <c:v>914209.03264594742</c:v>
                </c:pt>
                <c:pt idx="343">
                  <c:v>914209.03264594742</c:v>
                </c:pt>
                <c:pt idx="344">
                  <c:v>914209.03264594742</c:v>
                </c:pt>
                <c:pt idx="345">
                  <c:v>914209.03264594742</c:v>
                </c:pt>
                <c:pt idx="346">
                  <c:v>914209.03264594742</c:v>
                </c:pt>
                <c:pt idx="347">
                  <c:v>914209.03264594742</c:v>
                </c:pt>
                <c:pt idx="348">
                  <c:v>914209.03264594742</c:v>
                </c:pt>
                <c:pt idx="349">
                  <c:v>914209.03264594742</c:v>
                </c:pt>
                <c:pt idx="350">
                  <c:v>914209.03264594742</c:v>
                </c:pt>
                <c:pt idx="351">
                  <c:v>914209.03264594742</c:v>
                </c:pt>
                <c:pt idx="352">
                  <c:v>914209.03264594742</c:v>
                </c:pt>
                <c:pt idx="353">
                  <c:v>914209.03264594742</c:v>
                </c:pt>
                <c:pt idx="354">
                  <c:v>914209.03264594742</c:v>
                </c:pt>
                <c:pt idx="355">
                  <c:v>914209.03264594742</c:v>
                </c:pt>
                <c:pt idx="356">
                  <c:v>914209.03264594742</c:v>
                </c:pt>
                <c:pt idx="357">
                  <c:v>914209.03264594742</c:v>
                </c:pt>
                <c:pt idx="358">
                  <c:v>914209.03264594742</c:v>
                </c:pt>
                <c:pt idx="359">
                  <c:v>914209.03264594742</c:v>
                </c:pt>
                <c:pt idx="360">
                  <c:v>914209.03264594742</c:v>
                </c:pt>
                <c:pt idx="361">
                  <c:v>914209.03264594742</c:v>
                </c:pt>
                <c:pt idx="362">
                  <c:v>914209.03264594742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1F-42D5-861D-25E254349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400"/>
        <c:axId val="206935936"/>
      </c:lineChart>
      <c:catAx>
        <c:axId val="2069344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5936"/>
        <c:crosses val="autoZero"/>
        <c:auto val="1"/>
        <c:lblAlgn val="ctr"/>
        <c:lblOffset val="100"/>
        <c:noMultiLvlLbl val="0"/>
      </c:catAx>
      <c:valAx>
        <c:axId val="2069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צמוד</a:t>
            </a:r>
            <a:r>
              <a:rPr lang="he-IL" baseline="0"/>
              <a:t> מדד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1E-4E65-BD37-B85CD235E0E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1E-4E65-BD37-B85CD235E0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'ניתוח תמהיל נבחר'!$P$3:$P$5</c:f>
              <c:strCache>
                <c:ptCount val="2"/>
                <c:pt idx="0">
                  <c:v>צמוד</c:v>
                </c:pt>
                <c:pt idx="1">
                  <c:v>לא צמוד</c:v>
                </c:pt>
              </c:strCache>
            </c:strRef>
          </c:cat>
          <c:val>
            <c:numRef>
              <c:f>'ניתוח תמהיל נבחר'!$Q$3:$Q$5</c:f>
              <c:numCache>
                <c:formatCode>0.00%</c:formatCode>
                <c:ptCount val="2"/>
                <c:pt idx="0">
                  <c:v>0.05</c:v>
                </c:pt>
                <c:pt idx="1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1E-4E65-BD37-B85CD235E0E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 sz="1400" b="0" i="0" u="none" strike="noStrike" baseline="0">
                <a:effectLst/>
              </a:rPr>
              <a:t>מרכיבי ההלוואה</a:t>
            </a:r>
            <a:r>
              <a:rPr lang="he-IL" sz="1400" b="0" i="0" u="none" strike="noStrike" baseline="0"/>
              <a:t> </a:t>
            </a:r>
            <a:endParaRPr lang="he-I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1C-4A90-8655-96EE31353A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1C-4A90-8655-96EE31353A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1C-4A90-8655-96EE31353AF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'ניתוח תמהיל נבחר'!$R$3:$R$6</c:f>
              <c:strCache>
                <c:ptCount val="3"/>
                <c:pt idx="0">
                  <c:v>משתנה</c:v>
                </c:pt>
                <c:pt idx="1">
                  <c:v>פריים</c:v>
                </c:pt>
                <c:pt idx="2">
                  <c:v>קבועה</c:v>
                </c:pt>
              </c:strCache>
            </c:strRef>
          </c:cat>
          <c:val>
            <c:numRef>
              <c:f>'ניתוח תמהיל נבחר'!$S$3:$S$6</c:f>
              <c:numCache>
                <c:formatCode>0.00%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0.70000000000000007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1C-4A90-8655-96EE31353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6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עלות משכנתא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D3-4382-B456-3636EF940F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D3-4382-B456-3636EF940F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D3-4382-B456-3636EF940F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D3-4382-B456-3636EF940F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CD3-4382-B456-3636EF940F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D-43F2-8355-0790A6F2CD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726072607260728"/>
          <c:y val="0.1906760707044321"/>
          <c:w val="0.35313531353135313"/>
          <c:h val="0.739342463708624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עלות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18-896F-4FA1-8C61-EB3198833AC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19-896F-4FA1-8C61-EB3198833AC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1A-896F-4FA1-8C61-EB3198833AC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1B-896F-4FA1-8C61-EB3198833AC3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1C-896F-4FA1-8C61-EB3198833AC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משכנתא'!$T$12,'נתוני משכנתא'!$X$12,'נתוני משכנתא'!$AB$12,'נתוני משכנתא'!$AF$12,'נתוני משכנתא'!$AJ$12)</c:f>
              <c:numCache>
                <c:formatCode>0%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96F-4FA1-8C61-EB3198833AC3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96F-4FA1-8C61-EB3198833A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96F-4FA1-8C61-EB3198833A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96F-4FA1-8C61-EB3198833AC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96F-4FA1-8C61-EB3198833AC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96F-4FA1-8C61-EB3198833A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96F-4FA1-8C61-EB3198833A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</c:plotArea>
    <c:plotVisOnly val="1"/>
    <c:dispBlanksAs val="gap"/>
    <c:showDLblsOverMax val="0"/>
  </c:chart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 sz="1400" b="0" i="0" u="none" strike="noStrike" baseline="0">
                <a:effectLst/>
              </a:rPr>
              <a:t>מקס' עיקרי </a:t>
            </a:r>
            <a:r>
              <a:rPr lang="he-IL"/>
              <a:t>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2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משכנתא'!$T$15,'נתוני משכנתא'!$X$15,'נתוני משכנתא'!$AB$15,'נתוני משכנתא'!$AF$15,'נתוני משכנתא'!$AJ$15)</c:f>
              <c:numCache>
                <c:formatCode>0%</c:formatCode>
                <c:ptCount val="5"/>
                <c:pt idx="0">
                  <c:v>0.6</c:v>
                </c:pt>
                <c:pt idx="1">
                  <c:v>0.05</c:v>
                </c:pt>
                <c:pt idx="2">
                  <c:v>0</c:v>
                </c:pt>
                <c:pt idx="3">
                  <c:v>0.05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8621-42D7-9D5D-4DBCA9871C76}"/>
            </c:ext>
          </c:extLst>
        </c:ser>
        <c:ser>
          <c:idx val="3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8621-42D7-9D5D-4DBCA9871C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621-42D7-9D5D-4DBCA9871C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8621-42D7-9D5D-4DBCA9871C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621-42D7-9D5D-4DBCA9871C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4-8621-42D7-9D5D-4DBCA9871C7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8621-42D7-9D5D-4DBCA9871C76}"/>
            </c:ext>
          </c:extLst>
        </c:ser>
        <c:ser>
          <c:idx val="4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8621-42D7-9D5D-4DBCA9871C76}"/>
            </c:ext>
          </c:extLst>
        </c:ser>
        <c:ser>
          <c:idx val="5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621-42D7-9D5D-4DBCA9871C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8-8621-42D7-9D5D-4DBCA9871C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621-42D7-9D5D-4DBCA9871C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A-8621-42D7-9D5D-4DBCA9871C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621-42D7-9D5D-4DBCA9871C7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8621-42D7-9D5D-4DBCA9871C76}"/>
            </c:ext>
          </c:extLst>
        </c:ser>
        <c:ser>
          <c:idx val="1"/>
          <c:order val="4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2C-8621-42D7-9D5D-4DBCA9871C7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2D-8621-42D7-9D5D-4DBCA9871C7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2E-8621-42D7-9D5D-4DBCA9871C76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2F-8621-42D7-9D5D-4DBCA9871C76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30-8621-42D7-9D5D-4DBCA9871C7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621-42D7-9D5D-4DBCA9871C76}"/>
            </c:ext>
          </c:extLst>
        </c:ser>
        <c:ser>
          <c:idx val="0"/>
          <c:order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8621-42D7-9D5D-4DBCA9871C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8621-42D7-9D5D-4DBCA9871C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8621-42D7-9D5D-4DBCA9871C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A-8621-42D7-9D5D-4DBCA9871C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8621-42D7-9D5D-4DBCA9871C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8621-42D7-9D5D-4DBCA9871C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</c:plotArea>
    <c:plotVisOnly val="1"/>
    <c:dispBlanksAs val="gap"/>
    <c:showDLblsOverMax val="0"/>
  </c:chart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מקס'</a:t>
            </a:r>
            <a:r>
              <a:rPr lang="he-IL" baseline="0"/>
              <a:t> עיקרי </a:t>
            </a:r>
            <a:r>
              <a:rPr lang="he-IL"/>
              <a:t>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551-48E9-9D0F-09F55255576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C551-48E9-9D0F-09F55255576D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C551-48E9-9D0F-09F55255576D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C551-48E9-9D0F-09F55255576D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C551-48E9-9D0F-09F5525557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he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משכנתא'!$T$14,'נתוני משכנתא'!$X$14,'נתוני משכנתא'!$AB$14,'נתוני משכנתא'!$AF$14,'נתוני משכנתא'!$AJ$14)</c:f>
              <c:numCache>
                <c:formatCode>0%</c:formatCode>
                <c:ptCount val="5"/>
                <c:pt idx="0">
                  <c:v>0.65</c:v>
                </c:pt>
                <c:pt idx="1">
                  <c:v>0.05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51-48E9-9D0F-09F55255576D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51-48E9-9D0F-09F5525557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51-48E9-9D0F-09F5525557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51-48E9-9D0F-09F55255576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551-48E9-9D0F-09F55255576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551-48E9-9D0F-09F5525557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51-48E9-9D0F-09F5525557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</c:plotArea>
    <c:plotVisOnly val="1"/>
    <c:dispBlanksAs val="gap"/>
    <c:showDLblsOverMax val="0"/>
  </c:chart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 sz="1400" b="0" i="0" u="none" strike="noStrike" baseline="0">
                <a:effectLst/>
              </a:rPr>
              <a:t>מקס מחמיר </a:t>
            </a:r>
            <a:r>
              <a:rPr lang="he-IL"/>
              <a:t>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DF5-4458-A928-E41027D948B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8DF5-4458-A928-E41027D948BC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8DF5-4458-A928-E41027D948BC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8DF5-4458-A928-E41027D948BC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8DF5-4458-A928-E41027D948B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משכנתא'!$T$17,'נתוני משכנתא'!$X$17,'נתוני משכנתא'!$AB$17,'נתוני משכנתא'!$AF$17,'נתוני משכנתא'!$AJ$17)</c:f>
              <c:numCache>
                <c:formatCode>0%</c:formatCode>
                <c:ptCount val="5"/>
                <c:pt idx="0">
                  <c:v>0.65</c:v>
                </c:pt>
                <c:pt idx="1">
                  <c:v>0.05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F5-4458-A928-E41027D948BC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F5-4458-A928-E41027D948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F5-4458-A928-E41027D948B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F5-4458-A928-E41027D948B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F5-4458-A928-E41027D948B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DF5-4458-A928-E41027D948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DF5-4458-A928-E41027D948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</c:plotArea>
    <c:plotVisOnly val="1"/>
    <c:dispBlanksAs val="gap"/>
    <c:showDLblsOverMax val="0"/>
  </c:chart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ללא משתנה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5A3-45A2-B9F2-303051AFB1C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15A3-45A2-B9F2-303051AFB1C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15A3-45A2-B9F2-303051AFB1C6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15A3-45A2-B9F2-303051AFB1C6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15A3-45A2-B9F2-303051AFB1C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משכנתא'!$T$20,'נתוני משכנתא'!$X$20,'נתוני משכנתא'!$AB$20,'נתוני משכנתא'!$AF$20,'נתוני משכנתא'!$AJ$20)</c:f>
              <c:numCache>
                <c:formatCode>0%</c:formatCode>
                <c:ptCount val="5"/>
                <c:pt idx="0">
                  <c:v>0.65</c:v>
                </c:pt>
                <c:pt idx="1">
                  <c:v>0</c:v>
                </c:pt>
                <c:pt idx="2">
                  <c:v>0</c:v>
                </c:pt>
                <c:pt idx="3">
                  <c:v>0.05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A3-45A2-B9F2-303051AFB1C6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A3-45A2-B9F2-303051AFB1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A3-45A2-B9F2-303051AFB1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5A3-45A2-B9F2-303051AFB1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5A3-45A2-B9F2-303051AFB1C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5A3-45A2-B9F2-303051AFB1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'נתוני משכנתא'!$AK$9:$AO$9</c:f>
              <c:strCache>
                <c:ptCount val="5"/>
                <c:pt idx="0">
                  <c:v>קל"צ</c:v>
                </c:pt>
                <c:pt idx="1">
                  <c:v>ק"צ</c:v>
                </c:pt>
                <c:pt idx="2">
                  <c:v>משתנה צמודה</c:v>
                </c:pt>
                <c:pt idx="3">
                  <c:v>משתנה לא צמודה</c:v>
                </c:pt>
                <c:pt idx="4">
                  <c:v>פריים</c:v>
                </c:pt>
              </c:strCache>
            </c:strRef>
          </c:cat>
          <c:val>
            <c:numRef>
              <c:f>('נתוני משכנתא'!$T$11,'נתוני משכנתא'!$X$11,'נתוני משכנתא'!$AB$11,'נתוני משכנתא'!$AF$11,'נתוני משכנתא'!$AJ$11)</c:f>
              <c:numCache>
                <c:formatCode>0%</c:formatCode>
                <c:ptCount val="5"/>
                <c:pt idx="0">
                  <c:v>0.25</c:v>
                </c:pt>
                <c:pt idx="1">
                  <c:v>0.44999999999999901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A3-45A2-B9F2-303051AFB1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</c:plotArea>
    <c:plotVisOnly val="1"/>
    <c:dispBlanksAs val="gap"/>
    <c:showDLblsOverMax val="0"/>
  </c:chart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החזר חודשי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'ניתוח תמהיל נבחר'!$CU$49</c:f>
              <c:strCache>
                <c:ptCount val="1"/>
                <c:pt idx="0">
                  <c:v>עיקרי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נבחר'!$CW$53:$CW$415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4478.2509372754521</c:v>
                </c:pt>
                <c:pt idx="2">
                  <c:v>4478.3206446208587</c:v>
                </c:pt>
                <c:pt idx="3">
                  <c:v>4478.4102944909218</c:v>
                </c:pt>
                <c:pt idx="4">
                  <c:v>4478.5159217110222</c:v>
                </c:pt>
                <c:pt idx="5">
                  <c:v>4478.6355525096515</c:v>
                </c:pt>
                <c:pt idx="6">
                  <c:v>4479.832320244097</c:v>
                </c:pt>
                <c:pt idx="7">
                  <c:v>4481.0371936811916</c:v>
                </c:pt>
                <c:pt idx="8">
                  <c:v>4482.248188632957</c:v>
                </c:pt>
                <c:pt idx="9">
                  <c:v>4483.4653159102318</c:v>
                </c:pt>
                <c:pt idx="10">
                  <c:v>4484.6945871686667</c:v>
                </c:pt>
                <c:pt idx="11">
                  <c:v>4485.9260227070081</c:v>
                </c:pt>
                <c:pt idx="12">
                  <c:v>4487.1576253998774</c:v>
                </c:pt>
                <c:pt idx="13">
                  <c:v>4488.4134511356051</c:v>
                </c:pt>
                <c:pt idx="14">
                  <c:v>4489.6674828250916</c:v>
                </c:pt>
                <c:pt idx="15">
                  <c:v>4490.9177097644433</c:v>
                </c:pt>
                <c:pt idx="16">
                  <c:v>4492.1641239509436</c:v>
                </c:pt>
                <c:pt idx="17">
                  <c:v>4493.4067173967942</c:v>
                </c:pt>
                <c:pt idx="18">
                  <c:v>4494.6454821290172</c:v>
                </c:pt>
                <c:pt idx="19">
                  <c:v>4496.0969161995426</c:v>
                </c:pt>
                <c:pt idx="20">
                  <c:v>4497.5437899235358</c:v>
                </c:pt>
                <c:pt idx="21">
                  <c:v>4498.9860919538141</c:v>
                </c:pt>
                <c:pt idx="22">
                  <c:v>4500.4238109663338</c:v>
                </c:pt>
                <c:pt idx="23">
                  <c:v>4501.8569356600019</c:v>
                </c:pt>
                <c:pt idx="24">
                  <c:v>4503.2854547564939</c:v>
                </c:pt>
                <c:pt idx="25">
                  <c:v>4504.7093570000625</c:v>
                </c:pt>
                <c:pt idx="26">
                  <c:v>4506.1286311573613</c:v>
                </c:pt>
                <c:pt idx="27">
                  <c:v>4507.543266017261</c:v>
                </c:pt>
                <c:pt idx="28">
                  <c:v>4508.9532503906685</c:v>
                </c:pt>
                <c:pt idx="29">
                  <c:v>4510.3585731103522</c:v>
                </c:pt>
                <c:pt idx="30">
                  <c:v>4511.7592230307655</c:v>
                </c:pt>
                <c:pt idx="31">
                  <c:v>4513.1551890278661</c:v>
                </c:pt>
                <c:pt idx="32">
                  <c:v>4514.5464599989518</c:v>
                </c:pt>
                <c:pt idx="33">
                  <c:v>4515.9330248624819</c:v>
                </c:pt>
                <c:pt idx="34">
                  <c:v>4517.3148725579094</c:v>
                </c:pt>
                <c:pt idx="35">
                  <c:v>4518.6919920455157</c:v>
                </c:pt>
                <c:pt idx="36">
                  <c:v>4520.0643723062403</c:v>
                </c:pt>
                <c:pt idx="37">
                  <c:v>4521.4320023415175</c:v>
                </c:pt>
                <c:pt idx="38">
                  <c:v>4522.7948711731151</c:v>
                </c:pt>
                <c:pt idx="39">
                  <c:v>4524.1529678429688</c:v>
                </c:pt>
                <c:pt idx="40">
                  <c:v>4525.5062814130288</c:v>
                </c:pt>
                <c:pt idx="41">
                  <c:v>4526.8548009650931</c:v>
                </c:pt>
                <c:pt idx="42">
                  <c:v>4528.198515600664</c:v>
                </c:pt>
                <c:pt idx="43">
                  <c:v>4529.5374144407806</c:v>
                </c:pt>
                <c:pt idx="44">
                  <c:v>4530.8714866258761</c:v>
                </c:pt>
                <c:pt idx="45">
                  <c:v>4532.200721315623</c:v>
                </c:pt>
                <c:pt idx="46">
                  <c:v>4533.5251076887826</c:v>
                </c:pt>
                <c:pt idx="47">
                  <c:v>4534.8446349430642</c:v>
                </c:pt>
                <c:pt idx="48">
                  <c:v>4536.159292294974</c:v>
                </c:pt>
                <c:pt idx="49">
                  <c:v>4537.4690689796753</c:v>
                </c:pt>
                <c:pt idx="50">
                  <c:v>4538.7739542508452</c:v>
                </c:pt>
                <c:pt idx="51">
                  <c:v>4540.0739373805354</c:v>
                </c:pt>
                <c:pt idx="52">
                  <c:v>4541.3690076590392</c:v>
                </c:pt>
                <c:pt idx="53">
                  <c:v>4542.659154394747</c:v>
                </c:pt>
                <c:pt idx="54">
                  <c:v>4543.944366914021</c:v>
                </c:pt>
                <c:pt idx="55">
                  <c:v>4545.2246345610611</c:v>
                </c:pt>
                <c:pt idx="56">
                  <c:v>4546.4999466977715</c:v>
                </c:pt>
                <c:pt idx="57">
                  <c:v>4547.7702927036398</c:v>
                </c:pt>
                <c:pt idx="58">
                  <c:v>4549.0356619756039</c:v>
                </c:pt>
                <c:pt idx="59">
                  <c:v>4550.2964266932659</c:v>
                </c:pt>
                <c:pt idx="60">
                  <c:v>4551.5525773514455</c:v>
                </c:pt>
                <c:pt idx="61">
                  <c:v>4552.804104465773</c:v>
                </c:pt>
                <c:pt idx="62">
                  <c:v>4554.0509985725848</c:v>
                </c:pt>
                <c:pt idx="63">
                  <c:v>4555.2932502288168</c:v>
                </c:pt>
                <c:pt idx="64">
                  <c:v>4556.5308500119017</c:v>
                </c:pt>
                <c:pt idx="65">
                  <c:v>4557.7637885196737</c:v>
                </c:pt>
                <c:pt idx="66">
                  <c:v>4558.9920563702635</c:v>
                </c:pt>
                <c:pt idx="67">
                  <c:v>4560.2156442020114</c:v>
                </c:pt>
                <c:pt idx="68">
                  <c:v>4561.4345426733616</c:v>
                </c:pt>
                <c:pt idx="69">
                  <c:v>4562.6487424627849</c:v>
                </c:pt>
                <c:pt idx="70">
                  <c:v>4563.8582342686768</c:v>
                </c:pt>
                <c:pt idx="71">
                  <c:v>4565.0630088092821</c:v>
                </c:pt>
                <c:pt idx="72">
                  <c:v>4566.2630568225995</c:v>
                </c:pt>
                <c:pt idx="73">
                  <c:v>4567.4583690663057</c:v>
                </c:pt>
                <c:pt idx="74">
                  <c:v>4568.6489363176752</c:v>
                </c:pt>
                <c:pt idx="75">
                  <c:v>4569.8347493734964</c:v>
                </c:pt>
                <c:pt idx="76">
                  <c:v>4571.0157990500047</c:v>
                </c:pt>
                <c:pt idx="77">
                  <c:v>4572.1920761828023</c:v>
                </c:pt>
                <c:pt idx="78">
                  <c:v>4573.3635716267891</c:v>
                </c:pt>
                <c:pt idx="79">
                  <c:v>4574.5302762560968</c:v>
                </c:pt>
                <c:pt idx="80">
                  <c:v>4575.6921809640162</c:v>
                </c:pt>
                <c:pt idx="81">
                  <c:v>4576.8492766629397</c:v>
                </c:pt>
                <c:pt idx="82">
                  <c:v>4578.0015542842957</c:v>
                </c:pt>
                <c:pt idx="83">
                  <c:v>4579.1490047784928</c:v>
                </c:pt>
                <c:pt idx="84">
                  <c:v>4580.2916191148579</c:v>
                </c:pt>
                <c:pt idx="85">
                  <c:v>4581.4293882815837</c:v>
                </c:pt>
                <c:pt idx="86">
                  <c:v>4582.562303285682</c:v>
                </c:pt>
                <c:pt idx="87">
                  <c:v>4583.6903551529249</c:v>
                </c:pt>
                <c:pt idx="88">
                  <c:v>4584.8135349278045</c:v>
                </c:pt>
                <c:pt idx="89">
                  <c:v>4585.931833673485</c:v>
                </c:pt>
                <c:pt idx="90">
                  <c:v>4587.0452424717605</c:v>
                </c:pt>
                <c:pt idx="91">
                  <c:v>4588.1537524230189</c:v>
                </c:pt>
                <c:pt idx="92">
                  <c:v>4589.2573546461972</c:v>
                </c:pt>
                <c:pt idx="93">
                  <c:v>4590.356040278758</c:v>
                </c:pt>
                <c:pt idx="94">
                  <c:v>4591.4498004766447</c:v>
                </c:pt>
                <c:pt idx="95">
                  <c:v>4592.5386264142608</c:v>
                </c:pt>
                <c:pt idx="96">
                  <c:v>4593.6225092844388</c:v>
                </c:pt>
                <c:pt idx="97">
                  <c:v>4594.7014402984178</c:v>
                </c:pt>
                <c:pt idx="98">
                  <c:v>4595.7754106858192</c:v>
                </c:pt>
                <c:pt idx="99">
                  <c:v>4596.8444116946321</c:v>
                </c:pt>
                <c:pt idx="100">
                  <c:v>4597.9084345911879</c:v>
                </c:pt>
                <c:pt idx="101">
                  <c:v>4598.9674706601563</c:v>
                </c:pt>
                <c:pt idx="102">
                  <c:v>4600.0215112045262</c:v>
                </c:pt>
                <c:pt idx="103">
                  <c:v>4601.0705475456025</c:v>
                </c:pt>
                <c:pt idx="104">
                  <c:v>4602.1145710229957</c:v>
                </c:pt>
                <c:pt idx="105">
                  <c:v>4603.1535729946218</c:v>
                </c:pt>
                <c:pt idx="106">
                  <c:v>4604.1875448366982</c:v>
                </c:pt>
                <c:pt idx="107">
                  <c:v>4605.216477943748</c:v>
                </c:pt>
                <c:pt idx="108">
                  <c:v>4606.2403637286061</c:v>
                </c:pt>
                <c:pt idx="109">
                  <c:v>4607.2591936224226</c:v>
                </c:pt>
                <c:pt idx="110">
                  <c:v>4608.2729590746767</c:v>
                </c:pt>
                <c:pt idx="111">
                  <c:v>4609.2816515531904</c:v>
                </c:pt>
                <c:pt idx="112">
                  <c:v>4610.2852625441374</c:v>
                </c:pt>
                <c:pt idx="113">
                  <c:v>4611.2837835520695</c:v>
                </c:pt>
                <c:pt idx="114">
                  <c:v>4612.2772060999387</c:v>
                </c:pt>
                <c:pt idx="115">
                  <c:v>4613.2655217291122</c:v>
                </c:pt>
                <c:pt idx="116">
                  <c:v>4614.2487219994073</c:v>
                </c:pt>
                <c:pt idx="117">
                  <c:v>4615.2267984891214</c:v>
                </c:pt>
                <c:pt idx="118">
                  <c:v>4616.19974279506</c:v>
                </c:pt>
                <c:pt idx="119">
                  <c:v>4617.1675465325779</c:v>
                </c:pt>
                <c:pt idx="120">
                  <c:v>4618.0487000295989</c:v>
                </c:pt>
                <c:pt idx="121">
                  <c:v>4618.9252403909268</c:v>
                </c:pt>
                <c:pt idx="122">
                  <c:v>4619.7971606261599</c:v>
                </c:pt>
                <c:pt idx="123">
                  <c:v>4620.664453758478</c:v>
                </c:pt>
                <c:pt idx="124">
                  <c:v>4621.5271128246968</c:v>
                </c:pt>
                <c:pt idx="125">
                  <c:v>4622.3851308753219</c:v>
                </c:pt>
                <c:pt idx="126">
                  <c:v>4623.2385009746022</c:v>
                </c:pt>
                <c:pt idx="127">
                  <c:v>4624.0872162005926</c:v>
                </c:pt>
                <c:pt idx="128">
                  <c:v>4624.9312696452125</c:v>
                </c:pt>
                <c:pt idx="129">
                  <c:v>4625.7706544143093</c:v>
                </c:pt>
                <c:pt idx="130">
                  <c:v>4626.6053636277256</c:v>
                </c:pt>
                <c:pt idx="131">
                  <c:v>4627.4353904193631</c:v>
                </c:pt>
                <c:pt idx="132">
                  <c:v>4628.2607279372533</c:v>
                </c:pt>
                <c:pt idx="133">
                  <c:v>4629.0813693436321</c:v>
                </c:pt>
                <c:pt idx="134">
                  <c:v>4629.8973078150084</c:v>
                </c:pt>
                <c:pt idx="135">
                  <c:v>4630.7085365422463</c:v>
                </c:pt>
                <c:pt idx="136">
                  <c:v>4631.5150487306382</c:v>
                </c:pt>
                <c:pt idx="137">
                  <c:v>4632.3168375999885</c:v>
                </c:pt>
                <c:pt idx="138">
                  <c:v>4633.1138963846952</c:v>
                </c:pt>
                <c:pt idx="139">
                  <c:v>4633.9062183338337</c:v>
                </c:pt>
                <c:pt idx="140">
                  <c:v>4634.6937967112481</c:v>
                </c:pt>
                <c:pt idx="141">
                  <c:v>4635.4766247956368</c:v>
                </c:pt>
                <c:pt idx="142">
                  <c:v>4636.2546958806452</c:v>
                </c:pt>
                <c:pt idx="143">
                  <c:v>4637.0280032749606</c:v>
                </c:pt>
                <c:pt idx="144">
                  <c:v>4637.79654030241</c:v>
                </c:pt>
                <c:pt idx="145">
                  <c:v>4638.5603003020551</c:v>
                </c:pt>
                <c:pt idx="146">
                  <c:v>4639.3192766282973</c:v>
                </c:pt>
                <c:pt idx="147">
                  <c:v>4640.0734626509775</c:v>
                </c:pt>
                <c:pt idx="148">
                  <c:v>4640.8228517554844</c:v>
                </c:pt>
                <c:pt idx="149">
                  <c:v>4641.5674373428619</c:v>
                </c:pt>
                <c:pt idx="150">
                  <c:v>4642.3072128299191</c:v>
                </c:pt>
                <c:pt idx="151">
                  <c:v>4643.0421716493438</c:v>
                </c:pt>
                <c:pt idx="152">
                  <c:v>4643.7723072498156</c:v>
                </c:pt>
                <c:pt idx="153">
                  <c:v>4644.4976130961277</c:v>
                </c:pt>
                <c:pt idx="154">
                  <c:v>4645.2180826693002</c:v>
                </c:pt>
                <c:pt idx="155">
                  <c:v>4645.9337094667089</c:v>
                </c:pt>
                <c:pt idx="156">
                  <c:v>4646.6444870022078</c:v>
                </c:pt>
                <c:pt idx="157">
                  <c:v>4647.3504088062555</c:v>
                </c:pt>
                <c:pt idx="158">
                  <c:v>4648.0514684260443</c:v>
                </c:pt>
                <c:pt idx="159">
                  <c:v>4648.747659425635</c:v>
                </c:pt>
                <c:pt idx="160">
                  <c:v>4649.438975386086</c:v>
                </c:pt>
                <c:pt idx="161">
                  <c:v>4650.1254099055986</c:v>
                </c:pt>
                <c:pt idx="162">
                  <c:v>4650.8069565996484</c:v>
                </c:pt>
                <c:pt idx="163">
                  <c:v>4651.483609101133</c:v>
                </c:pt>
                <c:pt idx="164">
                  <c:v>4652.1553610605106</c:v>
                </c:pt>
                <c:pt idx="165">
                  <c:v>4652.8222061459528</c:v>
                </c:pt>
                <c:pt idx="166">
                  <c:v>4653.4841380434918</c:v>
                </c:pt>
                <c:pt idx="167">
                  <c:v>4654.1411504571697</c:v>
                </c:pt>
                <c:pt idx="168">
                  <c:v>4654.7932371091974</c:v>
                </c:pt>
                <c:pt idx="169">
                  <c:v>4655.4403917401105</c:v>
                </c:pt>
                <c:pt idx="170">
                  <c:v>4656.0826081089244</c:v>
                </c:pt>
                <c:pt idx="171">
                  <c:v>4656.7198799933021</c:v>
                </c:pt>
                <c:pt idx="172">
                  <c:v>4657.3522011897185</c:v>
                </c:pt>
                <c:pt idx="173">
                  <c:v>4657.9795655136231</c:v>
                </c:pt>
                <c:pt idx="174">
                  <c:v>4658.6019667996134</c:v>
                </c:pt>
                <c:pt idx="175">
                  <c:v>4659.2193989016087</c:v>
                </c:pt>
                <c:pt idx="176">
                  <c:v>4659.8318556930208</c:v>
                </c:pt>
                <c:pt idx="177">
                  <c:v>4660.4393310669348</c:v>
                </c:pt>
                <c:pt idx="178">
                  <c:v>4661.0418189362917</c:v>
                </c:pt>
                <c:pt idx="179">
                  <c:v>4661.6393132340627</c:v>
                </c:pt>
                <c:pt idx="180">
                  <c:v>4378.1578431059252</c:v>
                </c:pt>
                <c:pt idx="181">
                  <c:v>4378.3223027997974</c:v>
                </c:pt>
                <c:pt idx="182">
                  <c:v>4378.483424258553</c:v>
                </c:pt>
                <c:pt idx="183">
                  <c:v>4378.6412036328265</c:v>
                </c:pt>
                <c:pt idx="184">
                  <c:v>4378.7956370791526</c:v>
                </c:pt>
                <c:pt idx="185">
                  <c:v>4378.9467207600337</c:v>
                </c:pt>
                <c:pt idx="186">
                  <c:v>4379.0944508440216</c:v>
                </c:pt>
                <c:pt idx="187">
                  <c:v>4379.2388235057897</c:v>
                </c:pt>
                <c:pt idx="188">
                  <c:v>4379.3798349262088</c:v>
                </c:pt>
                <c:pt idx="189">
                  <c:v>4379.5174812924297</c:v>
                </c:pt>
                <c:pt idx="190">
                  <c:v>4379.651758797957</c:v>
                </c:pt>
                <c:pt idx="191">
                  <c:v>4379.782663642728</c:v>
                </c:pt>
                <c:pt idx="192">
                  <c:v>1234.6631396218102</c:v>
                </c:pt>
                <c:pt idx="193">
                  <c:v>1234.787287771019</c:v>
                </c:pt>
                <c:pt idx="194">
                  <c:v>1234.9080518986891</c:v>
                </c:pt>
                <c:pt idx="195">
                  <c:v>1235.025428231294</c:v>
                </c:pt>
                <c:pt idx="196">
                  <c:v>1235.1394130021474</c:v>
                </c:pt>
                <c:pt idx="197">
                  <c:v>1235.2500024514811</c:v>
                </c:pt>
                <c:pt idx="198">
                  <c:v>1235.3571928265319</c:v>
                </c:pt>
                <c:pt idx="199">
                  <c:v>1235.460980381624</c:v>
                </c:pt>
                <c:pt idx="200">
                  <c:v>1235.5613613782548</c:v>
                </c:pt>
                <c:pt idx="201">
                  <c:v>1235.6583320851782</c:v>
                </c:pt>
                <c:pt idx="202">
                  <c:v>1235.7518887784931</c:v>
                </c:pt>
                <c:pt idx="203">
                  <c:v>1235.8420277417297</c:v>
                </c:pt>
                <c:pt idx="204">
                  <c:v>1235.9287452659353</c:v>
                </c:pt>
                <c:pt idx="205">
                  <c:v>1236.0120376497641</c:v>
                </c:pt>
                <c:pt idx="206">
                  <c:v>1236.0919011995645</c:v>
                </c:pt>
                <c:pt idx="207">
                  <c:v>1236.1683322294707</c:v>
                </c:pt>
                <c:pt idx="208">
                  <c:v>1236.2413270614904</c:v>
                </c:pt>
                <c:pt idx="209">
                  <c:v>1236.3108820255973</c:v>
                </c:pt>
                <c:pt idx="210">
                  <c:v>1236.3769934598213</c:v>
                </c:pt>
                <c:pt idx="211">
                  <c:v>1236.4396577103419</c:v>
                </c:pt>
                <c:pt idx="212">
                  <c:v>1236.4988711315802</c:v>
                </c:pt>
                <c:pt idx="213">
                  <c:v>1236.5546300862923</c:v>
                </c:pt>
                <c:pt idx="214">
                  <c:v>1236.6069309456652</c:v>
                </c:pt>
                <c:pt idx="215">
                  <c:v>1236.6557700894086</c:v>
                </c:pt>
                <c:pt idx="216">
                  <c:v>1236.7011439058542</c:v>
                </c:pt>
                <c:pt idx="217">
                  <c:v>1236.7430487920476</c:v>
                </c:pt>
                <c:pt idx="218">
                  <c:v>1236.7814811538508</c:v>
                </c:pt>
                <c:pt idx="219">
                  <c:v>1236.8164374060334</c:v>
                </c:pt>
                <c:pt idx="220">
                  <c:v>1236.8479139723763</c:v>
                </c:pt>
                <c:pt idx="221">
                  <c:v>1236.8759072857692</c:v>
                </c:pt>
                <c:pt idx="222">
                  <c:v>1236.9004137883071</c:v>
                </c:pt>
                <c:pt idx="223">
                  <c:v>1236.9214299313965</c:v>
                </c:pt>
                <c:pt idx="224">
                  <c:v>1236.9389521758515</c:v>
                </c:pt>
                <c:pt idx="225">
                  <c:v>1236.952976991998</c:v>
                </c:pt>
                <c:pt idx="226">
                  <c:v>1236.9635008597761</c:v>
                </c:pt>
                <c:pt idx="227">
                  <c:v>1236.970520268841</c:v>
                </c:pt>
                <c:pt idx="228">
                  <c:v>-6.0032829437548958E-14</c:v>
                </c:pt>
                <c:pt idx="229">
                  <c:v>-6.0097851120181147E-14</c:v>
                </c:pt>
                <c:pt idx="230">
                  <c:v>-6.0162943320584148E-14</c:v>
                </c:pt>
                <c:pt idx="231">
                  <c:v>-6.0228106115336538E-14</c:v>
                </c:pt>
                <c:pt idx="232">
                  <c:v>-6.0293339581100274E-14</c:v>
                </c:pt>
                <c:pt idx="233">
                  <c:v>-6.0358643794620618E-14</c:v>
                </c:pt>
                <c:pt idx="234">
                  <c:v>-6.0424018832726285E-14</c:v>
                </c:pt>
                <c:pt idx="235">
                  <c:v>-6.048946477232956E-14</c:v>
                </c:pt>
                <c:pt idx="236">
                  <c:v>-6.0554981690426322E-14</c:v>
                </c:pt>
                <c:pt idx="237">
                  <c:v>-6.062056966409622E-14</c:v>
                </c:pt>
                <c:pt idx="238">
                  <c:v>-6.068622877050265E-14</c:v>
                </c:pt>
                <c:pt idx="239">
                  <c:v>-6.0751959086893004E-14</c:v>
                </c:pt>
                <c:pt idx="240">
                  <c:v>-6.0817760690598585E-14</c:v>
                </c:pt>
                <c:pt idx="241">
                  <c:v>-6.0883633659034807E-14</c:v>
                </c:pt>
                <c:pt idx="242">
                  <c:v>-6.0949578069701296E-14</c:v>
                </c:pt>
                <c:pt idx="243">
                  <c:v>-6.1015594000181942E-14</c:v>
                </c:pt>
                <c:pt idx="244">
                  <c:v>-6.1081681528144961E-14</c:v>
                </c:pt>
                <c:pt idx="245">
                  <c:v>-6.1147840731343095E-14</c:v>
                </c:pt>
                <c:pt idx="246">
                  <c:v>-6.1214071687613528E-14</c:v>
                </c:pt>
                <c:pt idx="247">
                  <c:v>-6.1280374474878186E-14</c:v>
                </c:pt>
                <c:pt idx="248">
                  <c:v>-6.1346749171143673E-14</c:v>
                </c:pt>
                <c:pt idx="249">
                  <c:v>-6.141319585450144E-14</c:v>
                </c:pt>
                <c:pt idx="250">
                  <c:v>-6.1479714603127816E-14</c:v>
                </c:pt>
                <c:pt idx="251">
                  <c:v>-6.1546305495284202E-14</c:v>
                </c:pt>
                <c:pt idx="252">
                  <c:v>-6.1612968609317032E-14</c:v>
                </c:pt>
                <c:pt idx="253">
                  <c:v>-6.1679704023657988E-14</c:v>
                </c:pt>
                <c:pt idx="254">
                  <c:v>-6.1746511816823998E-14</c:v>
                </c:pt>
                <c:pt idx="255">
                  <c:v>-6.1813392067417364E-14</c:v>
                </c:pt>
                <c:pt idx="256">
                  <c:v>-6.1880344854125929E-14</c:v>
                </c:pt>
                <c:pt idx="257">
                  <c:v>-6.194737025572303E-14</c:v>
                </c:pt>
                <c:pt idx="258">
                  <c:v>-6.2014468351067711E-14</c:v>
                </c:pt>
                <c:pt idx="259">
                  <c:v>-6.2081639219104729E-14</c:v>
                </c:pt>
                <c:pt idx="260">
                  <c:v>-6.2148882938864692E-14</c:v>
                </c:pt>
                <c:pt idx="261">
                  <c:v>-6.2216199589464177E-14</c:v>
                </c:pt>
                <c:pt idx="262">
                  <c:v>-6.2283589250105767E-14</c:v>
                </c:pt>
                <c:pt idx="263">
                  <c:v>-6.2351052000078174E-14</c:v>
                </c:pt>
                <c:pt idx="264">
                  <c:v>-6.2418587918756328E-14</c:v>
                </c:pt>
                <c:pt idx="265">
                  <c:v>-6.2486197085601509E-14</c:v>
                </c:pt>
                <c:pt idx="266">
                  <c:v>-6.2553879580161314E-14</c:v>
                </c:pt>
                <c:pt idx="267">
                  <c:v>-6.2621635482069925E-14</c:v>
                </c:pt>
                <c:pt idx="268">
                  <c:v>-6.2689464871048137E-14</c:v>
                </c:pt>
                <c:pt idx="269">
                  <c:v>-6.2757367826903353E-14</c:v>
                </c:pt>
                <c:pt idx="270">
                  <c:v>-6.2825344429529816E-14</c:v>
                </c:pt>
                <c:pt idx="271">
                  <c:v>-6.2893394758908619E-14</c:v>
                </c:pt>
                <c:pt idx="272">
                  <c:v>-6.2961518895107893E-14</c:v>
                </c:pt>
                <c:pt idx="273">
                  <c:v>-6.3029716918282724E-14</c:v>
                </c:pt>
                <c:pt idx="274">
                  <c:v>-6.3097988908675435E-14</c:v>
                </c:pt>
                <c:pt idx="275">
                  <c:v>-6.3166334946615619E-14</c:v>
                </c:pt>
                <c:pt idx="276">
                  <c:v>-6.3234755112520174E-14</c:v>
                </c:pt>
                <c:pt idx="277">
                  <c:v>-6.330324948689349E-14</c:v>
                </c:pt>
                <c:pt idx="278">
                  <c:v>-6.3371818150327492E-14</c:v>
                </c:pt>
                <c:pt idx="279">
                  <c:v>-6.3440461183501723E-14</c:v>
                </c:pt>
                <c:pt idx="280">
                  <c:v>-6.3509178667183448E-14</c:v>
                </c:pt>
                <c:pt idx="281">
                  <c:v>-6.3577970682227817E-14</c:v>
                </c:pt>
                <c:pt idx="282">
                  <c:v>-6.3646837309577879E-14</c:v>
                </c:pt>
                <c:pt idx="283">
                  <c:v>-6.3715778630264669E-14</c:v>
                </c:pt>
                <c:pt idx="284">
                  <c:v>-6.3784794725407372E-14</c:v>
                </c:pt>
                <c:pt idx="285">
                  <c:v>-6.3853885676213387E-14</c:v>
                </c:pt>
                <c:pt idx="286">
                  <c:v>-6.3923051563978428E-14</c:v>
                </c:pt>
                <c:pt idx="287">
                  <c:v>-6.3992292470086598E-14</c:v>
                </c:pt>
                <c:pt idx="288">
                  <c:v>-6.4061608476010492E-14</c:v>
                </c:pt>
                <c:pt idx="289">
                  <c:v>-6.413099966331131E-14</c:v>
                </c:pt>
                <c:pt idx="290">
                  <c:v>-6.4200466113638996E-14</c:v>
                </c:pt>
                <c:pt idx="291">
                  <c:v>-6.4270007908732213E-14</c:v>
                </c:pt>
                <c:pt idx="292">
                  <c:v>-6.4339625130418516E-14</c:v>
                </c:pt>
                <c:pt idx="293">
                  <c:v>-6.4409317860614523E-14</c:v>
                </c:pt>
                <c:pt idx="294">
                  <c:v>-6.4479086181325833E-14</c:v>
                </c:pt>
                <c:pt idx="295">
                  <c:v>-6.4548930174647245E-14</c:v>
                </c:pt>
                <c:pt idx="296">
                  <c:v>-6.4618849922762943E-14</c:v>
                </c:pt>
                <c:pt idx="297">
                  <c:v>-6.4688845507946325E-14</c:v>
                </c:pt>
                <c:pt idx="298">
                  <c:v>-6.475891701256035E-14</c:v>
                </c:pt>
                <c:pt idx="299">
                  <c:v>-6.4829064519057517E-14</c:v>
                </c:pt>
                <c:pt idx="300">
                  <c:v>-6.4899288109980017E-14</c:v>
                </c:pt>
                <c:pt idx="301">
                  <c:v>-6.4969587867959766E-14</c:v>
                </c:pt>
                <c:pt idx="302">
                  <c:v>-6.5039963875718562E-14</c:v>
                </c:pt>
                <c:pt idx="303">
                  <c:v>-6.5110416216068169E-14</c:v>
                </c:pt>
                <c:pt idx="304">
                  <c:v>-6.5180944971910361E-14</c:v>
                </c:pt>
                <c:pt idx="305">
                  <c:v>-6.525155022623714E-14</c:v>
                </c:pt>
                <c:pt idx="306">
                  <c:v>-6.5322232062130668E-14</c:v>
                </c:pt>
                <c:pt idx="307">
                  <c:v>-6.5392990562763541E-14</c:v>
                </c:pt>
                <c:pt idx="308">
                  <c:v>-6.5463825811398793E-14</c:v>
                </c:pt>
                <c:pt idx="309">
                  <c:v>-6.5534737891389926E-14</c:v>
                </c:pt>
                <c:pt idx="310">
                  <c:v>-6.5605726886181196E-14</c:v>
                </c:pt>
                <c:pt idx="311">
                  <c:v>-6.5676792879307507E-14</c:v>
                </c:pt>
                <c:pt idx="312">
                  <c:v>-6.5747935954394705E-14</c:v>
                </c:pt>
                <c:pt idx="313">
                  <c:v>-6.5819156195159472E-14</c:v>
                </c:pt>
                <c:pt idx="314">
                  <c:v>-6.5890453685409621E-14</c:v>
                </c:pt>
                <c:pt idx="315">
                  <c:v>-6.5961828509044044E-14</c:v>
                </c:pt>
                <c:pt idx="316">
                  <c:v>-6.6033280750052925E-14</c:v>
                </c:pt>
                <c:pt idx="317">
                  <c:v>-6.6104810492517729E-14</c:v>
                </c:pt>
                <c:pt idx="318">
                  <c:v>-6.6176417820611418E-14</c:v>
                </c:pt>
                <c:pt idx="319">
                  <c:v>-6.6248102818598433E-14</c:v>
                </c:pt>
                <c:pt idx="320">
                  <c:v>-6.6319865570834892E-14</c:v>
                </c:pt>
                <c:pt idx="321">
                  <c:v>-6.6391706161768642E-14</c:v>
                </c:pt>
                <c:pt idx="322">
                  <c:v>-6.6463624675939385E-14</c:v>
                </c:pt>
                <c:pt idx="323">
                  <c:v>-6.6535621197978717E-14</c:v>
                </c:pt>
                <c:pt idx="324">
                  <c:v>-6.6607695812610325E-14</c:v>
                </c:pt>
                <c:pt idx="325">
                  <c:v>-6.6679848604649983E-14</c:v>
                </c:pt>
                <c:pt idx="326">
                  <c:v>-6.6752079659005733E-14</c:v>
                </c:pt>
                <c:pt idx="327">
                  <c:v>-6.6824389060677929E-14</c:v>
                </c:pt>
                <c:pt idx="328">
                  <c:v>-6.6896776894759408E-14</c:v>
                </c:pt>
                <c:pt idx="329">
                  <c:v>-6.6969243246435522E-14</c:v>
                </c:pt>
                <c:pt idx="330">
                  <c:v>-6.7041788200984243E-14</c:v>
                </c:pt>
                <c:pt idx="331">
                  <c:v>-6.7114411843776313E-14</c:v>
                </c:pt>
                <c:pt idx="332">
                  <c:v>-6.718711426027532E-14</c:v>
                </c:pt>
                <c:pt idx="333">
                  <c:v>-6.7259895536037784E-14</c:v>
                </c:pt>
                <c:pt idx="334">
                  <c:v>-6.7332755756713225E-14</c:v>
                </c:pt>
                <c:pt idx="335">
                  <c:v>-6.7405695008044386E-14</c:v>
                </c:pt>
                <c:pt idx="336">
                  <c:v>-6.7478713375867247E-14</c:v>
                </c:pt>
                <c:pt idx="337">
                  <c:v>-6.755181094611109E-14</c:v>
                </c:pt>
                <c:pt idx="338">
                  <c:v>-6.7624987804798658E-14</c:v>
                </c:pt>
                <c:pt idx="339">
                  <c:v>-6.7698244038046274E-14</c:v>
                </c:pt>
                <c:pt idx="340">
                  <c:v>-6.7771579732063902E-14</c:v>
                </c:pt>
                <c:pt idx="341">
                  <c:v>-6.784499497315526E-14</c:v>
                </c:pt>
                <c:pt idx="342">
                  <c:v>-6.7918489847717909E-14</c:v>
                </c:pt>
                <c:pt idx="343">
                  <c:v>-6.7992064442243429E-14</c:v>
                </c:pt>
                <c:pt idx="344">
                  <c:v>-6.8065718843317382E-14</c:v>
                </c:pt>
                <c:pt idx="345">
                  <c:v>-6.8139453137619541E-14</c:v>
                </c:pt>
                <c:pt idx="346">
                  <c:v>-6.821326741192396E-14</c:v>
                </c:pt>
                <c:pt idx="347">
                  <c:v>-6.8287161753099018E-14</c:v>
                </c:pt>
                <c:pt idx="348">
                  <c:v>-6.8361136248107593E-14</c:v>
                </c:pt>
                <c:pt idx="349">
                  <c:v>-6.8435190984007175E-14</c:v>
                </c:pt>
                <c:pt idx="350">
                  <c:v>-6.8509326047949842E-14</c:v>
                </c:pt>
                <c:pt idx="351">
                  <c:v>-6.8583541527182562E-14</c:v>
                </c:pt>
                <c:pt idx="352">
                  <c:v>-6.8657837509047095E-14</c:v>
                </c:pt>
                <c:pt idx="353">
                  <c:v>-6.8732214080980238E-14</c:v>
                </c:pt>
                <c:pt idx="354">
                  <c:v>-6.8806671330513861E-14</c:v>
                </c:pt>
                <c:pt idx="355">
                  <c:v>-6.8881209345275074E-14</c:v>
                </c:pt>
                <c:pt idx="356">
                  <c:v>-6.8955828212986219E-14</c:v>
                </c:pt>
                <c:pt idx="357">
                  <c:v>-6.9030528021465123E-14</c:v>
                </c:pt>
                <c:pt idx="358">
                  <c:v>-6.9105308858625044E-14</c:v>
                </c:pt>
                <c:pt idx="359">
                  <c:v>-6.9180170812474878E-14</c:v>
                </c:pt>
                <c:pt idx="360">
                  <c:v>-6.9255113971119205E-14</c:v>
                </c:pt>
                <c:pt idx="361">
                  <c:v>-6.933013842275853E-14</c:v>
                </c:pt>
                <c:pt idx="362">
                  <c:v>-6.9405244255689133E-14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4-4DAB-9B16-6B19D945F2F2}"/>
            </c:ext>
          </c:extLst>
        </c:ser>
        <c:ser>
          <c:idx val="2"/>
          <c:order val="1"/>
          <c:tx>
            <c:strRef>
              <c:f>'ניתוח תמהיל נבחר'!$DB$49</c:f>
              <c:strCache>
                <c:ptCount val="1"/>
                <c:pt idx="0">
                  <c:v>מחמיר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נבחר'!$DD$53:$DD$415</c:f>
              <c:numCache>
                <c:formatCode>"₪"\ #,##0</c:formatCode>
                <c:ptCount val="363"/>
                <c:pt idx="0">
                  <c:v>4530.5396266098014</c:v>
                </c:pt>
                <c:pt idx="1">
                  <c:v>4530.6208748960544</c:v>
                </c:pt>
                <c:pt idx="2">
                  <c:v>4530.7394022657827</c:v>
                </c:pt>
                <c:pt idx="3">
                  <c:v>4530.8918701594876</c:v>
                </c:pt>
                <c:pt idx="4">
                  <c:v>4531.071557934496</c:v>
                </c:pt>
                <c:pt idx="5">
                  <c:v>4531.2751307917551</c:v>
                </c:pt>
                <c:pt idx="6">
                  <c:v>4532.9487630349731</c:v>
                </c:pt>
                <c:pt idx="7">
                  <c:v>4534.637995713314</c:v>
                </c:pt>
                <c:pt idx="8">
                  <c:v>4536.3394736641603</c:v>
                </c:pt>
                <c:pt idx="9">
                  <c:v>4538.0532379641654</c:v>
                </c:pt>
                <c:pt idx="10">
                  <c:v>4539.7895642559051</c:v>
                </c:pt>
                <c:pt idx="11">
                  <c:v>4541.5314676942853</c:v>
                </c:pt>
                <c:pt idx="12">
                  <c:v>4543.2755557599048</c:v>
                </c:pt>
                <c:pt idx="13">
                  <c:v>4545.0629287804413</c:v>
                </c:pt>
                <c:pt idx="14">
                  <c:v>4546.8492081127752</c:v>
                </c:pt>
                <c:pt idx="15">
                  <c:v>4548.6309619626782</c:v>
                </c:pt>
                <c:pt idx="16">
                  <c:v>4550.4081770449138</c:v>
                </c:pt>
                <c:pt idx="17">
                  <c:v>4552.1808400967102</c:v>
                </c:pt>
                <c:pt idx="18">
                  <c:v>4553.9489378775224</c:v>
                </c:pt>
                <c:pt idx="19">
                  <c:v>4556.0079316134143</c:v>
                </c:pt>
                <c:pt idx="20">
                  <c:v>4558.0614851736927</c:v>
                </c:pt>
                <c:pt idx="21">
                  <c:v>4560.1095795309466</c:v>
                </c:pt>
                <c:pt idx="22">
                  <c:v>4562.1521956934175</c:v>
                </c:pt>
                <c:pt idx="23">
                  <c:v>4564.1893147045648</c:v>
                </c:pt>
                <c:pt idx="24">
                  <c:v>4566.2209176426495</c:v>
                </c:pt>
                <c:pt idx="25">
                  <c:v>4568.2469856203043</c:v>
                </c:pt>
                <c:pt idx="26">
                  <c:v>4570.2674997841123</c:v>
                </c:pt>
                <c:pt idx="27">
                  <c:v>4572.2824413141971</c:v>
                </c:pt>
                <c:pt idx="28">
                  <c:v>4574.2917914238024</c:v>
                </c:pt>
                <c:pt idx="29">
                  <c:v>4576.2955313588855</c:v>
                </c:pt>
                <c:pt idx="30">
                  <c:v>4578.2936423977053</c:v>
                </c:pt>
                <c:pt idx="31">
                  <c:v>4580.2861058504241</c:v>
                </c:pt>
                <c:pt idx="32">
                  <c:v>4582.2729030586988</c:v>
                </c:pt>
                <c:pt idx="33">
                  <c:v>4584.2540153952923</c:v>
                </c:pt>
                <c:pt idx="34">
                  <c:v>4586.2294242636744</c:v>
                </c:pt>
                <c:pt idx="35">
                  <c:v>4588.1991110976296</c:v>
                </c:pt>
                <c:pt idx="36">
                  <c:v>4590.1630573608727</c:v>
                </c:pt>
                <c:pt idx="37">
                  <c:v>4592.1212445466645</c:v>
                </c:pt>
                <c:pt idx="38">
                  <c:v>4594.0736541774304</c:v>
                </c:pt>
                <c:pt idx="39">
                  <c:v>4596.0202678043843</c:v>
                </c:pt>
                <c:pt idx="40">
                  <c:v>4597.9610670071588</c:v>
                </c:pt>
                <c:pt idx="41">
                  <c:v>4599.8960333934283</c:v>
                </c:pt>
                <c:pt idx="42">
                  <c:v>4601.8251485985502</c:v>
                </c:pt>
                <c:pt idx="43">
                  <c:v>4603.7483942852004</c:v>
                </c:pt>
                <c:pt idx="44">
                  <c:v>4605.6657521430161</c:v>
                </c:pt>
                <c:pt idx="45">
                  <c:v>4607.5772038882387</c:v>
                </c:pt>
                <c:pt idx="46">
                  <c:v>4609.482731263367</c:v>
                </c:pt>
                <c:pt idx="47">
                  <c:v>4611.3823160368102</c:v>
                </c:pt>
                <c:pt idx="48">
                  <c:v>4613.2759400025398</c:v>
                </c:pt>
                <c:pt idx="49">
                  <c:v>4615.1635849797603</c:v>
                </c:pt>
                <c:pt idx="50">
                  <c:v>4617.0452328125666</c:v>
                </c:pt>
                <c:pt idx="51">
                  <c:v>4618.9208653696187</c:v>
                </c:pt>
                <c:pt idx="52">
                  <c:v>4620.7904645438111</c:v>
                </c:pt>
                <c:pt idx="53">
                  <c:v>4622.6540122519536</c:v>
                </c:pt>
                <c:pt idx="54">
                  <c:v>4624.5114904344518</c:v>
                </c:pt>
                <c:pt idx="55">
                  <c:v>4626.3628810549944</c:v>
                </c:pt>
                <c:pt idx="56">
                  <c:v>4628.2081661002412</c:v>
                </c:pt>
                <c:pt idx="57">
                  <c:v>4630.0473275795212</c:v>
                </c:pt>
                <c:pt idx="58">
                  <c:v>4631.8803475245268</c:v>
                </c:pt>
                <c:pt idx="59">
                  <c:v>4633.7078815101131</c:v>
                </c:pt>
                <c:pt idx="60">
                  <c:v>4635.529914792648</c:v>
                </c:pt>
                <c:pt idx="61">
                  <c:v>4637.3464326652529</c:v>
                </c:pt>
                <c:pt idx="62">
                  <c:v>4639.1574204575827</c:v>
                </c:pt>
                <c:pt idx="63">
                  <c:v>4640.9628635356194</c:v>
                </c:pt>
                <c:pt idx="64">
                  <c:v>4642.7627473014618</c:v>
                </c:pt>
                <c:pt idx="65">
                  <c:v>4644.5570571931266</c:v>
                </c:pt>
                <c:pt idx="66">
                  <c:v>4646.3457786843537</c:v>
                </c:pt>
                <c:pt idx="67">
                  <c:v>4648.1288972844141</c:v>
                </c:pt>
                <c:pt idx="68">
                  <c:v>4649.9063985379225</c:v>
                </c:pt>
                <c:pt idx="69">
                  <c:v>4651.6782680246579</c:v>
                </c:pt>
                <c:pt idx="70">
                  <c:v>4653.4444913593907</c:v>
                </c:pt>
                <c:pt idx="71">
                  <c:v>4655.2050541917069</c:v>
                </c:pt>
                <c:pt idx="72">
                  <c:v>4656.9599422058473</c:v>
                </c:pt>
                <c:pt idx="73">
                  <c:v>4658.7091411205456</c:v>
                </c:pt>
                <c:pt idx="74">
                  <c:v>4660.452636688874</c:v>
                </c:pt>
                <c:pt idx="75">
                  <c:v>4662.190414698096</c:v>
                </c:pt>
                <c:pt idx="76">
                  <c:v>4663.9224609695166</c:v>
                </c:pt>
                <c:pt idx="77">
                  <c:v>4665.6487613583531</c:v>
                </c:pt>
                <c:pt idx="78">
                  <c:v>4667.3693017535952</c:v>
                </c:pt>
                <c:pt idx="79">
                  <c:v>4669.0840680778783</c:v>
                </c:pt>
                <c:pt idx="80">
                  <c:v>4670.7930462873646</c:v>
                </c:pt>
                <c:pt idx="81">
                  <c:v>4672.4962223716229</c:v>
                </c:pt>
                <c:pt idx="82">
                  <c:v>4674.1935823535259</c:v>
                </c:pt>
                <c:pt idx="83">
                  <c:v>4675.8851122891338</c:v>
                </c:pt>
                <c:pt idx="84">
                  <c:v>4677.5707982676031</c:v>
                </c:pt>
                <c:pt idx="85">
                  <c:v>4679.2506264110943</c:v>
                </c:pt>
                <c:pt idx="86">
                  <c:v>4680.924582874678</c:v>
                </c:pt>
                <c:pt idx="87">
                  <c:v>4682.5926538462563</c:v>
                </c:pt>
                <c:pt idx="88">
                  <c:v>4684.2548255464908</c:v>
                </c:pt>
                <c:pt idx="89">
                  <c:v>4685.9110842287264</c:v>
                </c:pt>
                <c:pt idx="90">
                  <c:v>4687.5614161789335</c:v>
                </c:pt>
                <c:pt idx="91">
                  <c:v>4689.2058077156435</c:v>
                </c:pt>
                <c:pt idx="92">
                  <c:v>4690.8442451899045</c:v>
                </c:pt>
                <c:pt idx="93">
                  <c:v>4692.4767149852287</c:v>
                </c:pt>
                <c:pt idx="94">
                  <c:v>4694.1032035175613</c:v>
                </c:pt>
                <c:pt idx="95">
                  <c:v>4695.7236972352384</c:v>
                </c:pt>
                <c:pt idx="96">
                  <c:v>4697.3381826189652</c:v>
                </c:pt>
                <c:pt idx="97">
                  <c:v>4698.9466461817956</c:v>
                </c:pt>
                <c:pt idx="98">
                  <c:v>4700.549074469116</c:v>
                </c:pt>
                <c:pt idx="99">
                  <c:v>4702.1454540586401</c:v>
                </c:pt>
                <c:pt idx="100">
                  <c:v>4703.7357715604021</c:v>
                </c:pt>
                <c:pt idx="101">
                  <c:v>4705.3200136167707</c:v>
                </c:pt>
                <c:pt idx="102">
                  <c:v>4706.8981669024506</c:v>
                </c:pt>
                <c:pt idx="103">
                  <c:v>4708.4702181245102</c:v>
                </c:pt>
                <c:pt idx="104">
                  <c:v>4710.0361540223967</c:v>
                </c:pt>
                <c:pt idx="105">
                  <c:v>4711.5959613679788</c:v>
                </c:pt>
                <c:pt idx="106">
                  <c:v>4713.1496269655763</c:v>
                </c:pt>
                <c:pt idx="107">
                  <c:v>4714.6971376520059</c:v>
                </c:pt>
                <c:pt idx="108">
                  <c:v>4716.238480296639</c:v>
                </c:pt>
                <c:pt idx="109">
                  <c:v>4717.7736418014529</c:v>
                </c:pt>
                <c:pt idx="110">
                  <c:v>4719.3026091011034</c:v>
                </c:pt>
                <c:pt idx="111">
                  <c:v>4720.8253691629907</c:v>
                </c:pt>
                <c:pt idx="112">
                  <c:v>4722.341908987346</c:v>
                </c:pt>
                <c:pt idx="113">
                  <c:v>4723.8522156073104</c:v>
                </c:pt>
                <c:pt idx="114">
                  <c:v>4725.3562760890345</c:v>
                </c:pt>
                <c:pt idx="115">
                  <c:v>4726.8540775317797</c:v>
                </c:pt>
                <c:pt idx="116">
                  <c:v>4728.3456070680195</c:v>
                </c:pt>
                <c:pt idx="117">
                  <c:v>4729.8308518635631</c:v>
                </c:pt>
                <c:pt idx="118">
                  <c:v>4731.3097991176728</c:v>
                </c:pt>
                <c:pt idx="119">
                  <c:v>4732.7824360631957</c:v>
                </c:pt>
                <c:pt idx="120">
                  <c:v>4734.1345068007322</c:v>
                </c:pt>
                <c:pt idx="121">
                  <c:v>4735.4809146397565</c:v>
                </c:pt>
                <c:pt idx="122">
                  <c:v>4736.8216488392372</c:v>
                </c:pt>
                <c:pt idx="123">
                  <c:v>4738.156698681797</c:v>
                </c:pt>
                <c:pt idx="124">
                  <c:v>4739.4860534738655</c:v>
                </c:pt>
                <c:pt idx="125">
                  <c:v>4740.8097025458401</c:v>
                </c:pt>
                <c:pt idx="126">
                  <c:v>4742.12763525225</c:v>
                </c:pt>
                <c:pt idx="127">
                  <c:v>4743.439840971927</c:v>
                </c:pt>
                <c:pt idx="128">
                  <c:v>4744.7463091081836</c:v>
                </c:pt>
                <c:pt idx="129">
                  <c:v>4746.0470290889916</c:v>
                </c:pt>
                <c:pt idx="130">
                  <c:v>4747.3419903671693</c:v>
                </c:pt>
                <c:pt idx="131">
                  <c:v>4748.6311824205777</c:v>
                </c:pt>
                <c:pt idx="132">
                  <c:v>4749.9145947523175</c:v>
                </c:pt>
                <c:pt idx="133">
                  <c:v>4751.1922168909286</c:v>
                </c:pt>
                <c:pt idx="134">
                  <c:v>4752.4640383906099</c:v>
                </c:pt>
                <c:pt idx="135">
                  <c:v>4753.7300488314277</c:v>
                </c:pt>
                <c:pt idx="136">
                  <c:v>4754.9902378195366</c:v>
                </c:pt>
                <c:pt idx="137">
                  <c:v>4756.2445949874127</c:v>
                </c:pt>
                <c:pt idx="138">
                  <c:v>4757.4931099940823</c:v>
                </c:pt>
                <c:pt idx="139">
                  <c:v>4758.7357725253623</c:v>
                </c:pt>
                <c:pt idx="140">
                  <c:v>4759.9725722941057</c:v>
                </c:pt>
                <c:pt idx="141">
                  <c:v>4761.2034990404527</c:v>
                </c:pt>
                <c:pt idx="142">
                  <c:v>4762.4285425320877</c:v>
                </c:pt>
                <c:pt idx="143">
                  <c:v>4763.647692564502</c:v>
                </c:pt>
                <c:pt idx="144">
                  <c:v>4764.8609389612639</c:v>
                </c:pt>
                <c:pt idx="145">
                  <c:v>4766.0682715742942</c:v>
                </c:pt>
                <c:pt idx="146">
                  <c:v>4767.2696802841465</c:v>
                </c:pt>
                <c:pt idx="147">
                  <c:v>4768.4651550002955</c:v>
                </c:pt>
                <c:pt idx="148">
                  <c:v>4769.6546856614332</c:v>
                </c:pt>
                <c:pt idx="149">
                  <c:v>4770.8382622357658</c:v>
                </c:pt>
                <c:pt idx="150">
                  <c:v>4772.0158747213218</c:v>
                </c:pt>
                <c:pt idx="151">
                  <c:v>4773.1875131462657</c:v>
                </c:pt>
                <c:pt idx="152">
                  <c:v>4774.3531675692147</c:v>
                </c:pt>
                <c:pt idx="153">
                  <c:v>4775.5128280795689</c:v>
                </c:pt>
                <c:pt idx="154">
                  <c:v>4776.6664847978382</c:v>
                </c:pt>
                <c:pt idx="155">
                  <c:v>4777.814127875984</c:v>
                </c:pt>
                <c:pt idx="156">
                  <c:v>4778.9557474977646</c:v>
                </c:pt>
                <c:pt idx="157">
                  <c:v>4780.0913338790851</c:v>
                </c:pt>
                <c:pt idx="158">
                  <c:v>4781.220877268358</c:v>
                </c:pt>
                <c:pt idx="159">
                  <c:v>4782.3443679468646</c:v>
                </c:pt>
                <c:pt idx="160">
                  <c:v>4783.4617962291295</c:v>
                </c:pt>
                <c:pt idx="161">
                  <c:v>4784.5731524632993</c:v>
                </c:pt>
                <c:pt idx="162">
                  <c:v>4785.6784270315247</c:v>
                </c:pt>
                <c:pt idx="163">
                  <c:v>4786.7776103503556</c:v>
                </c:pt>
                <c:pt idx="164">
                  <c:v>4787.8706928711354</c:v>
                </c:pt>
                <c:pt idx="165">
                  <c:v>4788.957665080412</c:v>
                </c:pt>
                <c:pt idx="166">
                  <c:v>4790.038517500343</c:v>
                </c:pt>
                <c:pt idx="167">
                  <c:v>4791.1132406891247</c:v>
                </c:pt>
                <c:pt idx="168">
                  <c:v>4792.1818252414087</c:v>
                </c:pt>
                <c:pt idx="169">
                  <c:v>4793.2442617887391</c:v>
                </c:pt>
                <c:pt idx="170">
                  <c:v>4794.3005409999932</c:v>
                </c:pt>
                <c:pt idx="171">
                  <c:v>4795.3506535818278</c:v>
                </c:pt>
                <c:pt idx="172">
                  <c:v>4796.3945902791347</c:v>
                </c:pt>
                <c:pt idx="173">
                  <c:v>4797.4323418754984</c:v>
                </c:pt>
                <c:pt idx="174">
                  <c:v>4798.463899193669</c:v>
                </c:pt>
                <c:pt idx="175">
                  <c:v>4799.4892530960387</c:v>
                </c:pt>
                <c:pt idx="176">
                  <c:v>4800.5083944851176</c:v>
                </c:pt>
                <c:pt idx="177">
                  <c:v>4801.5213143040337</c:v>
                </c:pt>
                <c:pt idx="178">
                  <c:v>4802.5280035370224</c:v>
                </c:pt>
                <c:pt idx="179">
                  <c:v>4803.5284532099358</c:v>
                </c:pt>
                <c:pt idx="180">
                  <c:v>4483.9490054217849</c:v>
                </c:pt>
                <c:pt idx="181">
                  <c:v>4484.1826399682568</c:v>
                </c:pt>
                <c:pt idx="182">
                  <c:v>4484.4115778958703</c:v>
                </c:pt>
                <c:pt idx="183">
                  <c:v>4484.6358117754498</c:v>
                </c:pt>
                <c:pt idx="184">
                  <c:v>4484.8553341860843</c:v>
                </c:pt>
                <c:pt idx="185">
                  <c:v>4485.0701377153273</c:v>
                </c:pt>
                <c:pt idx="186">
                  <c:v>4485.2802149593754</c:v>
                </c:pt>
                <c:pt idx="187">
                  <c:v>4485.4855585232781</c:v>
                </c:pt>
                <c:pt idx="188">
                  <c:v>4485.6861610211217</c:v>
                </c:pt>
                <c:pt idx="189">
                  <c:v>4485.882015076234</c:v>
                </c:pt>
                <c:pt idx="190">
                  <c:v>4486.0731133213785</c:v>
                </c:pt>
                <c:pt idx="191">
                  <c:v>4486.2594483989596</c:v>
                </c:pt>
                <c:pt idx="192">
                  <c:v>1341.193960549841</c:v>
                </c:pt>
                <c:pt idx="193">
                  <c:v>1341.3707472590881</c:v>
                </c:pt>
                <c:pt idx="194">
                  <c:v>1341.5427487878676</c:v>
                </c:pt>
                <c:pt idx="195">
                  <c:v>1341.7099578191953</c:v>
                </c:pt>
                <c:pt idx="196">
                  <c:v>1341.8723670467627</c:v>
                </c:pt>
                <c:pt idx="197">
                  <c:v>1342.0299691751493</c:v>
                </c:pt>
                <c:pt idx="198">
                  <c:v>1342.1827569200375</c:v>
                </c:pt>
                <c:pt idx="199">
                  <c:v>1342.3307230084292</c:v>
                </c:pt>
                <c:pt idx="200">
                  <c:v>1342.4738601788647</c:v>
                </c:pt>
                <c:pt idx="201">
                  <c:v>1342.6121611816425</c:v>
                </c:pt>
                <c:pt idx="202">
                  <c:v>1342.7456187790422</c:v>
                </c:pt>
                <c:pt idx="203">
                  <c:v>1342.8742257455499</c:v>
                </c:pt>
                <c:pt idx="204">
                  <c:v>1342.9979748680823</c:v>
                </c:pt>
                <c:pt idx="205">
                  <c:v>1343.1168589462152</c:v>
                </c:pt>
                <c:pt idx="206">
                  <c:v>1343.2308707924158</c:v>
                </c:pt>
                <c:pt idx="207">
                  <c:v>1343.3400032322743</c:v>
                </c:pt>
                <c:pt idx="208">
                  <c:v>1343.4442491047353</c:v>
                </c:pt>
                <c:pt idx="209">
                  <c:v>1343.5436012623359</c:v>
                </c:pt>
                <c:pt idx="210">
                  <c:v>1343.638052571446</c:v>
                </c:pt>
                <c:pt idx="211">
                  <c:v>1343.7275959125041</c:v>
                </c:pt>
                <c:pt idx="212">
                  <c:v>1343.8122241802607</c:v>
                </c:pt>
                <c:pt idx="213">
                  <c:v>1343.8919302840241</c:v>
                </c:pt>
                <c:pt idx="214">
                  <c:v>1343.9667071479039</c:v>
                </c:pt>
                <c:pt idx="215">
                  <c:v>1344.0365477110593</c:v>
                </c:pt>
                <c:pt idx="216">
                  <c:v>1344.1014449279512</c:v>
                </c:pt>
                <c:pt idx="217">
                  <c:v>1344.1613917685913</c:v>
                </c:pt>
                <c:pt idx="218">
                  <c:v>1344.2163812187976</c:v>
                </c:pt>
                <c:pt idx="219">
                  <c:v>1344.2664062804488</c:v>
                </c:pt>
                <c:pt idx="220">
                  <c:v>1344.3114599717451</c:v>
                </c:pt>
                <c:pt idx="221">
                  <c:v>1344.3515353274638</c:v>
                </c:pt>
                <c:pt idx="222">
                  <c:v>1344.3866253992257</c:v>
                </c:pt>
                <c:pt idx="223">
                  <c:v>1344.4167232557545</c:v>
                </c:pt>
                <c:pt idx="224">
                  <c:v>1344.4418219831471</c:v>
                </c:pt>
                <c:pt idx="225">
                  <c:v>1344.4619146851378</c:v>
                </c:pt>
                <c:pt idx="226">
                  <c:v>1344.4769944833695</c:v>
                </c:pt>
                <c:pt idx="227">
                  <c:v>1344.4870545176693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4-4DAB-9B16-6B19D945F2F2}"/>
            </c:ext>
          </c:extLst>
        </c:ser>
        <c:ser>
          <c:idx val="1"/>
          <c:order val="2"/>
          <c:tx>
            <c:strRef>
              <c:f>'ניתוח תמהיל נבחר'!$DI$49</c:f>
              <c:strCache>
                <c:ptCount val="1"/>
                <c:pt idx="0">
                  <c:v>מקל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נבחר'!$DK$53:$DK$415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4478.2465927513967</c:v>
                </c:pt>
                <c:pt idx="2">
                  <c:v>4478.3099619134455</c:v>
                </c:pt>
                <c:pt idx="3">
                  <c:v>4478.3914581534891</c:v>
                </c:pt>
                <c:pt idx="4">
                  <c:v>4478.48747533596</c:v>
                </c:pt>
                <c:pt idx="5">
                  <c:v>4478.59621767727</c:v>
                </c:pt>
                <c:pt idx="6">
                  <c:v>4479.7808150354904</c:v>
                </c:pt>
                <c:pt idx="7">
                  <c:v>4480.9724140898343</c:v>
                </c:pt>
                <c:pt idx="8">
                  <c:v>4482.1692090007637</c:v>
                </c:pt>
                <c:pt idx="9">
                  <c:v>4483.371207254143</c:v>
                </c:pt>
                <c:pt idx="10">
                  <c:v>4484.5838694044705</c:v>
                </c:pt>
                <c:pt idx="11">
                  <c:v>4485.7981234943454</c:v>
                </c:pt>
                <c:pt idx="12">
                  <c:v>4487.0121529983317</c:v>
                </c:pt>
                <c:pt idx="13">
                  <c:v>4488.2478121206495</c:v>
                </c:pt>
                <c:pt idx="14">
                  <c:v>4489.4814583636071</c:v>
                </c:pt>
                <c:pt idx="15">
                  <c:v>4490.7112639864263</c:v>
                </c:pt>
                <c:pt idx="16">
                  <c:v>4491.9372209389012</c:v>
                </c:pt>
                <c:pt idx="17">
                  <c:v>4493.1593211856944</c:v>
                </c:pt>
                <c:pt idx="18">
                  <c:v>4494.3775567062257</c:v>
                </c:pt>
                <c:pt idx="19">
                  <c:v>4495.8084255047743</c:v>
                </c:pt>
                <c:pt idx="20">
                  <c:v>4497.2346978487931</c:v>
                </c:pt>
                <c:pt idx="21">
                  <c:v>4498.6563623433331</c:v>
                </c:pt>
                <c:pt idx="22">
                  <c:v>4500.0734076165263</c:v>
                </c:pt>
                <c:pt idx="23">
                  <c:v>4501.4858223194014</c:v>
                </c:pt>
                <c:pt idx="24">
                  <c:v>4502.8935951256972</c:v>
                </c:pt>
                <c:pt idx="25">
                  <c:v>4504.296714731674</c:v>
                </c:pt>
                <c:pt idx="26">
                  <c:v>4483.9564897306664</c:v>
                </c:pt>
                <c:pt idx="27">
                  <c:v>4485.1822166759348</c:v>
                </c:pt>
                <c:pt idx="28">
                  <c:v>4486.4038262170825</c:v>
                </c:pt>
                <c:pt idx="29">
                  <c:v>4487.6213099069937</c:v>
                </c:pt>
                <c:pt idx="30">
                  <c:v>4488.8346593162478</c:v>
                </c:pt>
                <c:pt idx="31">
                  <c:v>4490.0438660330119</c:v>
                </c:pt>
                <c:pt idx="32">
                  <c:v>4491.2489216629156</c:v>
                </c:pt>
                <c:pt idx="33">
                  <c:v>4492.4498178289487</c:v>
                </c:pt>
                <c:pt idx="34">
                  <c:v>4493.646546171336</c:v>
                </c:pt>
                <c:pt idx="35">
                  <c:v>4494.8390983474383</c:v>
                </c:pt>
                <c:pt idx="36">
                  <c:v>4496.0274660316354</c:v>
                </c:pt>
                <c:pt idx="37">
                  <c:v>4497.2116409152168</c:v>
                </c:pt>
                <c:pt idx="38">
                  <c:v>4498.3916147062791</c:v>
                </c:pt>
                <c:pt idx="39">
                  <c:v>4499.5673791296122</c:v>
                </c:pt>
                <c:pt idx="40">
                  <c:v>4500.7389259265992</c:v>
                </c:pt>
                <c:pt idx="41">
                  <c:v>4501.9062468551128</c:v>
                </c:pt>
                <c:pt idx="42">
                  <c:v>4503.0693336894064</c:v>
                </c:pt>
                <c:pt idx="43">
                  <c:v>4504.228178220018</c:v>
                </c:pt>
                <c:pt idx="44">
                  <c:v>4505.382772253668</c:v>
                </c:pt>
                <c:pt idx="45">
                  <c:v>4506.5331076131615</c:v>
                </c:pt>
                <c:pt idx="46">
                  <c:v>4507.6791761372842</c:v>
                </c:pt>
                <c:pt idx="47">
                  <c:v>4508.8209696807135</c:v>
                </c:pt>
                <c:pt idx="48">
                  <c:v>4509.9584801139181</c:v>
                </c:pt>
                <c:pt idx="49">
                  <c:v>4511.0916993230639</c:v>
                </c:pt>
                <c:pt idx="50">
                  <c:v>4512.2206192099238</c:v>
                </c:pt>
                <c:pt idx="51">
                  <c:v>4513.3452316917846</c:v>
                </c:pt>
                <c:pt idx="52">
                  <c:v>4514.4655287013538</c:v>
                </c:pt>
                <c:pt idx="53">
                  <c:v>4515.5815021866765</c:v>
                </c:pt>
                <c:pt idx="54">
                  <c:v>4516.6931441110419</c:v>
                </c:pt>
                <c:pt idx="55">
                  <c:v>4517.8004464528995</c:v>
                </c:pt>
                <c:pt idx="56">
                  <c:v>4518.9034012057746</c:v>
                </c:pt>
                <c:pt idx="57">
                  <c:v>4520.0020003781829</c:v>
                </c:pt>
                <c:pt idx="58">
                  <c:v>4521.0962359935475</c:v>
                </c:pt>
                <c:pt idx="59">
                  <c:v>4522.1864465070157</c:v>
                </c:pt>
                <c:pt idx="60">
                  <c:v>4523.2726248464651</c:v>
                </c:pt>
                <c:pt idx="61">
                  <c:v>4524.3547639573517</c:v>
                </c:pt>
                <c:pt idx="62">
                  <c:v>4525.432856802654</c:v>
                </c:pt>
                <c:pt idx="63">
                  <c:v>4526.5068963627928</c:v>
                </c:pt>
                <c:pt idx="64">
                  <c:v>4527.5768756355737</c:v>
                </c:pt>
                <c:pt idx="65">
                  <c:v>4528.6427876361213</c:v>
                </c:pt>
                <c:pt idx="66">
                  <c:v>4529.7046253968092</c:v>
                </c:pt>
                <c:pt idx="67">
                  <c:v>4530.762381967209</c:v>
                </c:pt>
                <c:pt idx="68">
                  <c:v>4531.8160504140214</c:v>
                </c:pt>
                <c:pt idx="69">
                  <c:v>4532.8656238210224</c:v>
                </c:pt>
                <c:pt idx="70">
                  <c:v>4533.9110952890042</c:v>
                </c:pt>
                <c:pt idx="71">
                  <c:v>4534.9524579357158</c:v>
                </c:pt>
                <c:pt idx="72">
                  <c:v>4535.9897048958164</c:v>
                </c:pt>
                <c:pt idx="73">
                  <c:v>4537.0228293208165</c:v>
                </c:pt>
                <c:pt idx="74">
                  <c:v>4538.0518243790284</c:v>
                </c:pt>
                <c:pt idx="75">
                  <c:v>4539.0766832555155</c:v>
                </c:pt>
                <c:pt idx="76">
                  <c:v>4540.0973991520459</c:v>
                </c:pt>
                <c:pt idx="77">
                  <c:v>4541.1139652870424</c:v>
                </c:pt>
                <c:pt idx="78">
                  <c:v>4542.1263748955416</c:v>
                </c:pt>
                <c:pt idx="79">
                  <c:v>4543.1346212291446</c:v>
                </c:pt>
                <c:pt idx="80">
                  <c:v>4544.138697555979</c:v>
                </c:pt>
                <c:pt idx="81">
                  <c:v>4545.1385971606578</c:v>
                </c:pt>
                <c:pt idx="82">
                  <c:v>4546.1343133442388</c:v>
                </c:pt>
                <c:pt idx="83">
                  <c:v>4547.1258394241868</c:v>
                </c:pt>
                <c:pt idx="84">
                  <c:v>4548.1131687343395</c:v>
                </c:pt>
                <c:pt idx="85">
                  <c:v>4549.096294624871</c:v>
                </c:pt>
                <c:pt idx="86">
                  <c:v>4550.0752104622616</c:v>
                </c:pt>
                <c:pt idx="87">
                  <c:v>4551.0499096292642</c:v>
                </c:pt>
                <c:pt idx="88">
                  <c:v>4552.0203855248756</c:v>
                </c:pt>
                <c:pt idx="89">
                  <c:v>4552.9866315643085</c:v>
                </c:pt>
                <c:pt idx="90">
                  <c:v>4553.9486411789658</c:v>
                </c:pt>
                <c:pt idx="91">
                  <c:v>4554.9064078164156</c:v>
                </c:pt>
                <c:pt idx="92">
                  <c:v>4555.8599249403669</c:v>
                </c:pt>
                <c:pt idx="93">
                  <c:v>4556.8091860306504</c:v>
                </c:pt>
                <c:pt idx="94">
                  <c:v>4557.7541845831947</c:v>
                </c:pt>
                <c:pt idx="95">
                  <c:v>4558.6949141100149</c:v>
                </c:pt>
                <c:pt idx="96">
                  <c:v>4559.6313681391894</c:v>
                </c:pt>
                <c:pt idx="97">
                  <c:v>4560.5635402148491</c:v>
                </c:pt>
                <c:pt idx="98">
                  <c:v>4561.4914238971633</c:v>
                </c:pt>
                <c:pt idx="99">
                  <c:v>4562.4150127623298</c:v>
                </c:pt>
                <c:pt idx="100">
                  <c:v>4563.3343004025592</c:v>
                </c:pt>
                <c:pt idx="101">
                  <c:v>4564.2492804260783</c:v>
                </c:pt>
                <c:pt idx="102">
                  <c:v>4565.15994645711</c:v>
                </c:pt>
                <c:pt idx="103">
                  <c:v>4566.0662921358817</c:v>
                </c:pt>
                <c:pt idx="104">
                  <c:v>4566.9683111186132</c:v>
                </c:pt>
                <c:pt idx="105">
                  <c:v>4567.8659970775216</c:v>
                </c:pt>
                <c:pt idx="106">
                  <c:v>4568.7593437008181</c:v>
                </c:pt>
                <c:pt idx="107">
                  <c:v>4569.6483446927123</c:v>
                </c:pt>
                <c:pt idx="108">
                  <c:v>4570.5329937734186</c:v>
                </c:pt>
                <c:pt idx="109">
                  <c:v>4571.4132846791563</c:v>
                </c:pt>
                <c:pt idx="110">
                  <c:v>4572.2892111621622</c:v>
                </c:pt>
                <c:pt idx="111">
                  <c:v>4573.1607669907025</c:v>
                </c:pt>
                <c:pt idx="112">
                  <c:v>4574.0279459490748</c:v>
                </c:pt>
                <c:pt idx="113">
                  <c:v>4574.890741837633</c:v>
                </c:pt>
                <c:pt idx="114">
                  <c:v>4575.7491484727925</c:v>
                </c:pt>
                <c:pt idx="115">
                  <c:v>4576.6031596870553</c:v>
                </c:pt>
                <c:pt idx="116">
                  <c:v>4577.4527693290192</c:v>
                </c:pt>
                <c:pt idx="117">
                  <c:v>4578.2979712634096</c:v>
                </c:pt>
                <c:pt idx="118">
                  <c:v>4579.1387593710933</c:v>
                </c:pt>
                <c:pt idx="119">
                  <c:v>4579.9751275491053</c:v>
                </c:pt>
                <c:pt idx="120">
                  <c:v>4580.7377817576544</c:v>
                </c:pt>
                <c:pt idx="121">
                  <c:v>4581.4964701615017</c:v>
                </c:pt>
                <c:pt idx="122">
                  <c:v>4582.2511876783492</c:v>
                </c:pt>
                <c:pt idx="123">
                  <c:v>4583.001929237842</c:v>
                </c:pt>
                <c:pt idx="124">
                  <c:v>4583.7486897816079</c:v>
                </c:pt>
                <c:pt idx="125">
                  <c:v>4584.4914642632948</c:v>
                </c:pt>
                <c:pt idx="126">
                  <c:v>4585.2302476485984</c:v>
                </c:pt>
                <c:pt idx="127">
                  <c:v>4585.9650349153071</c:v>
                </c:pt>
                <c:pt idx="128">
                  <c:v>4586.6958210533467</c:v>
                </c:pt>
                <c:pt idx="129">
                  <c:v>4587.422601064809</c:v>
                </c:pt>
                <c:pt idx="130">
                  <c:v>4588.1453699640033</c:v>
                </c:pt>
                <c:pt idx="131">
                  <c:v>4588.8641227774988</c:v>
                </c:pt>
                <c:pt idx="132">
                  <c:v>4589.5788545441674</c:v>
                </c:pt>
                <c:pt idx="133">
                  <c:v>4590.2895603152319</c:v>
                </c:pt>
                <c:pt idx="134">
                  <c:v>4590.9962351543127</c:v>
                </c:pt>
                <c:pt idx="135">
                  <c:v>4591.6988741374826</c:v>
                </c:pt>
                <c:pt idx="136">
                  <c:v>4592.3974723533056</c:v>
                </c:pt>
                <c:pt idx="137">
                  <c:v>4593.0920249029032</c:v>
                </c:pt>
                <c:pt idx="138">
                  <c:v>4593.7825268999995</c:v>
                </c:pt>
                <c:pt idx="139">
                  <c:v>4594.4689734709764</c:v>
                </c:pt>
                <c:pt idx="140">
                  <c:v>4595.1513597549329</c:v>
                </c:pt>
                <c:pt idx="141">
                  <c:v>4595.8296809037402</c:v>
                </c:pt>
                <c:pt idx="142">
                  <c:v>4596.5039320821052</c:v>
                </c:pt>
                <c:pt idx="143">
                  <c:v>4597.174108467625</c:v>
                </c:pt>
                <c:pt idx="144">
                  <c:v>4597.8402052508563</c:v>
                </c:pt>
                <c:pt idx="145">
                  <c:v>4598.5022176353723</c:v>
                </c:pt>
                <c:pt idx="146">
                  <c:v>4599.160140837831</c:v>
                </c:pt>
                <c:pt idx="147">
                  <c:v>4599.813970088042</c:v>
                </c:pt>
                <c:pt idx="148">
                  <c:v>4600.463700629035</c:v>
                </c:pt>
                <c:pt idx="149">
                  <c:v>4601.1093277171249</c:v>
                </c:pt>
                <c:pt idx="150">
                  <c:v>4601.750846621987</c:v>
                </c:pt>
                <c:pt idx="151">
                  <c:v>4602.3882526267307</c:v>
                </c:pt>
                <c:pt idx="152">
                  <c:v>4603.021541027967</c:v>
                </c:pt>
                <c:pt idx="153">
                  <c:v>4603.6507071358901</c:v>
                </c:pt>
                <c:pt idx="154">
                  <c:v>4604.275746274353</c:v>
                </c:pt>
                <c:pt idx="155">
                  <c:v>4604.8966537809411</c:v>
                </c:pt>
                <c:pt idx="156">
                  <c:v>4605.5134250070596</c:v>
                </c:pt>
                <c:pt idx="157">
                  <c:v>4606.1260553180091</c:v>
                </c:pt>
                <c:pt idx="158">
                  <c:v>4606.7345400930699</c:v>
                </c:pt>
                <c:pt idx="159">
                  <c:v>4607.3388747255885</c:v>
                </c:pt>
                <c:pt idx="160">
                  <c:v>4607.9390546230616</c:v>
                </c:pt>
                <c:pt idx="161">
                  <c:v>4608.5350752072227</c:v>
                </c:pt>
                <c:pt idx="162">
                  <c:v>4609.1269319141356</c:v>
                </c:pt>
                <c:pt idx="163">
                  <c:v>4609.7146201942769</c:v>
                </c:pt>
                <c:pt idx="164">
                  <c:v>4610.2981355126376</c:v>
                </c:pt>
                <c:pt idx="165">
                  <c:v>4610.877473348809</c:v>
                </c:pt>
                <c:pt idx="166">
                  <c:v>4611.4526291970842</c:v>
                </c:pt>
                <c:pt idx="167">
                  <c:v>4612.0235985665477</c:v>
                </c:pt>
                <c:pt idx="168">
                  <c:v>4612.5903769811821</c:v>
                </c:pt>
                <c:pt idx="169">
                  <c:v>4613.1529599799605</c:v>
                </c:pt>
                <c:pt idx="170">
                  <c:v>4613.7113431169528</c:v>
                </c:pt>
                <c:pt idx="171">
                  <c:v>4614.2655219614271</c:v>
                </c:pt>
                <c:pt idx="172">
                  <c:v>4614.8154920979541</c:v>
                </c:pt>
                <c:pt idx="173">
                  <c:v>4615.3612491265121</c:v>
                </c:pt>
                <c:pt idx="174">
                  <c:v>4615.9027886626027</c:v>
                </c:pt>
                <c:pt idx="175">
                  <c:v>4616.4401063373462</c:v>
                </c:pt>
                <c:pt idx="176">
                  <c:v>4616.9731977976071</c:v>
                </c:pt>
                <c:pt idx="177">
                  <c:v>4617.5020587060962</c:v>
                </c:pt>
                <c:pt idx="178">
                  <c:v>4618.0266847414905</c:v>
                </c:pt>
                <c:pt idx="179">
                  <c:v>4618.5470715985484</c:v>
                </c:pt>
                <c:pt idx="180">
                  <c:v>4339.4254993971299</c:v>
                </c:pt>
                <c:pt idx="181">
                  <c:v>4339.5645144802602</c:v>
                </c:pt>
                <c:pt idx="182">
                  <c:v>4339.7006967674488</c:v>
                </c:pt>
                <c:pt idx="183">
                  <c:v>4339.8340434810234</c:v>
                </c:pt>
                <c:pt idx="184">
                  <c:v>4339.9645518480847</c:v>
                </c:pt>
                <c:pt idx="185">
                  <c:v>4340.0922191005511</c:v>
                </c:pt>
                <c:pt idx="186">
                  <c:v>4340.2170424752094</c:v>
                </c:pt>
                <c:pt idx="187">
                  <c:v>4340.3390192137604</c:v>
                </c:pt>
                <c:pt idx="188">
                  <c:v>4340.4581465628644</c:v>
                </c:pt>
                <c:pt idx="189">
                  <c:v>4340.574421774194</c:v>
                </c:pt>
                <c:pt idx="190">
                  <c:v>4340.6878421044803</c:v>
                </c:pt>
                <c:pt idx="191">
                  <c:v>4340.7984048155649</c:v>
                </c:pt>
                <c:pt idx="192">
                  <c:v>1195.6590547630587</c:v>
                </c:pt>
                <c:pt idx="193">
                  <c:v>1195.7638940419399</c:v>
                </c:pt>
                <c:pt idx="194">
                  <c:v>1195.8658675182876</c:v>
                </c:pt>
                <c:pt idx="195">
                  <c:v>1195.9649724748763</c:v>
                </c:pt>
                <c:pt idx="196">
                  <c:v>1196.0612061998402</c:v>
                </c:pt>
                <c:pt idx="197">
                  <c:v>1196.1545659867265</c:v>
                </c:pt>
                <c:pt idx="198">
                  <c:v>1196.2450491345462</c:v>
                </c:pt>
                <c:pt idx="199">
                  <c:v>1196.332652947827</c:v>
                </c:pt>
                <c:pt idx="200">
                  <c:v>1196.4173747366656</c:v>
                </c:pt>
                <c:pt idx="201">
                  <c:v>1196.4992118167811</c:v>
                </c:pt>
                <c:pt idx="202">
                  <c:v>1196.5781615095691</c:v>
                </c:pt>
                <c:pt idx="203">
                  <c:v>1196.6542211421552</c:v>
                </c:pt>
                <c:pt idx="204">
                  <c:v>1196.7273880474493</c:v>
                </c:pt>
                <c:pt idx="205">
                  <c:v>1196.7976595641999</c:v>
                </c:pt>
                <c:pt idx="206">
                  <c:v>1196.8650330370519</c:v>
                </c:pt>
                <c:pt idx="207">
                  <c:v>1196.9295058165978</c:v>
                </c:pt>
                <c:pt idx="208">
                  <c:v>1196.9910752594387</c:v>
                </c:pt>
                <c:pt idx="209">
                  <c:v>1197.0497387282353</c:v>
                </c:pt>
                <c:pt idx="210">
                  <c:v>1197.1054935917698</c:v>
                </c:pt>
                <c:pt idx="211">
                  <c:v>1197.1583372250002</c:v>
                </c:pt>
                <c:pt idx="212">
                  <c:v>1197.2082670091186</c:v>
                </c:pt>
                <c:pt idx="213">
                  <c:v>1197.2552803316091</c:v>
                </c:pt>
                <c:pt idx="214">
                  <c:v>1197.2993745863068</c:v>
                </c:pt>
                <c:pt idx="215">
                  <c:v>1197.3405471734561</c:v>
                </c:pt>
                <c:pt idx="216">
                  <c:v>1197.3787954997699</c:v>
                </c:pt>
                <c:pt idx="217">
                  <c:v>1197.4141169784893</c:v>
                </c:pt>
                <c:pt idx="218">
                  <c:v>1197.4465090294448</c:v>
                </c:pt>
                <c:pt idx="219">
                  <c:v>1197.4759690791152</c:v>
                </c:pt>
                <c:pt idx="220">
                  <c:v>1197.5024945606885</c:v>
                </c:pt>
                <c:pt idx="221">
                  <c:v>1197.526082914125</c:v>
                </c:pt>
                <c:pt idx="222">
                  <c:v>1197.5467315862177</c:v>
                </c:pt>
                <c:pt idx="223">
                  <c:v>1197.5644380306544</c:v>
                </c:pt>
                <c:pt idx="224">
                  <c:v>1197.5791997080805</c:v>
                </c:pt>
                <c:pt idx="225">
                  <c:v>1197.5910140861613</c:v>
                </c:pt>
                <c:pt idx="226">
                  <c:v>1197.5998786396474</c:v>
                </c:pt>
                <c:pt idx="227">
                  <c:v>1197.605790850437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B4-4DAB-9B16-6B19D945F2F2}"/>
            </c:ext>
          </c:extLst>
        </c:ser>
        <c:ser>
          <c:idx val="3"/>
          <c:order val="3"/>
          <c:tx>
            <c:v>"ע"ח ריבית - עיקרי"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'ניתוח תמהיל נבחר'!$CY$53:$CY$415</c:f>
              <c:numCache>
                <c:formatCode>"₪"\ #,##0</c:formatCode>
                <c:ptCount val="363"/>
                <c:pt idx="0">
                  <c:v>1388.373871527775</c:v>
                </c:pt>
                <c:pt idx="1">
                  <c:v>1382.6310961406243</c:v>
                </c:pt>
                <c:pt idx="2">
                  <c:v>1376.8815670365761</c:v>
                </c:pt>
                <c:pt idx="3">
                  <c:v>1371.1247066210531</c:v>
                </c:pt>
                <c:pt idx="4">
                  <c:v>1365.3594712361451</c:v>
                </c:pt>
                <c:pt idx="5">
                  <c:v>1359.5853087047253</c:v>
                </c:pt>
                <c:pt idx="6">
                  <c:v>1355.784589865113</c:v>
                </c:pt>
                <c:pt idx="7">
                  <c:v>1351.9590781064428</c:v>
                </c:pt>
                <c:pt idx="8">
                  <c:v>1348.1082331245339</c:v>
                </c:pt>
                <c:pt idx="9">
                  <c:v>1344.2319878005146</c:v>
                </c:pt>
                <c:pt idx="10">
                  <c:v>1340.3316641469337</c:v>
                </c:pt>
                <c:pt idx="11">
                  <c:v>1336.4048702241148</c:v>
                </c:pt>
                <c:pt idx="12">
                  <c:v>1332.4510907932586</c:v>
                </c:pt>
                <c:pt idx="13">
                  <c:v>1328.4757603111307</c:v>
                </c:pt>
                <c:pt idx="14">
                  <c:v>1324.4728394662322</c:v>
                </c:pt>
                <c:pt idx="15">
                  <c:v>1320.4418294242059</c:v>
                </c:pt>
                <c:pt idx="16">
                  <c:v>1316.3826899038556</c:v>
                </c:pt>
                <c:pt idx="17">
                  <c:v>1312.2953801184556</c:v>
                </c:pt>
                <c:pt idx="18">
                  <c:v>1308.1798587749508</c:v>
                </c:pt>
                <c:pt idx="19">
                  <c:v>1304.4380103463479</c:v>
                </c:pt>
                <c:pt idx="20">
                  <c:v>1300.6646178524195</c:v>
                </c:pt>
                <c:pt idx="21">
                  <c:v>1296.8596414794781</c:v>
                </c:pt>
                <c:pt idx="22">
                  <c:v>1293.0230407064548</c:v>
                </c:pt>
                <c:pt idx="23">
                  <c:v>1289.1547743040328</c:v>
                </c:pt>
                <c:pt idx="24">
                  <c:v>1285.2548003337376</c:v>
                </c:pt>
                <c:pt idx="25">
                  <c:v>1281.3230761469817</c:v>
                </c:pt>
                <c:pt idx="26">
                  <c:v>1277.3595583840654</c:v>
                </c:pt>
                <c:pt idx="27">
                  <c:v>1273.3642029731313</c:v>
                </c:pt>
                <c:pt idx="28">
                  <c:v>1269.3369651290752</c:v>
                </c:pt>
                <c:pt idx="29">
                  <c:v>1265.2777993524119</c:v>
                </c:pt>
                <c:pt idx="30">
                  <c:v>1261.1866594280943</c:v>
                </c:pt>
                <c:pt idx="31">
                  <c:v>1257.0634984242893</c:v>
                </c:pt>
                <c:pt idx="32">
                  <c:v>1252.9082686911063</c:v>
                </c:pt>
                <c:pt idx="33">
                  <c:v>1248.7209218592818</c:v>
                </c:pt>
                <c:pt idx="34">
                  <c:v>1244.501408838817</c:v>
                </c:pt>
                <c:pt idx="35">
                  <c:v>1240.2496798175703</c:v>
                </c:pt>
                <c:pt idx="36">
                  <c:v>1235.9656842598033</c:v>
                </c:pt>
                <c:pt idx="37">
                  <c:v>1231.6493709046829</c:v>
                </c:pt>
                <c:pt idx="38">
                  <c:v>1227.3006877647322</c:v>
                </c:pt>
                <c:pt idx="39">
                  <c:v>1222.9195821242411</c:v>
                </c:pt>
                <c:pt idx="40">
                  <c:v>1218.5060005376249</c:v>
                </c:pt>
                <c:pt idx="41">
                  <c:v>1214.0598888277411</c:v>
                </c:pt>
                <c:pt idx="42">
                  <c:v>1209.5811920841552</c:v>
                </c:pt>
                <c:pt idx="43">
                  <c:v>1205.069854661361</c:v>
                </c:pt>
                <c:pt idx="44">
                  <c:v>1200.5258201769554</c:v>
                </c:pt>
                <c:pt idx="45">
                  <c:v>1195.9490315097626</c:v>
                </c:pt>
                <c:pt idx="46">
                  <c:v>1191.3394307979133</c:v>
                </c:pt>
                <c:pt idx="47">
                  <c:v>1186.6969594368745</c:v>
                </c:pt>
                <c:pt idx="48">
                  <c:v>1182.0215580774325</c:v>
                </c:pt>
                <c:pt idx="49">
                  <c:v>1177.3131666236272</c:v>
                </c:pt>
                <c:pt idx="50">
                  <c:v>1172.571724230638</c:v>
                </c:pt>
                <c:pt idx="51">
                  <c:v>1167.7971693026209</c:v>
                </c:pt>
                <c:pt idx="52">
                  <c:v>1162.9894394904979</c:v>
                </c:pt>
                <c:pt idx="53">
                  <c:v>1158.1484716896964</c:v>
                </c:pt>
                <c:pt idx="54">
                  <c:v>1153.2742020378387</c:v>
                </c:pt>
                <c:pt idx="55">
                  <c:v>1148.3665659123849</c:v>
                </c:pt>
                <c:pt idx="56">
                  <c:v>1143.425497928223</c:v>
                </c:pt>
                <c:pt idx="57">
                  <c:v>1138.4509319352103</c:v>
                </c:pt>
                <c:pt idx="58">
                  <c:v>1133.4428010156655</c:v>
                </c:pt>
                <c:pt idx="59">
                  <c:v>1128.4011029288231</c:v>
                </c:pt>
                <c:pt idx="60">
                  <c:v>1123.325767918232</c:v>
                </c:pt>
                <c:pt idx="61">
                  <c:v>1118.2167254426442</c:v>
                </c:pt>
                <c:pt idx="62">
                  <c:v>1113.0739041732459</c:v>
                </c:pt>
                <c:pt idx="63">
                  <c:v>1107.8972319908398</c:v>
                </c:pt>
                <c:pt idx="64">
                  <c:v>1102.6866359829755</c:v>
                </c:pt>
                <c:pt idx="65">
                  <c:v>1097.4420424410248</c:v>
                </c:pt>
                <c:pt idx="66">
                  <c:v>1092.1633768572085</c:v>
                </c:pt>
                <c:pt idx="67">
                  <c:v>1086.8505639215673</c:v>
                </c:pt>
                <c:pt idx="68">
                  <c:v>1081.5035275188807</c:v>
                </c:pt>
                <c:pt idx="69">
                  <c:v>1076.1221907255328</c:v>
                </c:pt>
                <c:pt idx="70">
                  <c:v>1070.7064758063241</c:v>
                </c:pt>
                <c:pt idx="71">
                  <c:v>1065.2563042112292</c:v>
                </c:pt>
                <c:pt idx="72">
                  <c:v>1059.7715965721009</c:v>
                </c:pt>
                <c:pt idx="73">
                  <c:v>1054.2522726993179</c:v>
                </c:pt>
                <c:pt idx="74">
                  <c:v>1048.69825157838</c:v>
                </c:pt>
                <c:pt idx="75">
                  <c:v>1043.1094513664466</c:v>
                </c:pt>
                <c:pt idx="76">
                  <c:v>1037.4857893888191</c:v>
                </c:pt>
                <c:pt idx="77">
                  <c:v>1031.8271821353692</c:v>
                </c:pt>
                <c:pt idx="78">
                  <c:v>1026.1335452569087</c:v>
                </c:pt>
                <c:pt idx="79">
                  <c:v>1020.4047935615047</c:v>
                </c:pt>
                <c:pt idx="80">
                  <c:v>1014.6408410107362</c:v>
                </c:pt>
                <c:pt idx="81">
                  <c:v>1008.8416007158943</c:v>
                </c:pt>
                <c:pt idx="82">
                  <c:v>1003.0069849341246</c:v>
                </c:pt>
                <c:pt idx="83">
                  <c:v>997.13690506451064</c:v>
                </c:pt>
                <c:pt idx="84">
                  <c:v>991.23127164410062</c:v>
                </c:pt>
                <c:pt idx="85">
                  <c:v>985.28999434387299</c:v>
                </c:pt>
                <c:pt idx="86">
                  <c:v>979.31298196464491</c:v>
                </c:pt>
                <c:pt idx="87">
                  <c:v>973.30014243291942</c:v>
                </c:pt>
                <c:pt idx="88">
                  <c:v>967.25138279667362</c:v>
                </c:pt>
                <c:pt idx="89">
                  <c:v>961.16660922108645</c:v>
                </c:pt>
                <c:pt idx="90">
                  <c:v>955.04572698420429</c:v>
                </c:pt>
                <c:pt idx="91">
                  <c:v>948.88864047254651</c:v>
                </c:pt>
                <c:pt idx="92">
                  <c:v>942.69525317664943</c:v>
                </c:pt>
                <c:pt idx="93">
                  <c:v>936.46546768654684</c:v>
                </c:pt>
                <c:pt idx="94">
                  <c:v>930.19918568718958</c:v>
                </c:pt>
                <c:pt idx="95">
                  <c:v>923.89630795380003</c:v>
                </c:pt>
                <c:pt idx="96">
                  <c:v>917.5567343471655</c:v>
                </c:pt>
                <c:pt idx="97">
                  <c:v>911.18036380886565</c:v>
                </c:pt>
                <c:pt idx="98">
                  <c:v>904.76709435643602</c:v>
                </c:pt>
                <c:pt idx="99">
                  <c:v>898.31682307846779</c:v>
                </c:pt>
                <c:pt idx="100">
                  <c:v>891.82944612964059</c:v>
                </c:pt>
                <c:pt idx="101">
                  <c:v>885.30485872569022</c:v>
                </c:pt>
                <c:pt idx="102">
                  <c:v>878.74295513830964</c:v>
                </c:pt>
                <c:pt idx="103">
                  <c:v>872.1436286899841</c:v>
                </c:pt>
                <c:pt idx="104">
                  <c:v>865.50677174875705</c:v>
                </c:pt>
                <c:pt idx="105">
                  <c:v>858.83227572292981</c:v>
                </c:pt>
                <c:pt idx="106">
                  <c:v>852.12003105569238</c:v>
                </c:pt>
                <c:pt idx="107">
                  <c:v>845.36992721968488</c:v>
                </c:pt>
                <c:pt idx="108">
                  <c:v>838.58185271148955</c:v>
                </c:pt>
                <c:pt idx="109">
                  <c:v>831.75569504605369</c:v>
                </c:pt>
                <c:pt idx="110">
                  <c:v>824.8913407510405</c:v>
                </c:pt>
                <c:pt idx="111">
                  <c:v>817.98867536111015</c:v>
                </c:pt>
                <c:pt idx="112">
                  <c:v>811.04758341212823</c:v>
                </c:pt>
                <c:pt idx="113">
                  <c:v>804.06794843530247</c:v>
                </c:pt>
                <c:pt idx="114">
                  <c:v>797.04965295124623</c:v>
                </c:pt>
                <c:pt idx="115">
                  <c:v>789.9925784639687</c:v>
                </c:pt>
                <c:pt idx="116">
                  <c:v>782.89660545479137</c:v>
                </c:pt>
                <c:pt idx="117">
                  <c:v>775.7616133761893</c:v>
                </c:pt>
                <c:pt idx="118">
                  <c:v>768.58748064555698</c:v>
                </c:pt>
                <c:pt idx="119">
                  <c:v>761.37408463889926</c:v>
                </c:pt>
                <c:pt idx="120">
                  <c:v>753.97147171121924</c:v>
                </c:pt>
                <c:pt idx="121">
                  <c:v>746.53165684619626</c:v>
                </c:pt>
                <c:pt idx="122">
                  <c:v>739.05452207104895</c:v>
                </c:pt>
                <c:pt idx="123">
                  <c:v>731.53994852001836</c:v>
                </c:pt>
                <c:pt idx="124">
                  <c:v>723.98781642885524</c:v>
                </c:pt>
                <c:pt idx="125">
                  <c:v>716.39800512924876</c:v>
                </c:pt>
                <c:pt idx="126">
                  <c:v>708.77039304319499</c:v>
                </c:pt>
                <c:pt idx="127">
                  <c:v>701.10485767730574</c:v>
                </c:pt>
                <c:pt idx="128">
                  <c:v>693.40127561705594</c:v>
                </c:pt>
                <c:pt idx="129">
                  <c:v>685.65952252096952</c:v>
                </c:pt>
                <c:pt idx="130">
                  <c:v>677.87947311474431</c:v>
                </c:pt>
                <c:pt idx="131">
                  <c:v>670.06100118531367</c:v>
                </c:pt>
                <c:pt idx="132">
                  <c:v>662.20397957484579</c:v>
                </c:pt>
                <c:pt idx="133">
                  <c:v>654.30828017467854</c:v>
                </c:pt>
                <c:pt idx="134">
                  <c:v>646.37377391919222</c:v>
                </c:pt>
                <c:pt idx="135">
                  <c:v>638.40033077961562</c:v>
                </c:pt>
                <c:pt idx="136">
                  <c:v>630.38781975776828</c:v>
                </c:pt>
                <c:pt idx="137">
                  <c:v>622.33610887973691</c:v>
                </c:pt>
                <c:pt idx="138">
                  <c:v>614.24506518948465</c:v>
                </c:pt>
                <c:pt idx="139">
                  <c:v>606.11455474239528</c:v>
                </c:pt>
                <c:pt idx="140">
                  <c:v>597.94444259874842</c:v>
                </c:pt>
                <c:pt idx="141">
                  <c:v>589.73459281712701</c:v>
                </c:pt>
                <c:pt idx="142">
                  <c:v>581.48486844775721</c:v>
                </c:pt>
                <c:pt idx="143">
                  <c:v>573.19513152577815</c:v>
                </c:pt>
                <c:pt idx="144">
                  <c:v>564.86524306444176</c:v>
                </c:pt>
                <c:pt idx="145">
                  <c:v>556.49506304824308</c:v>
                </c:pt>
                <c:pt idx="146">
                  <c:v>548.08445042597862</c:v>
                </c:pt>
                <c:pt idx="147">
                  <c:v>539.63326310373395</c:v>
                </c:pt>
                <c:pt idx="148">
                  <c:v>531.14135793779792</c:v>
                </c:pt>
                <c:pt idx="149">
                  <c:v>522.60859072750509</c:v>
                </c:pt>
                <c:pt idx="150">
                  <c:v>514.03481620800335</c:v>
                </c:pt>
                <c:pt idx="151">
                  <c:v>505.41988804294817</c:v>
                </c:pt>
                <c:pt idx="152">
                  <c:v>496.76365881712195</c:v>
                </c:pt>
                <c:pt idx="153">
                  <c:v>488.06598002897704</c:v>
                </c:pt>
                <c:pt idx="154">
                  <c:v>479.32670208310293</c:v>
                </c:pt>
                <c:pt idx="155">
                  <c:v>470.54567428261669</c:v>
                </c:pt>
                <c:pt idx="156">
                  <c:v>461.7227448214752</c:v>
                </c:pt>
                <c:pt idx="157">
                  <c:v>452.85776077670948</c:v>
                </c:pt>
                <c:pt idx="158">
                  <c:v>443.95056810057963</c:v>
                </c:pt>
                <c:pt idx="159">
                  <c:v>435.0010116126499</c:v>
                </c:pt>
                <c:pt idx="160">
                  <c:v>426.00893499178369</c:v>
                </c:pt>
                <c:pt idx="161">
                  <c:v>416.9741807680565</c:v>
                </c:pt>
                <c:pt idx="162">
                  <c:v>407.89659031458791</c:v>
                </c:pt>
                <c:pt idx="163">
                  <c:v>398.77600383928944</c:v>
                </c:pt>
                <c:pt idx="164">
                  <c:v>389.61226037653023</c:v>
                </c:pt>
                <c:pt idx="165">
                  <c:v>380.40519777871725</c:v>
                </c:pt>
                <c:pt idx="166">
                  <c:v>371.15465270779117</c:v>
                </c:pt>
                <c:pt idx="167">
                  <c:v>361.86046062663615</c:v>
                </c:pt>
                <c:pt idx="168">
                  <c:v>352.52245579040272</c:v>
                </c:pt>
                <c:pt idx="169">
                  <c:v>343.14047123774333</c:v>
                </c:pt>
                <c:pt idx="170">
                  <c:v>333.7143387819599</c:v>
                </c:pt>
                <c:pt idx="171">
                  <c:v>324.24388900206156</c:v>
                </c:pt>
                <c:pt idx="172">
                  <c:v>314.72895123373297</c:v>
                </c:pt>
                <c:pt idx="173">
                  <c:v>305.16935356021179</c:v>
                </c:pt>
                <c:pt idx="174">
                  <c:v>295.56492280307424</c:v>
                </c:pt>
                <c:pt idx="175">
                  <c:v>285.91548451292823</c:v>
                </c:pt>
                <c:pt idx="176">
                  <c:v>276.22086296001333</c:v>
                </c:pt>
                <c:pt idx="177">
                  <c:v>266.48088112470612</c:v>
                </c:pt>
                <c:pt idx="178">
                  <c:v>256.69536068793059</c:v>
                </c:pt>
                <c:pt idx="179">
                  <c:v>246.86412202147238</c:v>
                </c:pt>
                <c:pt idx="180">
                  <c:v>236.76676766901517</c:v>
                </c:pt>
                <c:pt idx="181">
                  <c:v>227.07252430451859</c:v>
                </c:pt>
                <c:pt idx="182">
                  <c:v>217.34202378246749</c:v>
                </c:pt>
                <c:pt idx="183">
                  <c:v>207.57513502194229</c:v>
                </c:pt>
                <c:pt idx="184">
                  <c:v>197.77172622968783</c:v>
                </c:pt>
                <c:pt idx="185">
                  <c:v>187.9316648956198</c:v>
                </c:pt>
                <c:pt idx="186">
                  <c:v>178.05481778829716</c:v>
                </c:pt>
                <c:pt idx="187">
                  <c:v>168.14105095036024</c:v>
                </c:pt>
                <c:pt idx="188">
                  <c:v>158.19022969393427</c:v>
                </c:pt>
                <c:pt idx="189">
                  <c:v>148.20221859599778</c:v>
                </c:pt>
                <c:pt idx="190">
                  <c:v>138.17688149371608</c:v>
                </c:pt>
                <c:pt idx="191">
                  <c:v>128.11408147973887</c:v>
                </c:pt>
                <c:pt idx="192">
                  <c:v>118.01368089746269</c:v>
                </c:pt>
                <c:pt idx="193">
                  <c:v>115.12708315153856</c:v>
                </c:pt>
                <c:pt idx="194">
                  <c:v>112.21932608973496</c:v>
                </c:pt>
                <c:pt idx="195">
                  <c:v>109.29030832509659</c:v>
                </c:pt>
                <c:pt idx="196">
                  <c:v>106.33992779097036</c:v>
                </c:pt>
                <c:pt idx="197">
                  <c:v>103.36808173628951</c:v>
                </c:pt>
                <c:pt idx="198">
                  <c:v>100.37466672082044</c:v>
                </c:pt>
                <c:pt idx="199">
                  <c:v>97.359578610372409</c:v>
                </c:pt>
                <c:pt idx="200">
                  <c:v>94.32271257196949</c:v>
                </c:pt>
                <c:pt idx="201">
                  <c:v>91.263963068984623</c:v>
                </c:pt>
                <c:pt idx="202">
                  <c:v>88.183223856235472</c:v>
                </c:pt>
                <c:pt idx="203">
                  <c:v>85.080387975041774</c:v>
                </c:pt>
                <c:pt idx="204">
                  <c:v>81.955347748243767</c:v>
                </c:pt>
                <c:pt idx="205">
                  <c:v>78.807994775181484</c:v>
                </c:pt>
                <c:pt idx="206">
                  <c:v>75.638219926634591</c:v>
                </c:pt>
                <c:pt idx="207">
                  <c:v>72.445913339722438</c:v>
                </c:pt>
                <c:pt idx="208">
                  <c:v>69.230964412763953</c:v>
                </c:pt>
                <c:pt idx="209">
                  <c:v>65.993261800097102</c:v>
                </c:pt>
                <c:pt idx="210">
                  <c:v>62.732693406857585</c:v>
                </c:pt>
                <c:pt idx="211">
                  <c:v>59.449146383716467</c:v>
                </c:pt>
                <c:pt idx="212">
                  <c:v>56.142507121576308</c:v>
                </c:pt>
                <c:pt idx="213">
                  <c:v>52.812661246225581</c:v>
                </c:pt>
                <c:pt idx="214">
                  <c:v>49.459493612950936</c:v>
                </c:pt>
                <c:pt idx="215">
                  <c:v>46.082888301107069</c:v>
                </c:pt>
                <c:pt idx="216">
                  <c:v>42.6827286086437</c:v>
                </c:pt>
                <c:pt idx="217">
                  <c:v>39.258897046589567</c:v>
                </c:pt>
                <c:pt idx="218">
                  <c:v>35.811275333492716</c:v>
                </c:pt>
                <c:pt idx="219">
                  <c:v>32.339744389817128</c:v>
                </c:pt>
                <c:pt idx="220">
                  <c:v>28.844184332295033</c:v>
                </c:pt>
                <c:pt idx="221">
                  <c:v>25.32447446823474</c:v>
                </c:pt>
                <c:pt idx="222">
                  <c:v>21.780493289783429</c:v>
                </c:pt>
                <c:pt idx="223">
                  <c:v>18.212118468144752</c:v>
                </c:pt>
                <c:pt idx="224">
                  <c:v>14.619226847750728</c:v>
                </c:pt>
                <c:pt idx="225">
                  <c:v>11.001694440387578</c:v>
                </c:pt>
                <c:pt idx="226">
                  <c:v>7.3593964192752059</c:v>
                </c:pt>
                <c:pt idx="227">
                  <c:v>3.692207113099832</c:v>
                </c:pt>
                <c:pt idx="228">
                  <c:v>-5.1136313833207448E-13</c:v>
                </c:pt>
                <c:pt idx="229">
                  <c:v>-5.1244737657597183E-13</c:v>
                </c:pt>
                <c:pt idx="230">
                  <c:v>-5.1353397882414494E-13</c:v>
                </c:pt>
                <c:pt idx="231">
                  <c:v>-5.1462295029205087E-13</c:v>
                </c:pt>
                <c:pt idx="232">
                  <c:v>-5.157142962066848E-13</c:v>
                </c:pt>
                <c:pt idx="233">
                  <c:v>-5.168080218066053E-13</c:v>
                </c:pt>
                <c:pt idx="234">
                  <c:v>-5.179041323419595E-13</c:v>
                </c:pt>
                <c:pt idx="235">
                  <c:v>-5.1900263307450973E-13</c:v>
                </c:pt>
                <c:pt idx="236">
                  <c:v>-5.201035292776579E-13</c:v>
                </c:pt>
                <c:pt idx="237">
                  <c:v>-5.2120682623647209E-13</c:v>
                </c:pt>
                <c:pt idx="238">
                  <c:v>-5.2231252924771155E-13</c:v>
                </c:pt>
                <c:pt idx="239">
                  <c:v>-5.2342064361985342E-13</c:v>
                </c:pt>
                <c:pt idx="240">
                  <c:v>-5.2453117467311761E-13</c:v>
                </c:pt>
                <c:pt idx="241">
                  <c:v>-5.2564412773949337E-13</c:v>
                </c:pt>
                <c:pt idx="242">
                  <c:v>-5.2675950816276498E-13</c:v>
                </c:pt>
                <c:pt idx="243">
                  <c:v>-5.2787732129853785E-13</c:v>
                </c:pt>
                <c:pt idx="244">
                  <c:v>-5.2899757251426458E-13</c:v>
                </c:pt>
                <c:pt idx="245">
                  <c:v>-5.3012026718927106E-13</c:v>
                </c:pt>
                <c:pt idx="246">
                  <c:v>-5.3124541071478294E-13</c:v>
                </c:pt>
                <c:pt idx="247">
                  <c:v>-5.3237300849395158E-13</c:v>
                </c:pt>
                <c:pt idx="248">
                  <c:v>-5.335030659418803E-13</c:v>
                </c:pt>
                <c:pt idx="249">
                  <c:v>-5.3463558848565084E-13</c:v>
                </c:pt>
                <c:pt idx="250">
                  <c:v>-5.3577058156435012E-13</c:v>
                </c:pt>
                <c:pt idx="251">
                  <c:v>-5.3690805062909647E-13</c:v>
                </c:pt>
                <c:pt idx="252">
                  <c:v>-5.3804800114306573E-13</c:v>
                </c:pt>
                <c:pt idx="253">
                  <c:v>-5.3919043858151855E-13</c:v>
                </c:pt>
                <c:pt idx="254">
                  <c:v>-5.4033536843182693E-13</c:v>
                </c:pt>
                <c:pt idx="255">
                  <c:v>-5.4148279619350014E-13</c:v>
                </c:pt>
                <c:pt idx="256">
                  <c:v>-5.4263272737821306E-13</c:v>
                </c:pt>
                <c:pt idx="257">
                  <c:v>-5.4378516750983148E-13</c:v>
                </c:pt>
                <c:pt idx="258">
                  <c:v>-5.4494012212443975E-13</c:v>
                </c:pt>
                <c:pt idx="259">
                  <c:v>-5.460975967703675E-13</c:v>
                </c:pt>
                <c:pt idx="260">
                  <c:v>-5.4725759700821693E-13</c:v>
                </c:pt>
                <c:pt idx="261">
                  <c:v>-5.4842012841088943E-13</c:v>
                </c:pt>
                <c:pt idx="262">
                  <c:v>-5.4958519656361329E-13</c:v>
                </c:pt>
                <c:pt idx="263">
                  <c:v>-5.5075280706397021E-13</c:v>
                </c:pt>
                <c:pt idx="264">
                  <c:v>-5.5192296552192325E-13</c:v>
                </c:pt>
                <c:pt idx="265">
                  <c:v>-5.5309567755984365E-13</c:v>
                </c:pt>
                <c:pt idx="266">
                  <c:v>-5.5427094881253827E-13</c:v>
                </c:pt>
                <c:pt idx="267">
                  <c:v>-5.5544878492727718E-13</c:v>
                </c:pt>
                <c:pt idx="268">
                  <c:v>-5.5662919156382118E-13</c:v>
                </c:pt>
                <c:pt idx="269">
                  <c:v>-5.5781217439444903E-13</c:v>
                </c:pt>
                <c:pt idx="270">
                  <c:v>-5.5899773910398555E-13</c:v>
                </c:pt>
                <c:pt idx="271">
                  <c:v>-5.6018589138982865E-13</c:v>
                </c:pt>
                <c:pt idx="272">
                  <c:v>-5.6137663696197763E-13</c:v>
                </c:pt>
                <c:pt idx="273">
                  <c:v>-5.6256998154306072E-13</c:v>
                </c:pt>
                <c:pt idx="274">
                  <c:v>-5.6376593086836308E-13</c:v>
                </c:pt>
                <c:pt idx="275">
                  <c:v>-5.6496449068585444E-13</c:v>
                </c:pt>
                <c:pt idx="276">
                  <c:v>-5.6616566675621747E-13</c:v>
                </c:pt>
                <c:pt idx="277">
                  <c:v>-5.6736946485287519E-13</c:v>
                </c:pt>
                <c:pt idx="278">
                  <c:v>-5.685758907620201E-13</c:v>
                </c:pt>
                <c:pt idx="279">
                  <c:v>-5.6978495028264106E-13</c:v>
                </c:pt>
                <c:pt idx="280">
                  <c:v>-5.7099664922655248E-13</c:v>
                </c:pt>
                <c:pt idx="281">
                  <c:v>-5.7221099341842246E-13</c:v>
                </c:pt>
                <c:pt idx="282">
                  <c:v>-5.7342798869580041E-13</c:v>
                </c:pt>
                <c:pt idx="283">
                  <c:v>-5.7464764090914677E-13</c:v>
                </c:pt>
                <c:pt idx="284">
                  <c:v>-5.7586995592185984E-13</c:v>
                </c:pt>
                <c:pt idx="285">
                  <c:v>-5.7709493961030591E-13</c:v>
                </c:pt>
                <c:pt idx="286">
                  <c:v>-5.7832259786384685E-13</c:v>
                </c:pt>
                <c:pt idx="287">
                  <c:v>-5.7955293658486891E-13</c:v>
                </c:pt>
                <c:pt idx="288">
                  <c:v>-5.8078596168881197E-13</c:v>
                </c:pt>
                <c:pt idx="289">
                  <c:v>-5.820216791041975E-13</c:v>
                </c:pt>
                <c:pt idx="290">
                  <c:v>-5.8326009477265811E-13</c:v>
                </c:pt>
                <c:pt idx="291">
                  <c:v>-5.8450121464896603E-13</c:v>
                </c:pt>
                <c:pt idx="292">
                  <c:v>-5.8574504470106239E-13</c:v>
                </c:pt>
                <c:pt idx="293">
                  <c:v>-5.8699159091008612E-13</c:v>
                </c:pt>
                <c:pt idx="294">
                  <c:v>-5.8824085927040267E-13</c:v>
                </c:pt>
                <c:pt idx="295">
                  <c:v>-5.8949285578963408E-13</c:v>
                </c:pt>
                <c:pt idx="296">
                  <c:v>-5.9074758648868729E-13</c:v>
                </c:pt>
                <c:pt idx="297">
                  <c:v>-5.9200505740178387E-13</c:v>
                </c:pt>
                <c:pt idx="298">
                  <c:v>-5.9326527457648934E-13</c:v>
                </c:pt>
                <c:pt idx="299">
                  <c:v>-5.9452824407374275E-13</c:v>
                </c:pt>
                <c:pt idx="300">
                  <c:v>-5.9579397196788546E-13</c:v>
                </c:pt>
                <c:pt idx="301">
                  <c:v>-5.9706246434669171E-13</c:v>
                </c:pt>
                <c:pt idx="302">
                  <c:v>-5.9833372731139756E-13</c:v>
                </c:pt>
                <c:pt idx="303">
                  <c:v>-5.9960776697673079E-13</c:v>
                </c:pt>
                <c:pt idx="304">
                  <c:v>-6.0088458947094035E-13</c:v>
                </c:pt>
                <c:pt idx="305">
                  <c:v>-6.0216420093582676E-13</c:v>
                </c:pt>
                <c:pt idx="306">
                  <c:v>-6.0344660752677123E-13</c:v>
                </c:pt>
                <c:pt idx="307">
                  <c:v>-6.047318154127663E-13</c:v>
                </c:pt>
                <c:pt idx="308">
                  <c:v>-6.0601983077644544E-13</c:v>
                </c:pt>
                <c:pt idx="309">
                  <c:v>-6.0731065981411329E-13</c:v>
                </c:pt>
                <c:pt idx="310">
                  <c:v>-6.086043087357756E-13</c:v>
                </c:pt>
                <c:pt idx="311">
                  <c:v>-6.0990078376516958E-13</c:v>
                </c:pt>
                <c:pt idx="312">
                  <c:v>-6.1120009113979423E-13</c:v>
                </c:pt>
                <c:pt idx="313">
                  <c:v>-6.1250223711094071E-13</c:v>
                </c:pt>
                <c:pt idx="314">
                  <c:v>-6.1380722794372234E-13</c:v>
                </c:pt>
                <c:pt idx="315">
                  <c:v>-6.1511506991710539E-13</c:v>
                </c:pt>
                <c:pt idx="316">
                  <c:v>-6.1642576932393976E-13</c:v>
                </c:pt>
                <c:pt idx="317">
                  <c:v>-6.1773933247098923E-13</c:v>
                </c:pt>
                <c:pt idx="318">
                  <c:v>-6.190557656789625E-13</c:v>
                </c:pt>
                <c:pt idx="319">
                  <c:v>-6.2037507528254348E-13</c:v>
                </c:pt>
                <c:pt idx="320">
                  <c:v>-6.2169726763042246E-13</c:v>
                </c:pt>
                <c:pt idx="321">
                  <c:v>-6.2302234908532691E-13</c:v>
                </c:pt>
                <c:pt idx="322">
                  <c:v>-6.2435032602405227E-13</c:v>
                </c:pt>
                <c:pt idx="323">
                  <c:v>-6.2568120483749278E-13</c:v>
                </c:pt>
                <c:pt idx="324">
                  <c:v>-6.2701499193067352E-13</c:v>
                </c:pt>
                <c:pt idx="325">
                  <c:v>-6.2835169372277999E-13</c:v>
                </c:pt>
                <c:pt idx="326">
                  <c:v>-6.2969131664719103E-13</c:v>
                </c:pt>
                <c:pt idx="327">
                  <c:v>-6.310338671515084E-13</c:v>
                </c:pt>
                <c:pt idx="328">
                  <c:v>-6.323793516975896E-13</c:v>
                </c:pt>
                <c:pt idx="329">
                  <c:v>-6.3372777676157855E-13</c:v>
                </c:pt>
                <c:pt idx="330">
                  <c:v>-6.3507914883393693E-13</c:v>
                </c:pt>
                <c:pt idx="331">
                  <c:v>-6.3643347441947595E-13</c:v>
                </c:pt>
                <c:pt idx="332">
                  <c:v>-6.3779076003738869E-13</c:v>
                </c:pt>
                <c:pt idx="333">
                  <c:v>-6.3915101222128016E-13</c:v>
                </c:pt>
                <c:pt idx="334">
                  <c:v>-6.4051423751920053E-13</c:v>
                </c:pt>
                <c:pt idx="335">
                  <c:v>-6.4188044249367647E-13</c:v>
                </c:pt>
                <c:pt idx="336">
                  <c:v>-6.432496337217429E-13</c:v>
                </c:pt>
                <c:pt idx="337">
                  <c:v>-6.4462181779497502E-13</c:v>
                </c:pt>
                <c:pt idx="338">
                  <c:v>-6.4599700131952045E-13</c:v>
                </c:pt>
                <c:pt idx="339">
                  <c:v>-6.4737519091613129E-13</c:v>
                </c:pt>
                <c:pt idx="340">
                  <c:v>-6.4875639322019626E-13</c:v>
                </c:pt>
                <c:pt idx="341">
                  <c:v>-6.5014061488177312E-13</c:v>
                </c:pt>
                <c:pt idx="342">
                  <c:v>-6.5152786256562074E-13</c:v>
                </c:pt>
                <c:pt idx="343">
                  <c:v>-6.5291814295123166E-13</c:v>
                </c:pt>
                <c:pt idx="344">
                  <c:v>-6.5431146273286427E-13</c:v>
                </c:pt>
                <c:pt idx="345">
                  <c:v>-6.5570782861957615E-13</c:v>
                </c:pt>
                <c:pt idx="346">
                  <c:v>-6.5710724733525557E-13</c:v>
                </c:pt>
                <c:pt idx="347">
                  <c:v>-6.5850972561865479E-13</c:v>
                </c:pt>
                <c:pt idx="348">
                  <c:v>-6.5991527022342301E-13</c:v>
                </c:pt>
                <c:pt idx="349">
                  <c:v>-6.6132388791813856E-13</c:v>
                </c:pt>
                <c:pt idx="350">
                  <c:v>-6.6273558548634213E-13</c:v>
                </c:pt>
                <c:pt idx="351">
                  <c:v>-6.6415036972657008E-13</c:v>
                </c:pt>
                <c:pt idx="352">
                  <c:v>-6.6556824745238677E-13</c:v>
                </c:pt>
                <c:pt idx="353">
                  <c:v>-6.6698922549241816E-13</c:v>
                </c:pt>
                <c:pt idx="354">
                  <c:v>-6.6841331069038486E-13</c:v>
                </c:pt>
                <c:pt idx="355">
                  <c:v>-6.6984050990513522E-13</c:v>
                </c:pt>
                <c:pt idx="356">
                  <c:v>-6.7127083001067907E-13</c:v>
                </c:pt>
                <c:pt idx="357">
                  <c:v>-6.7270427789622054E-13</c:v>
                </c:pt>
                <c:pt idx="358">
                  <c:v>-6.7414086046619197E-13</c:v>
                </c:pt>
                <c:pt idx="359">
                  <c:v>-6.7558058464028745E-13</c:v>
                </c:pt>
                <c:pt idx="360">
                  <c:v>-6.7702345735349635E-13</c:v>
                </c:pt>
                <c:pt idx="361">
                  <c:v>-6.7846948555613651E-13</c:v>
                </c:pt>
                <c:pt idx="362">
                  <c:v>-6.799186762138891E-13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B4-4DAB-9B16-6B19D945F2F2}"/>
            </c:ext>
          </c:extLst>
        </c:ser>
        <c:ser>
          <c:idx val="4"/>
          <c:order val="4"/>
          <c:tx>
            <c:v>"ע"ח קרן - עיקרי"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'ניתוח תמהיל נבחר'!$CX$53:$CX$415</c:f>
              <c:numCache>
                <c:formatCode>"₪"\ #,##0</c:formatCode>
                <c:ptCount val="363"/>
                <c:pt idx="0">
                  <c:v>3089.8292759830656</c:v>
                </c:pt>
                <c:pt idx="1">
                  <c:v>3095.6198411348278</c:v>
                </c:pt>
                <c:pt idx="2">
                  <c:v>3101.439077584283</c:v>
                </c:pt>
                <c:pt idx="3">
                  <c:v>3107.2855878698692</c:v>
                </c:pt>
                <c:pt idx="4">
                  <c:v>3113.1564504748776</c:v>
                </c:pt>
                <c:pt idx="5">
                  <c:v>3119.0502438049261</c:v>
                </c:pt>
                <c:pt idx="6">
                  <c:v>3124.0477303789839</c:v>
                </c:pt>
                <c:pt idx="7">
                  <c:v>3129.0781155747486</c:v>
                </c:pt>
                <c:pt idx="8">
                  <c:v>3134.1399555084226</c:v>
                </c:pt>
                <c:pt idx="9">
                  <c:v>3139.2333281097176</c:v>
                </c:pt>
                <c:pt idx="10">
                  <c:v>3144.362923021733</c:v>
                </c:pt>
                <c:pt idx="11">
                  <c:v>3149.5211524828933</c:v>
                </c:pt>
                <c:pt idx="12">
                  <c:v>3154.7065346066192</c:v>
                </c:pt>
                <c:pt idx="13">
                  <c:v>3159.937690824474</c:v>
                </c:pt>
                <c:pt idx="14">
                  <c:v>3165.1946433588591</c:v>
                </c:pt>
                <c:pt idx="15">
                  <c:v>3170.4758803402374</c:v>
                </c:pt>
                <c:pt idx="16">
                  <c:v>3175.7814340470877</c:v>
                </c:pt>
                <c:pt idx="17">
                  <c:v>3181.1113372783393</c:v>
                </c:pt>
                <c:pt idx="18">
                  <c:v>3186.4656233540663</c:v>
                </c:pt>
                <c:pt idx="19">
                  <c:v>3191.6589058531949</c:v>
                </c:pt>
                <c:pt idx="20">
                  <c:v>3196.879172071116</c:v>
                </c:pt>
                <c:pt idx="21">
                  <c:v>3202.1264504743358</c:v>
                </c:pt>
                <c:pt idx="22">
                  <c:v>3207.4007702598792</c:v>
                </c:pt>
                <c:pt idx="23">
                  <c:v>3212.7021613559696</c:v>
                </c:pt>
                <c:pt idx="24">
                  <c:v>3218.030654422756</c:v>
                </c:pt>
                <c:pt idx="25">
                  <c:v>3223.3862808530803</c:v>
                </c:pt>
                <c:pt idx="26">
                  <c:v>3228.7690727732961</c:v>
                </c:pt>
                <c:pt idx="27">
                  <c:v>3234.1790630441292</c:v>
                </c:pt>
                <c:pt idx="28">
                  <c:v>3239.6162852615926</c:v>
                </c:pt>
                <c:pt idx="29">
                  <c:v>3245.0807737579407</c:v>
                </c:pt>
                <c:pt idx="30">
                  <c:v>3250.5725636026709</c:v>
                </c:pt>
                <c:pt idx="31">
                  <c:v>3256.0916906035773</c:v>
                </c:pt>
                <c:pt idx="32">
                  <c:v>3261.6381913078453</c:v>
                </c:pt>
                <c:pt idx="33">
                  <c:v>3267.2121030031999</c:v>
                </c:pt>
                <c:pt idx="34">
                  <c:v>3272.8134637190929</c:v>
                </c:pt>
                <c:pt idx="35">
                  <c:v>3278.4423122279459</c:v>
                </c:pt>
                <c:pt idx="36">
                  <c:v>3284.098688046437</c:v>
                </c:pt>
                <c:pt idx="37">
                  <c:v>3289.7826314368349</c:v>
                </c:pt>
                <c:pt idx="38">
                  <c:v>3295.4941834083829</c:v>
                </c:pt>
                <c:pt idx="39">
                  <c:v>3301.2333857187282</c:v>
                </c:pt>
                <c:pt idx="40">
                  <c:v>3307.0002808754034</c:v>
                </c:pt>
                <c:pt idx="41">
                  <c:v>3312.7949121373522</c:v>
                </c:pt>
                <c:pt idx="42">
                  <c:v>3318.6173235165093</c:v>
                </c:pt>
                <c:pt idx="43">
                  <c:v>3324.4675597794194</c:v>
                </c:pt>
                <c:pt idx="44">
                  <c:v>3330.3456664489204</c:v>
                </c:pt>
                <c:pt idx="45">
                  <c:v>3336.2516898058598</c:v>
                </c:pt>
                <c:pt idx="46">
                  <c:v>3342.1856768908697</c:v>
                </c:pt>
                <c:pt idx="47">
                  <c:v>3348.1476755061894</c:v>
                </c:pt>
                <c:pt idx="48">
                  <c:v>3354.1377342175419</c:v>
                </c:pt>
                <c:pt idx="49">
                  <c:v>3360.155902356048</c:v>
                </c:pt>
                <c:pt idx="50">
                  <c:v>3366.202230020207</c:v>
                </c:pt>
                <c:pt idx="51">
                  <c:v>3372.2767680779152</c:v>
                </c:pt>
                <c:pt idx="52">
                  <c:v>3378.379568168541</c:v>
                </c:pt>
                <c:pt idx="53">
                  <c:v>3384.5106827050504</c:v>
                </c:pt>
                <c:pt idx="54">
                  <c:v>3390.6701648761823</c:v>
                </c:pt>
                <c:pt idx="55">
                  <c:v>3396.8580686486757</c:v>
                </c:pt>
                <c:pt idx="56">
                  <c:v>3403.0744487695483</c:v>
                </c:pt>
                <c:pt idx="57">
                  <c:v>3409.3193607684298</c:v>
                </c:pt>
                <c:pt idx="58">
                  <c:v>3415.5928609599387</c:v>
                </c:pt>
                <c:pt idx="59">
                  <c:v>3421.8953237644428</c:v>
                </c:pt>
                <c:pt idx="60">
                  <c:v>3428.226809433213</c:v>
                </c:pt>
                <c:pt idx="61">
                  <c:v>3434.5873790231285</c:v>
                </c:pt>
                <c:pt idx="62">
                  <c:v>3440.977094399339</c:v>
                </c:pt>
                <c:pt idx="63">
                  <c:v>3447.3960182379765</c:v>
                </c:pt>
                <c:pt idx="64">
                  <c:v>3453.8442140289267</c:v>
                </c:pt>
                <c:pt idx="65">
                  <c:v>3460.3217460786491</c:v>
                </c:pt>
                <c:pt idx="66">
                  <c:v>3466.8286795130552</c:v>
                </c:pt>
                <c:pt idx="67">
                  <c:v>3473.3650802804441</c:v>
                </c:pt>
                <c:pt idx="68">
                  <c:v>3479.9310151544805</c:v>
                </c:pt>
                <c:pt idx="69">
                  <c:v>3486.5265517372513</c:v>
                </c:pt>
                <c:pt idx="70">
                  <c:v>3493.1517584623534</c:v>
                </c:pt>
                <c:pt idx="71">
                  <c:v>3499.8067045980524</c:v>
                </c:pt>
                <c:pt idx="72">
                  <c:v>3506.4914602504987</c:v>
                </c:pt>
                <c:pt idx="73">
                  <c:v>3513.2060963669883</c:v>
                </c:pt>
                <c:pt idx="74">
                  <c:v>3519.950684739295</c:v>
                </c:pt>
                <c:pt idx="75">
                  <c:v>3526.7252980070498</c:v>
                </c:pt>
                <c:pt idx="76">
                  <c:v>3533.5300096611859</c:v>
                </c:pt>
                <c:pt idx="77">
                  <c:v>3540.3648940474332</c:v>
                </c:pt>
                <c:pt idx="78">
                  <c:v>3547.2300263698808</c:v>
                </c:pt>
                <c:pt idx="79">
                  <c:v>3554.1254826945919</c:v>
                </c:pt>
                <c:pt idx="80">
                  <c:v>3561.0513399532797</c:v>
                </c:pt>
                <c:pt idx="81">
                  <c:v>3568.0076759470453</c:v>
                </c:pt>
                <c:pt idx="82">
                  <c:v>3574.9945693501713</c:v>
                </c:pt>
                <c:pt idx="83">
                  <c:v>3582.012099713982</c:v>
                </c:pt>
                <c:pt idx="84">
                  <c:v>3589.0603474707568</c:v>
                </c:pt>
                <c:pt idx="85">
                  <c:v>3596.1393939377103</c:v>
                </c:pt>
                <c:pt idx="86">
                  <c:v>3603.2493213210369</c:v>
                </c:pt>
                <c:pt idx="87">
                  <c:v>3610.3902127200054</c:v>
                </c:pt>
                <c:pt idx="88">
                  <c:v>3617.5621521311305</c:v>
                </c:pt>
                <c:pt idx="89">
                  <c:v>3624.7652244523979</c:v>
                </c:pt>
                <c:pt idx="90">
                  <c:v>3631.999515487556</c:v>
                </c:pt>
                <c:pt idx="91">
                  <c:v>3639.2651119504721</c:v>
                </c:pt>
                <c:pt idx="92">
                  <c:v>3646.562101469548</c:v>
                </c:pt>
                <c:pt idx="93">
                  <c:v>3653.8905725922114</c:v>
                </c:pt>
                <c:pt idx="94">
                  <c:v>3661.2506147894555</c:v>
                </c:pt>
                <c:pt idx="95">
                  <c:v>3668.6423184604605</c:v>
                </c:pt>
                <c:pt idx="96">
                  <c:v>3676.0657749372735</c:v>
                </c:pt>
                <c:pt idx="97">
                  <c:v>3683.5210764895519</c:v>
                </c:pt>
                <c:pt idx="98">
                  <c:v>3691.0083163293839</c:v>
                </c:pt>
                <c:pt idx="99">
                  <c:v>3698.5275886161639</c:v>
                </c:pt>
                <c:pt idx="100">
                  <c:v>3706.0789884615469</c:v>
                </c:pt>
                <c:pt idx="101">
                  <c:v>3713.6626119344655</c:v>
                </c:pt>
                <c:pt idx="102">
                  <c:v>3721.278556066216</c:v>
                </c:pt>
                <c:pt idx="103">
                  <c:v>3728.9269188556182</c:v>
                </c:pt>
                <c:pt idx="104">
                  <c:v>3736.6077992742389</c:v>
                </c:pt>
                <c:pt idx="105">
                  <c:v>3744.3212972716924</c:v>
                </c:pt>
                <c:pt idx="106">
                  <c:v>3752.0675137810058</c:v>
                </c:pt>
                <c:pt idx="107">
                  <c:v>3759.8465507240635</c:v>
                </c:pt>
                <c:pt idx="108">
                  <c:v>3767.6585110171163</c:v>
                </c:pt>
                <c:pt idx="109">
                  <c:v>3775.5034985763687</c:v>
                </c:pt>
                <c:pt idx="110">
                  <c:v>3783.3816183236368</c:v>
                </c:pt>
                <c:pt idx="111">
                  <c:v>3791.2929761920805</c:v>
                </c:pt>
                <c:pt idx="112">
                  <c:v>3799.2376791320085</c:v>
                </c:pt>
                <c:pt idx="113">
                  <c:v>3807.2158351167677</c:v>
                </c:pt>
                <c:pt idx="114">
                  <c:v>3815.2275531486926</c:v>
                </c:pt>
                <c:pt idx="115">
                  <c:v>3823.2729432651431</c:v>
                </c:pt>
                <c:pt idx="116">
                  <c:v>3831.3521165446159</c:v>
                </c:pt>
                <c:pt idx="117">
                  <c:v>3839.465185112932</c:v>
                </c:pt>
                <c:pt idx="118">
                  <c:v>3847.6122621495033</c:v>
                </c:pt>
                <c:pt idx="119">
                  <c:v>3855.7934618936788</c:v>
                </c:pt>
                <c:pt idx="120">
                  <c:v>3864.0772283183796</c:v>
                </c:pt>
                <c:pt idx="121">
                  <c:v>3872.3935835447305</c:v>
                </c:pt>
                <c:pt idx="122">
                  <c:v>3880.7426385551103</c:v>
                </c:pt>
                <c:pt idx="123">
                  <c:v>3889.1245052384593</c:v>
                </c:pt>
                <c:pt idx="124">
                  <c:v>3897.539296395842</c:v>
                </c:pt>
                <c:pt idx="125">
                  <c:v>3905.9871257460732</c:v>
                </c:pt>
                <c:pt idx="126">
                  <c:v>3914.4681079314073</c:v>
                </c:pt>
                <c:pt idx="127">
                  <c:v>3922.9823585232871</c:v>
                </c:pt>
                <c:pt idx="128">
                  <c:v>3931.5299940281566</c:v>
                </c:pt>
                <c:pt idx="129">
                  <c:v>3940.1111318933404</c:v>
                </c:pt>
                <c:pt idx="130">
                  <c:v>3948.725890512982</c:v>
                </c:pt>
                <c:pt idx="131">
                  <c:v>3957.374389234049</c:v>
                </c:pt>
                <c:pt idx="132">
                  <c:v>3966.0567483624072</c:v>
                </c:pt>
                <c:pt idx="133">
                  <c:v>3974.773089168953</c:v>
                </c:pt>
                <c:pt idx="134">
                  <c:v>3983.5235338958164</c:v>
                </c:pt>
                <c:pt idx="135">
                  <c:v>3992.3082057626307</c:v>
                </c:pt>
                <c:pt idx="136">
                  <c:v>4001.1272289728704</c:v>
                </c:pt>
                <c:pt idx="137">
                  <c:v>4009.980728720252</c:v>
                </c:pt>
                <c:pt idx="138">
                  <c:v>4018.868831195211</c:v>
                </c:pt>
                <c:pt idx="139">
                  <c:v>4027.7916635914385</c:v>
                </c:pt>
                <c:pt idx="140">
                  <c:v>4036.7493541124995</c:v>
                </c:pt>
                <c:pt idx="141">
                  <c:v>4045.7420319785097</c:v>
                </c:pt>
                <c:pt idx="142">
                  <c:v>4054.7698274328877</c:v>
                </c:pt>
                <c:pt idx="143">
                  <c:v>4063.8328717491827</c:v>
                </c:pt>
                <c:pt idx="144">
                  <c:v>4072.9312972379685</c:v>
                </c:pt>
                <c:pt idx="145">
                  <c:v>4082.0652372538125</c:v>
                </c:pt>
                <c:pt idx="146">
                  <c:v>4091.2348262023188</c:v>
                </c:pt>
                <c:pt idx="147">
                  <c:v>4100.4401995472435</c:v>
                </c:pt>
                <c:pt idx="148">
                  <c:v>4109.6814938176867</c:v>
                </c:pt>
                <c:pt idx="149">
                  <c:v>4118.9588466153573</c:v>
                </c:pt>
                <c:pt idx="150">
                  <c:v>4128.2723966219164</c:v>
                </c:pt>
                <c:pt idx="151">
                  <c:v>4137.6222836063953</c:v>
                </c:pt>
                <c:pt idx="152">
                  <c:v>4147.008648432693</c:v>
                </c:pt>
                <c:pt idx="153">
                  <c:v>4156.43163306715</c:v>
                </c:pt>
                <c:pt idx="154">
                  <c:v>4165.8913805861966</c:v>
                </c:pt>
                <c:pt idx="155">
                  <c:v>4175.3880351840926</c:v>
                </c:pt>
                <c:pt idx="156">
                  <c:v>4184.9217421807325</c:v>
                </c:pt>
                <c:pt idx="157">
                  <c:v>4194.4926480295462</c:v>
                </c:pt>
                <c:pt idx="158">
                  <c:v>4204.1009003254649</c:v>
                </c:pt>
                <c:pt idx="159">
                  <c:v>4213.7466478129845</c:v>
                </c:pt>
                <c:pt idx="160">
                  <c:v>4223.4300403943025</c:v>
                </c:pt>
                <c:pt idx="161">
                  <c:v>4233.151229137542</c:v>
                </c:pt>
                <c:pt idx="162">
                  <c:v>4242.9103662850612</c:v>
                </c:pt>
                <c:pt idx="163">
                  <c:v>4252.7076052618431</c:v>
                </c:pt>
                <c:pt idx="164">
                  <c:v>4262.5431006839799</c:v>
                </c:pt>
                <c:pt idx="165">
                  <c:v>4272.4170083672361</c:v>
                </c:pt>
                <c:pt idx="166">
                  <c:v>4282.3294853357002</c:v>
                </c:pt>
                <c:pt idx="167">
                  <c:v>4292.2806898305334</c:v>
                </c:pt>
                <c:pt idx="168">
                  <c:v>4302.2707813187953</c:v>
                </c:pt>
                <c:pt idx="169">
                  <c:v>4312.2999205023661</c:v>
                </c:pt>
                <c:pt idx="170">
                  <c:v>4322.3682693269639</c:v>
                </c:pt>
                <c:pt idx="171">
                  <c:v>4332.4759909912409</c:v>
                </c:pt>
                <c:pt idx="172">
                  <c:v>4342.6232499559856</c:v>
                </c:pt>
                <c:pt idx="173">
                  <c:v>4352.8102119534115</c:v>
                </c:pt>
                <c:pt idx="174">
                  <c:v>4363.0370439965391</c:v>
                </c:pt>
                <c:pt idx="175">
                  <c:v>4373.3039143886799</c:v>
                </c:pt>
                <c:pt idx="176">
                  <c:v>4383.6109927330072</c:v>
                </c:pt>
                <c:pt idx="177">
                  <c:v>4393.958449942229</c:v>
                </c:pt>
                <c:pt idx="178">
                  <c:v>4404.3464582483612</c:v>
                </c:pt>
                <c:pt idx="179">
                  <c:v>4414.7751912125905</c:v>
                </c:pt>
                <c:pt idx="180">
                  <c:v>4141.3910754369099</c:v>
                </c:pt>
                <c:pt idx="181">
                  <c:v>4151.2497784952793</c:v>
                </c:pt>
                <c:pt idx="182">
                  <c:v>4161.1414004760845</c:v>
                </c:pt>
                <c:pt idx="183">
                  <c:v>4171.066068610884</c:v>
                </c:pt>
                <c:pt idx="184">
                  <c:v>4181.0239108494643</c:v>
                </c:pt>
                <c:pt idx="185">
                  <c:v>4191.0150558644136</c:v>
                </c:pt>
                <c:pt idx="186">
                  <c:v>4201.0396330557251</c:v>
                </c:pt>
                <c:pt idx="187">
                  <c:v>4211.0977725554294</c:v>
                </c:pt>
                <c:pt idx="188">
                  <c:v>4221.1896052322745</c:v>
                </c:pt>
                <c:pt idx="189">
                  <c:v>4231.315262696432</c:v>
                </c:pt>
                <c:pt idx="190">
                  <c:v>4241.4748773042411</c:v>
                </c:pt>
                <c:pt idx="191">
                  <c:v>4251.668582162989</c:v>
                </c:pt>
                <c:pt idx="192">
                  <c:v>1116.6494587243474</c:v>
                </c:pt>
                <c:pt idx="193">
                  <c:v>1119.6602046194805</c:v>
                </c:pt>
                <c:pt idx="194">
                  <c:v>1122.6887258089541</c:v>
                </c:pt>
                <c:pt idx="195">
                  <c:v>1125.7351199061973</c:v>
                </c:pt>
                <c:pt idx="196">
                  <c:v>1128.7994852111769</c:v>
                </c:pt>
                <c:pt idx="197">
                  <c:v>1131.8819207151917</c:v>
                </c:pt>
                <c:pt idx="198">
                  <c:v>1134.9825261057115</c:v>
                </c:pt>
                <c:pt idx="199">
                  <c:v>1138.1014017712516</c:v>
                </c:pt>
                <c:pt idx="200">
                  <c:v>1141.2386488062853</c:v>
                </c:pt>
                <c:pt idx="201">
                  <c:v>1144.3943690161937</c:v>
                </c:pt>
                <c:pt idx="202">
                  <c:v>1147.5686649222575</c:v>
                </c:pt>
                <c:pt idx="203">
                  <c:v>1150.7616397666879</c:v>
                </c:pt>
                <c:pt idx="204">
                  <c:v>1153.9733975176914</c:v>
                </c:pt>
                <c:pt idx="205">
                  <c:v>1157.2040428745827</c:v>
                </c:pt>
                <c:pt idx="206">
                  <c:v>1160.4536812729298</c:v>
                </c:pt>
                <c:pt idx="207">
                  <c:v>1163.7224188897483</c:v>
                </c:pt>
                <c:pt idx="208">
                  <c:v>1167.0103626487264</c:v>
                </c:pt>
                <c:pt idx="209">
                  <c:v>1170.3176202255001</c:v>
                </c:pt>
                <c:pt idx="210">
                  <c:v>1173.6443000529637</c:v>
                </c:pt>
                <c:pt idx="211">
                  <c:v>1176.9905113266254</c:v>
                </c:pt>
                <c:pt idx="212">
                  <c:v>1180.356364010004</c:v>
                </c:pt>
                <c:pt idx="213">
                  <c:v>1183.7419688400666</c:v>
                </c:pt>
                <c:pt idx="214">
                  <c:v>1187.1474373327142</c:v>
                </c:pt>
                <c:pt idx="215">
                  <c:v>1190.5728817883016</c:v>
                </c:pt>
                <c:pt idx="216">
                  <c:v>1194.0184152972104</c:v>
                </c:pt>
                <c:pt idx="217">
                  <c:v>1197.4841517454579</c:v>
                </c:pt>
                <c:pt idx="218">
                  <c:v>1200.9702058203579</c:v>
                </c:pt>
                <c:pt idx="219">
                  <c:v>1204.4766930162161</c:v>
                </c:pt>
                <c:pt idx="220">
                  <c:v>1208.0037296400812</c:v>
                </c:pt>
                <c:pt idx="221">
                  <c:v>1211.5514328175345</c:v>
                </c:pt>
                <c:pt idx="222">
                  <c:v>1215.1199204985237</c:v>
                </c:pt>
                <c:pt idx="223">
                  <c:v>1218.7093114632517</c:v>
                </c:pt>
                <c:pt idx="224">
                  <c:v>1222.3197253281007</c:v>
                </c:pt>
                <c:pt idx="225">
                  <c:v>1225.9512825516103</c:v>
                </c:pt>
                <c:pt idx="226">
                  <c:v>1229.6041044405008</c:v>
                </c:pt>
                <c:pt idx="227">
                  <c:v>1233.2783131557412</c:v>
                </c:pt>
                <c:pt idx="228">
                  <c:v>4.5133030889452553E-13</c:v>
                </c:pt>
                <c:pt idx="229">
                  <c:v>4.5234952545579067E-13</c:v>
                </c:pt>
                <c:pt idx="230">
                  <c:v>4.5337103550356078E-13</c:v>
                </c:pt>
                <c:pt idx="231">
                  <c:v>4.5439484417671434E-13</c:v>
                </c:pt>
                <c:pt idx="232">
                  <c:v>4.5542095662558457E-13</c:v>
                </c:pt>
                <c:pt idx="233">
                  <c:v>4.5644937801198461E-13</c:v>
                </c:pt>
                <c:pt idx="234">
                  <c:v>4.574801135092332E-13</c:v>
                </c:pt>
                <c:pt idx="235">
                  <c:v>4.5851316830218009E-13</c:v>
                </c:pt>
                <c:pt idx="236">
                  <c:v>4.5954854758723155E-13</c:v>
                </c:pt>
                <c:pt idx="237">
                  <c:v>4.6058625657237579E-13</c:v>
                </c:pt>
                <c:pt idx="238">
                  <c:v>4.616263004772089E-13</c:v>
                </c:pt>
                <c:pt idx="239">
                  <c:v>4.6266868453296043E-13</c:v>
                </c:pt>
                <c:pt idx="240">
                  <c:v>4.63713413982519E-13</c:v>
                </c:pt>
                <c:pt idx="241">
                  <c:v>4.6476049408045857E-13</c:v>
                </c:pt>
                <c:pt idx="242">
                  <c:v>4.6580993009306369E-13</c:v>
                </c:pt>
                <c:pt idx="243">
                  <c:v>4.6686172729835584E-13</c:v>
                </c:pt>
                <c:pt idx="244">
                  <c:v>4.6791589098611961E-13</c:v>
                </c:pt>
                <c:pt idx="245">
                  <c:v>4.68972426457928E-13</c:v>
                </c:pt>
                <c:pt idx="246">
                  <c:v>4.7003133902716941E-13</c:v>
                </c:pt>
                <c:pt idx="247">
                  <c:v>4.710926340190734E-13</c:v>
                </c:pt>
                <c:pt idx="248">
                  <c:v>4.721563167707366E-13</c:v>
                </c:pt>
                <c:pt idx="249">
                  <c:v>4.7322239263114941E-13</c:v>
                </c:pt>
                <c:pt idx="250">
                  <c:v>4.7429086696122232E-13</c:v>
                </c:pt>
                <c:pt idx="251">
                  <c:v>4.7536174513381228E-13</c:v>
                </c:pt>
                <c:pt idx="252">
                  <c:v>4.7643503253374866E-13</c:v>
                </c:pt>
                <c:pt idx="253">
                  <c:v>4.7751073455786061E-13</c:v>
                </c:pt>
                <c:pt idx="254">
                  <c:v>4.7858885661500287E-13</c:v>
                </c:pt>
                <c:pt idx="255">
                  <c:v>4.7966940412608279E-13</c:v>
                </c:pt>
                <c:pt idx="256">
                  <c:v>4.8075238252408716E-13</c:v>
                </c:pt>
                <c:pt idx="257">
                  <c:v>4.8183779725410846E-13</c:v>
                </c:pt>
                <c:pt idx="258">
                  <c:v>4.8292565377337203E-13</c:v>
                </c:pt>
                <c:pt idx="259">
                  <c:v>4.8401595755126282E-13</c:v>
                </c:pt>
                <c:pt idx="260">
                  <c:v>4.8510871406935216E-13</c:v>
                </c:pt>
                <c:pt idx="261">
                  <c:v>4.8620392882142532E-13</c:v>
                </c:pt>
                <c:pt idx="262">
                  <c:v>4.8730160731350756E-13</c:v>
                </c:pt>
                <c:pt idx="263">
                  <c:v>4.8840175506389199E-13</c:v>
                </c:pt>
                <c:pt idx="264">
                  <c:v>4.8950437760316686E-13</c:v>
                </c:pt>
                <c:pt idx="265">
                  <c:v>4.9060948047424208E-13</c:v>
                </c:pt>
                <c:pt idx="266">
                  <c:v>4.9171706923237693E-13</c:v>
                </c:pt>
                <c:pt idx="267">
                  <c:v>4.9282714944520728E-13</c:v>
                </c:pt>
                <c:pt idx="268">
                  <c:v>4.9393972669277308E-13</c:v>
                </c:pt>
                <c:pt idx="269">
                  <c:v>4.9505480656754571E-13</c:v>
                </c:pt>
                <c:pt idx="270">
                  <c:v>4.9617239467445578E-13</c:v>
                </c:pt>
                <c:pt idx="271">
                  <c:v>4.9729249663092005E-13</c:v>
                </c:pt>
                <c:pt idx="272">
                  <c:v>4.984151180668698E-13</c:v>
                </c:pt>
                <c:pt idx="273">
                  <c:v>4.9954026462477805E-13</c:v>
                </c:pt>
                <c:pt idx="274">
                  <c:v>5.0066794195968767E-13</c:v>
                </c:pt>
                <c:pt idx="275">
                  <c:v>5.0179815573923888E-13</c:v>
                </c:pt>
                <c:pt idx="276">
                  <c:v>5.029309116436973E-13</c:v>
                </c:pt>
                <c:pt idx="277">
                  <c:v>5.0406621536598173E-13</c:v>
                </c:pt>
                <c:pt idx="278">
                  <c:v>5.0520407261169262E-13</c:v>
                </c:pt>
                <c:pt idx="279">
                  <c:v>5.0634448909913935E-13</c:v>
                </c:pt>
                <c:pt idx="280">
                  <c:v>5.0748747055936908E-13</c:v>
                </c:pt>
                <c:pt idx="281">
                  <c:v>5.0863302273619463E-13</c:v>
                </c:pt>
                <c:pt idx="282">
                  <c:v>5.0978115138622256E-13</c:v>
                </c:pt>
                <c:pt idx="283">
                  <c:v>5.1093186227888215E-13</c:v>
                </c:pt>
                <c:pt idx="284">
                  <c:v>5.1208516119645244E-13</c:v>
                </c:pt>
                <c:pt idx="285">
                  <c:v>5.1324105393409254E-13</c:v>
                </c:pt>
                <c:pt idx="286">
                  <c:v>5.143995462998684E-13</c:v>
                </c:pt>
                <c:pt idx="287">
                  <c:v>5.1556064411478235E-13</c:v>
                </c:pt>
                <c:pt idx="288">
                  <c:v>5.1672435321280144E-13</c:v>
                </c:pt>
                <c:pt idx="289">
                  <c:v>5.1789067944088624E-13</c:v>
                </c:pt>
                <c:pt idx="290">
                  <c:v>5.190596286590191E-13</c:v>
                </c:pt>
                <c:pt idx="291">
                  <c:v>5.2023120674023375E-13</c:v>
                </c:pt>
                <c:pt idx="292">
                  <c:v>5.2140541957064392E-13</c:v>
                </c:pt>
                <c:pt idx="293">
                  <c:v>5.2258227304947154E-13</c:v>
                </c:pt>
                <c:pt idx="294">
                  <c:v>5.2376177308907687E-13</c:v>
                </c:pt>
                <c:pt idx="295">
                  <c:v>5.249439256149869E-13</c:v>
                </c:pt>
                <c:pt idx="296">
                  <c:v>5.2612873656592435E-13</c:v>
                </c:pt>
                <c:pt idx="297">
                  <c:v>5.2731621189383762E-13</c:v>
                </c:pt>
                <c:pt idx="298">
                  <c:v>5.28506357563929E-13</c:v>
                </c:pt>
                <c:pt idx="299">
                  <c:v>5.2969917955468524E-13</c:v>
                </c:pt>
                <c:pt idx="300">
                  <c:v>5.3089468385790544E-13</c:v>
                </c:pt>
                <c:pt idx="301">
                  <c:v>5.3209287647873191E-13</c:v>
                </c:pt>
                <c:pt idx="302">
                  <c:v>5.33293763435679E-13</c:v>
                </c:pt>
                <c:pt idx="303">
                  <c:v>5.3449735076066263E-13</c:v>
                </c:pt>
                <c:pt idx="304">
                  <c:v>5.3570364449903003E-13</c:v>
                </c:pt>
                <c:pt idx="305">
                  <c:v>5.3691265070958959E-13</c:v>
                </c:pt>
                <c:pt idx="306">
                  <c:v>5.3812437546464057E-13</c:v>
                </c:pt>
                <c:pt idx="307">
                  <c:v>5.3933882485000276E-13</c:v>
                </c:pt>
                <c:pt idx="308">
                  <c:v>5.405560049650467E-13</c:v>
                </c:pt>
                <c:pt idx="309">
                  <c:v>5.4177592192272334E-13</c:v>
                </c:pt>
                <c:pt idx="310">
                  <c:v>5.4299858184959437E-13</c:v>
                </c:pt>
                <c:pt idx="311">
                  <c:v>5.4422399088586205E-13</c:v>
                </c:pt>
                <c:pt idx="312">
                  <c:v>5.4545215518539956E-13</c:v>
                </c:pt>
                <c:pt idx="313">
                  <c:v>5.4668308091578128E-13</c:v>
                </c:pt>
                <c:pt idx="314">
                  <c:v>5.4791677425831263E-13</c:v>
                </c:pt>
                <c:pt idx="315">
                  <c:v>5.4915324140806134E-13</c:v>
                </c:pt>
                <c:pt idx="316">
                  <c:v>5.5039248857388679E-13</c:v>
                </c:pt>
                <c:pt idx="317">
                  <c:v>5.5163452197847152E-13</c:v>
                </c:pt>
                <c:pt idx="318">
                  <c:v>5.5287934785835113E-13</c:v>
                </c:pt>
                <c:pt idx="319">
                  <c:v>5.5412697246394508E-13</c:v>
                </c:pt>
                <c:pt idx="320">
                  <c:v>5.5537740205958755E-13</c:v>
                </c:pt>
                <c:pt idx="321">
                  <c:v>5.5663064292355831E-13</c:v>
                </c:pt>
                <c:pt idx="322">
                  <c:v>5.5788670134811282E-13</c:v>
                </c:pt>
                <c:pt idx="323">
                  <c:v>5.5914558363951413E-13</c:v>
                </c:pt>
                <c:pt idx="324">
                  <c:v>5.6040729611806318E-13</c:v>
                </c:pt>
                <c:pt idx="325">
                  <c:v>5.6167184511813E-13</c:v>
                </c:pt>
                <c:pt idx="326">
                  <c:v>5.6293923698818531E-13</c:v>
                </c:pt>
                <c:pt idx="327">
                  <c:v>5.6420947809083051E-13</c:v>
                </c:pt>
                <c:pt idx="328">
                  <c:v>5.6548257480283021E-13</c:v>
                </c:pt>
                <c:pt idx="329">
                  <c:v>5.6675853351514299E-13</c:v>
                </c:pt>
                <c:pt idx="330">
                  <c:v>5.6803736063295265E-13</c:v>
                </c:pt>
                <c:pt idx="331">
                  <c:v>5.6931906257569965E-13</c:v>
                </c:pt>
                <c:pt idx="332">
                  <c:v>5.7060364577711332E-13</c:v>
                </c:pt>
                <c:pt idx="333">
                  <c:v>5.7189111668524242E-13</c:v>
                </c:pt>
                <c:pt idx="334">
                  <c:v>5.731814817624874E-13</c:v>
                </c:pt>
                <c:pt idx="335">
                  <c:v>5.7447474748563215E-13</c:v>
                </c:pt>
                <c:pt idx="336">
                  <c:v>5.7577092034587566E-13</c:v>
                </c:pt>
                <c:pt idx="337">
                  <c:v>5.7707000684886391E-13</c:v>
                </c:pt>
                <c:pt idx="338">
                  <c:v>5.7837201351472184E-13</c:v>
                </c:pt>
                <c:pt idx="339">
                  <c:v>5.7967694687808503E-13</c:v>
                </c:pt>
                <c:pt idx="340">
                  <c:v>5.8098481348813244E-13</c:v>
                </c:pt>
                <c:pt idx="341">
                  <c:v>5.8229561990861786E-13</c:v>
                </c:pt>
                <c:pt idx="342">
                  <c:v>5.8360937271790281E-13</c:v>
                </c:pt>
                <c:pt idx="343">
                  <c:v>5.8492607850898818E-13</c:v>
                </c:pt>
                <c:pt idx="344">
                  <c:v>5.8624574388954696E-13</c:v>
                </c:pt>
                <c:pt idx="345">
                  <c:v>5.8756837548195666E-13</c:v>
                </c:pt>
                <c:pt idx="346">
                  <c:v>5.8889397992333155E-13</c:v>
                </c:pt>
                <c:pt idx="347">
                  <c:v>5.9022256386555569E-13</c:v>
                </c:pt>
                <c:pt idx="348">
                  <c:v>5.9155413397531536E-13</c:v>
                </c:pt>
                <c:pt idx="349">
                  <c:v>5.9288869693413136E-13</c:v>
                </c:pt>
                <c:pt idx="350">
                  <c:v>5.9422625943839225E-13</c:v>
                </c:pt>
                <c:pt idx="351">
                  <c:v>5.9556682819938753E-13</c:v>
                </c:pt>
                <c:pt idx="352">
                  <c:v>5.9691040994333969E-13</c:v>
                </c:pt>
                <c:pt idx="353">
                  <c:v>5.982570114114379E-13</c:v>
                </c:pt>
                <c:pt idx="354">
                  <c:v>5.9960663935987106E-13</c:v>
                </c:pt>
                <c:pt idx="355">
                  <c:v>6.0095930055986011E-13</c:v>
                </c:pt>
                <c:pt idx="356">
                  <c:v>6.0231500179769283E-13</c:v>
                </c:pt>
                <c:pt idx="357">
                  <c:v>6.0367374987475538E-13</c:v>
                </c:pt>
                <c:pt idx="358">
                  <c:v>6.0503555160756693E-13</c:v>
                </c:pt>
                <c:pt idx="359">
                  <c:v>6.0640041382781255E-13</c:v>
                </c:pt>
                <c:pt idx="360">
                  <c:v>6.0776834338237718E-13</c:v>
                </c:pt>
                <c:pt idx="361">
                  <c:v>6.0913934713337802E-13</c:v>
                </c:pt>
                <c:pt idx="362">
                  <c:v>6.1051343195819994E-13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B4-4DAB-9B16-6B19D945F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400"/>
        <c:axId val="206935936"/>
      </c:lineChart>
      <c:catAx>
        <c:axId val="206934400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5936"/>
        <c:crosses val="autoZero"/>
        <c:auto val="1"/>
        <c:lblAlgn val="ctr"/>
        <c:lblOffset val="100"/>
        <c:noMultiLvlLbl val="0"/>
      </c:catAx>
      <c:valAx>
        <c:axId val="206935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יתרת</a:t>
            </a:r>
            <a:r>
              <a:rPr lang="he-IL" baseline="0"/>
              <a:t> הקרן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'ניתוח תמהיל נבחר'!$CU$49</c:f>
              <c:strCache>
                <c:ptCount val="1"/>
                <c:pt idx="0">
                  <c:v>עיקרי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נבחר'!$CV$53:$CV$415</c:f>
              <c:numCache>
                <c:formatCode>"₪"\ #,##0</c:formatCode>
                <c:ptCount val="363"/>
                <c:pt idx="0">
                  <c:v>750003.75</c:v>
                </c:pt>
                <c:pt idx="1">
                  <c:v>746921.38531735993</c:v>
                </c:pt>
                <c:pt idx="2">
                  <c:v>743836.60069789202</c:v>
                </c:pt>
                <c:pt idx="3">
                  <c:v>740749.02864518156</c:v>
                </c:pt>
                <c:pt idx="4">
                  <c:v>737658.00116808002</c:v>
                </c:pt>
                <c:pt idx="5">
                  <c:v>734563.16718231153</c:v>
                </c:pt>
                <c:pt idx="6">
                  <c:v>731464.48534756247</c:v>
                </c:pt>
                <c:pt idx="7">
                  <c:v>728362.53118682303</c:v>
                </c:pt>
                <c:pt idx="8">
                  <c:v>725256.95511523471</c:v>
                </c:pt>
                <c:pt idx="9">
                  <c:v>722147.71293926169</c:v>
                </c:pt>
                <c:pt idx="10">
                  <c:v>719035.65643673576</c:v>
                </c:pt>
                <c:pt idx="11">
                  <c:v>715919.24301026785</c:v>
                </c:pt>
                <c:pt idx="12">
                  <c:v>712798.14040675783</c:v>
                </c:pt>
                <c:pt idx="13">
                  <c:v>709675.85288701544</c:v>
                </c:pt>
                <c:pt idx="14">
                  <c:v>706548.48699229537</c:v>
                </c:pt>
                <c:pt idx="15">
                  <c:v>703415.72192336735</c:v>
                </c:pt>
                <c:pt idx="16">
                  <c:v>700277.53283725504</c:v>
                </c:pt>
                <c:pt idx="17">
                  <c:v>697133.89485712885</c:v>
                </c:pt>
                <c:pt idx="18">
                  <c:v>693984.78307178174</c:v>
                </c:pt>
                <c:pt idx="19">
                  <c:v>690830.17253510444</c:v>
                </c:pt>
                <c:pt idx="20">
                  <c:v>687670.22368582175</c:v>
                </c:pt>
                <c:pt idx="21">
                  <c:v>684504.90897377231</c:v>
                </c:pt>
                <c:pt idx="22">
                  <c:v>681334.20081873331</c:v>
                </c:pt>
                <c:pt idx="23">
                  <c:v>678158.07160968625</c:v>
                </c:pt>
                <c:pt idx="24">
                  <c:v>674976.49370408081</c:v>
                </c:pt>
                <c:pt idx="25">
                  <c:v>671789.43942709954</c:v>
                </c:pt>
                <c:pt idx="26">
                  <c:v>668596.8810709205</c:v>
                </c:pt>
                <c:pt idx="27">
                  <c:v>665398.7908939796</c:v>
                </c:pt>
                <c:pt idx="28">
                  <c:v>662195.14112023253</c:v>
                </c:pt>
                <c:pt idx="29">
                  <c:v>658985.90393841476</c:v>
                </c:pt>
                <c:pt idx="30">
                  <c:v>655771.05150130135</c:v>
                </c:pt>
                <c:pt idx="31">
                  <c:v>652550.55592496553</c:v>
                </c:pt>
                <c:pt idx="32">
                  <c:v>649324.38928803569</c:v>
                </c:pt>
                <c:pt idx="33">
                  <c:v>646092.5236309527</c:v>
                </c:pt>
                <c:pt idx="34">
                  <c:v>642854.93095522432</c:v>
                </c:pt>
                <c:pt idx="35">
                  <c:v>639611.58322267921</c:v>
                </c:pt>
                <c:pt idx="36">
                  <c:v>636362.45235472044</c:v>
                </c:pt>
                <c:pt idx="37">
                  <c:v>633107.51023157616</c:v>
                </c:pt>
                <c:pt idx="38">
                  <c:v>629846.7286915502</c:v>
                </c:pt>
                <c:pt idx="39">
                  <c:v>626580.07953027042</c:v>
                </c:pt>
                <c:pt idx="40">
                  <c:v>623307.5344999365</c:v>
                </c:pt>
                <c:pt idx="41">
                  <c:v>620029.06530856527</c:v>
                </c:pt>
                <c:pt idx="42">
                  <c:v>616744.64361923514</c:v>
                </c:pt>
                <c:pt idx="43">
                  <c:v>613454.24104932882</c:v>
                </c:pt>
                <c:pt idx="44">
                  <c:v>610157.82916977443</c:v>
                </c:pt>
                <c:pt idx="45">
                  <c:v>606855.37950428436</c:v>
                </c:pt>
                <c:pt idx="46">
                  <c:v>603546.86352859391</c:v>
                </c:pt>
                <c:pt idx="47">
                  <c:v>600232.25266969565</c:v>
                </c:pt>
                <c:pt idx="48">
                  <c:v>596911.51830507489</c:v>
                </c:pt>
                <c:pt idx="49">
                  <c:v>593584.63176194089</c:v>
                </c:pt>
                <c:pt idx="50">
                  <c:v>590251.56431645714</c:v>
                </c:pt>
                <c:pt idx="51">
                  <c:v>586912.28719296982</c:v>
                </c:pt>
                <c:pt idx="52">
                  <c:v>583566.77156323392</c:v>
                </c:pt>
                <c:pt idx="53">
                  <c:v>580214.98854563723</c:v>
                </c:pt>
                <c:pt idx="54">
                  <c:v>576856.90920442215</c:v>
                </c:pt>
                <c:pt idx="55">
                  <c:v>573492.50454890565</c:v>
                </c:pt>
                <c:pt idx="56">
                  <c:v>570121.74553269672</c:v>
                </c:pt>
                <c:pt idx="57">
                  <c:v>566744.60305291158</c:v>
                </c:pt>
                <c:pt idx="58">
                  <c:v>563361.04794938653</c:v>
                </c:pt>
                <c:pt idx="59">
                  <c:v>559971.09320255986</c:v>
                </c:pt>
                <c:pt idx="60">
                  <c:v>556574.70869973092</c:v>
                </c:pt>
                <c:pt idx="61">
                  <c:v>553171.86426246259</c:v>
                </c:pt>
                <c:pt idx="62">
                  <c:v>549762.52964574948</c:v>
                </c:pt>
                <c:pt idx="63">
                  <c:v>546346.67453718197</c:v>
                </c:pt>
                <c:pt idx="64">
                  <c:v>542924.26855610812</c:v>
                </c:pt>
                <c:pt idx="65">
                  <c:v>539495.28125279269</c:v>
                </c:pt>
                <c:pt idx="66">
                  <c:v>536059.68210757279</c:v>
                </c:pt>
                <c:pt idx="67">
                  <c:v>532617.44053001108</c:v>
                </c:pt>
                <c:pt idx="68">
                  <c:v>529168.52585804532</c:v>
                </c:pt>
                <c:pt idx="69">
                  <c:v>525712.90735713532</c:v>
                </c:pt>
                <c:pt idx="70">
                  <c:v>522250.55421940598</c:v>
                </c:pt>
                <c:pt idx="71">
                  <c:v>518781.43556278839</c:v>
                </c:pt>
                <c:pt idx="72">
                  <c:v>515305.52043015626</c:v>
                </c:pt>
                <c:pt idx="73">
                  <c:v>511822.77778845967</c:v>
                </c:pt>
                <c:pt idx="74">
                  <c:v>508333.17652785545</c:v>
                </c:pt>
                <c:pt idx="75">
                  <c:v>504836.68546083407</c:v>
                </c:pt>
                <c:pt idx="76">
                  <c:v>501333.27332134254</c:v>
                </c:pt>
                <c:pt idx="77">
                  <c:v>497822.90876390447</c:v>
                </c:pt>
                <c:pt idx="78">
                  <c:v>494305.56036273605</c:v>
                </c:pt>
                <c:pt idx="79">
                  <c:v>490781.19661085831</c:v>
                </c:pt>
                <c:pt idx="80">
                  <c:v>487249.78591920575</c:v>
                </c:pt>
                <c:pt idx="81">
                  <c:v>483711.29661573132</c:v>
                </c:pt>
                <c:pt idx="82">
                  <c:v>480165.69694450707</c:v>
                </c:pt>
                <c:pt idx="83">
                  <c:v>476612.95506482117</c:v>
                </c:pt>
                <c:pt idx="84">
                  <c:v>473053.03905027104</c:v>
                </c:pt>
                <c:pt idx="85">
                  <c:v>469485.91688785219</c:v>
                </c:pt>
                <c:pt idx="86">
                  <c:v>465911.5564770429</c:v>
                </c:pt>
                <c:pt idx="87">
                  <c:v>462329.92562888504</c:v>
                </c:pt>
                <c:pt idx="88">
                  <c:v>458740.99206506001</c:v>
                </c:pt>
                <c:pt idx="89">
                  <c:v>455144.72341696138</c:v>
                </c:pt>
                <c:pt idx="90">
                  <c:v>451541.08722476219</c:v>
                </c:pt>
                <c:pt idx="91">
                  <c:v>447930.05093647807</c:v>
                </c:pt>
                <c:pt idx="92">
                  <c:v>444311.58190702618</c:v>
                </c:pt>
                <c:pt idx="93">
                  <c:v>440685.64739727956</c:v>
                </c:pt>
                <c:pt idx="94">
                  <c:v>437052.21457311604</c:v>
                </c:pt>
                <c:pt idx="95">
                  <c:v>433411.25050446368</c:v>
                </c:pt>
                <c:pt idx="96">
                  <c:v>429762.72216434055</c:v>
                </c:pt>
                <c:pt idx="97">
                  <c:v>426106.59642788989</c:v>
                </c:pt>
                <c:pt idx="98">
                  <c:v>422442.84007141064</c:v>
                </c:pt>
                <c:pt idx="99">
                  <c:v>418771.41977138247</c:v>
                </c:pt>
                <c:pt idx="100">
                  <c:v>415092.30210348661</c:v>
                </c:pt>
                <c:pt idx="101">
                  <c:v>411405.45354162052</c:v>
                </c:pt>
                <c:pt idx="102">
                  <c:v>407710.84045690816</c:v>
                </c:pt>
                <c:pt idx="103">
                  <c:v>404008.42911670497</c:v>
                </c:pt>
                <c:pt idx="104">
                  <c:v>400298.18568359688</c:v>
                </c:pt>
                <c:pt idx="105">
                  <c:v>396580.07621439506</c:v>
                </c:pt>
                <c:pt idx="106">
                  <c:v>392854.06665912375</c:v>
                </c:pt>
                <c:pt idx="107">
                  <c:v>389120.12286000419</c:v>
                </c:pt>
                <c:pt idx="108">
                  <c:v>385378.21055043145</c:v>
                </c:pt>
                <c:pt idx="109">
                  <c:v>381628.29535394663</c:v>
                </c:pt>
                <c:pt idx="110">
                  <c:v>377870.34278320277</c:v>
                </c:pt>
                <c:pt idx="111">
                  <c:v>374104.31823892548</c:v>
                </c:pt>
                <c:pt idx="112">
                  <c:v>370330.18700886663</c:v>
                </c:pt>
                <c:pt idx="113">
                  <c:v>366547.91426675336</c:v>
                </c:pt>
                <c:pt idx="114">
                  <c:v>362757.46507123008</c:v>
                </c:pt>
                <c:pt idx="115">
                  <c:v>358958.80436479498</c:v>
                </c:pt>
                <c:pt idx="116">
                  <c:v>355151.89697272953</c:v>
                </c:pt>
                <c:pt idx="117">
                  <c:v>351336.70760202286</c:v>
                </c:pt>
                <c:pt idx="118">
                  <c:v>347513.20084028866</c:v>
                </c:pt>
                <c:pt idx="119">
                  <c:v>343681.3411546764</c:v>
                </c:pt>
                <c:pt idx="120">
                  <c:v>339841.08615663223</c:v>
                </c:pt>
                <c:pt idx="121">
                  <c:v>335992.33193450578</c:v>
                </c:pt>
                <c:pt idx="122">
                  <c:v>332135.04454852524</c:v>
                </c:pt>
                <c:pt idx="123">
                  <c:v>328269.18994191004</c:v>
                </c:pt>
                <c:pt idx="124">
                  <c:v>324394.73393993755</c:v>
                </c:pt>
                <c:pt idx="125">
                  <c:v>320511.64224900468</c:v>
                </c:pt>
                <c:pt idx="126">
                  <c:v>316619.88045568322</c:v>
                </c:pt>
                <c:pt idx="127">
                  <c:v>312719.41402576957</c:v>
                </c:pt>
                <c:pt idx="128">
                  <c:v>308810.20830332889</c:v>
                </c:pt>
                <c:pt idx="129">
                  <c:v>304892.22850973287</c:v>
                </c:pt>
                <c:pt idx="130">
                  <c:v>300965.43974269158</c:v>
                </c:pt>
                <c:pt idx="131">
                  <c:v>297029.8069752797</c:v>
                </c:pt>
                <c:pt idx="132">
                  <c:v>293085.29505495611</c:v>
                </c:pt>
                <c:pt idx="133">
                  <c:v>289131.86870257719</c:v>
                </c:pt>
                <c:pt idx="134">
                  <c:v>285169.49251140485</c:v>
                </c:pt>
                <c:pt idx="135">
                  <c:v>281198.13094610674</c:v>
                </c:pt>
                <c:pt idx="136">
                  <c:v>277217.74834175158</c:v>
                </c:pt>
                <c:pt idx="137">
                  <c:v>273228.30890279682</c:v>
                </c:pt>
                <c:pt idx="138">
                  <c:v>269229.77670207038</c:v>
                </c:pt>
                <c:pt idx="139">
                  <c:v>265222.11567974591</c:v>
                </c:pt>
                <c:pt idx="140">
                  <c:v>261205.28964231102</c:v>
                </c:pt>
                <c:pt idx="141">
                  <c:v>257179.26226152867</c:v>
                </c:pt>
                <c:pt idx="142">
                  <c:v>253143.99707339244</c:v>
                </c:pt>
                <c:pt idx="143">
                  <c:v>249099.45747707417</c:v>
                </c:pt>
                <c:pt idx="144">
                  <c:v>245045.60673386505</c:v>
                </c:pt>
                <c:pt idx="145">
                  <c:v>240982.40796610963</c:v>
                </c:pt>
                <c:pt idx="146">
                  <c:v>236909.82415613258</c:v>
                </c:pt>
                <c:pt idx="147">
                  <c:v>232827.81814515858</c:v>
                </c:pt>
                <c:pt idx="148">
                  <c:v>228736.35263222468</c:v>
                </c:pt>
                <c:pt idx="149">
                  <c:v>224635.39017308538</c:v>
                </c:pt>
                <c:pt idx="150">
                  <c:v>220524.8931791106</c:v>
                </c:pt>
                <c:pt idx="151">
                  <c:v>216404.82391617558</c:v>
                </c:pt>
                <c:pt idx="152">
                  <c:v>212275.14450354408</c:v>
                </c:pt>
                <c:pt idx="153">
                  <c:v>208135.81691274309</c:v>
                </c:pt>
                <c:pt idx="154">
                  <c:v>203986.80296643049</c:v>
                </c:pt>
                <c:pt idx="155">
                  <c:v>199828.06433725444</c:v>
                </c:pt>
                <c:pt idx="156">
                  <c:v>195659.56254670533</c:v>
                </c:pt>
                <c:pt idx="157">
                  <c:v>191481.25896395938</c:v>
                </c:pt>
                <c:pt idx="158">
                  <c:v>187293.1148047146</c:v>
                </c:pt>
                <c:pt idx="159">
                  <c:v>183095.09113001829</c:v>
                </c:pt>
                <c:pt idx="160">
                  <c:v>178887.14884508669</c:v>
                </c:pt>
                <c:pt idx="161">
                  <c:v>174669.24869811593</c:v>
                </c:pt>
                <c:pt idx="162">
                  <c:v>170441.35127908515</c:v>
                </c:pt>
                <c:pt idx="163">
                  <c:v>166203.41701855056</c:v>
                </c:pt>
                <c:pt idx="164">
                  <c:v>161955.40618643165</c:v>
                </c:pt>
                <c:pt idx="165">
                  <c:v>157697.27889078818</c:v>
                </c:pt>
                <c:pt idx="166">
                  <c:v>153428.99507658882</c:v>
                </c:pt>
                <c:pt idx="167">
                  <c:v>149150.51452447075</c:v>
                </c:pt>
                <c:pt idx="168">
                  <c:v>144861.79684949081</c:v>
                </c:pt>
                <c:pt idx="169">
                  <c:v>140562.80149986708</c:v>
                </c:pt>
                <c:pt idx="170">
                  <c:v>136253.48775571189</c:v>
                </c:pt>
                <c:pt idx="171">
                  <c:v>131933.81472775532</c:v>
                </c:pt>
                <c:pt idx="172">
                  <c:v>127603.74135605982</c:v>
                </c:pt>
                <c:pt idx="173">
                  <c:v>123263.22640872523</c:v>
                </c:pt>
                <c:pt idx="174">
                  <c:v>118912.22848058428</c:v>
                </c:pt>
                <c:pt idx="175">
                  <c:v>114550.70599188888</c:v>
                </c:pt>
                <c:pt idx="176">
                  <c:v>110178.61718698658</c:v>
                </c:pt>
                <c:pt idx="177">
                  <c:v>105795.92013298723</c:v>
                </c:pt>
                <c:pt idx="178">
                  <c:v>101402.57271842007</c:v>
                </c:pt>
                <c:pt idx="179">
                  <c:v>96998.532651880683</c:v>
                </c:pt>
                <c:pt idx="180">
                  <c:v>92583.757460668101</c:v>
                </c:pt>
                <c:pt idx="181">
                  <c:v>88442.366385231173</c:v>
                </c:pt>
                <c:pt idx="182">
                  <c:v>84291.116606735901</c:v>
                </c:pt>
                <c:pt idx="183">
                  <c:v>80129.975206259813</c:v>
                </c:pt>
                <c:pt idx="184">
                  <c:v>75958.909137648938</c:v>
                </c:pt>
                <c:pt idx="185">
                  <c:v>71777.885226799466</c:v>
                </c:pt>
                <c:pt idx="186">
                  <c:v>67586.870170935057</c:v>
                </c:pt>
                <c:pt idx="187">
                  <c:v>63385.83053787933</c:v>
                </c:pt>
                <c:pt idx="188">
                  <c:v>59174.732765323897</c:v>
                </c:pt>
                <c:pt idx="189">
                  <c:v>54953.54316009162</c:v>
                </c:pt>
                <c:pt idx="190">
                  <c:v>50722.227897395191</c:v>
                </c:pt>
                <c:pt idx="191">
                  <c:v>46480.753020090946</c:v>
                </c:pt>
                <c:pt idx="192">
                  <c:v>42229.084437927959</c:v>
                </c:pt>
                <c:pt idx="193">
                  <c:v>41112.434979203608</c:v>
                </c:pt>
                <c:pt idx="194">
                  <c:v>39992.774774584126</c:v>
                </c:pt>
                <c:pt idx="195">
                  <c:v>38870.086048775163</c:v>
                </c:pt>
                <c:pt idx="196">
                  <c:v>37744.350928868967</c:v>
                </c:pt>
                <c:pt idx="197">
                  <c:v>36615.551443657794</c:v>
                </c:pt>
                <c:pt idx="198">
                  <c:v>35483.669522942604</c:v>
                </c:pt>
                <c:pt idx="199">
                  <c:v>34348.686996836892</c:v>
                </c:pt>
                <c:pt idx="200">
                  <c:v>33210.585595065641</c:v>
                </c:pt>
                <c:pt idx="201">
                  <c:v>32069.346946259357</c:v>
                </c:pt>
                <c:pt idx="202">
                  <c:v>30924.952577243163</c:v>
                </c:pt>
                <c:pt idx="203">
                  <c:v>29777.383912320904</c:v>
                </c:pt>
                <c:pt idx="204">
                  <c:v>28626.622272554217</c:v>
                </c:pt>
                <c:pt idx="205">
                  <c:v>27472.648875036528</c:v>
                </c:pt>
                <c:pt idx="206">
                  <c:v>26315.444832161946</c:v>
                </c:pt>
                <c:pt idx="207">
                  <c:v>25154.991150889011</c:v>
                </c:pt>
                <c:pt idx="208">
                  <c:v>23991.268731999262</c:v>
                </c:pt>
                <c:pt idx="209">
                  <c:v>22824.258369350537</c:v>
                </c:pt>
                <c:pt idx="210">
                  <c:v>21653.940749125039</c:v>
                </c:pt>
                <c:pt idx="211">
                  <c:v>20480.296449072081</c:v>
                </c:pt>
                <c:pt idx="212">
                  <c:v>19303.305937745456</c:v>
                </c:pt>
                <c:pt idx="213">
                  <c:v>18122.949573735452</c:v>
                </c:pt>
                <c:pt idx="214">
                  <c:v>16939.207604895382</c:v>
                </c:pt>
                <c:pt idx="215">
                  <c:v>15752.060167562668</c:v>
                </c:pt>
                <c:pt idx="216">
                  <c:v>14561.487285774365</c:v>
                </c:pt>
                <c:pt idx="217">
                  <c:v>13367.468870477154</c:v>
                </c:pt>
                <c:pt idx="218">
                  <c:v>12169.984718731697</c:v>
                </c:pt>
                <c:pt idx="219">
                  <c:v>10969.014512911337</c:v>
                </c:pt>
                <c:pt idx="220">
                  <c:v>9764.5378198951221</c:v>
                </c:pt>
                <c:pt idx="221">
                  <c:v>8556.5340902550415</c:v>
                </c:pt>
                <c:pt idx="222">
                  <c:v>7344.9826574375074</c:v>
                </c:pt>
                <c:pt idx="223">
                  <c:v>6129.8627369389842</c:v>
                </c:pt>
                <c:pt idx="224">
                  <c:v>4911.1534254757325</c:v>
                </c:pt>
                <c:pt idx="225">
                  <c:v>3688.8337001476316</c:v>
                </c:pt>
                <c:pt idx="226">
                  <c:v>2462.8824175960212</c:v>
                </c:pt>
                <c:pt idx="227">
                  <c:v>1233.2783131555207</c:v>
                </c:pt>
                <c:pt idx="228">
                  <c:v>-2.2081768632505995E-10</c:v>
                </c:pt>
                <c:pt idx="229">
                  <c:v>-2.2126570904552404E-10</c:v>
                </c:pt>
                <c:pt idx="230">
                  <c:v>-2.2171467716779191E-10</c:v>
                </c:pt>
                <c:pt idx="231">
                  <c:v>-2.221645927200911E-10</c:v>
                </c:pt>
                <c:pt idx="232">
                  <c:v>-2.2261545773501145E-10</c:v>
                </c:pt>
                <c:pt idx="233">
                  <c:v>-2.2306727424951472E-10</c:v>
                </c:pt>
                <c:pt idx="234">
                  <c:v>-2.2352004430494375E-10</c:v>
                </c:pt>
                <c:pt idx="235">
                  <c:v>-2.2397376994703187E-10</c:v>
                </c:pt>
                <c:pt idx="236">
                  <c:v>-2.244284532259123E-10</c:v>
                </c:pt>
                <c:pt idx="237">
                  <c:v>-2.2488409619612749E-10</c:v>
                </c:pt>
                <c:pt idx="238">
                  <c:v>-2.2534070091663866E-10</c:v>
                </c:pt>
                <c:pt idx="239">
                  <c:v>-2.2579826945083508E-10</c:v>
                </c:pt>
                <c:pt idx="240">
                  <c:v>-2.2625680386654371E-10</c:v>
                </c:pt>
                <c:pt idx="241">
                  <c:v>-2.2671630623603851E-10</c:v>
                </c:pt>
                <c:pt idx="242">
                  <c:v>-2.2717677863605006E-10</c:v>
                </c:pt>
                <c:pt idx="243">
                  <c:v>-2.2763822314777501E-10</c:v>
                </c:pt>
                <c:pt idx="244">
                  <c:v>-2.2810064185688567E-10</c:v>
                </c:pt>
                <c:pt idx="245">
                  <c:v>-2.2856403685353959E-10</c:v>
                </c:pt>
                <c:pt idx="246">
                  <c:v>-2.2902841023238901E-10</c:v>
                </c:pt>
                <c:pt idx="247">
                  <c:v>-2.2949376409259067E-10</c:v>
                </c:pt>
                <c:pt idx="248">
                  <c:v>-2.2996010053781524E-10</c:v>
                </c:pt>
                <c:pt idx="249">
                  <c:v>-2.3042742167625704E-10</c:v>
                </c:pt>
                <c:pt idx="250">
                  <c:v>-2.3089572962064375E-10</c:v>
                </c:pt>
                <c:pt idx="251">
                  <c:v>-2.31365026488246E-10</c:v>
                </c:pt>
                <c:pt idx="252">
                  <c:v>-2.3183531440088713E-10</c:v>
                </c:pt>
                <c:pt idx="253">
                  <c:v>-2.3230659548495291E-10</c:v>
                </c:pt>
                <c:pt idx="254">
                  <c:v>-2.3277887187140122E-10</c:v>
                </c:pt>
                <c:pt idx="255">
                  <c:v>-2.332521456957719E-10</c:v>
                </c:pt>
                <c:pt idx="256">
                  <c:v>-2.3372641909819659E-10</c:v>
                </c:pt>
                <c:pt idx="257">
                  <c:v>-2.3420169422340834E-10</c:v>
                </c:pt>
                <c:pt idx="258">
                  <c:v>-2.3467797322075155E-10</c:v>
                </c:pt>
                <c:pt idx="259">
                  <c:v>-2.3515525824419187E-10</c:v>
                </c:pt>
                <c:pt idx="260">
                  <c:v>-2.3563355145232597E-10</c:v>
                </c:pt>
                <c:pt idx="261">
                  <c:v>-2.3611285500839151E-10</c:v>
                </c:pt>
                <c:pt idx="262">
                  <c:v>-2.3659317108027696E-10</c:v>
                </c:pt>
                <c:pt idx="263">
                  <c:v>-2.3707450184053154E-10</c:v>
                </c:pt>
                <c:pt idx="264">
                  <c:v>-2.3755684946637533E-10</c:v>
                </c:pt>
                <c:pt idx="265">
                  <c:v>-2.38040216139709E-10</c:v>
                </c:pt>
                <c:pt idx="266">
                  <c:v>-2.3852460404712398E-10</c:v>
                </c:pt>
                <c:pt idx="267">
                  <c:v>-2.3901001537991253E-10</c:v>
                </c:pt>
                <c:pt idx="268">
                  <c:v>-2.3949645233407741E-10</c:v>
                </c:pt>
                <c:pt idx="269">
                  <c:v>-2.3998391711034231E-10</c:v>
                </c:pt>
                <c:pt idx="270">
                  <c:v>-2.4047241191416199E-10</c:v>
                </c:pt>
                <c:pt idx="271">
                  <c:v>-2.4096193895573185E-10</c:v>
                </c:pt>
                <c:pt idx="272">
                  <c:v>-2.4145250044999866E-10</c:v>
                </c:pt>
                <c:pt idx="273">
                  <c:v>-2.419440986166703E-10</c:v>
                </c:pt>
                <c:pt idx="274">
                  <c:v>-2.4243673568022616E-10</c:v>
                </c:pt>
                <c:pt idx="275">
                  <c:v>-2.4293041386992714E-10</c:v>
                </c:pt>
                <c:pt idx="276">
                  <c:v>-2.43425135419826E-10</c:v>
                </c:pt>
                <c:pt idx="277">
                  <c:v>-2.4392090256877739E-10</c:v>
                </c:pt>
                <c:pt idx="278">
                  <c:v>-2.4441771756044843E-10</c:v>
                </c:pt>
                <c:pt idx="279">
                  <c:v>-2.4491558264332867E-10</c:v>
                </c:pt>
                <c:pt idx="280">
                  <c:v>-2.4541450007074046E-10</c:v>
                </c:pt>
                <c:pt idx="281">
                  <c:v>-2.4591447210084937E-10</c:v>
                </c:pt>
                <c:pt idx="282">
                  <c:v>-2.4641550099667444E-10</c:v>
                </c:pt>
                <c:pt idx="283">
                  <c:v>-2.4691758902609857E-10</c:v>
                </c:pt>
                <c:pt idx="284">
                  <c:v>-2.4742073846187874E-10</c:v>
                </c:pt>
                <c:pt idx="285">
                  <c:v>-2.4792495158165669E-10</c:v>
                </c:pt>
                <c:pt idx="286">
                  <c:v>-2.4843023066796921E-10</c:v>
                </c:pt>
                <c:pt idx="287">
                  <c:v>-2.4893657800825841E-10</c:v>
                </c:pt>
                <c:pt idx="288">
                  <c:v>-2.4944399589488253E-10</c:v>
                </c:pt>
                <c:pt idx="289">
                  <c:v>-2.4995248662512619E-10</c:v>
                </c:pt>
                <c:pt idx="290">
                  <c:v>-2.5046205250121086E-10</c:v>
                </c:pt>
                <c:pt idx="291">
                  <c:v>-2.5097269583030557E-10</c:v>
                </c:pt>
                <c:pt idx="292">
                  <c:v>-2.5148441892453744E-10</c:v>
                </c:pt>
                <c:pt idx="293">
                  <c:v>-2.5199722410100217E-10</c:v>
                </c:pt>
                <c:pt idx="294">
                  <c:v>-2.5251111368177447E-10</c:v>
                </c:pt>
                <c:pt idx="295">
                  <c:v>-2.530260899939192E-10</c:v>
                </c:pt>
                <c:pt idx="296">
                  <c:v>-2.5354215536950144E-10</c:v>
                </c:pt>
                <c:pt idx="297">
                  <c:v>-2.5405931214559756E-10</c:v>
                </c:pt>
                <c:pt idx="298">
                  <c:v>-2.5457756266430559E-10</c:v>
                </c:pt>
                <c:pt idx="299">
                  <c:v>-2.5509690927275626E-10</c:v>
                </c:pt>
                <c:pt idx="300">
                  <c:v>-2.5561735432312353E-10</c:v>
                </c:pt>
                <c:pt idx="301">
                  <c:v>-2.561389001726353E-10</c:v>
                </c:pt>
                <c:pt idx="302">
                  <c:v>-2.5666154918358431E-10</c:v>
                </c:pt>
                <c:pt idx="303">
                  <c:v>-2.5718530372333905E-10</c:v>
                </c:pt>
                <c:pt idx="304">
                  <c:v>-2.5771016616435416E-10</c:v>
                </c:pt>
                <c:pt idx="305">
                  <c:v>-2.5823613888418179E-10</c:v>
                </c:pt>
                <c:pt idx="306">
                  <c:v>-2.5876322426548206E-10</c:v>
                </c:pt>
                <c:pt idx="307">
                  <c:v>-2.5929142469603427E-10</c:v>
                </c:pt>
                <c:pt idx="308">
                  <c:v>-2.5982074256874759E-10</c:v>
                </c:pt>
                <c:pt idx="309">
                  <c:v>-2.6035118028167203E-10</c:v>
                </c:pt>
                <c:pt idx="310">
                  <c:v>-2.6088274023800952E-10</c:v>
                </c:pt>
                <c:pt idx="311">
                  <c:v>-2.6141542484612487E-10</c:v>
                </c:pt>
                <c:pt idx="312">
                  <c:v>-2.6194923651955655E-10</c:v>
                </c:pt>
                <c:pt idx="313">
                  <c:v>-2.6248417767702808E-10</c:v>
                </c:pt>
                <c:pt idx="314">
                  <c:v>-2.6302025074245882E-10</c:v>
                </c:pt>
                <c:pt idx="315">
                  <c:v>-2.6355745814497507E-10</c:v>
                </c:pt>
                <c:pt idx="316">
                  <c:v>-2.6409580231892129E-10</c:v>
                </c:pt>
                <c:pt idx="317">
                  <c:v>-2.6463528570387111E-10</c:v>
                </c:pt>
                <c:pt idx="318">
                  <c:v>-2.6517591074463862E-10</c:v>
                </c:pt>
                <c:pt idx="319">
                  <c:v>-2.6571767989128938E-10</c:v>
                </c:pt>
                <c:pt idx="320">
                  <c:v>-2.6626059559915166E-10</c:v>
                </c:pt>
                <c:pt idx="321">
                  <c:v>-2.6680466032882769E-10</c:v>
                </c:pt>
                <c:pt idx="322">
                  <c:v>-2.673498765462049E-10</c:v>
                </c:pt>
                <c:pt idx="323">
                  <c:v>-2.6789624672246714E-10</c:v>
                </c:pt>
                <c:pt idx="324">
                  <c:v>-2.6844377333410593E-10</c:v>
                </c:pt>
                <c:pt idx="325">
                  <c:v>-2.6899245886293201E-10</c:v>
                </c:pt>
                <c:pt idx="326">
                  <c:v>-2.6954230579608634E-10</c:v>
                </c:pt>
                <c:pt idx="327">
                  <c:v>-2.7009331662605162E-10</c:v>
                </c:pt>
                <c:pt idx="328">
                  <c:v>-2.706454938506638E-10</c:v>
                </c:pt>
                <c:pt idx="329">
                  <c:v>-2.7119883997312325E-10</c:v>
                </c:pt>
                <c:pt idx="330">
                  <c:v>-2.7175335750200626E-10</c:v>
                </c:pt>
                <c:pt idx="331">
                  <c:v>-2.7230904895127666E-10</c:v>
                </c:pt>
                <c:pt idx="332">
                  <c:v>-2.7286591684029712E-10</c:v>
                </c:pt>
                <c:pt idx="333">
                  <c:v>-2.7342396369384061E-10</c:v>
                </c:pt>
                <c:pt idx="334">
                  <c:v>-2.739831920421021E-10</c:v>
                </c:pt>
                <c:pt idx="335">
                  <c:v>-2.7454360442071001E-10</c:v>
                </c:pt>
                <c:pt idx="336">
                  <c:v>-2.7510520337073785E-10</c:v>
                </c:pt>
                <c:pt idx="337">
                  <c:v>-2.7566799143871568E-10</c:v>
                </c:pt>
                <c:pt idx="338">
                  <c:v>-2.7623197117664191E-10</c:v>
                </c:pt>
                <c:pt idx="339">
                  <c:v>-2.7679714514199482E-10</c:v>
                </c:pt>
                <c:pt idx="340">
                  <c:v>-2.7736351589774424E-10</c:v>
                </c:pt>
                <c:pt idx="341">
                  <c:v>-2.7793108601236336E-10</c:v>
                </c:pt>
                <c:pt idx="342">
                  <c:v>-2.7849985805984034E-10</c:v>
                </c:pt>
                <c:pt idx="343">
                  <c:v>-2.7906983461969005E-10</c:v>
                </c:pt>
                <c:pt idx="344">
                  <c:v>-2.796410182769659E-10</c:v>
                </c:pt>
                <c:pt idx="345">
                  <c:v>-2.8021341162227168E-10</c:v>
                </c:pt>
                <c:pt idx="346">
                  <c:v>-2.8078701725177315E-10</c:v>
                </c:pt>
                <c:pt idx="347">
                  <c:v>-2.8136183776721027E-10</c:v>
                </c:pt>
                <c:pt idx="348">
                  <c:v>-2.8193787577590876E-10</c:v>
                </c:pt>
                <c:pt idx="349">
                  <c:v>-2.8251513389079202E-10</c:v>
                </c:pt>
                <c:pt idx="350">
                  <c:v>-2.8309361473039307E-10</c:v>
                </c:pt>
                <c:pt idx="351">
                  <c:v>-2.8367332091886667E-10</c:v>
                </c:pt>
                <c:pt idx="352">
                  <c:v>-2.8425425508600115E-10</c:v>
                </c:pt>
                <c:pt idx="353">
                  <c:v>-2.8483641986723032E-10</c:v>
                </c:pt>
                <c:pt idx="354">
                  <c:v>-2.8541981790364568E-10</c:v>
                </c:pt>
                <c:pt idx="355">
                  <c:v>-2.8600445184200825E-10</c:v>
                </c:pt>
                <c:pt idx="356">
                  <c:v>-2.8659032433476082E-10</c:v>
                </c:pt>
                <c:pt idx="357">
                  <c:v>-2.8717743804004001E-10</c:v>
                </c:pt>
                <c:pt idx="358">
                  <c:v>-2.8776579562168823E-10</c:v>
                </c:pt>
                <c:pt idx="359">
                  <c:v>-2.8835539974926621E-10</c:v>
                </c:pt>
                <c:pt idx="360">
                  <c:v>-2.8894625309806464E-10</c:v>
                </c:pt>
                <c:pt idx="361">
                  <c:v>-2.8953835834911676E-10</c:v>
                </c:pt>
                <c:pt idx="362">
                  <c:v>-2.9013171818921052E-10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3-42D6-9D12-742AE9955EA4}"/>
            </c:ext>
          </c:extLst>
        </c:ser>
        <c:ser>
          <c:idx val="2"/>
          <c:order val="1"/>
          <c:tx>
            <c:strRef>
              <c:f>'ניתוח תמהיל נבחר'!$DB$49</c:f>
              <c:strCache>
                <c:ptCount val="1"/>
                <c:pt idx="0">
                  <c:v>מחמיר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נבחר'!$DC$53:$DC$415</c:f>
              <c:numCache>
                <c:formatCode>"₪"\ #,##0</c:formatCode>
                <c:ptCount val="363"/>
                <c:pt idx="0">
                  <c:v>750006.375</c:v>
                </c:pt>
                <c:pt idx="1">
                  <c:v>746972.90401297947</c:v>
                </c:pt>
                <c:pt idx="2">
                  <c:v>743939.03003631695</c:v>
                </c:pt>
                <c:pt idx="3">
                  <c:v>740904.13879721926</c:v>
                </c:pt>
                <c:pt idx="4">
                  <c:v>737867.10531288059</c:v>
                </c:pt>
                <c:pt idx="5">
                  <c:v>734827.34336770116</c:v>
                </c:pt>
                <c:pt idx="6">
                  <c:v>731784.79379112716</c:v>
                </c:pt>
                <c:pt idx="7">
                  <c:v>728740.05649942637</c:v>
                </c:pt>
                <c:pt idx="8">
                  <c:v>725692.55288183875</c:v>
                </c:pt>
                <c:pt idx="9">
                  <c:v>722642.22416147939</c:v>
                </c:pt>
                <c:pt idx="10">
                  <c:v>719590.53960242716</c:v>
                </c:pt>
                <c:pt idx="11">
                  <c:v>716534.8867017423</c:v>
                </c:pt>
                <c:pt idx="12">
                  <c:v>713474.71385640686</c:v>
                </c:pt>
                <c:pt idx="13">
                  <c:v>710416.0213462105</c:v>
                </c:pt>
                <c:pt idx="14">
                  <c:v>707352.18079859088</c:v>
                </c:pt>
                <c:pt idx="15">
                  <c:v>704282.65761944011</c:v>
                </c:pt>
                <c:pt idx="16">
                  <c:v>701207.42240755656</c:v>
                </c:pt>
                <c:pt idx="17">
                  <c:v>698126.44571419898</c:v>
                </c:pt>
                <c:pt idx="18">
                  <c:v>695039.69804222812</c:v>
                </c:pt>
                <c:pt idx="19">
                  <c:v>691947.14984524646</c:v>
                </c:pt>
                <c:pt idx="20">
                  <c:v>688849.00862645847</c:v>
                </c:pt>
                <c:pt idx="21">
                  <c:v>685745.24161072727</c:v>
                </c:pt>
                <c:pt idx="22">
                  <c:v>682635.81598099764</c:v>
                </c:pt>
                <c:pt idx="23">
                  <c:v>679520.69887709164</c:v>
                </c:pt>
                <c:pt idx="24">
                  <c:v>676399.8573945018</c:v>
                </c:pt>
                <c:pt idx="25">
                  <c:v>673273.25858318328</c:v>
                </c:pt>
                <c:pt idx="26">
                  <c:v>670140.86944634281</c:v>
                </c:pt>
                <c:pt idx="27">
                  <c:v>667002.65693922585</c:v>
                </c:pt>
                <c:pt idx="28">
                  <c:v>663858.58796790207</c:v>
                </c:pt>
                <c:pt idx="29">
                  <c:v>660708.6293880468</c:v>
                </c:pt>
                <c:pt idx="30">
                  <c:v>657552.74800372147</c:v>
                </c:pt>
                <c:pt idx="31">
                  <c:v>654390.91056615044</c:v>
                </c:pt>
                <c:pt idx="32">
                  <c:v>651223.08377249516</c:v>
                </c:pt>
                <c:pt idx="33">
                  <c:v>648049.23426462593</c:v>
                </c:pt>
                <c:pt idx="34">
                  <c:v>644869.32862789021</c:v>
                </c:pt>
                <c:pt idx="35">
                  <c:v>641683.33338987781</c:v>
                </c:pt>
                <c:pt idx="36">
                  <c:v>638491.21501918312</c:v>
                </c:pt>
                <c:pt idx="37">
                  <c:v>635292.93992416386</c:v>
                </c:pt>
                <c:pt idx="38">
                  <c:v>632088.47445169685</c:v>
                </c:pt>
                <c:pt idx="39">
                  <c:v>628877.78488592897</c:v>
                </c:pt>
                <c:pt idx="40">
                  <c:v>625660.8374470264</c:v>
                </c:pt>
                <c:pt idx="41">
                  <c:v>622437.59828991815</c:v>
                </c:pt>
                <c:pt idx="42">
                  <c:v>619208.03350303753</c:v>
                </c:pt>
                <c:pt idx="43">
                  <c:v>615972.10910705791</c:v>
                </c:pt>
                <c:pt idx="44">
                  <c:v>612729.79105362576</c:v>
                </c:pt>
                <c:pt idx="45">
                  <c:v>609481.04522408871</c:v>
                </c:pt>
                <c:pt idx="46">
                  <c:v>606225.83742821985</c:v>
                </c:pt>
                <c:pt idx="47">
                  <c:v>602964.13340293709</c:v>
                </c:pt>
                <c:pt idx="48">
                  <c:v>599695.89881101809</c:v>
                </c:pt>
                <c:pt idx="49">
                  <c:v>596421.09923981084</c:v>
                </c:pt>
                <c:pt idx="50">
                  <c:v>593139.70019993908</c:v>
                </c:pt>
                <c:pt idx="51">
                  <c:v>589851.66712400317</c:v>
                </c:pt>
                <c:pt idx="52">
                  <c:v>586556.96536527551</c:v>
                </c:pt>
                <c:pt idx="53">
                  <c:v>583255.56019639177</c:v>
                </c:pt>
                <c:pt idx="54">
                  <c:v>579947.41680803534</c:v>
                </c:pt>
                <c:pt idx="55">
                  <c:v>576632.50030761794</c:v>
                </c:pt>
                <c:pt idx="56">
                  <c:v>573310.77571795345</c:v>
                </c:pt>
                <c:pt idx="57">
                  <c:v>569982.20797592774</c:v>
                </c:pt>
                <c:pt idx="58">
                  <c:v>566646.76193116093</c:v>
                </c:pt>
                <c:pt idx="59">
                  <c:v>563304.4765982423</c:v>
                </c:pt>
                <c:pt idx="60">
                  <c:v>559955.31532118842</c:v>
                </c:pt>
                <c:pt idx="61">
                  <c:v>556599.24133860157</c:v>
                </c:pt>
                <c:pt idx="62">
                  <c:v>553236.21778219764</c:v>
                </c:pt>
                <c:pt idx="63">
                  <c:v>549866.20767532813</c:v>
                </c:pt>
                <c:pt idx="64">
                  <c:v>546489.17393149366</c:v>
                </c:pt>
                <c:pt idx="65">
                  <c:v>543105.07935285103</c:v>
                </c:pt>
                <c:pt idx="66">
                  <c:v>539713.88662871206</c:v>
                </c:pt>
                <c:pt idx="67">
                  <c:v>536315.55833403545</c:v>
                </c:pt>
                <c:pt idx="68">
                  <c:v>532910.05692791042</c:v>
                </c:pt>
                <c:pt idx="69">
                  <c:v>529497.34475203266</c:v>
                </c:pt>
                <c:pt idx="70">
                  <c:v>526077.38402917166</c:v>
                </c:pt>
                <c:pt idx="71">
                  <c:v>522650.13686163106</c:v>
                </c:pt>
                <c:pt idx="72">
                  <c:v>519215.56522969913</c:v>
                </c:pt>
                <c:pt idx="73">
                  <c:v>515773.63099009218</c:v>
                </c:pt>
                <c:pt idx="74">
                  <c:v>512324.29587438819</c:v>
                </c:pt>
                <c:pt idx="75">
                  <c:v>508867.52148745267</c:v>
                </c:pt>
                <c:pt idx="76">
                  <c:v>505403.26930585486</c:v>
                </c:pt>
                <c:pt idx="77">
                  <c:v>501931.50067627511</c:v>
                </c:pt>
                <c:pt idx="78">
                  <c:v>498452.17681390315</c:v>
                </c:pt>
                <c:pt idx="79">
                  <c:v>494965.2588008272</c:v>
                </c:pt>
                <c:pt idx="80">
                  <c:v>491470.70758441288</c:v>
                </c:pt>
                <c:pt idx="81">
                  <c:v>487968.48397567339</c:v>
                </c:pt>
                <c:pt idx="82">
                  <c:v>484458.54864762898</c:v>
                </c:pt>
                <c:pt idx="83">
                  <c:v>480940.86213365709</c:v>
                </c:pt>
                <c:pt idx="84">
                  <c:v>477415.38482583233</c:v>
                </c:pt>
                <c:pt idx="85">
                  <c:v>473882.07697325578</c:v>
                </c:pt>
                <c:pt idx="86">
                  <c:v>470340.89868037426</c:v>
                </c:pt>
                <c:pt idx="87">
                  <c:v>466791.80990528862</c:v>
                </c:pt>
                <c:pt idx="88">
                  <c:v>463234.77045805188</c:v>
                </c:pt>
                <c:pt idx="89">
                  <c:v>459669.73999895586</c:v>
                </c:pt>
                <c:pt idx="90">
                  <c:v>456096.67803680722</c:v>
                </c:pt>
                <c:pt idx="91">
                  <c:v>452515.54392719164</c:v>
                </c:pt>
                <c:pt idx="92">
                  <c:v>448926.29687072721</c:v>
                </c:pt>
                <c:pt idx="93">
                  <c:v>445328.89591130614</c:v>
                </c:pt>
                <c:pt idx="94">
                  <c:v>441723.29993432411</c:v>
                </c:pt>
                <c:pt idx="95">
                  <c:v>438109.46766489907</c:v>
                </c:pt>
                <c:pt idx="96">
                  <c:v>434487.35766607593</c:v>
                </c:pt>
                <c:pt idx="97">
                  <c:v>430856.92833702103</c:v>
                </c:pt>
                <c:pt idx="98">
                  <c:v>427218.13791120285</c:v>
                </c:pt>
                <c:pt idx="99">
                  <c:v>423570.94445456081</c:v>
                </c:pt>
                <c:pt idx="100">
                  <c:v>419915.30586366076</c:v>
                </c:pt>
                <c:pt idx="101">
                  <c:v>416251.17986383766</c:v>
                </c:pt>
                <c:pt idx="102">
                  <c:v>412578.52400732553</c:v>
                </c:pt>
                <c:pt idx="103">
                  <c:v>408897.29567137337</c:v>
                </c:pt>
                <c:pt idx="104">
                  <c:v>405207.45205634815</c:v>
                </c:pt>
                <c:pt idx="105">
                  <c:v>401508.95018382347</c:v>
                </c:pt>
                <c:pt idx="106">
                  <c:v>397801.74689465517</c:v>
                </c:pt>
                <c:pt idx="107">
                  <c:v>394085.79884704179</c:v>
                </c:pt>
                <c:pt idx="108">
                  <c:v>390361.06251457182</c:v>
                </c:pt>
                <c:pt idx="109">
                  <c:v>386627.49418425548</c:v>
                </c:pt>
                <c:pt idx="110">
                  <c:v>382885.04995454254</c:v>
                </c:pt>
                <c:pt idx="111">
                  <c:v>379133.68573332496</c:v>
                </c:pt>
                <c:pt idx="112">
                  <c:v>375373.35723592446</c:v>
                </c:pt>
                <c:pt idx="113">
                  <c:v>371604.01998306473</c:v>
                </c:pt>
                <c:pt idx="114">
                  <c:v>367825.62929882831</c:v>
                </c:pt>
                <c:pt idx="115">
                  <c:v>364038.140308598</c:v>
                </c:pt>
                <c:pt idx="116">
                  <c:v>360241.50793698139</c:v>
                </c:pt>
                <c:pt idx="117">
                  <c:v>356435.68690572074</c:v>
                </c:pt>
                <c:pt idx="118">
                  <c:v>352620.6317315849</c:v>
                </c:pt>
                <c:pt idx="119">
                  <c:v>348796.29672424641</c:v>
                </c:pt>
                <c:pt idx="120">
                  <c:v>344962.62363298621</c:v>
                </c:pt>
                <c:pt idx="121">
                  <c:v>341119.47648829001</c:v>
                </c:pt>
                <c:pt idx="122">
                  <c:v>337266.81155392528</c:v>
                </c:pt>
                <c:pt idx="123">
                  <c:v>333404.58489359589</c:v>
                </c:pt>
                <c:pt idx="124">
                  <c:v>329532.75236909499</c:v>
                </c:pt>
                <c:pt idx="125">
                  <c:v>325651.2696384429</c:v>
                </c:pt>
                <c:pt idx="126">
                  <c:v>321760.09215401043</c:v>
                </c:pt>
                <c:pt idx="127">
                  <c:v>317859.17516062717</c:v>
                </c:pt>
                <c:pt idx="128">
                  <c:v>313948.47369367455</c:v>
                </c:pt>
                <c:pt idx="129">
                  <c:v>310027.94257716334</c:v>
                </c:pt>
                <c:pt idx="130">
                  <c:v>306097.53642179578</c:v>
                </c:pt>
                <c:pt idx="131">
                  <c:v>302157.20962301194</c:v>
                </c:pt>
                <c:pt idx="132">
                  <c:v>298206.91635902005</c:v>
                </c:pt>
                <c:pt idx="133">
                  <c:v>294246.6105888107</c:v>
                </c:pt>
                <c:pt idx="134">
                  <c:v>290276.24605015496</c:v>
                </c:pt>
                <c:pt idx="135">
                  <c:v>286295.77625758556</c:v>
                </c:pt>
                <c:pt idx="136">
                  <c:v>282305.15450036194</c:v>
                </c:pt>
                <c:pt idx="137">
                  <c:v>278304.33384041773</c:v>
                </c:pt>
                <c:pt idx="138">
                  <c:v>274293.26711029175</c:v>
                </c:pt>
                <c:pt idx="139">
                  <c:v>270271.90691104147</c:v>
                </c:pt>
                <c:pt idx="140">
                  <c:v>266240.20561013871</c:v>
                </c:pt>
                <c:pt idx="141">
                  <c:v>262198.11533934809</c:v>
                </c:pt>
                <c:pt idx="142">
                  <c:v>258145.58799258751</c:v>
                </c:pt>
                <c:pt idx="143">
                  <c:v>254082.57522376993</c:v>
                </c:pt>
                <c:pt idx="144">
                  <c:v>250009.02844462777</c:v>
                </c:pt>
                <c:pt idx="145">
                  <c:v>245924.89882251792</c:v>
                </c:pt>
                <c:pt idx="146">
                  <c:v>241830.13727820851</c:v>
                </c:pt>
                <c:pt idx="147">
                  <c:v>237724.69448364648</c:v>
                </c:pt>
                <c:pt idx="148">
                  <c:v>233608.5208597061</c:v>
                </c:pt>
                <c:pt idx="149">
                  <c:v>229481.56657391787</c:v>
                </c:pt>
                <c:pt idx="150">
                  <c:v>225343.78153817798</c:v>
                </c:pt>
                <c:pt idx="151">
                  <c:v>221195.11540643781</c:v>
                </c:pt>
                <c:pt idx="152">
                  <c:v>217035.51757237341</c:v>
                </c:pt>
                <c:pt idx="153">
                  <c:v>212864.93716703448</c:v>
                </c:pt>
                <c:pt idx="154">
                  <c:v>208683.32305647299</c:v>
                </c:pt>
                <c:pt idx="155">
                  <c:v>204490.62383935077</c:v>
                </c:pt>
                <c:pt idx="156">
                  <c:v>200286.78784452635</c:v>
                </c:pt>
                <c:pt idx="157">
                  <c:v>196071.76312862025</c:v>
                </c:pt>
                <c:pt idx="158">
                  <c:v>191845.49747355899</c:v>
                </c:pt>
                <c:pt idx="159">
                  <c:v>187607.93838409689</c:v>
                </c:pt>
                <c:pt idx="160">
                  <c:v>183359.03308531648</c:v>
                </c:pt>
                <c:pt idx="161">
                  <c:v>179098.72852010606</c:v>
                </c:pt>
                <c:pt idx="162">
                  <c:v>174826.971346615</c:v>
                </c:pt>
                <c:pt idx="163">
                  <c:v>170543.70793568625</c:v>
                </c:pt>
                <c:pt idx="164">
                  <c:v>166248.88436826569</c:v>
                </c:pt>
                <c:pt idx="165">
                  <c:v>161942.44643278804</c:v>
                </c:pt>
                <c:pt idx="166">
                  <c:v>157624.33962253976</c:v>
                </c:pt>
                <c:pt idx="167">
                  <c:v>153294.50913299719</c:v>
                </c:pt>
                <c:pt idx="168">
                  <c:v>148952.89985914138</c:v>
                </c:pt>
                <c:pt idx="169">
                  <c:v>144599.45639274799</c:v>
                </c:pt>
                <c:pt idx="170">
                  <c:v>140234.12301965273</c:v>
                </c:pt>
                <c:pt idx="171">
                  <c:v>135856.84371699186</c:v>
                </c:pt>
                <c:pt idx="172">
                  <c:v>131467.56215041716</c:v>
                </c:pt>
                <c:pt idx="173">
                  <c:v>127066.22167128568</c:v>
                </c:pt>
                <c:pt idx="174">
                  <c:v>122652.76531382349</c:v>
                </c:pt>
                <c:pt idx="175">
                  <c:v>118227.13579226326</c:v>
                </c:pt>
                <c:pt idx="176">
                  <c:v>113789.2754979555</c:v>
                </c:pt>
                <c:pt idx="177">
                  <c:v>109339.12649645304</c:v>
                </c:pt>
                <c:pt idx="178">
                  <c:v>104876.63052456839</c:v>
                </c:pt>
                <c:pt idx="179">
                  <c:v>100401.7289874038</c:v>
                </c:pt>
                <c:pt idx="180">
                  <c:v>95914.362955353761</c:v>
                </c:pt>
                <c:pt idx="181">
                  <c:v>91735.329744031522</c:v>
                </c:pt>
                <c:pt idx="182">
                  <c:v>87545.263749581485</c:v>
                </c:pt>
                <c:pt idx="183">
                  <c:v>83344.121674415524</c:v>
                </c:pt>
                <c:pt idx="184">
                  <c:v>79131.859999695414</c:v>
                </c:pt>
                <c:pt idx="185">
                  <c:v>74908.434983734289</c:v>
                </c:pt>
                <c:pt idx="186">
                  <c:v>70673.802660385292</c:v>
                </c:pt>
                <c:pt idx="187">
                  <c:v>66427.918837416917</c:v>
                </c:pt>
                <c:pt idx="188">
                  <c:v>62170.739094875316</c:v>
                </c:pt>
                <c:pt idx="189">
                  <c:v>57902.218783433047</c:v>
                </c:pt>
                <c:pt idx="190">
                  <c:v>53622.313022724513</c:v>
                </c:pt>
                <c:pt idx="191">
                  <c:v>49330.976699667735</c:v>
                </c:pt>
                <c:pt idx="192">
                  <c:v>45028.164466772425</c:v>
                </c:pt>
                <c:pt idx="193">
                  <c:v>43859.077792845543</c:v>
                </c:pt>
                <c:pt idx="194">
                  <c:v>42685.675345852695</c:v>
                </c:pt>
                <c:pt idx="195">
                  <c:v>41507.927783620362</c:v>
                </c:pt>
                <c:pt idx="196">
                  <c:v>40325.805561205416</c:v>
                </c:pt>
                <c:pt idx="197">
                  <c:v>39139.278929221473</c:v>
                </c:pt>
                <c:pt idx="198">
                  <c:v>37948.317932151047</c:v>
                </c:pt>
                <c:pt idx="199">
                  <c:v>36752.892406643252</c:v>
                </c:pt>
                <c:pt idx="200">
                  <c:v>35552.97197979693</c:v>
                </c:pt>
                <c:pt idx="201">
                  <c:v>34348.52606742912</c:v>
                </c:pt>
                <c:pt idx="202">
                  <c:v>33139.523872328675</c:v>
                </c:pt>
                <c:pt idx="203">
                  <c:v>31925.934382494914</c:v>
                </c:pt>
                <c:pt idx="204">
                  <c:v>30707.726369361182</c:v>
                </c:pt>
                <c:pt idx="205">
                  <c:v>29484.86838600316</c:v>
                </c:pt>
                <c:pt idx="206">
                  <c:v>28257.328765331793</c:v>
                </c:pt>
                <c:pt idx="207">
                  <c:v>27025.075618270668</c:v>
                </c:pt>
                <c:pt idx="208">
                  <c:v>25788.076831917751</c:v>
                </c:pt>
                <c:pt idx="209">
                  <c:v>24546.300067691271</c:v>
                </c:pt>
                <c:pt idx="210">
                  <c:v>23299.71275945965</c:v>
                </c:pt>
                <c:pt idx="211">
                  <c:v>22048.282111655331</c:v>
                </c:pt>
                <c:pt idx="212">
                  <c:v>20791.975097372309</c:v>
                </c:pt>
                <c:pt idx="213">
                  <c:v>19530.758456447271</c:v>
                </c:pt>
                <c:pt idx="214">
                  <c:v>18264.598693524145</c:v>
                </c:pt>
                <c:pt idx="215">
                  <c:v>16993.462076101951</c:v>
                </c:pt>
                <c:pt idx="216">
                  <c:v>15717.314632565722</c:v>
                </c:pt>
                <c:pt idx="217">
                  <c:v>14436.122150200437</c:v>
                </c:pt>
                <c:pt idx="218">
                  <c:v>13149.850173187731</c:v>
                </c:pt>
                <c:pt idx="219">
                  <c:v>11858.464000585236</c:v>
                </c:pt>
                <c:pt idx="220">
                  <c:v>10561.928684288432</c:v>
                </c:pt>
                <c:pt idx="221">
                  <c:v>9260.209026974775</c:v>
                </c:pt>
                <c:pt idx="222">
                  <c:v>7953.2695800300053</c:v>
                </c:pt>
                <c:pt idx="223">
                  <c:v>6641.0746414564237</c:v>
                </c:pt>
                <c:pt idx="224">
                  <c:v>5323.5882537629841</c:v>
                </c:pt>
                <c:pt idx="225">
                  <c:v>4000.7742018370341</c:v>
                </c:pt>
                <c:pt idx="226">
                  <c:v>2672.5960107975206</c:v>
                </c:pt>
                <c:pt idx="227">
                  <c:v>1339.0169438295022</c:v>
                </c:pt>
                <c:pt idx="228">
                  <c:v>-2.2380682798057227E-10</c:v>
                </c:pt>
                <c:pt idx="229">
                  <c:v>-2.2432282705619414E-10</c:v>
                </c:pt>
                <c:pt idx="230">
                  <c:v>-2.2484001579635147E-10</c:v>
                </c:pt>
                <c:pt idx="231">
                  <c:v>-2.2535839694388196E-10</c:v>
                </c:pt>
                <c:pt idx="232">
                  <c:v>-2.2587797324794701E-10</c:v>
                </c:pt>
                <c:pt idx="233">
                  <c:v>-2.2639874746404646E-10</c:v>
                </c:pt>
                <c:pt idx="234">
                  <c:v>-2.2692072235403301E-10</c:v>
                </c:pt>
                <c:pt idx="235">
                  <c:v>-2.2744390068612703E-10</c:v>
                </c:pt>
                <c:pt idx="236">
                  <c:v>-2.2796828523493116E-10</c:v>
                </c:pt>
                <c:pt idx="237">
                  <c:v>-2.2849387878144503E-10</c:v>
                </c:pt>
                <c:pt idx="238">
                  <c:v>-2.2902068411308002E-10</c:v>
                </c:pt>
                <c:pt idx="239">
                  <c:v>-2.2954870402367406E-10</c:v>
                </c:pt>
                <c:pt idx="240">
                  <c:v>-2.3007794131350643E-10</c:v>
                </c:pt>
                <c:pt idx="241">
                  <c:v>-2.3060839878931258E-10</c:v>
                </c:pt>
                <c:pt idx="242">
                  <c:v>-2.3114007926429906E-10</c:v>
                </c:pt>
                <c:pt idx="243">
                  <c:v>-2.3167298555815842E-10</c:v>
                </c:pt>
                <c:pt idx="244">
                  <c:v>-2.3220712049708417E-10</c:v>
                </c:pt>
                <c:pt idx="245">
                  <c:v>-2.3274248691378577E-10</c:v>
                </c:pt>
                <c:pt idx="246">
                  <c:v>-2.3327908764750364E-10</c:v>
                </c:pt>
                <c:pt idx="247">
                  <c:v>-2.3381692554402426E-10</c:v>
                </c:pt>
                <c:pt idx="248">
                  <c:v>-2.343560034556952E-10</c:v>
                </c:pt>
                <c:pt idx="249">
                  <c:v>-2.3489632424144028E-10</c:v>
                </c:pt>
                <c:pt idx="250">
                  <c:v>-2.3543789076677469E-10</c:v>
                </c:pt>
                <c:pt idx="251">
                  <c:v>-2.3598070590382033E-10</c:v>
                </c:pt>
                <c:pt idx="252">
                  <c:v>-2.3652477253132082E-10</c:v>
                </c:pt>
                <c:pt idx="253">
                  <c:v>-2.3707009353465694E-10</c:v>
                </c:pt>
                <c:pt idx="254">
                  <c:v>-2.3761667180586184E-10</c:v>
                </c:pt>
                <c:pt idx="255">
                  <c:v>-2.3816451024363645E-10</c:v>
                </c:pt>
                <c:pt idx="256">
                  <c:v>-2.3871361175336482E-10</c:v>
                </c:pt>
                <c:pt idx="257">
                  <c:v>-2.3926397924712953E-10</c:v>
                </c:pt>
                <c:pt idx="258">
                  <c:v>-2.3981561564372706E-10</c:v>
                </c:pt>
                <c:pt idx="259">
                  <c:v>-2.4036852386868344E-10</c:v>
                </c:pt>
                <c:pt idx="260">
                  <c:v>-2.4092270685426957E-10</c:v>
                </c:pt>
                <c:pt idx="261">
                  <c:v>-2.4147816753951693E-10</c:v>
                </c:pt>
                <c:pt idx="262">
                  <c:v>-2.4203490887023304E-10</c:v>
                </c:pt>
                <c:pt idx="263">
                  <c:v>-2.4259293379901717E-10</c:v>
                </c:pt>
                <c:pt idx="264">
                  <c:v>-2.4315224528527604E-10</c:v>
                </c:pt>
                <c:pt idx="265">
                  <c:v>-2.437128462952393E-10</c:v>
                </c:pt>
                <c:pt idx="266">
                  <c:v>-2.4427473980197554E-10</c:v>
                </c:pt>
                <c:pt idx="267">
                  <c:v>-2.4483792878540789E-10</c:v>
                </c:pt>
                <c:pt idx="268">
                  <c:v>-2.454024162323298E-10</c:v>
                </c:pt>
                <c:pt idx="269">
                  <c:v>-2.45968205136421E-10</c:v>
                </c:pt>
                <c:pt idx="270">
                  <c:v>-2.4653529849826333E-10</c:v>
                </c:pt>
                <c:pt idx="271">
                  <c:v>-2.4710369932535655E-10</c:v>
                </c:pt>
                <c:pt idx="272">
                  <c:v>-2.4767341063213445E-10</c:v>
                </c:pt>
                <c:pt idx="273">
                  <c:v>-2.4824443543998075E-10</c:v>
                </c:pt>
                <c:pt idx="274">
                  <c:v>-2.4881677677724514E-10</c:v>
                </c:pt>
                <c:pt idx="275">
                  <c:v>-2.4939043767925933E-10</c:v>
                </c:pt>
                <c:pt idx="276">
                  <c:v>-2.4996542118835319E-10</c:v>
                </c:pt>
                <c:pt idx="277">
                  <c:v>-2.5054173035387076E-10</c:v>
                </c:pt>
                <c:pt idx="278">
                  <c:v>-2.511193682321866E-10</c:v>
                </c:pt>
                <c:pt idx="279">
                  <c:v>-2.5169833788672194E-10</c:v>
                </c:pt>
                <c:pt idx="280">
                  <c:v>-2.5227864238796075E-10</c:v>
                </c:pt>
                <c:pt idx="281">
                  <c:v>-2.528602848134663E-10</c:v>
                </c:pt>
                <c:pt idx="282">
                  <c:v>-2.5344326824789735E-10</c:v>
                </c:pt>
                <c:pt idx="283">
                  <c:v>-2.5402759578302446E-10</c:v>
                </c:pt>
                <c:pt idx="284">
                  <c:v>-2.5461327051774641E-10</c:v>
                </c:pt>
                <c:pt idx="285">
                  <c:v>-2.5520029555810675E-10</c:v>
                </c:pt>
                <c:pt idx="286">
                  <c:v>-2.5578867401731015E-10</c:v>
                </c:pt>
                <c:pt idx="287">
                  <c:v>-2.5637840901573892E-10</c:v>
                </c:pt>
                <c:pt idx="288">
                  <c:v>-2.5696950368096964E-10</c:v>
                </c:pt>
                <c:pt idx="289">
                  <c:v>-2.5756196114778965E-10</c:v>
                </c:pt>
                <c:pt idx="290">
                  <c:v>-2.581557845582137E-10</c:v>
                </c:pt>
                <c:pt idx="291">
                  <c:v>-2.5875097706150067E-10</c:v>
                </c:pt>
                <c:pt idx="292">
                  <c:v>-2.5934754181417023E-10</c:v>
                </c:pt>
                <c:pt idx="293">
                  <c:v>-2.5994548198001959E-10</c:v>
                </c:pt>
                <c:pt idx="294">
                  <c:v>-2.6054480073014017E-10</c:v>
                </c:pt>
                <c:pt idx="295">
                  <c:v>-2.6114550124293465E-10</c:v>
                </c:pt>
                <c:pt idx="296">
                  <c:v>-2.6174758670413366E-10</c:v>
                </c:pt>
                <c:pt idx="297">
                  <c:v>-2.6235106030681266E-10</c:v>
                </c:pt>
                <c:pt idx="298">
                  <c:v>-2.6295592525140892E-10</c:v>
                </c:pt>
                <c:pt idx="299">
                  <c:v>-2.6356218474573857E-10</c:v>
                </c:pt>
                <c:pt idx="300">
                  <c:v>-2.6416984200501347E-10</c:v>
                </c:pt>
                <c:pt idx="301">
                  <c:v>-2.6477890025185835E-10</c:v>
                </c:pt>
                <c:pt idx="302">
                  <c:v>-2.653893627163279E-10</c:v>
                </c:pt>
                <c:pt idx="303">
                  <c:v>-2.6600123263592389E-10</c:v>
                </c:pt>
                <c:pt idx="304">
                  <c:v>-2.6661451325561229E-10</c:v>
                </c:pt>
                <c:pt idx="305">
                  <c:v>-2.6722920782784053E-10</c:v>
                </c:pt>
                <c:pt idx="306">
                  <c:v>-2.678453196125547E-10</c:v>
                </c:pt>
                <c:pt idx="307">
                  <c:v>-2.6846285187721697E-10</c:v>
                </c:pt>
                <c:pt idx="308">
                  <c:v>-2.6908180789682279E-10</c:v>
                </c:pt>
                <c:pt idx="309">
                  <c:v>-2.6970219095391822E-10</c:v>
                </c:pt>
                <c:pt idx="310">
                  <c:v>-2.7032400433861751E-10</c:v>
                </c:pt>
                <c:pt idx="311">
                  <c:v>-2.7094725134862041E-10</c:v>
                </c:pt>
                <c:pt idx="312">
                  <c:v>-2.7157193528922971E-10</c:v>
                </c:pt>
                <c:pt idx="313">
                  <c:v>-2.7219805947336879E-10</c:v>
                </c:pt>
                <c:pt idx="314">
                  <c:v>-2.7282562722159907E-10</c:v>
                </c:pt>
                <c:pt idx="315">
                  <c:v>-2.7345464186213774E-10</c:v>
                </c:pt>
                <c:pt idx="316">
                  <c:v>-2.7408510673087542E-10</c:v>
                </c:pt>
                <c:pt idx="317">
                  <c:v>-2.7471702517139383E-10</c:v>
                </c:pt>
                <c:pt idx="318">
                  <c:v>-2.7535040053498341E-10</c:v>
                </c:pt>
                <c:pt idx="319">
                  <c:v>-2.7598523618066127E-10</c:v>
                </c:pt>
                <c:pt idx="320">
                  <c:v>-2.7662153547518888E-10</c:v>
                </c:pt>
                <c:pt idx="321">
                  <c:v>-2.7725930179309003E-10</c:v>
                </c:pt>
                <c:pt idx="322">
                  <c:v>-2.7789853851666855E-10</c:v>
                </c:pt>
                <c:pt idx="323">
                  <c:v>-2.7853924903602643E-10</c:v>
                </c:pt>
                <c:pt idx="324">
                  <c:v>-2.7918143674908172E-10</c:v>
                </c:pt>
                <c:pt idx="325">
                  <c:v>-2.7982510506158656E-10</c:v>
                </c:pt>
                <c:pt idx="326">
                  <c:v>-2.8047025738714524E-10</c:v>
                </c:pt>
                <c:pt idx="327">
                  <c:v>-2.8111689714723227E-10</c:v>
                </c:pt>
                <c:pt idx="328">
                  <c:v>-2.8176502777121063E-10</c:v>
                </c:pt>
                <c:pt idx="329">
                  <c:v>-2.8241465269634983E-10</c:v>
                </c:pt>
                <c:pt idx="330">
                  <c:v>-2.830657753678442E-10</c:v>
                </c:pt>
                <c:pt idx="331">
                  <c:v>-2.8371839923883118E-10</c:v>
                </c:pt>
                <c:pt idx="332">
                  <c:v>-2.8437252777040959E-10</c:v>
                </c:pt>
                <c:pt idx="333">
                  <c:v>-2.8502816443165805E-10</c:v>
                </c:pt>
                <c:pt idx="334">
                  <c:v>-2.8568531269965325E-10</c:v>
                </c:pt>
                <c:pt idx="335">
                  <c:v>-2.8634397605948854E-10</c:v>
                </c:pt>
                <c:pt idx="336">
                  <c:v>-2.8700415800429237E-10</c:v>
                </c:pt>
                <c:pt idx="337">
                  <c:v>-2.8766586203524669E-10</c:v>
                </c:pt>
                <c:pt idx="338">
                  <c:v>-2.8832909166160573E-10</c:v>
                </c:pt>
                <c:pt idx="339">
                  <c:v>-2.8899385040071445E-10</c:v>
                </c:pt>
                <c:pt idx="340">
                  <c:v>-2.8966014177802722E-10</c:v>
                </c:pt>
                <c:pt idx="341">
                  <c:v>-2.9032796932712654E-10</c:v>
                </c:pt>
                <c:pt idx="342">
                  <c:v>-2.9099733658974187E-10</c:v>
                </c:pt>
                <c:pt idx="343">
                  <c:v>-2.9166824711576823E-10</c:v>
                </c:pt>
                <c:pt idx="344">
                  <c:v>-2.9234070446328513E-10</c:v>
                </c:pt>
                <c:pt idx="345">
                  <c:v>-2.930147121985755E-10</c:v>
                </c:pt>
                <c:pt idx="346">
                  <c:v>-2.9369027389614441E-10</c:v>
                </c:pt>
                <c:pt idx="347">
                  <c:v>-2.9436739313873827E-10</c:v>
                </c:pt>
                <c:pt idx="348">
                  <c:v>-2.9504607351736371E-10</c:v>
                </c:pt>
                <c:pt idx="349">
                  <c:v>-2.9572631863130655E-10</c:v>
                </c:pt>
                <c:pt idx="350">
                  <c:v>-2.9640813208815093E-10</c:v>
                </c:pt>
                <c:pt idx="351">
                  <c:v>-2.9709151750379861E-10</c:v>
                </c:pt>
                <c:pt idx="352">
                  <c:v>-2.977764785024879E-10</c:v>
                </c:pt>
                <c:pt idx="353">
                  <c:v>-2.984630187168131E-10</c:v>
                </c:pt>
                <c:pt idx="354">
                  <c:v>-2.9915114178774354E-10</c:v>
                </c:pt>
                <c:pt idx="355">
                  <c:v>-2.9984085136464306E-10</c:v>
                </c:pt>
                <c:pt idx="356">
                  <c:v>-3.0053215110528934E-10</c:v>
                </c:pt>
                <c:pt idx="357">
                  <c:v>-3.0122504467589322E-10</c:v>
                </c:pt>
                <c:pt idx="358">
                  <c:v>-3.0191953575111818E-10</c:v>
                </c:pt>
                <c:pt idx="359">
                  <c:v>-3.0261562801409993E-10</c:v>
                </c:pt>
                <c:pt idx="360">
                  <c:v>-3.033133251564658E-10</c:v>
                </c:pt>
                <c:pt idx="361">
                  <c:v>-3.0401263087835429E-10</c:v>
                </c:pt>
                <c:pt idx="362">
                  <c:v>-3.0471354888843492E-10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3-42D6-9D12-742AE9955EA4}"/>
            </c:ext>
          </c:extLst>
        </c:ser>
        <c:ser>
          <c:idx val="1"/>
          <c:order val="2"/>
          <c:tx>
            <c:strRef>
              <c:f>'ניתוח תמהיל נבחר'!$DI$49</c:f>
              <c:strCache>
                <c:ptCount val="1"/>
                <c:pt idx="0">
                  <c:v>מקל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נבחר'!$DJ$53:$DJ$415</c:f>
              <c:numCache>
                <c:formatCode>"₪"\ #,##0</c:formatCode>
                <c:ptCount val="363"/>
                <c:pt idx="0">
                  <c:v>750003.75</c:v>
                </c:pt>
                <c:pt idx="1">
                  <c:v>746920.70671796519</c:v>
                </c:pt>
                <c:pt idx="2">
                  <c:v>743834.94019135355</c:v>
                </c:pt>
                <c:pt idx="3">
                  <c:v>740746.11504408508</c:v>
                </c:pt>
                <c:pt idx="4">
                  <c:v>737653.62271036534</c:v>
                </c:pt>
                <c:pt idx="5">
                  <c:v>734557.14272133424</c:v>
                </c:pt>
                <c:pt idx="6">
                  <c:v>731456.63616172678</c:v>
                </c:pt>
                <c:pt idx="7">
                  <c:v>728352.70850727323</c:v>
                </c:pt>
                <c:pt idx="8">
                  <c:v>725245.03965654073</c:v>
                </c:pt>
                <c:pt idx="9">
                  <c:v>722133.58709144825</c:v>
                </c:pt>
                <c:pt idx="10">
                  <c:v>719019.12248042796</c:v>
                </c:pt>
                <c:pt idx="11">
                  <c:v>715900.24155186233</c:v>
                </c:pt>
                <c:pt idx="12">
                  <c:v>712776.64012560085</c:v>
                </c:pt>
                <c:pt idx="13">
                  <c:v>709651.49972628534</c:v>
                </c:pt>
                <c:pt idx="14">
                  <c:v>706521.28025699081</c:v>
                </c:pt>
                <c:pt idx="15">
                  <c:v>703385.68811631901</c:v>
                </c:pt>
                <c:pt idx="16">
                  <c:v>700244.69861139404</c:v>
                </c:pt>
                <c:pt idx="17">
                  <c:v>697098.2870160368</c:v>
                </c:pt>
                <c:pt idx="18">
                  <c:v>693946.4285702426</c:v>
                </c:pt>
                <c:pt idx="19">
                  <c:v>690789.09847965708</c:v>
                </c:pt>
                <c:pt idx="20">
                  <c:v>687626.45733531564</c:v>
                </c:pt>
                <c:pt idx="21">
                  <c:v>684458.47773992445</c:v>
                </c:pt>
                <c:pt idx="22">
                  <c:v>681285.13226668665</c:v>
                </c:pt>
                <c:pt idx="23">
                  <c:v>678106.39345857</c:v>
                </c:pt>
                <c:pt idx="24">
                  <c:v>674922.23382757278</c:v>
                </c:pt>
                <c:pt idx="25">
                  <c:v>671732.62585398997</c:v>
                </c:pt>
                <c:pt idx="26">
                  <c:v>668537.54198567802</c:v>
                </c:pt>
                <c:pt idx="27">
                  <c:v>665318.19526716671</c:v>
                </c:pt>
                <c:pt idx="28">
                  <c:v>662093.35961246165</c:v>
                </c:pt>
                <c:pt idx="29">
                  <c:v>658863.00902377581</c:v>
                </c:pt>
                <c:pt idx="30">
                  <c:v>655627.11747088912</c:v>
                </c:pt>
                <c:pt idx="31">
                  <c:v>652385.6588905626</c:v>
                </c:pt>
                <c:pt idx="32">
                  <c:v>649138.60718595388</c:v>
                </c:pt>
                <c:pt idx="33">
                  <c:v>645885.93622602976</c:v>
                </c:pt>
                <c:pt idx="34">
                  <c:v>642627.61984498007</c:v>
                </c:pt>
                <c:pt idx="35">
                  <c:v>639363.63184162928</c:v>
                </c:pt>
                <c:pt idx="36">
                  <c:v>636093.94597884803</c:v>
                </c:pt>
                <c:pt idx="37">
                  <c:v>632818.53598296456</c:v>
                </c:pt>
                <c:pt idx="38">
                  <c:v>629537.37554317329</c:v>
                </c:pt>
                <c:pt idx="39">
                  <c:v>626250.43831094471</c:v>
                </c:pt>
                <c:pt idx="40">
                  <c:v>622957.69789943285</c:v>
                </c:pt>
                <c:pt idx="41">
                  <c:v>619659.12788288284</c:v>
                </c:pt>
                <c:pt idx="42">
                  <c:v>616354.70179603668</c:v>
                </c:pt>
                <c:pt idx="43">
                  <c:v>613044.39313353878</c:v>
                </c:pt>
                <c:pt idx="44">
                  <c:v>609728.17534933938</c:v>
                </c:pt>
                <c:pt idx="45">
                  <c:v>606406.02185609844</c:v>
                </c:pt>
                <c:pt idx="46">
                  <c:v>603077.90602458722</c:v>
                </c:pt>
                <c:pt idx="47">
                  <c:v>599743.80118308868</c:v>
                </c:pt>
                <c:pt idx="48">
                  <c:v>596403.68061679776</c:v>
                </c:pt>
                <c:pt idx="49">
                  <c:v>593057.51756721968</c:v>
                </c:pt>
                <c:pt idx="50">
                  <c:v>589705.28523156734</c:v>
                </c:pt>
                <c:pt idx="51">
                  <c:v>586346.95676215645</c:v>
                </c:pt>
                <c:pt idx="52">
                  <c:v>582982.50526580145</c:v>
                </c:pt>
                <c:pt idx="53">
                  <c:v>579611.90380320814</c:v>
                </c:pt>
                <c:pt idx="54">
                  <c:v>576235.1253883657</c:v>
                </c:pt>
                <c:pt idx="55">
                  <c:v>572852.14298793767</c:v>
                </c:pt>
                <c:pt idx="56">
                  <c:v>569462.9295206503</c:v>
                </c:pt>
                <c:pt idx="57">
                  <c:v>566067.45785668166</c:v>
                </c:pt>
                <c:pt idx="58">
                  <c:v>562665.70081704657</c:v>
                </c:pt>
                <c:pt idx="59">
                  <c:v>559257.66936435294</c:v>
                </c:pt>
                <c:pt idx="60">
                  <c:v>555843.33545361483</c:v>
                </c:pt>
                <c:pt idx="61">
                  <c:v>552422.67098357179</c:v>
                </c:pt>
                <c:pt idx="62">
                  <c:v>548995.64779603877</c:v>
                </c:pt>
                <c:pt idx="63">
                  <c:v>545562.2376752547</c:v>
                </c:pt>
                <c:pt idx="64">
                  <c:v>542122.4123472299</c:v>
                </c:pt>
                <c:pt idx="65">
                  <c:v>538676.14347909065</c:v>
                </c:pt>
                <c:pt idx="66">
                  <c:v>535223.40267842228</c:v>
                </c:pt>
                <c:pt idx="67">
                  <c:v>531764.16149261012</c:v>
                </c:pt>
                <c:pt idx="68">
                  <c:v>528298.39140817896</c:v>
                </c:pt>
                <c:pt idx="69">
                  <c:v>524826.06385012949</c:v>
                </c:pt>
                <c:pt idx="70">
                  <c:v>521347.15018127399</c:v>
                </c:pt>
                <c:pt idx="71">
                  <c:v>517861.6217015686</c:v>
                </c:pt>
                <c:pt idx="72">
                  <c:v>514369.4496474443</c:v>
                </c:pt>
                <c:pt idx="73">
                  <c:v>510870.60519113578</c:v>
                </c:pt>
                <c:pt idx="74">
                  <c:v>507365.05944000726</c:v>
                </c:pt>
                <c:pt idx="75">
                  <c:v>503852.78343587718</c:v>
                </c:pt>
                <c:pt idx="76">
                  <c:v>500333.74815433938</c:v>
                </c:pt>
                <c:pt idx="77">
                  <c:v>496807.92450408329</c:v>
                </c:pt>
                <c:pt idx="78">
                  <c:v>493275.28332621045</c:v>
                </c:pt>
                <c:pt idx="79">
                  <c:v>489735.79539354972</c:v>
                </c:pt>
                <c:pt idx="80">
                  <c:v>486189.43140996923</c:v>
                </c:pt>
                <c:pt idx="81">
                  <c:v>482636.16200968646</c:v>
                </c:pt>
                <c:pt idx="82">
                  <c:v>479075.95775657555</c:v>
                </c:pt>
                <c:pt idx="83">
                  <c:v>475508.78914347163</c:v>
                </c:pt>
                <c:pt idx="84">
                  <c:v>471934.62659147358</c:v>
                </c:pt>
                <c:pt idx="85">
                  <c:v>468353.44044924318</c:v>
                </c:pt>
                <c:pt idx="86">
                  <c:v>464765.20099230192</c:v>
                </c:pt>
                <c:pt idx="87">
                  <c:v>461169.87842232548</c:v>
                </c:pt>
                <c:pt idx="88">
                  <c:v>457567.44286643458</c:v>
                </c:pt>
                <c:pt idx="89">
                  <c:v>453957.86437648418</c:v>
                </c:pt>
                <c:pt idx="90">
                  <c:v>450341.11292834859</c:v>
                </c:pt>
                <c:pt idx="91">
                  <c:v>446717.15842120501</c:v>
                </c:pt>
                <c:pt idx="92">
                  <c:v>443085.97067681293</c:v>
                </c:pt>
                <c:pt idx="93">
                  <c:v>439447.51943879132</c:v>
                </c:pt>
                <c:pt idx="94">
                  <c:v>435801.7743718928</c:v>
                </c:pt>
                <c:pt idx="95">
                  <c:v>432148.70506127446</c:v>
                </c:pt>
                <c:pt idx="96">
                  <c:v>428488.28101176571</c:v>
                </c:pt>
                <c:pt idx="97">
                  <c:v>424820.471647133</c:v>
                </c:pt>
                <c:pt idx="98">
                  <c:v>421145.24630934157</c:v>
                </c:pt>
                <c:pt idx="99">
                  <c:v>417462.57425781363</c:v>
                </c:pt>
                <c:pt idx="100">
                  <c:v>413772.42466868367</c:v>
                </c:pt>
                <c:pt idx="101">
                  <c:v>410074.76663405012</c:v>
                </c:pt>
                <c:pt idx="102">
                  <c:v>406369.569161224</c:v>
                </c:pt>
                <c:pt idx="103">
                  <c:v>402656.80117197387</c:v>
                </c:pt>
                <c:pt idx="104">
                  <c:v>398936.43150176748</c:v>
                </c:pt>
                <c:pt idx="105">
                  <c:v>395208.42889901018</c:v>
                </c:pt>
                <c:pt idx="106">
                  <c:v>391472.76202427939</c:v>
                </c:pt>
                <c:pt idx="107">
                  <c:v>387729.39944955567</c:v>
                </c:pt>
                <c:pt idx="108">
                  <c:v>383978.30965745065</c:v>
                </c:pt>
                <c:pt idx="109">
                  <c:v>380219.46104043029</c:v>
                </c:pt>
                <c:pt idx="110">
                  <c:v>376452.82190003543</c:v>
                </c:pt>
                <c:pt idx="111">
                  <c:v>372678.36044609814</c:v>
                </c:pt>
                <c:pt idx="112">
                  <c:v>368896.04479595413</c:v>
                </c:pt>
                <c:pt idx="113">
                  <c:v>365105.84297365195</c:v>
                </c:pt>
                <c:pt idx="114">
                  <c:v>361307.72290915728</c:v>
                </c:pt>
                <c:pt idx="115">
                  <c:v>357501.65243755456</c:v>
                </c:pt>
                <c:pt idx="116">
                  <c:v>353687.59929824329</c:v>
                </c:pt>
                <c:pt idx="117">
                  <c:v>349865.53113413166</c:v>
                </c:pt>
                <c:pt idx="118">
                  <c:v>346035.41549082473</c:v>
                </c:pt>
                <c:pt idx="119">
                  <c:v>342197.21981580963</c:v>
                </c:pt>
                <c:pt idx="120">
                  <c:v>338350.90539572708</c:v>
                </c:pt>
                <c:pt idx="121">
                  <c:v>334496.38015855697</c:v>
                </c:pt>
                <c:pt idx="122">
                  <c:v>330633.61300671013</c:v>
                </c:pt>
                <c:pt idx="123">
                  <c:v>326762.57274722715</c:v>
                </c:pt>
                <c:pt idx="124">
                  <c:v>322883.22809108387</c:v>
                </c:pt>
                <c:pt idx="125">
                  <c:v>318995.54765249428</c:v>
                </c:pt>
                <c:pt idx="126">
                  <c:v>315099.49994820898</c:v>
                </c:pt>
                <c:pt idx="127">
                  <c:v>311195.05339681049</c:v>
                </c:pt>
                <c:pt idx="128">
                  <c:v>307282.17631800426</c:v>
                </c:pt>
                <c:pt idx="129">
                  <c:v>303360.83693190641</c:v>
                </c:pt>
                <c:pt idx="130">
                  <c:v>299431.00335832743</c:v>
                </c:pt>
                <c:pt idx="131">
                  <c:v>295492.64361605176</c:v>
                </c:pt>
                <c:pt idx="132">
                  <c:v>291545.7256221142</c:v>
                </c:pt>
                <c:pt idx="133">
                  <c:v>287590.21719107142</c:v>
                </c:pt>
                <c:pt idx="134">
                  <c:v>283626.08603427041</c:v>
                </c:pt>
                <c:pt idx="135">
                  <c:v>279653.2997591123</c:v>
                </c:pt>
                <c:pt idx="136">
                  <c:v>275671.82586831221</c:v>
                </c:pt>
                <c:pt idx="137">
                  <c:v>271681.63175915543</c:v>
                </c:pt>
                <c:pt idx="138">
                  <c:v>267682.68472274876</c:v>
                </c:pt>
                <c:pt idx="139">
                  <c:v>263674.95194326836</c:v>
                </c:pt>
                <c:pt idx="140">
                  <c:v>259658.40049720299</c:v>
                </c:pt>
                <c:pt idx="141">
                  <c:v>255632.99735259285</c:v>
                </c:pt>
                <c:pt idx="142">
                  <c:v>251598.70936826459</c:v>
                </c:pt>
                <c:pt idx="143">
                  <c:v>247555.50329306154</c:v>
                </c:pt>
                <c:pt idx="144">
                  <c:v>243503.34576506977</c:v>
                </c:pt>
                <c:pt idx="145">
                  <c:v>239442.2033108396</c:v>
                </c:pt>
                <c:pt idx="146">
                  <c:v>235372.0423446027</c:v>
                </c:pt>
                <c:pt idx="147">
                  <c:v>231292.82916748468</c:v>
                </c:pt>
                <c:pt idx="148">
                  <c:v>227204.52996671299</c:v>
                </c:pt>
                <c:pt idx="149">
                  <c:v>223107.11081482039</c:v>
                </c:pt>
                <c:pt idx="150">
                  <c:v>219000.53766884349</c:v>
                </c:pt>
                <c:pt idx="151">
                  <c:v>214884.77636951697</c:v>
                </c:pt>
                <c:pt idx="152">
                  <c:v>210759.79264046269</c:v>
                </c:pt>
                <c:pt idx="153">
                  <c:v>206625.55208737418</c:v>
                </c:pt>
                <c:pt idx="154">
                  <c:v>202482.02019719622</c:v>
                </c:pt>
                <c:pt idx="155">
                  <c:v>198329.16233729964</c:v>
                </c:pt>
                <c:pt idx="156">
                  <c:v>194166.94375465103</c:v>
                </c:pt>
                <c:pt idx="157">
                  <c:v>189995.32957497757</c:v>
                </c:pt>
                <c:pt idx="158">
                  <c:v>185814.28480192681</c:v>
                </c:pt>
                <c:pt idx="159">
                  <c:v>181623.77431622133</c:v>
                </c:pt>
                <c:pt idx="160">
                  <c:v>177423.76287480828</c:v>
                </c:pt>
                <c:pt idx="161">
                  <c:v>173214.21511000389</c:v>
                </c:pt>
                <c:pt idx="162">
                  <c:v>168995.09552863232</c:v>
                </c:pt>
                <c:pt idx="163">
                  <c:v>164766.36851115985</c:v>
                </c:pt>
                <c:pt idx="164">
                  <c:v>160527.99831082331</c:v>
                </c:pt>
                <c:pt idx="165">
                  <c:v>156279.9490527531</c:v>
                </c:pt>
                <c:pt idx="166">
                  <c:v>152022.1847330911</c:v>
                </c:pt>
                <c:pt idx="167">
                  <c:v>147754.66921810279</c:v>
                </c:pt>
                <c:pt idx="168">
                  <c:v>143477.36624328411</c:v>
                </c:pt>
                <c:pt idx="169">
                  <c:v>139190.2394124624</c:v>
                </c:pt>
                <c:pt idx="170">
                  <c:v>134893.25219689199</c:v>
                </c:pt>
                <c:pt idx="171">
                  <c:v>130586.36793434399</c:v>
                </c:pt>
                <c:pt idx="172">
                  <c:v>126269.5498281903</c:v>
                </c:pt>
                <c:pt idx="173">
                  <c:v>121942.76094648185</c:v>
                </c:pt>
                <c:pt idx="174">
                  <c:v>117605.96422102101</c:v>
                </c:pt>
                <c:pt idx="175">
                  <c:v>113259.12244642805</c:v>
                </c:pt>
                <c:pt idx="176">
                  <c:v>108902.19827920164</c:v>
                </c:pt>
                <c:pt idx="177">
                  <c:v>104535.15423677338</c:v>
                </c:pt>
                <c:pt idx="178">
                  <c:v>100157.95269655611</c:v>
                </c:pt>
                <c:pt idx="179">
                  <c:v>95770.555894986319</c:v>
                </c:pt>
                <c:pt idx="180">
                  <c:v>91372.925926560099</c:v>
                </c:pt>
                <c:pt idx="181">
                  <c:v>87244.750926566048</c:v>
                </c:pt>
                <c:pt idx="182">
                  <c:v>83107.170545181667</c:v>
                </c:pt>
                <c:pt idx="183">
                  <c:v>78960.155303757128</c:v>
                </c:pt>
                <c:pt idx="184">
                  <c:v>74803.675623202231</c:v>
                </c:pt>
                <c:pt idx="185">
                  <c:v>70637.70182348635</c:v>
                </c:pt>
                <c:pt idx="186">
                  <c:v>66462.204123135933</c:v>
                </c:pt>
                <c:pt idx="187">
                  <c:v>62277.15263872889</c:v>
                </c:pt>
                <c:pt idx="188">
                  <c:v>58082.517384386418</c:v>
                </c:pt>
                <c:pt idx="189">
                  <c:v>53878.268271261848</c:v>
                </c:pt>
                <c:pt idx="190">
                  <c:v>49664.375107026732</c:v>
                </c:pt>
                <c:pt idx="191">
                  <c:v>45440.807595353988</c:v>
                </c:pt>
                <c:pt idx="192">
                  <c:v>41207.535335398235</c:v>
                </c:pt>
                <c:pt idx="193">
                  <c:v>40109.774873684517</c:v>
                </c:pt>
                <c:pt idx="194">
                  <c:v>39009.500088163921</c:v>
                </c:pt>
                <c:pt idx="195">
                  <c:v>37906.696980121174</c:v>
                </c:pt>
                <c:pt idx="196">
                  <c:v>36801.351482760765</c:v>
                </c:pt>
                <c:pt idx="197">
                  <c:v>35693.449460761345</c:v>
                </c:pt>
                <c:pt idx="198">
                  <c:v>34582.976709827351</c:v>
                </c:pt>
                <c:pt idx="199">
                  <c:v>33469.918956237794</c:v>
                </c:pt>
                <c:pt idx="200">
                  <c:v>32354.261856392179</c:v>
                </c:pt>
                <c:pt idx="201">
                  <c:v>31235.99099635359</c:v>
                </c:pt>
                <c:pt idx="202">
                  <c:v>30115.091891388867</c:v>
                </c:pt>
                <c:pt idx="203">
                  <c:v>28991.549985505873</c:v>
                </c:pt>
                <c:pt idx="204">
                  <c:v>27865.350650987843</c:v>
                </c:pt>
                <c:pt idx="205">
                  <c:v>26736.479187924768</c:v>
                </c:pt>
                <c:pt idx="206">
                  <c:v>25604.920823741817</c:v>
                </c:pt>
                <c:pt idx="207">
                  <c:v>24470.660712724752</c:v>
                </c:pt>
                <c:pt idx="208">
                  <c:v>23333.683935542347</c:v>
                </c:pt>
                <c:pt idx="209">
                  <c:v>22193.975498765736</c:v>
                </c:pt>
                <c:pt idx="210">
                  <c:v>21051.520334384732</c:v>
                </c:pt>
                <c:pt idx="211">
                  <c:v>19906.303299321047</c:v>
                </c:pt>
                <c:pt idx="212">
                  <c:v>18758.309174938415</c:v>
                </c:pt>
                <c:pt idx="213">
                  <c:v>17607.522666549579</c:v>
                </c:pt>
                <c:pt idx="214">
                  <c:v>16453.928402920126</c:v>
                </c:pt>
                <c:pt idx="215">
                  <c:v>15297.510935769178</c:v>
                </c:pt>
                <c:pt idx="216">
                  <c:v>14138.254739266826</c:v>
                </c:pt>
                <c:pt idx="217">
                  <c:v>12976.144209528418</c:v>
                </c:pt>
                <c:pt idx="218">
                  <c:v>11811.163664105548</c:v>
                </c:pt>
                <c:pt idx="219">
                  <c:v>10643.297341473801</c:v>
                </c:pt>
                <c:pt idx="220">
                  <c:v>9472.5294005172145</c:v>
                </c:pt>
                <c:pt idx="221">
                  <c:v>8298.8439200094053</c:v>
                </c:pt>
                <c:pt idx="222">
                  <c:v>7122.2248980913791</c:v>
                </c:pt>
                <c:pt idx="223">
                  <c:v>5942.6562517459652</c:v>
                </c:pt>
                <c:pt idx="224">
                  <c:v>4760.1218162688656</c:v>
                </c:pt>
                <c:pt idx="225">
                  <c:v>3574.605344736301</c:v>
                </c:pt>
                <c:pt idx="226">
                  <c:v>2386.0905074692109</c:v>
                </c:pt>
                <c:pt idx="227">
                  <c:v>1194.560891493996</c:v>
                </c:pt>
                <c:pt idx="228">
                  <c:v>-2.2380682798057227E-10</c:v>
                </c:pt>
                <c:pt idx="229">
                  <c:v>-2.2432282705619414E-10</c:v>
                </c:pt>
                <c:pt idx="230">
                  <c:v>-2.2484001579635147E-10</c:v>
                </c:pt>
                <c:pt idx="231">
                  <c:v>-2.2535839694388196E-10</c:v>
                </c:pt>
                <c:pt idx="232">
                  <c:v>-2.2587797324794701E-10</c:v>
                </c:pt>
                <c:pt idx="233">
                  <c:v>-2.2639874746404646E-10</c:v>
                </c:pt>
                <c:pt idx="234">
                  <c:v>-2.2692072235403301E-10</c:v>
                </c:pt>
                <c:pt idx="235">
                  <c:v>-2.2744390068612703E-10</c:v>
                </c:pt>
                <c:pt idx="236">
                  <c:v>-2.2796828523493116E-10</c:v>
                </c:pt>
                <c:pt idx="237">
                  <c:v>-2.2849387878144503E-10</c:v>
                </c:pt>
                <c:pt idx="238">
                  <c:v>-2.2902068411308002E-10</c:v>
                </c:pt>
                <c:pt idx="239">
                  <c:v>-2.2954870402367406E-10</c:v>
                </c:pt>
                <c:pt idx="240">
                  <c:v>-2.3007794131350643E-10</c:v>
                </c:pt>
                <c:pt idx="241">
                  <c:v>-2.3060839878931258E-10</c:v>
                </c:pt>
                <c:pt idx="242">
                  <c:v>-2.3114007926429906E-10</c:v>
                </c:pt>
                <c:pt idx="243">
                  <c:v>-2.3167298555815842E-10</c:v>
                </c:pt>
                <c:pt idx="244">
                  <c:v>-2.3220712049708417E-10</c:v>
                </c:pt>
                <c:pt idx="245">
                  <c:v>-2.3274248691378577E-10</c:v>
                </c:pt>
                <c:pt idx="246">
                  <c:v>-2.3327908764750364E-10</c:v>
                </c:pt>
                <c:pt idx="247">
                  <c:v>-2.3381692554402426E-10</c:v>
                </c:pt>
                <c:pt idx="248">
                  <c:v>-2.343560034556952E-10</c:v>
                </c:pt>
                <c:pt idx="249">
                  <c:v>-2.3489632424144028E-10</c:v>
                </c:pt>
                <c:pt idx="250">
                  <c:v>-2.3543789076677469E-10</c:v>
                </c:pt>
                <c:pt idx="251">
                  <c:v>-2.3598070590382033E-10</c:v>
                </c:pt>
                <c:pt idx="252">
                  <c:v>-2.3652477253132082E-10</c:v>
                </c:pt>
                <c:pt idx="253">
                  <c:v>-2.3707009353465694E-10</c:v>
                </c:pt>
                <c:pt idx="254">
                  <c:v>-2.3761667180586184E-10</c:v>
                </c:pt>
                <c:pt idx="255">
                  <c:v>-2.3816451024363645E-10</c:v>
                </c:pt>
                <c:pt idx="256">
                  <c:v>-2.3871361175336482E-10</c:v>
                </c:pt>
                <c:pt idx="257">
                  <c:v>-2.3926397924712953E-10</c:v>
                </c:pt>
                <c:pt idx="258">
                  <c:v>-2.3981561564372706E-10</c:v>
                </c:pt>
                <c:pt idx="259">
                  <c:v>-2.4036852386868344E-10</c:v>
                </c:pt>
                <c:pt idx="260">
                  <c:v>-2.4092270685426957E-10</c:v>
                </c:pt>
                <c:pt idx="261">
                  <c:v>-2.4147816753951693E-10</c:v>
                </c:pt>
                <c:pt idx="262">
                  <c:v>-2.4203490887023304E-10</c:v>
                </c:pt>
                <c:pt idx="263">
                  <c:v>-2.4259293379901717E-10</c:v>
                </c:pt>
                <c:pt idx="264">
                  <c:v>-2.4315224528527604E-10</c:v>
                </c:pt>
                <c:pt idx="265">
                  <c:v>-2.437128462952393E-10</c:v>
                </c:pt>
                <c:pt idx="266">
                  <c:v>-2.4427473980197554E-10</c:v>
                </c:pt>
                <c:pt idx="267">
                  <c:v>-2.4483792878540789E-10</c:v>
                </c:pt>
                <c:pt idx="268">
                  <c:v>-2.454024162323298E-10</c:v>
                </c:pt>
                <c:pt idx="269">
                  <c:v>-2.45968205136421E-10</c:v>
                </c:pt>
                <c:pt idx="270">
                  <c:v>-2.4653529849826333E-10</c:v>
                </c:pt>
                <c:pt idx="271">
                  <c:v>-2.4710369932535655E-10</c:v>
                </c:pt>
                <c:pt idx="272">
                  <c:v>-2.4767341063213445E-10</c:v>
                </c:pt>
                <c:pt idx="273">
                  <c:v>-2.4824443543998075E-10</c:v>
                </c:pt>
                <c:pt idx="274">
                  <c:v>-2.4881677677724514E-10</c:v>
                </c:pt>
                <c:pt idx="275">
                  <c:v>-2.4939043767925933E-10</c:v>
                </c:pt>
                <c:pt idx="276">
                  <c:v>-2.4996542118835319E-10</c:v>
                </c:pt>
                <c:pt idx="277">
                  <c:v>-2.5054173035387076E-10</c:v>
                </c:pt>
                <c:pt idx="278">
                  <c:v>-2.511193682321866E-10</c:v>
                </c:pt>
                <c:pt idx="279">
                  <c:v>-2.5169833788672194E-10</c:v>
                </c:pt>
                <c:pt idx="280">
                  <c:v>-2.5227864238796075E-10</c:v>
                </c:pt>
                <c:pt idx="281">
                  <c:v>-2.528602848134663E-10</c:v>
                </c:pt>
                <c:pt idx="282">
                  <c:v>-2.5344326824789735E-10</c:v>
                </c:pt>
                <c:pt idx="283">
                  <c:v>-2.5402759578302446E-10</c:v>
                </c:pt>
                <c:pt idx="284">
                  <c:v>-2.5461327051774641E-10</c:v>
                </c:pt>
                <c:pt idx="285">
                  <c:v>-2.5520029555810675E-10</c:v>
                </c:pt>
                <c:pt idx="286">
                  <c:v>-2.5578867401731015E-10</c:v>
                </c:pt>
                <c:pt idx="287">
                  <c:v>-2.5637840901573892E-10</c:v>
                </c:pt>
                <c:pt idx="288">
                  <c:v>-2.5696950368096964E-10</c:v>
                </c:pt>
                <c:pt idx="289">
                  <c:v>-2.5756196114778965E-10</c:v>
                </c:pt>
                <c:pt idx="290">
                  <c:v>-2.581557845582137E-10</c:v>
                </c:pt>
                <c:pt idx="291">
                  <c:v>-2.5875097706150067E-10</c:v>
                </c:pt>
                <c:pt idx="292">
                  <c:v>-2.5934754181417023E-10</c:v>
                </c:pt>
                <c:pt idx="293">
                  <c:v>-2.5994548198001959E-10</c:v>
                </c:pt>
                <c:pt idx="294">
                  <c:v>-2.6054480073014017E-10</c:v>
                </c:pt>
                <c:pt idx="295">
                  <c:v>-2.6114550124293465E-10</c:v>
                </c:pt>
                <c:pt idx="296">
                  <c:v>-2.6174758670413366E-10</c:v>
                </c:pt>
                <c:pt idx="297">
                  <c:v>-2.6235106030681266E-10</c:v>
                </c:pt>
                <c:pt idx="298">
                  <c:v>-2.6295592525140892E-10</c:v>
                </c:pt>
                <c:pt idx="299">
                  <c:v>-2.6356218474573857E-10</c:v>
                </c:pt>
                <c:pt idx="300">
                  <c:v>-2.6416984200501347E-10</c:v>
                </c:pt>
                <c:pt idx="301">
                  <c:v>-2.6477890025185835E-10</c:v>
                </c:pt>
                <c:pt idx="302">
                  <c:v>-2.653893627163279E-10</c:v>
                </c:pt>
                <c:pt idx="303">
                  <c:v>-2.6600123263592389E-10</c:v>
                </c:pt>
                <c:pt idx="304">
                  <c:v>-2.6661451325561229E-10</c:v>
                </c:pt>
                <c:pt idx="305">
                  <c:v>-2.6722920782784053E-10</c:v>
                </c:pt>
                <c:pt idx="306">
                  <c:v>-2.678453196125547E-10</c:v>
                </c:pt>
                <c:pt idx="307">
                  <c:v>-2.6846285187721697E-10</c:v>
                </c:pt>
                <c:pt idx="308">
                  <c:v>-2.6908180789682279E-10</c:v>
                </c:pt>
                <c:pt idx="309">
                  <c:v>-2.6970219095391822E-10</c:v>
                </c:pt>
                <c:pt idx="310">
                  <c:v>-2.7032400433861751E-10</c:v>
                </c:pt>
                <c:pt idx="311">
                  <c:v>-2.7094725134862041E-10</c:v>
                </c:pt>
                <c:pt idx="312">
                  <c:v>-2.7157193528922971E-10</c:v>
                </c:pt>
                <c:pt idx="313">
                  <c:v>-2.7219805947336879E-10</c:v>
                </c:pt>
                <c:pt idx="314">
                  <c:v>-2.7282562722159907E-10</c:v>
                </c:pt>
                <c:pt idx="315">
                  <c:v>-2.7345464186213774E-10</c:v>
                </c:pt>
                <c:pt idx="316">
                  <c:v>-2.7408510673087542E-10</c:v>
                </c:pt>
                <c:pt idx="317">
                  <c:v>-2.7471702517139383E-10</c:v>
                </c:pt>
                <c:pt idx="318">
                  <c:v>-2.7535040053498341E-10</c:v>
                </c:pt>
                <c:pt idx="319">
                  <c:v>-2.7598523618066127E-10</c:v>
                </c:pt>
                <c:pt idx="320">
                  <c:v>-2.7662153547518888E-10</c:v>
                </c:pt>
                <c:pt idx="321">
                  <c:v>-2.7725930179309003E-10</c:v>
                </c:pt>
                <c:pt idx="322">
                  <c:v>-2.7789853851666855E-10</c:v>
                </c:pt>
                <c:pt idx="323">
                  <c:v>-2.7853924903602643E-10</c:v>
                </c:pt>
                <c:pt idx="324">
                  <c:v>-2.7918143674908172E-10</c:v>
                </c:pt>
                <c:pt idx="325">
                  <c:v>-2.7982510506158656E-10</c:v>
                </c:pt>
                <c:pt idx="326">
                  <c:v>-2.8047025738714524E-10</c:v>
                </c:pt>
                <c:pt idx="327">
                  <c:v>-2.8111689714723227E-10</c:v>
                </c:pt>
                <c:pt idx="328">
                  <c:v>-2.8176502777121063E-10</c:v>
                </c:pt>
                <c:pt idx="329">
                  <c:v>-2.8241465269634983E-10</c:v>
                </c:pt>
                <c:pt idx="330">
                  <c:v>-2.830657753678442E-10</c:v>
                </c:pt>
                <c:pt idx="331">
                  <c:v>-2.8371839923883118E-10</c:v>
                </c:pt>
                <c:pt idx="332">
                  <c:v>-2.8437252777040959E-10</c:v>
                </c:pt>
                <c:pt idx="333">
                  <c:v>-2.8502816443165805E-10</c:v>
                </c:pt>
                <c:pt idx="334">
                  <c:v>-2.8568531269965325E-10</c:v>
                </c:pt>
                <c:pt idx="335">
                  <c:v>-2.8634397605948854E-10</c:v>
                </c:pt>
                <c:pt idx="336">
                  <c:v>-2.8700415800429237E-10</c:v>
                </c:pt>
                <c:pt idx="337">
                  <c:v>-2.8766586203524669E-10</c:v>
                </c:pt>
                <c:pt idx="338">
                  <c:v>-2.8832909166160573E-10</c:v>
                </c:pt>
                <c:pt idx="339">
                  <c:v>-2.8899385040071445E-10</c:v>
                </c:pt>
                <c:pt idx="340">
                  <c:v>-2.8966014177802722E-10</c:v>
                </c:pt>
                <c:pt idx="341">
                  <c:v>-2.9032796932712654E-10</c:v>
                </c:pt>
                <c:pt idx="342">
                  <c:v>-2.9099733658974187E-10</c:v>
                </c:pt>
                <c:pt idx="343">
                  <c:v>-2.9166824711576823E-10</c:v>
                </c:pt>
                <c:pt idx="344">
                  <c:v>-2.9234070446328513E-10</c:v>
                </c:pt>
                <c:pt idx="345">
                  <c:v>-2.930147121985755E-10</c:v>
                </c:pt>
                <c:pt idx="346">
                  <c:v>-2.9369027389614441E-10</c:v>
                </c:pt>
                <c:pt idx="347">
                  <c:v>-2.9436739313873827E-10</c:v>
                </c:pt>
                <c:pt idx="348">
                  <c:v>-2.9504607351736371E-10</c:v>
                </c:pt>
                <c:pt idx="349">
                  <c:v>-2.9572631863130655E-10</c:v>
                </c:pt>
                <c:pt idx="350">
                  <c:v>-2.9640813208815093E-10</c:v>
                </c:pt>
                <c:pt idx="351">
                  <c:v>-2.9709151750379861E-10</c:v>
                </c:pt>
                <c:pt idx="352">
                  <c:v>-2.977764785024879E-10</c:v>
                </c:pt>
                <c:pt idx="353">
                  <c:v>-2.984630187168131E-10</c:v>
                </c:pt>
                <c:pt idx="354">
                  <c:v>-2.9915114178774354E-10</c:v>
                </c:pt>
                <c:pt idx="355">
                  <c:v>-2.9984085136464306E-10</c:v>
                </c:pt>
                <c:pt idx="356">
                  <c:v>-3.0053215110528934E-10</c:v>
                </c:pt>
                <c:pt idx="357">
                  <c:v>-3.0122504467589322E-10</c:v>
                </c:pt>
                <c:pt idx="358">
                  <c:v>-3.0191953575111818E-10</c:v>
                </c:pt>
                <c:pt idx="359">
                  <c:v>-3.0261562801409993E-10</c:v>
                </c:pt>
                <c:pt idx="360">
                  <c:v>-3.033133251564658E-10</c:v>
                </c:pt>
                <c:pt idx="361">
                  <c:v>-3.0401263087835429E-10</c:v>
                </c:pt>
                <c:pt idx="362">
                  <c:v>-3.0471354888843492E-10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3-42D6-9D12-742AE995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400"/>
        <c:axId val="206935936"/>
      </c:lineChart>
      <c:catAx>
        <c:axId val="206934400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5936"/>
        <c:crosses val="autoZero"/>
        <c:auto val="1"/>
        <c:lblAlgn val="ctr"/>
        <c:lblOffset val="100"/>
        <c:noMultiLvlLbl val="0"/>
      </c:catAx>
      <c:valAx>
        <c:axId val="206935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סה"כ כל התשלומים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'ניתוח תמהיל נבחר'!$CU$49</c:f>
              <c:strCache>
                <c:ptCount val="1"/>
                <c:pt idx="0">
                  <c:v>עיקרי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נבחר'!$CZ$53:$CZ$415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8956.4540847862918</c:v>
                </c:pt>
                <c:pt idx="2">
                  <c:v>13434.774729407152</c:v>
                </c:pt>
                <c:pt idx="3">
                  <c:v>17913.185023898073</c:v>
                </c:pt>
                <c:pt idx="4">
                  <c:v>22391.700945609096</c:v>
                </c:pt>
                <c:pt idx="5">
                  <c:v>26870.336498118748</c:v>
                </c:pt>
                <c:pt idx="6">
                  <c:v>31350.168818362843</c:v>
                </c:pt>
                <c:pt idx="7">
                  <c:v>35831.206012044036</c:v>
                </c:pt>
                <c:pt idx="8">
                  <c:v>40313.454200676992</c:v>
                </c:pt>
                <c:pt idx="9">
                  <c:v>44796.919516587222</c:v>
                </c:pt>
                <c:pt idx="10">
                  <c:v>49281.614103755892</c:v>
                </c:pt>
                <c:pt idx="11">
                  <c:v>53767.540126462904</c:v>
                </c:pt>
                <c:pt idx="12">
                  <c:v>58254.697751862783</c:v>
                </c:pt>
                <c:pt idx="13">
                  <c:v>62743.111202998392</c:v>
                </c:pt>
                <c:pt idx="14">
                  <c:v>67232.77868582349</c:v>
                </c:pt>
                <c:pt idx="15">
                  <c:v>71723.696395587933</c:v>
                </c:pt>
                <c:pt idx="16">
                  <c:v>76215.860519538881</c:v>
                </c:pt>
                <c:pt idx="17">
                  <c:v>80709.267236935673</c:v>
                </c:pt>
                <c:pt idx="18">
                  <c:v>85203.912719064698</c:v>
                </c:pt>
                <c:pt idx="19">
                  <c:v>89700.009635264243</c:v>
                </c:pt>
                <c:pt idx="20">
                  <c:v>94197.553425187769</c:v>
                </c:pt>
                <c:pt idx="21">
                  <c:v>98696.539517141588</c:v>
                </c:pt>
                <c:pt idx="22">
                  <c:v>103196.96332810793</c:v>
                </c:pt>
                <c:pt idx="23">
                  <c:v>107698.82026376794</c:v>
                </c:pt>
                <c:pt idx="24">
                  <c:v>112202.10571852443</c:v>
                </c:pt>
                <c:pt idx="25">
                  <c:v>116706.8150755245</c:v>
                </c:pt>
                <c:pt idx="26">
                  <c:v>121212.94370668186</c:v>
                </c:pt>
                <c:pt idx="27">
                  <c:v>125720.48697269912</c:v>
                </c:pt>
                <c:pt idx="28">
                  <c:v>130229.4402230898</c:v>
                </c:pt>
                <c:pt idx="29">
                  <c:v>134739.79879620016</c:v>
                </c:pt>
                <c:pt idx="30">
                  <c:v>139251.55801923093</c:v>
                </c:pt>
                <c:pt idx="31">
                  <c:v>143764.71320825879</c:v>
                </c:pt>
                <c:pt idx="32">
                  <c:v>148279.25966825776</c:v>
                </c:pt>
                <c:pt idx="33">
                  <c:v>152795.19269312022</c:v>
                </c:pt>
                <c:pt idx="34">
                  <c:v>157312.50756567816</c:v>
                </c:pt>
                <c:pt idx="35">
                  <c:v>161831.19955772365</c:v>
                </c:pt>
                <c:pt idx="36">
                  <c:v>166351.26393002991</c:v>
                </c:pt>
                <c:pt idx="37">
                  <c:v>170872.69593237143</c:v>
                </c:pt>
                <c:pt idx="38">
                  <c:v>175395.49080354456</c:v>
                </c:pt>
                <c:pt idx="39">
                  <c:v>179919.64377138752</c:v>
                </c:pt>
                <c:pt idx="40">
                  <c:v>184445.15005280054</c:v>
                </c:pt>
                <c:pt idx="41">
                  <c:v>188972.00485376565</c:v>
                </c:pt>
                <c:pt idx="42">
                  <c:v>193500.2033693663</c:v>
                </c:pt>
                <c:pt idx="43">
                  <c:v>198029.74078380706</c:v>
                </c:pt>
                <c:pt idx="44">
                  <c:v>202560.61227043293</c:v>
                </c:pt>
                <c:pt idx="45">
                  <c:v>207092.81299174853</c:v>
                </c:pt>
                <c:pt idx="46">
                  <c:v>211626.3380994373</c:v>
                </c:pt>
                <c:pt idx="47">
                  <c:v>216161.18273438036</c:v>
                </c:pt>
                <c:pt idx="48">
                  <c:v>220697.34202667532</c:v>
                </c:pt>
                <c:pt idx="49">
                  <c:v>225234.81109565496</c:v>
                </c:pt>
                <c:pt idx="50">
                  <c:v>229773.58504990581</c:v>
                </c:pt>
                <c:pt idx="51">
                  <c:v>234313.65898728633</c:v>
                </c:pt>
                <c:pt idx="52">
                  <c:v>238855.02799494535</c:v>
                </c:pt>
                <c:pt idx="53">
                  <c:v>243397.68714934011</c:v>
                </c:pt>
                <c:pt idx="54">
                  <c:v>247941.63151625413</c:v>
                </c:pt>
                <c:pt idx="55">
                  <c:v>252486.85615081518</c:v>
                </c:pt>
                <c:pt idx="56">
                  <c:v>257033.35609751294</c:v>
                </c:pt>
                <c:pt idx="57">
                  <c:v>261581.12639021658</c:v>
                </c:pt>
                <c:pt idx="58">
                  <c:v>266130.16205219214</c:v>
                </c:pt>
                <c:pt idx="59">
                  <c:v>270680.45847888541</c:v>
                </c:pt>
                <c:pt idx="60">
                  <c:v>275232.01105623686</c:v>
                </c:pt>
                <c:pt idx="61">
                  <c:v>279784.81516070262</c:v>
                </c:pt>
                <c:pt idx="62">
                  <c:v>284338.86615927517</c:v>
                </c:pt>
                <c:pt idx="63">
                  <c:v>288894.15940950398</c:v>
                </c:pt>
                <c:pt idx="64">
                  <c:v>293450.69025951589</c:v>
                </c:pt>
                <c:pt idx="65">
                  <c:v>298008.45404803555</c:v>
                </c:pt>
                <c:pt idx="66">
                  <c:v>302567.4461044058</c:v>
                </c:pt>
                <c:pt idx="67">
                  <c:v>307127.66174860776</c:v>
                </c:pt>
                <c:pt idx="68">
                  <c:v>311689.09629128117</c:v>
                </c:pt>
                <c:pt idx="69">
                  <c:v>316251.74503374391</c:v>
                </c:pt>
                <c:pt idx="70">
                  <c:v>320815.60326801258</c:v>
                </c:pt>
                <c:pt idx="71">
                  <c:v>325380.66627682187</c:v>
                </c:pt>
                <c:pt idx="72">
                  <c:v>329946.92933364445</c:v>
                </c:pt>
                <c:pt idx="73">
                  <c:v>334514.38770271075</c:v>
                </c:pt>
                <c:pt idx="74">
                  <c:v>339083.0366390284</c:v>
                </c:pt>
                <c:pt idx="75">
                  <c:v>343652.87138840189</c:v>
                </c:pt>
                <c:pt idx="76">
                  <c:v>348223.88718745188</c:v>
                </c:pt>
                <c:pt idx="77">
                  <c:v>352796.07926363469</c:v>
                </c:pt>
                <c:pt idx="78">
                  <c:v>357369.44283526146</c:v>
                </c:pt>
                <c:pt idx="79">
                  <c:v>361943.97311151755</c:v>
                </c:pt>
                <c:pt idx="80">
                  <c:v>366519.66529248154</c:v>
                </c:pt>
                <c:pt idx="81">
                  <c:v>371096.51456914446</c:v>
                </c:pt>
                <c:pt idx="82">
                  <c:v>375674.51612342877</c:v>
                </c:pt>
                <c:pt idx="83">
                  <c:v>380253.6651282073</c:v>
                </c:pt>
                <c:pt idx="84">
                  <c:v>384833.95674732211</c:v>
                </c:pt>
                <c:pt idx="85">
                  <c:v>389415.38613560365</c:v>
                </c:pt>
                <c:pt idx="86">
                  <c:v>393997.94843888935</c:v>
                </c:pt>
                <c:pt idx="87">
                  <c:v>398581.63879404229</c:v>
                </c:pt>
                <c:pt idx="88">
                  <c:v>403166.45232897007</c:v>
                </c:pt>
                <c:pt idx="89">
                  <c:v>407752.38416264352</c:v>
                </c:pt>
                <c:pt idx="90">
                  <c:v>412339.42940511531</c:v>
                </c:pt>
                <c:pt idx="91">
                  <c:v>416927.58315753832</c:v>
                </c:pt>
                <c:pt idx="92">
                  <c:v>421516.84051218448</c:v>
                </c:pt>
                <c:pt idx="93">
                  <c:v>426107.19655246323</c:v>
                </c:pt>
                <c:pt idx="94">
                  <c:v>430698.64635293989</c:v>
                </c:pt>
                <c:pt idx="95">
                  <c:v>435291.18497935409</c:v>
                </c:pt>
                <c:pt idx="96">
                  <c:v>439884.80748863856</c:v>
                </c:pt>
                <c:pt idx="97">
                  <c:v>444479.50892893691</c:v>
                </c:pt>
                <c:pt idx="98">
                  <c:v>449075.28433962271</c:v>
                </c:pt>
                <c:pt idx="99">
                  <c:v>453672.12875131739</c:v>
                </c:pt>
                <c:pt idx="100">
                  <c:v>458270.03718590853</c:v>
                </c:pt>
                <c:pt idx="101">
                  <c:v>462869.00465656869</c:v>
                </c:pt>
                <c:pt idx="102">
                  <c:v>467469.02616777318</c:v>
                </c:pt>
                <c:pt idx="103">
                  <c:v>472070.0967153188</c:v>
                </c:pt>
                <c:pt idx="104">
                  <c:v>476672.21128634177</c:v>
                </c:pt>
                <c:pt idx="105">
                  <c:v>481275.36485933641</c:v>
                </c:pt>
                <c:pt idx="106">
                  <c:v>485879.55240417307</c:v>
                </c:pt>
                <c:pt idx="107">
                  <c:v>490484.76888211683</c:v>
                </c:pt>
                <c:pt idx="108">
                  <c:v>495091.00924584543</c:v>
                </c:pt>
                <c:pt idx="109">
                  <c:v>499698.26843946788</c:v>
                </c:pt>
                <c:pt idx="110">
                  <c:v>504306.54139854253</c:v>
                </c:pt>
                <c:pt idx="111">
                  <c:v>508915.8230500957</c:v>
                </c:pt>
                <c:pt idx="112">
                  <c:v>513526.10831263982</c:v>
                </c:pt>
                <c:pt idx="113">
                  <c:v>518137.39209619188</c:v>
                </c:pt>
                <c:pt idx="114">
                  <c:v>522749.66930229182</c:v>
                </c:pt>
                <c:pt idx="115">
                  <c:v>527362.93482402095</c:v>
                </c:pt>
                <c:pt idx="116">
                  <c:v>531977.1835460203</c:v>
                </c:pt>
                <c:pt idx="117">
                  <c:v>536592.41034450941</c:v>
                </c:pt>
                <c:pt idx="118">
                  <c:v>541208.61008730449</c:v>
                </c:pt>
                <c:pt idx="119">
                  <c:v>545825.77763383707</c:v>
                </c:pt>
                <c:pt idx="120">
                  <c:v>550443.82633386669</c:v>
                </c:pt>
                <c:pt idx="121">
                  <c:v>555062.75157425751</c:v>
                </c:pt>
                <c:pt idx="122">
                  <c:v>559682.54873488366</c:v>
                </c:pt>
                <c:pt idx="123">
                  <c:v>564303.21318864217</c:v>
                </c:pt>
                <c:pt idx="124">
                  <c:v>568924.74030146678</c:v>
                </c:pt>
                <c:pt idx="125">
                  <c:v>573547.12543234217</c:v>
                </c:pt>
                <c:pt idx="126">
                  <c:v>578170.36393331678</c:v>
                </c:pt>
                <c:pt idx="127">
                  <c:v>582794.45114951732</c:v>
                </c:pt>
                <c:pt idx="128">
                  <c:v>587419.38241916255</c:v>
                </c:pt>
                <c:pt idx="129">
                  <c:v>592045.15307357674</c:v>
                </c:pt>
                <c:pt idx="130">
                  <c:v>596671.75843720452</c:v>
                </c:pt>
                <c:pt idx="131">
                  <c:v>601299.19382762397</c:v>
                </c:pt>
                <c:pt idx="132">
                  <c:v>605927.45455556107</c:v>
                </c:pt>
                <c:pt idx="133">
                  <c:v>610556.53592490475</c:v>
                </c:pt>
                <c:pt idx="134">
                  <c:v>615186.43323271978</c:v>
                </c:pt>
                <c:pt idx="135">
                  <c:v>619817.14176926203</c:v>
                </c:pt>
                <c:pt idx="136">
                  <c:v>624448.65681799268</c:v>
                </c:pt>
                <c:pt idx="137">
                  <c:v>629080.97365559265</c:v>
                </c:pt>
                <c:pt idx="138">
                  <c:v>633714.08755197725</c:v>
                </c:pt>
                <c:pt idx="139">
                  <c:v>638347.99377031112</c:v>
                </c:pt>
                <c:pt idx="140">
                  <c:v>642982.6875670224</c:v>
                </c:pt>
                <c:pt idx="141">
                  <c:v>647618.16419181798</c:v>
                </c:pt>
                <c:pt idx="142">
                  <c:v>652254.41888769867</c:v>
                </c:pt>
                <c:pt idx="143">
                  <c:v>656891.4468909736</c:v>
                </c:pt>
                <c:pt idx="144">
                  <c:v>661529.24343127594</c:v>
                </c:pt>
                <c:pt idx="145">
                  <c:v>666167.80373157805</c:v>
                </c:pt>
                <c:pt idx="146">
                  <c:v>670807.12300820625</c:v>
                </c:pt>
                <c:pt idx="147">
                  <c:v>675447.19647085725</c:v>
                </c:pt>
                <c:pt idx="148">
                  <c:v>680088.01932261279</c:v>
                </c:pt>
                <c:pt idx="149">
                  <c:v>684729.58675995562</c:v>
                </c:pt>
                <c:pt idx="150">
                  <c:v>689371.89397278544</c:v>
                </c:pt>
                <c:pt idx="151">
                  <c:v>694014.93614443485</c:v>
                </c:pt>
                <c:pt idx="152">
                  <c:v>698658.70845168456</c:v>
                </c:pt>
                <c:pt idx="153">
                  <c:v>703303.20606478071</c:v>
                </c:pt>
                <c:pt idx="154">
                  <c:v>707948.42414745002</c:v>
                </c:pt>
                <c:pt idx="155">
                  <c:v>712594.35785691673</c:v>
                </c:pt>
                <c:pt idx="156">
                  <c:v>717241.0023439189</c:v>
                </c:pt>
                <c:pt idx="157">
                  <c:v>721888.35275272513</c:v>
                </c:pt>
                <c:pt idx="158">
                  <c:v>726536.40422115126</c:v>
                </c:pt>
                <c:pt idx="159">
                  <c:v>731185.15188057674</c:v>
                </c:pt>
                <c:pt idx="160">
                  <c:v>735834.59085596283</c:v>
                </c:pt>
                <c:pt idx="161">
                  <c:v>740484.71626586851</c:v>
                </c:pt>
                <c:pt idx="162">
                  <c:v>745135.52322246809</c:v>
                </c:pt>
                <c:pt idx="163">
                  <c:v>749787.00683156925</c:v>
                </c:pt>
                <c:pt idx="164">
                  <c:v>754439.16219262977</c:v>
                </c:pt>
                <c:pt idx="165">
                  <c:v>759091.98439877573</c:v>
                </c:pt>
                <c:pt idx="166">
                  <c:v>763745.46853681921</c:v>
                </c:pt>
                <c:pt idx="167">
                  <c:v>768399.60968727642</c:v>
                </c:pt>
                <c:pt idx="168">
                  <c:v>773054.40292438562</c:v>
                </c:pt>
                <c:pt idx="169">
                  <c:v>777709.8433161258</c:v>
                </c:pt>
                <c:pt idx="170">
                  <c:v>782365.92592423479</c:v>
                </c:pt>
                <c:pt idx="171">
                  <c:v>787022.64580422814</c:v>
                </c:pt>
                <c:pt idx="172">
                  <c:v>791679.99800541787</c:v>
                </c:pt>
                <c:pt idx="173">
                  <c:v>796337.97757093154</c:v>
                </c:pt>
                <c:pt idx="174">
                  <c:v>800996.57953773125</c:v>
                </c:pt>
                <c:pt idx="175">
                  <c:v>805655.79893663293</c:v>
                </c:pt>
                <c:pt idx="176">
                  <c:v>810315.63079232594</c:v>
                </c:pt>
                <c:pt idx="177">
                  <c:v>814976.07012339297</c:v>
                </c:pt>
                <c:pt idx="178">
                  <c:v>819637.11194232921</c:v>
                </c:pt>
                <c:pt idx="179">
                  <c:v>824298.75125556346</c:v>
                </c:pt>
                <c:pt idx="180">
                  <c:v>828676.90909866942</c:v>
                </c:pt>
                <c:pt idx="181">
                  <c:v>833055.23140146921</c:v>
                </c:pt>
                <c:pt idx="182">
                  <c:v>837433.71482572774</c:v>
                </c:pt>
                <c:pt idx="183">
                  <c:v>841812.35602936067</c:v>
                </c:pt>
                <c:pt idx="184">
                  <c:v>846191.15166643984</c:v>
                </c:pt>
                <c:pt idx="185">
                  <c:v>850570.09838719992</c:v>
                </c:pt>
                <c:pt idx="186">
                  <c:v>854949.19283804402</c:v>
                </c:pt>
                <c:pt idx="187">
                  <c:v>859328.43166154984</c:v>
                </c:pt>
                <c:pt idx="188">
                  <c:v>863707.81149647618</c:v>
                </c:pt>
                <c:pt idx="189">
                  <c:v>868087.32897776854</c:v>
                </c:pt>
                <c:pt idx="190">
                  <c:v>872466.98073656659</c:v>
                </c:pt>
                <c:pt idx="191">
                  <c:v>876846.76340020937</c:v>
                </c:pt>
                <c:pt idx="192">
                  <c:v>878081.42653983121</c:v>
                </c:pt>
                <c:pt idx="193">
                  <c:v>879316.21382760222</c:v>
                </c:pt>
                <c:pt idx="194">
                  <c:v>880551.12187950092</c:v>
                </c:pt>
                <c:pt idx="195">
                  <c:v>881786.14730773214</c:v>
                </c:pt>
                <c:pt idx="196">
                  <c:v>883021.28672073432</c:v>
                </c:pt>
                <c:pt idx="197">
                  <c:v>884256.5367231858</c:v>
                </c:pt>
                <c:pt idx="198">
                  <c:v>885491.89391601237</c:v>
                </c:pt>
                <c:pt idx="199">
                  <c:v>886727.35489639395</c:v>
                </c:pt>
                <c:pt idx="200">
                  <c:v>887962.91625777225</c:v>
                </c:pt>
                <c:pt idx="201">
                  <c:v>889198.57458985737</c:v>
                </c:pt>
                <c:pt idx="202">
                  <c:v>890434.32647863589</c:v>
                </c:pt>
                <c:pt idx="203">
                  <c:v>891670.16850637761</c:v>
                </c:pt>
                <c:pt idx="204">
                  <c:v>892906.09725164354</c:v>
                </c:pt>
                <c:pt idx="205">
                  <c:v>894142.10928929329</c:v>
                </c:pt>
                <c:pt idx="206">
                  <c:v>895378.20119049284</c:v>
                </c:pt>
                <c:pt idx="207">
                  <c:v>896614.36952272244</c:v>
                </c:pt>
                <c:pt idx="208">
                  <c:v>897850.61084978387</c:v>
                </c:pt>
                <c:pt idx="209">
                  <c:v>899086.9217318095</c:v>
                </c:pt>
                <c:pt idx="210">
                  <c:v>900323.29872526927</c:v>
                </c:pt>
                <c:pt idx="211">
                  <c:v>901559.73838297965</c:v>
                </c:pt>
                <c:pt idx="212">
                  <c:v>902796.23725411121</c:v>
                </c:pt>
                <c:pt idx="213">
                  <c:v>904032.7918841975</c:v>
                </c:pt>
                <c:pt idx="214">
                  <c:v>905269.39881514315</c:v>
                </c:pt>
                <c:pt idx="215">
                  <c:v>906506.05458523263</c:v>
                </c:pt>
                <c:pt idx="216">
                  <c:v>907742.75572913839</c:v>
                </c:pt>
                <c:pt idx="217">
                  <c:v>908979.49877793051</c:v>
                </c:pt>
                <c:pt idx="218">
                  <c:v>910216.28025908431</c:v>
                </c:pt>
                <c:pt idx="219">
                  <c:v>911453.09669649042</c:v>
                </c:pt>
                <c:pt idx="220">
                  <c:v>912689.94461046276</c:v>
                </c:pt>
                <c:pt idx="221">
                  <c:v>913926.82051774848</c:v>
                </c:pt>
                <c:pt idx="222">
                  <c:v>915163.72093153687</c:v>
                </c:pt>
                <c:pt idx="223">
                  <c:v>916400.64236146829</c:v>
                </c:pt>
                <c:pt idx="224">
                  <c:v>917637.58131364407</c:v>
                </c:pt>
                <c:pt idx="225">
                  <c:v>918874.53429063607</c:v>
                </c:pt>
                <c:pt idx="226">
                  <c:v>920111.49779149587</c:v>
                </c:pt>
                <c:pt idx="227">
                  <c:v>921348.46831176477</c:v>
                </c:pt>
                <c:pt idx="228">
                  <c:v>921348.46831176477</c:v>
                </c:pt>
                <c:pt idx="229">
                  <c:v>921348.46831176477</c:v>
                </c:pt>
                <c:pt idx="230">
                  <c:v>921348.46831176477</c:v>
                </c:pt>
                <c:pt idx="231">
                  <c:v>921348.46831176477</c:v>
                </c:pt>
                <c:pt idx="232">
                  <c:v>921348.46831176477</c:v>
                </c:pt>
                <c:pt idx="233">
                  <c:v>921348.46831176477</c:v>
                </c:pt>
                <c:pt idx="234">
                  <c:v>921348.46831176477</c:v>
                </c:pt>
                <c:pt idx="235">
                  <c:v>921348.46831176477</c:v>
                </c:pt>
                <c:pt idx="236">
                  <c:v>921348.46831176477</c:v>
                </c:pt>
                <c:pt idx="237">
                  <c:v>921348.46831176477</c:v>
                </c:pt>
                <c:pt idx="238">
                  <c:v>921348.46831176477</c:v>
                </c:pt>
                <c:pt idx="239">
                  <c:v>921348.46831176477</c:v>
                </c:pt>
                <c:pt idx="240">
                  <c:v>921348.46831176477</c:v>
                </c:pt>
                <c:pt idx="241">
                  <c:v>921348.46831176477</c:v>
                </c:pt>
                <c:pt idx="242">
                  <c:v>921348.46831176477</c:v>
                </c:pt>
                <c:pt idx="243">
                  <c:v>921348.46831176477</c:v>
                </c:pt>
                <c:pt idx="244">
                  <c:v>921348.46831176477</c:v>
                </c:pt>
                <c:pt idx="245">
                  <c:v>921348.46831176477</c:v>
                </c:pt>
                <c:pt idx="246">
                  <c:v>921348.46831176477</c:v>
                </c:pt>
                <c:pt idx="247">
                  <c:v>921348.46831176477</c:v>
                </c:pt>
                <c:pt idx="248">
                  <c:v>921348.46831176477</c:v>
                </c:pt>
                <c:pt idx="249">
                  <c:v>921348.46831176477</c:v>
                </c:pt>
                <c:pt idx="250">
                  <c:v>921348.46831176477</c:v>
                </c:pt>
                <c:pt idx="251">
                  <c:v>921348.46831176477</c:v>
                </c:pt>
                <c:pt idx="252">
                  <c:v>921348.46831176477</c:v>
                </c:pt>
                <c:pt idx="253">
                  <c:v>921348.46831176477</c:v>
                </c:pt>
                <c:pt idx="254">
                  <c:v>921348.46831176477</c:v>
                </c:pt>
                <c:pt idx="255">
                  <c:v>921348.46831176477</c:v>
                </c:pt>
                <c:pt idx="256">
                  <c:v>921348.46831176477</c:v>
                </c:pt>
                <c:pt idx="257">
                  <c:v>921348.46831176477</c:v>
                </c:pt>
                <c:pt idx="258">
                  <c:v>921348.46831176477</c:v>
                </c:pt>
                <c:pt idx="259">
                  <c:v>921348.46831176477</c:v>
                </c:pt>
                <c:pt idx="260">
                  <c:v>921348.46831176477</c:v>
                </c:pt>
                <c:pt idx="261">
                  <c:v>921348.46831176477</c:v>
                </c:pt>
                <c:pt idx="262">
                  <c:v>921348.46831176477</c:v>
                </c:pt>
                <c:pt idx="263">
                  <c:v>921348.46831176477</c:v>
                </c:pt>
                <c:pt idx="264">
                  <c:v>921348.46831176477</c:v>
                </c:pt>
                <c:pt idx="265">
                  <c:v>921348.46831176477</c:v>
                </c:pt>
                <c:pt idx="266">
                  <c:v>921348.46831176477</c:v>
                </c:pt>
                <c:pt idx="267">
                  <c:v>921348.46831176477</c:v>
                </c:pt>
                <c:pt idx="268">
                  <c:v>921348.46831176477</c:v>
                </c:pt>
                <c:pt idx="269">
                  <c:v>921348.46831176477</c:v>
                </c:pt>
                <c:pt idx="270">
                  <c:v>921348.46831176477</c:v>
                </c:pt>
                <c:pt idx="271">
                  <c:v>921348.46831176477</c:v>
                </c:pt>
                <c:pt idx="272">
                  <c:v>921348.46831176477</c:v>
                </c:pt>
                <c:pt idx="273">
                  <c:v>921348.46831176477</c:v>
                </c:pt>
                <c:pt idx="274">
                  <c:v>921348.46831176477</c:v>
                </c:pt>
                <c:pt idx="275">
                  <c:v>921348.46831176477</c:v>
                </c:pt>
                <c:pt idx="276">
                  <c:v>921348.46831176477</c:v>
                </c:pt>
                <c:pt idx="277">
                  <c:v>921348.46831176477</c:v>
                </c:pt>
                <c:pt idx="278">
                  <c:v>921348.46831176477</c:v>
                </c:pt>
                <c:pt idx="279">
                  <c:v>921348.46831176477</c:v>
                </c:pt>
                <c:pt idx="280">
                  <c:v>921348.46831176477</c:v>
                </c:pt>
                <c:pt idx="281">
                  <c:v>921348.46831176477</c:v>
                </c:pt>
                <c:pt idx="282">
                  <c:v>921348.46831176477</c:v>
                </c:pt>
                <c:pt idx="283">
                  <c:v>921348.46831176477</c:v>
                </c:pt>
                <c:pt idx="284">
                  <c:v>921348.46831176477</c:v>
                </c:pt>
                <c:pt idx="285">
                  <c:v>921348.46831176477</c:v>
                </c:pt>
                <c:pt idx="286">
                  <c:v>921348.46831176477</c:v>
                </c:pt>
                <c:pt idx="287">
                  <c:v>921348.46831176477</c:v>
                </c:pt>
                <c:pt idx="288">
                  <c:v>921348.46831176477</c:v>
                </c:pt>
                <c:pt idx="289">
                  <c:v>921348.46831176477</c:v>
                </c:pt>
                <c:pt idx="290">
                  <c:v>921348.46831176477</c:v>
                </c:pt>
                <c:pt idx="291">
                  <c:v>921348.46831176477</c:v>
                </c:pt>
                <c:pt idx="292">
                  <c:v>921348.46831176477</c:v>
                </c:pt>
                <c:pt idx="293">
                  <c:v>921348.46831176477</c:v>
                </c:pt>
                <c:pt idx="294">
                  <c:v>921348.46831176477</c:v>
                </c:pt>
                <c:pt idx="295">
                  <c:v>921348.46831176477</c:v>
                </c:pt>
                <c:pt idx="296">
                  <c:v>921348.46831176477</c:v>
                </c:pt>
                <c:pt idx="297">
                  <c:v>921348.46831176477</c:v>
                </c:pt>
                <c:pt idx="298">
                  <c:v>921348.46831176477</c:v>
                </c:pt>
                <c:pt idx="299">
                  <c:v>921348.46831176477</c:v>
                </c:pt>
                <c:pt idx="300">
                  <c:v>921348.46831176477</c:v>
                </c:pt>
                <c:pt idx="301">
                  <c:v>921348.46831176477</c:v>
                </c:pt>
                <c:pt idx="302">
                  <c:v>921348.46831176477</c:v>
                </c:pt>
                <c:pt idx="303">
                  <c:v>921348.46831176477</c:v>
                </c:pt>
                <c:pt idx="304">
                  <c:v>921348.46831176477</c:v>
                </c:pt>
                <c:pt idx="305">
                  <c:v>921348.46831176477</c:v>
                </c:pt>
                <c:pt idx="306">
                  <c:v>921348.46831176477</c:v>
                </c:pt>
                <c:pt idx="307">
                  <c:v>921348.46831176477</c:v>
                </c:pt>
                <c:pt idx="308">
                  <c:v>921348.46831176477</c:v>
                </c:pt>
                <c:pt idx="309">
                  <c:v>921348.46831176477</c:v>
                </c:pt>
                <c:pt idx="310">
                  <c:v>921348.46831176477</c:v>
                </c:pt>
                <c:pt idx="311">
                  <c:v>921348.46831176477</c:v>
                </c:pt>
                <c:pt idx="312">
                  <c:v>921348.46831176477</c:v>
                </c:pt>
                <c:pt idx="313">
                  <c:v>921348.46831176477</c:v>
                </c:pt>
                <c:pt idx="314">
                  <c:v>921348.46831176477</c:v>
                </c:pt>
                <c:pt idx="315">
                  <c:v>921348.46831176477</c:v>
                </c:pt>
                <c:pt idx="316">
                  <c:v>921348.46831176477</c:v>
                </c:pt>
                <c:pt idx="317">
                  <c:v>921348.46831176477</c:v>
                </c:pt>
                <c:pt idx="318">
                  <c:v>921348.46831176477</c:v>
                </c:pt>
                <c:pt idx="319">
                  <c:v>921348.46831176477</c:v>
                </c:pt>
                <c:pt idx="320">
                  <c:v>921348.46831176477</c:v>
                </c:pt>
                <c:pt idx="321">
                  <c:v>921348.46831176477</c:v>
                </c:pt>
                <c:pt idx="322">
                  <c:v>921348.46831176477</c:v>
                </c:pt>
                <c:pt idx="323">
                  <c:v>921348.46831176477</c:v>
                </c:pt>
                <c:pt idx="324">
                  <c:v>921348.46831176477</c:v>
                </c:pt>
                <c:pt idx="325">
                  <c:v>921348.46831176477</c:v>
                </c:pt>
                <c:pt idx="326">
                  <c:v>921348.46831176477</c:v>
                </c:pt>
                <c:pt idx="327">
                  <c:v>921348.46831176477</c:v>
                </c:pt>
                <c:pt idx="328">
                  <c:v>921348.46831176477</c:v>
                </c:pt>
                <c:pt idx="329">
                  <c:v>921348.46831176477</c:v>
                </c:pt>
                <c:pt idx="330">
                  <c:v>921348.46831176477</c:v>
                </c:pt>
                <c:pt idx="331">
                  <c:v>921348.46831176477</c:v>
                </c:pt>
                <c:pt idx="332">
                  <c:v>921348.46831176477</c:v>
                </c:pt>
                <c:pt idx="333">
                  <c:v>921348.46831176477</c:v>
                </c:pt>
                <c:pt idx="334">
                  <c:v>921348.46831176477</c:v>
                </c:pt>
                <c:pt idx="335">
                  <c:v>921348.46831176477</c:v>
                </c:pt>
                <c:pt idx="336">
                  <c:v>921348.46831176477</c:v>
                </c:pt>
                <c:pt idx="337">
                  <c:v>921348.46831176477</c:v>
                </c:pt>
                <c:pt idx="338">
                  <c:v>921348.46831176477</c:v>
                </c:pt>
                <c:pt idx="339">
                  <c:v>921348.46831176477</c:v>
                </c:pt>
                <c:pt idx="340">
                  <c:v>921348.46831176477</c:v>
                </c:pt>
                <c:pt idx="341">
                  <c:v>921348.46831176477</c:v>
                </c:pt>
                <c:pt idx="342">
                  <c:v>921348.46831176477</c:v>
                </c:pt>
                <c:pt idx="343">
                  <c:v>921348.46831176477</c:v>
                </c:pt>
                <c:pt idx="344">
                  <c:v>921348.46831176477</c:v>
                </c:pt>
                <c:pt idx="345">
                  <c:v>921348.46831176477</c:v>
                </c:pt>
                <c:pt idx="346">
                  <c:v>921348.46831176477</c:v>
                </c:pt>
                <c:pt idx="347">
                  <c:v>921348.46831176477</c:v>
                </c:pt>
                <c:pt idx="348">
                  <c:v>921348.46831176477</c:v>
                </c:pt>
                <c:pt idx="349">
                  <c:v>921348.46831176477</c:v>
                </c:pt>
                <c:pt idx="350">
                  <c:v>921348.46831176477</c:v>
                </c:pt>
                <c:pt idx="351">
                  <c:v>921348.46831176477</c:v>
                </c:pt>
                <c:pt idx="352">
                  <c:v>921348.46831176477</c:v>
                </c:pt>
                <c:pt idx="353">
                  <c:v>921348.46831176477</c:v>
                </c:pt>
                <c:pt idx="354">
                  <c:v>921348.46831176477</c:v>
                </c:pt>
                <c:pt idx="355">
                  <c:v>921348.46831176477</c:v>
                </c:pt>
                <c:pt idx="356">
                  <c:v>921348.46831176477</c:v>
                </c:pt>
                <c:pt idx="357">
                  <c:v>921348.46831176477</c:v>
                </c:pt>
                <c:pt idx="358">
                  <c:v>921348.46831176477</c:v>
                </c:pt>
                <c:pt idx="359">
                  <c:v>921348.46831176477</c:v>
                </c:pt>
                <c:pt idx="360">
                  <c:v>921348.46831176477</c:v>
                </c:pt>
                <c:pt idx="361">
                  <c:v>921348.46831176477</c:v>
                </c:pt>
                <c:pt idx="362">
                  <c:v>921348.46831176477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A-4E38-959F-69A191B8066C}"/>
            </c:ext>
          </c:extLst>
        </c:ser>
        <c:ser>
          <c:idx val="2"/>
          <c:order val="1"/>
          <c:tx>
            <c:strRef>
              <c:f>'ניתוח תמהיל נבחר'!$DB$49</c:f>
              <c:strCache>
                <c:ptCount val="1"/>
                <c:pt idx="0">
                  <c:v>מחמיר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נבחר'!$DG$53:$DG$415</c:f>
              <c:numCache>
                <c:formatCode>"₪"\ #,##0</c:formatCode>
                <c:ptCount val="363"/>
                <c:pt idx="0">
                  <c:v>4530.5396266098014</c:v>
                </c:pt>
                <c:pt idx="1">
                  <c:v>9061.1605015058558</c:v>
                </c:pt>
                <c:pt idx="2">
                  <c:v>13591.899903771638</c:v>
                </c:pt>
                <c:pt idx="3">
                  <c:v>18122.791773931127</c:v>
                </c:pt>
                <c:pt idx="4">
                  <c:v>22653.863331865621</c:v>
                </c:pt>
                <c:pt idx="5">
                  <c:v>27185.138462657378</c:v>
                </c:pt>
                <c:pt idx="6">
                  <c:v>31718.08722569235</c:v>
                </c:pt>
                <c:pt idx="7">
                  <c:v>36252.725221405664</c:v>
                </c:pt>
                <c:pt idx="8">
                  <c:v>40789.064695069821</c:v>
                </c:pt>
                <c:pt idx="9">
                  <c:v>45327.117933033987</c:v>
                </c:pt>
                <c:pt idx="10">
                  <c:v>49866.907497289896</c:v>
                </c:pt>
                <c:pt idx="11">
                  <c:v>54408.438964984183</c:v>
                </c:pt>
                <c:pt idx="12">
                  <c:v>58951.714520744092</c:v>
                </c:pt>
                <c:pt idx="13">
                  <c:v>63496.777449524539</c:v>
                </c:pt>
                <c:pt idx="14">
                  <c:v>68043.626657637316</c:v>
                </c:pt>
                <c:pt idx="15">
                  <c:v>72592.257619599986</c:v>
                </c:pt>
                <c:pt idx="16">
                  <c:v>77142.665796644913</c:v>
                </c:pt>
                <c:pt idx="17">
                  <c:v>81694.846636741626</c:v>
                </c:pt>
                <c:pt idx="18">
                  <c:v>86248.795574619144</c:v>
                </c:pt>
                <c:pt idx="19">
                  <c:v>90804.803506232565</c:v>
                </c:pt>
                <c:pt idx="20">
                  <c:v>95362.864991406255</c:v>
                </c:pt>
                <c:pt idx="21">
                  <c:v>99922.974570937207</c:v>
                </c:pt>
                <c:pt idx="22">
                  <c:v>104485.12676663062</c:v>
                </c:pt>
                <c:pt idx="23">
                  <c:v>109049.31608133519</c:v>
                </c:pt>
                <c:pt idx="24">
                  <c:v>113615.53699897784</c:v>
                </c:pt>
                <c:pt idx="25">
                  <c:v>118183.78398459815</c:v>
                </c:pt>
                <c:pt idx="26">
                  <c:v>122754.05148438226</c:v>
                </c:pt>
                <c:pt idx="27">
                  <c:v>127326.33392569647</c:v>
                </c:pt>
                <c:pt idx="28">
                  <c:v>131900.62571712027</c:v>
                </c:pt>
                <c:pt idx="29">
                  <c:v>136476.92124847916</c:v>
                </c:pt>
                <c:pt idx="30">
                  <c:v>141055.21489087687</c:v>
                </c:pt>
                <c:pt idx="31">
                  <c:v>145635.50099672729</c:v>
                </c:pt>
                <c:pt idx="32">
                  <c:v>150217.773899786</c:v>
                </c:pt>
                <c:pt idx="33">
                  <c:v>154802.0279151813</c:v>
                </c:pt>
                <c:pt idx="34">
                  <c:v>159388.25733944497</c:v>
                </c:pt>
                <c:pt idx="35">
                  <c:v>163976.45645054261</c:v>
                </c:pt>
                <c:pt idx="36">
                  <c:v>168566.6195079035</c:v>
                </c:pt>
                <c:pt idx="37">
                  <c:v>173158.74075245016</c:v>
                </c:pt>
                <c:pt idx="38">
                  <c:v>177752.81440662759</c:v>
                </c:pt>
                <c:pt idx="39">
                  <c:v>182348.834674432</c:v>
                </c:pt>
                <c:pt idx="40">
                  <c:v>186946.79574143916</c:v>
                </c:pt>
                <c:pt idx="41">
                  <c:v>191546.69177483255</c:v>
                </c:pt>
                <c:pt idx="42">
                  <c:v>196148.5169234311</c:v>
                </c:pt>
                <c:pt idx="43">
                  <c:v>200752.26531771629</c:v>
                </c:pt>
                <c:pt idx="44">
                  <c:v>205357.9310698593</c:v>
                </c:pt>
                <c:pt idx="45">
                  <c:v>209965.50827374752</c:v>
                </c:pt>
                <c:pt idx="46">
                  <c:v>214574.99100501087</c:v>
                </c:pt>
                <c:pt idx="47">
                  <c:v>219186.37332104766</c:v>
                </c:pt>
                <c:pt idx="48">
                  <c:v>223799.64926105019</c:v>
                </c:pt>
                <c:pt idx="49">
                  <c:v>228414.81284602993</c:v>
                </c:pt>
                <c:pt idx="50">
                  <c:v>233031.85807884252</c:v>
                </c:pt>
                <c:pt idx="51">
                  <c:v>237650.7789442121</c:v>
                </c:pt>
                <c:pt idx="52">
                  <c:v>242271.56940875592</c:v>
                </c:pt>
                <c:pt idx="53">
                  <c:v>246894.22342100786</c:v>
                </c:pt>
                <c:pt idx="54">
                  <c:v>251518.7349114423</c:v>
                </c:pt>
                <c:pt idx="55">
                  <c:v>256145.09779249728</c:v>
                </c:pt>
                <c:pt idx="56">
                  <c:v>260773.30595859751</c:v>
                </c:pt>
                <c:pt idx="57">
                  <c:v>265403.35328617704</c:v>
                </c:pt>
                <c:pt idx="58">
                  <c:v>270035.23363370157</c:v>
                </c:pt>
                <c:pt idx="59">
                  <c:v>274668.94151521166</c:v>
                </c:pt>
                <c:pt idx="60">
                  <c:v>279304.47143000428</c:v>
                </c:pt>
                <c:pt idx="61">
                  <c:v>283941.81786266953</c:v>
                </c:pt>
                <c:pt idx="62">
                  <c:v>288580.9752831271</c:v>
                </c:pt>
                <c:pt idx="63">
                  <c:v>293221.93814666267</c:v>
                </c:pt>
                <c:pt idx="64">
                  <c:v>297864.70089396415</c:v>
                </c:pt>
                <c:pt idx="65">
                  <c:v>302509.25795115728</c:v>
                </c:pt>
                <c:pt idx="66">
                  <c:v>307155.60372984165</c:v>
                </c:pt>
                <c:pt idx="67">
                  <c:v>311803.73262712604</c:v>
                </c:pt>
                <c:pt idx="68">
                  <c:v>316453.63902566396</c:v>
                </c:pt>
                <c:pt idx="69">
                  <c:v>321105.31729368854</c:v>
                </c:pt>
                <c:pt idx="70">
                  <c:v>325758.76178504794</c:v>
                </c:pt>
                <c:pt idx="71">
                  <c:v>330413.96683923964</c:v>
                </c:pt>
                <c:pt idx="72">
                  <c:v>335070.92678144551</c:v>
                </c:pt>
                <c:pt idx="73">
                  <c:v>339729.63592256606</c:v>
                </c:pt>
                <c:pt idx="74">
                  <c:v>344390.08855925489</c:v>
                </c:pt>
                <c:pt idx="75">
                  <c:v>349052.27897395298</c:v>
                </c:pt>
                <c:pt idx="76">
                  <c:v>353716.20143492246</c:v>
                </c:pt>
                <c:pt idx="77">
                  <c:v>358381.85019628081</c:v>
                </c:pt>
                <c:pt idx="78">
                  <c:v>363049.21949803439</c:v>
                </c:pt>
                <c:pt idx="79">
                  <c:v>367718.3035661123</c:v>
                </c:pt>
                <c:pt idx="80">
                  <c:v>372389.09661239962</c:v>
                </c:pt>
                <c:pt idx="81">
                  <c:v>377061.59283477126</c:v>
                </c:pt>
                <c:pt idx="82">
                  <c:v>381735.78641712473</c:v>
                </c:pt>
                <c:pt idx="83">
                  <c:v>386411.6715294139</c:v>
                </c:pt>
                <c:pt idx="84">
                  <c:v>391089.24232768151</c:v>
                </c:pt>
                <c:pt idx="85">
                  <c:v>395768.49295409257</c:v>
                </c:pt>
                <c:pt idx="86">
                  <c:v>400449.4175369672</c:v>
                </c:pt>
                <c:pt idx="87">
                  <c:v>405132.01019081345</c:v>
                </c:pt>
                <c:pt idx="88">
                  <c:v>409816.26501635998</c:v>
                </c:pt>
                <c:pt idx="89">
                  <c:v>414502.17610058864</c:v>
                </c:pt>
                <c:pt idx="90">
                  <c:v>419189.73751676758</c:v>
                </c:pt>
                <c:pt idx="91">
                  <c:v>423878.94332448323</c:v>
                </c:pt>
                <c:pt idx="92">
                  <c:v>428569.78756967315</c:v>
                </c:pt>
                <c:pt idx="93">
                  <c:v>433262.26428465836</c:v>
                </c:pt>
                <c:pt idx="94">
                  <c:v>437956.36748817586</c:v>
                </c:pt>
                <c:pt idx="95">
                  <c:v>442652.09118541109</c:v>
                </c:pt>
                <c:pt idx="96">
                  <c:v>447349.42936803005</c:v>
                </c:pt>
                <c:pt idx="97">
                  <c:v>452048.37601421186</c:v>
                </c:pt>
                <c:pt idx="98">
                  <c:v>456748.92508868093</c:v>
                </c:pt>
                <c:pt idx="99">
                  <c:v>461451.07054273959</c:v>
                </c:pt>
                <c:pt idx="100">
                  <c:v>466154.80631429993</c:v>
                </c:pt>
                <c:pt idx="101">
                  <c:v>470860.12632791675</c:v>
                </c:pt>
                <c:pt idx="102">
                  <c:v>475567.02449481917</c:v>
                </c:pt>
                <c:pt idx="103">
                  <c:v>480275.49471294368</c:v>
                </c:pt>
                <c:pt idx="104">
                  <c:v>484985.53086696606</c:v>
                </c:pt>
                <c:pt idx="105">
                  <c:v>489697.12682833406</c:v>
                </c:pt>
                <c:pt idx="106">
                  <c:v>494410.27645529958</c:v>
                </c:pt>
                <c:pt idx="107">
                  <c:v>499124.9735929516</c:v>
                </c:pt>
                <c:pt idx="108">
                  <c:v>503841.21207324823</c:v>
                </c:pt>
                <c:pt idx="109">
                  <c:v>508558.98571504967</c:v>
                </c:pt>
                <c:pt idx="110">
                  <c:v>513278.28832415072</c:v>
                </c:pt>
                <c:pt idx="111">
                  <c:v>517999.11369331373</c:v>
                </c:pt>
                <c:pt idx="112">
                  <c:v>522721.45560230105</c:v>
                </c:pt>
                <c:pt idx="113">
                  <c:v>527445.30781790835</c:v>
                </c:pt>
                <c:pt idx="114">
                  <c:v>532170.66409399745</c:v>
                </c:pt>
                <c:pt idx="115">
                  <c:v>536897.51817152917</c:v>
                </c:pt>
                <c:pt idx="116">
                  <c:v>541625.86377859721</c:v>
                </c:pt>
                <c:pt idx="117">
                  <c:v>546355.69463046081</c:v>
                </c:pt>
                <c:pt idx="118">
                  <c:v>551087.00442957843</c:v>
                </c:pt>
                <c:pt idx="119">
                  <c:v>555819.7868656416</c:v>
                </c:pt>
                <c:pt idx="120">
                  <c:v>560553.92137244227</c:v>
                </c:pt>
                <c:pt idx="121">
                  <c:v>565289.40228708205</c:v>
                </c:pt>
                <c:pt idx="122">
                  <c:v>570026.22393592133</c:v>
                </c:pt>
                <c:pt idx="123">
                  <c:v>574764.38063460309</c:v>
                </c:pt>
                <c:pt idx="124">
                  <c:v>579503.86668807687</c:v>
                </c:pt>
                <c:pt idx="125">
                  <c:v>584244.67639062274</c:v>
                </c:pt>
                <c:pt idx="126">
                  <c:v>588986.80402587494</c:v>
                </c:pt>
                <c:pt idx="127">
                  <c:v>593730.2438668469</c:v>
                </c:pt>
                <c:pt idx="128">
                  <c:v>598474.99017595511</c:v>
                </c:pt>
                <c:pt idx="129">
                  <c:v>603221.03720504406</c:v>
                </c:pt>
                <c:pt idx="130">
                  <c:v>607968.37919541122</c:v>
                </c:pt>
                <c:pt idx="131">
                  <c:v>612717.01037783176</c:v>
                </c:pt>
                <c:pt idx="132">
                  <c:v>617466.92497258412</c:v>
                </c:pt>
                <c:pt idx="133">
                  <c:v>622218.11718947499</c:v>
                </c:pt>
                <c:pt idx="134">
                  <c:v>626970.58122786554</c:v>
                </c:pt>
                <c:pt idx="135">
                  <c:v>631724.31127669709</c:v>
                </c:pt>
                <c:pt idx="136">
                  <c:v>636479.30151451658</c:v>
                </c:pt>
                <c:pt idx="137">
                  <c:v>641235.54610950395</c:v>
                </c:pt>
                <c:pt idx="138">
                  <c:v>645993.03921949805</c:v>
                </c:pt>
                <c:pt idx="139">
                  <c:v>650751.77499202336</c:v>
                </c:pt>
                <c:pt idx="140">
                  <c:v>655511.74756431743</c:v>
                </c:pt>
                <c:pt idx="141">
                  <c:v>660272.95106335788</c:v>
                </c:pt>
                <c:pt idx="142">
                  <c:v>665035.37960589002</c:v>
                </c:pt>
                <c:pt idx="143">
                  <c:v>669799.02729845443</c:v>
                </c:pt>
                <c:pt idx="144">
                  <c:v>674563.8882374157</c:v>
                </c:pt>
                <c:pt idx="145">
                  <c:v>679329.95650898991</c:v>
                </c:pt>
                <c:pt idx="146">
                  <c:v>684097.22618927411</c:v>
                </c:pt>
                <c:pt idx="147">
                  <c:v>688865.69134427444</c:v>
                </c:pt>
                <c:pt idx="148">
                  <c:v>693635.34602993587</c:v>
                </c:pt>
                <c:pt idx="149">
                  <c:v>698406.18429217162</c:v>
                </c:pt>
                <c:pt idx="150">
                  <c:v>703178.20016689284</c:v>
                </c:pt>
                <c:pt idx="151">
                  <c:v>707951.38768003904</c:v>
                </c:pt>
                <c:pt idx="152">
                  <c:v>712725.74084760831</c:v>
                </c:pt>
                <c:pt idx="153">
                  <c:v>717501.25367568783</c:v>
                </c:pt>
                <c:pt idx="154">
                  <c:v>722277.92016048566</c:v>
                </c:pt>
                <c:pt idx="155">
                  <c:v>727055.73428836162</c:v>
                </c:pt>
                <c:pt idx="156">
                  <c:v>731834.69003585936</c:v>
                </c:pt>
                <c:pt idx="157">
                  <c:v>736614.78136973851</c:v>
                </c:pt>
                <c:pt idx="158">
                  <c:v>741396.00224700687</c:v>
                </c:pt>
                <c:pt idx="159">
                  <c:v>746178.34661495371</c:v>
                </c:pt>
                <c:pt idx="160">
                  <c:v>750961.80841118284</c:v>
                </c:pt>
                <c:pt idx="161">
                  <c:v>755746.38156364614</c:v>
                </c:pt>
                <c:pt idx="162">
                  <c:v>760532.05999067763</c:v>
                </c:pt>
                <c:pt idx="163">
                  <c:v>765318.83760102792</c:v>
                </c:pt>
                <c:pt idx="164">
                  <c:v>770106.70829389908</c:v>
                </c:pt>
                <c:pt idx="165">
                  <c:v>774895.66595897952</c:v>
                </c:pt>
                <c:pt idx="166">
                  <c:v>779685.70447647991</c:v>
                </c:pt>
                <c:pt idx="167">
                  <c:v>784476.81771716906</c:v>
                </c:pt>
                <c:pt idx="168">
                  <c:v>789268.99954241049</c:v>
                </c:pt>
                <c:pt idx="169">
                  <c:v>794062.24380419927</c:v>
                </c:pt>
                <c:pt idx="170">
                  <c:v>798856.54434519936</c:v>
                </c:pt>
                <c:pt idx="171">
                  <c:v>803651.89499878115</c:v>
                </c:pt>
                <c:pt idx="172">
                  <c:v>808448.28958906035</c:v>
                </c:pt>
                <c:pt idx="173">
                  <c:v>813245.72193093598</c:v>
                </c:pt>
                <c:pt idx="174">
                  <c:v>818044.18583012954</c:v>
                </c:pt>
                <c:pt idx="175">
                  <c:v>822843.67508322571</c:v>
                </c:pt>
                <c:pt idx="176">
                  <c:v>827644.18347771093</c:v>
                </c:pt>
                <c:pt idx="177">
                  <c:v>832445.70479201502</c:v>
                </c:pt>
                <c:pt idx="178">
                  <c:v>837248.23279555212</c:v>
                </c:pt>
                <c:pt idx="179">
                  <c:v>842051.76124876202</c:v>
                </c:pt>
                <c:pt idx="180">
                  <c:v>846535.71025418397</c:v>
                </c:pt>
                <c:pt idx="181">
                  <c:v>851019.8928941522</c:v>
                </c:pt>
                <c:pt idx="182">
                  <c:v>855504.30447204807</c:v>
                </c:pt>
                <c:pt idx="183">
                  <c:v>859988.94028382353</c:v>
                </c:pt>
                <c:pt idx="184">
                  <c:v>864473.79561800975</c:v>
                </c:pt>
                <c:pt idx="185">
                  <c:v>868958.86575572519</c:v>
                </c:pt>
                <c:pt idx="186">
                  <c:v>873444.14597068448</c:v>
                </c:pt>
                <c:pt idx="187">
                  <c:v>877929.63152920781</c:v>
                </c:pt>
                <c:pt idx="188">
                  <c:v>882415.31769022904</c:v>
                </c:pt>
                <c:pt idx="189">
                  <c:v>886901.19970530528</c:v>
                </c:pt>
                <c:pt idx="190">
                  <c:v>891387.27281862684</c:v>
                </c:pt>
                <c:pt idx="191">
                  <c:v>895873.53226702579</c:v>
                </c:pt>
                <c:pt idx="192">
                  <c:v>897214.72622757568</c:v>
                </c:pt>
                <c:pt idx="193">
                  <c:v>898556.09697483468</c:v>
                </c:pt>
                <c:pt idx="194">
                  <c:v>899897.63972362259</c:v>
                </c:pt>
                <c:pt idx="195">
                  <c:v>901239.34968144179</c:v>
                </c:pt>
                <c:pt idx="196">
                  <c:v>902581.22204848856</c:v>
                </c:pt>
                <c:pt idx="197">
                  <c:v>903923.25201766368</c:v>
                </c:pt>
                <c:pt idx="198">
                  <c:v>905265.43477458367</c:v>
                </c:pt>
                <c:pt idx="199">
                  <c:v>906607.76549759216</c:v>
                </c:pt>
                <c:pt idx="200">
                  <c:v>907950.239357771</c:v>
                </c:pt>
                <c:pt idx="201">
                  <c:v>909292.85151895264</c:v>
                </c:pt>
                <c:pt idx="202">
                  <c:v>910635.59713773173</c:v>
                </c:pt>
                <c:pt idx="203">
                  <c:v>911978.47136347718</c:v>
                </c:pt>
                <c:pt idx="204">
                  <c:v>913321.46933834534</c:v>
                </c:pt>
                <c:pt idx="205">
                  <c:v>914664.5861972915</c:v>
                </c:pt>
                <c:pt idx="206">
                  <c:v>916007.81706808391</c:v>
                </c:pt>
                <c:pt idx="207">
                  <c:v>917351.15707131627</c:v>
                </c:pt>
                <c:pt idx="208">
                  <c:v>918694.60132042097</c:v>
                </c:pt>
                <c:pt idx="209">
                  <c:v>920038.14492168324</c:v>
                </c:pt>
                <c:pt idx="210">
                  <c:v>921381.78297425481</c:v>
                </c:pt>
                <c:pt idx="211">
                  <c:v>922725.51057016733</c:v>
                </c:pt>
                <c:pt idx="212">
                  <c:v>924069.32279434754</c:v>
                </c:pt>
                <c:pt idx="213">
                  <c:v>925413.21472463151</c:v>
                </c:pt>
                <c:pt idx="214">
                  <c:v>926757.18143177941</c:v>
                </c:pt>
                <c:pt idx="215">
                  <c:v>928101.21797949052</c:v>
                </c:pt>
                <c:pt idx="216">
                  <c:v>929445.3194244185</c:v>
                </c:pt>
                <c:pt idx="217">
                  <c:v>930789.4808161871</c:v>
                </c:pt>
                <c:pt idx="218">
                  <c:v>932133.69719740585</c:v>
                </c:pt>
                <c:pt idx="219">
                  <c:v>933477.96360368631</c:v>
                </c:pt>
                <c:pt idx="220">
                  <c:v>934822.27506365813</c:v>
                </c:pt>
                <c:pt idx="221">
                  <c:v>936166.62659898563</c:v>
                </c:pt>
                <c:pt idx="222">
                  <c:v>937511.01322438475</c:v>
                </c:pt>
                <c:pt idx="223">
                  <c:v>938855.42994764051</c:v>
                </c:pt>
                <c:pt idx="224">
                  <c:v>940199.87176962371</c:v>
                </c:pt>
                <c:pt idx="225">
                  <c:v>941544.33368430892</c:v>
                </c:pt>
                <c:pt idx="226">
                  <c:v>942888.81067879219</c:v>
                </c:pt>
                <c:pt idx="227">
                  <c:v>944233.29773330991</c:v>
                </c:pt>
                <c:pt idx="228">
                  <c:v>944233.29773330991</c:v>
                </c:pt>
                <c:pt idx="229">
                  <c:v>944233.29773330991</c:v>
                </c:pt>
                <c:pt idx="230">
                  <c:v>944233.29773330991</c:v>
                </c:pt>
                <c:pt idx="231">
                  <c:v>944233.29773330991</c:v>
                </c:pt>
                <c:pt idx="232">
                  <c:v>944233.29773330991</c:v>
                </c:pt>
                <c:pt idx="233">
                  <c:v>944233.29773330991</c:v>
                </c:pt>
                <c:pt idx="234">
                  <c:v>944233.29773330991</c:v>
                </c:pt>
                <c:pt idx="235">
                  <c:v>944233.29773330991</c:v>
                </c:pt>
                <c:pt idx="236">
                  <c:v>944233.29773330991</c:v>
                </c:pt>
                <c:pt idx="237">
                  <c:v>944233.29773330991</c:v>
                </c:pt>
                <c:pt idx="238">
                  <c:v>944233.29773330991</c:v>
                </c:pt>
                <c:pt idx="239">
                  <c:v>944233.29773330991</c:v>
                </c:pt>
                <c:pt idx="240">
                  <c:v>944233.29773330991</c:v>
                </c:pt>
                <c:pt idx="241">
                  <c:v>944233.29773330991</c:v>
                </c:pt>
                <c:pt idx="242">
                  <c:v>944233.29773330991</c:v>
                </c:pt>
                <c:pt idx="243">
                  <c:v>944233.29773330991</c:v>
                </c:pt>
                <c:pt idx="244">
                  <c:v>944233.29773330991</c:v>
                </c:pt>
                <c:pt idx="245">
                  <c:v>944233.29773330991</c:v>
                </c:pt>
                <c:pt idx="246">
                  <c:v>944233.29773330991</c:v>
                </c:pt>
                <c:pt idx="247">
                  <c:v>944233.29773330991</c:v>
                </c:pt>
                <c:pt idx="248">
                  <c:v>944233.29773330991</c:v>
                </c:pt>
                <c:pt idx="249">
                  <c:v>944233.29773330991</c:v>
                </c:pt>
                <c:pt idx="250">
                  <c:v>944233.29773330991</c:v>
                </c:pt>
                <c:pt idx="251">
                  <c:v>944233.29773330991</c:v>
                </c:pt>
                <c:pt idx="252">
                  <c:v>944233.29773330991</c:v>
                </c:pt>
                <c:pt idx="253">
                  <c:v>944233.29773330991</c:v>
                </c:pt>
                <c:pt idx="254">
                  <c:v>944233.29773330991</c:v>
                </c:pt>
                <c:pt idx="255">
                  <c:v>944233.29773330991</c:v>
                </c:pt>
                <c:pt idx="256">
                  <c:v>944233.29773330991</c:v>
                </c:pt>
                <c:pt idx="257">
                  <c:v>944233.29773330991</c:v>
                </c:pt>
                <c:pt idx="258">
                  <c:v>944233.29773330991</c:v>
                </c:pt>
                <c:pt idx="259">
                  <c:v>944233.29773330991</c:v>
                </c:pt>
                <c:pt idx="260">
                  <c:v>944233.29773330991</c:v>
                </c:pt>
                <c:pt idx="261">
                  <c:v>944233.29773330991</c:v>
                </c:pt>
                <c:pt idx="262">
                  <c:v>944233.29773330991</c:v>
                </c:pt>
                <c:pt idx="263">
                  <c:v>944233.29773330991</c:v>
                </c:pt>
                <c:pt idx="264">
                  <c:v>944233.29773330991</c:v>
                </c:pt>
                <c:pt idx="265">
                  <c:v>944233.29773330991</c:v>
                </c:pt>
                <c:pt idx="266">
                  <c:v>944233.29773330991</c:v>
                </c:pt>
                <c:pt idx="267">
                  <c:v>944233.29773330991</c:v>
                </c:pt>
                <c:pt idx="268">
                  <c:v>944233.29773330991</c:v>
                </c:pt>
                <c:pt idx="269">
                  <c:v>944233.29773330991</c:v>
                </c:pt>
                <c:pt idx="270">
                  <c:v>944233.29773330991</c:v>
                </c:pt>
                <c:pt idx="271">
                  <c:v>944233.29773330991</c:v>
                </c:pt>
                <c:pt idx="272">
                  <c:v>944233.29773330991</c:v>
                </c:pt>
                <c:pt idx="273">
                  <c:v>944233.29773330991</c:v>
                </c:pt>
                <c:pt idx="274">
                  <c:v>944233.29773330991</c:v>
                </c:pt>
                <c:pt idx="275">
                  <c:v>944233.29773330991</c:v>
                </c:pt>
                <c:pt idx="276">
                  <c:v>944233.29773330991</c:v>
                </c:pt>
                <c:pt idx="277">
                  <c:v>944233.29773330991</c:v>
                </c:pt>
                <c:pt idx="278">
                  <c:v>944233.29773330991</c:v>
                </c:pt>
                <c:pt idx="279">
                  <c:v>944233.29773330991</c:v>
                </c:pt>
                <c:pt idx="280">
                  <c:v>944233.29773330991</c:v>
                </c:pt>
                <c:pt idx="281">
                  <c:v>944233.29773330991</c:v>
                </c:pt>
                <c:pt idx="282">
                  <c:v>944233.29773330991</c:v>
                </c:pt>
                <c:pt idx="283">
                  <c:v>944233.29773330991</c:v>
                </c:pt>
                <c:pt idx="284">
                  <c:v>944233.29773330991</c:v>
                </c:pt>
                <c:pt idx="285">
                  <c:v>944233.29773330991</c:v>
                </c:pt>
                <c:pt idx="286">
                  <c:v>944233.29773330991</c:v>
                </c:pt>
                <c:pt idx="287">
                  <c:v>944233.29773330991</c:v>
                </c:pt>
                <c:pt idx="288">
                  <c:v>944233.29773330991</c:v>
                </c:pt>
                <c:pt idx="289">
                  <c:v>944233.29773330991</c:v>
                </c:pt>
                <c:pt idx="290">
                  <c:v>944233.29773330991</c:v>
                </c:pt>
                <c:pt idx="291">
                  <c:v>944233.29773330991</c:v>
                </c:pt>
                <c:pt idx="292">
                  <c:v>944233.29773330991</c:v>
                </c:pt>
                <c:pt idx="293">
                  <c:v>944233.29773330991</c:v>
                </c:pt>
                <c:pt idx="294">
                  <c:v>944233.29773330991</c:v>
                </c:pt>
                <c:pt idx="295">
                  <c:v>944233.29773330991</c:v>
                </c:pt>
                <c:pt idx="296">
                  <c:v>944233.29773330991</c:v>
                </c:pt>
                <c:pt idx="297">
                  <c:v>944233.29773330991</c:v>
                </c:pt>
                <c:pt idx="298">
                  <c:v>944233.29773330991</c:v>
                </c:pt>
                <c:pt idx="299">
                  <c:v>944233.29773330991</c:v>
                </c:pt>
                <c:pt idx="300">
                  <c:v>944233.29773330991</c:v>
                </c:pt>
                <c:pt idx="301">
                  <c:v>944233.29773330991</c:v>
                </c:pt>
                <c:pt idx="302">
                  <c:v>944233.29773330991</c:v>
                </c:pt>
                <c:pt idx="303">
                  <c:v>944233.29773330991</c:v>
                </c:pt>
                <c:pt idx="304">
                  <c:v>944233.29773330991</c:v>
                </c:pt>
                <c:pt idx="305">
                  <c:v>944233.29773330991</c:v>
                </c:pt>
                <c:pt idx="306">
                  <c:v>944233.29773330991</c:v>
                </c:pt>
                <c:pt idx="307">
                  <c:v>944233.29773330991</c:v>
                </c:pt>
                <c:pt idx="308">
                  <c:v>944233.29773330991</c:v>
                </c:pt>
                <c:pt idx="309">
                  <c:v>944233.29773330991</c:v>
                </c:pt>
                <c:pt idx="310">
                  <c:v>944233.29773330991</c:v>
                </c:pt>
                <c:pt idx="311">
                  <c:v>944233.29773330991</c:v>
                </c:pt>
                <c:pt idx="312">
                  <c:v>944233.29773330991</c:v>
                </c:pt>
                <c:pt idx="313">
                  <c:v>944233.29773330991</c:v>
                </c:pt>
                <c:pt idx="314">
                  <c:v>944233.29773330991</c:v>
                </c:pt>
                <c:pt idx="315">
                  <c:v>944233.29773330991</c:v>
                </c:pt>
                <c:pt idx="316">
                  <c:v>944233.29773330991</c:v>
                </c:pt>
                <c:pt idx="317">
                  <c:v>944233.29773330991</c:v>
                </c:pt>
                <c:pt idx="318">
                  <c:v>944233.29773330991</c:v>
                </c:pt>
                <c:pt idx="319">
                  <c:v>944233.29773330991</c:v>
                </c:pt>
                <c:pt idx="320">
                  <c:v>944233.29773330991</c:v>
                </c:pt>
                <c:pt idx="321">
                  <c:v>944233.29773330991</c:v>
                </c:pt>
                <c:pt idx="322">
                  <c:v>944233.29773330991</c:v>
                </c:pt>
                <c:pt idx="323">
                  <c:v>944233.29773330991</c:v>
                </c:pt>
                <c:pt idx="324">
                  <c:v>944233.29773330991</c:v>
                </c:pt>
                <c:pt idx="325">
                  <c:v>944233.29773330991</c:v>
                </c:pt>
                <c:pt idx="326">
                  <c:v>944233.29773330991</c:v>
                </c:pt>
                <c:pt idx="327">
                  <c:v>944233.29773330991</c:v>
                </c:pt>
                <c:pt idx="328">
                  <c:v>944233.29773330991</c:v>
                </c:pt>
                <c:pt idx="329">
                  <c:v>944233.29773330991</c:v>
                </c:pt>
                <c:pt idx="330">
                  <c:v>944233.29773330991</c:v>
                </c:pt>
                <c:pt idx="331">
                  <c:v>944233.29773330991</c:v>
                </c:pt>
                <c:pt idx="332">
                  <c:v>944233.29773330991</c:v>
                </c:pt>
                <c:pt idx="333">
                  <c:v>944233.29773330991</c:v>
                </c:pt>
                <c:pt idx="334">
                  <c:v>944233.29773330991</c:v>
                </c:pt>
                <c:pt idx="335">
                  <c:v>944233.29773330991</c:v>
                </c:pt>
                <c:pt idx="336">
                  <c:v>944233.29773330991</c:v>
                </c:pt>
                <c:pt idx="337">
                  <c:v>944233.29773330991</c:v>
                </c:pt>
                <c:pt idx="338">
                  <c:v>944233.29773330991</c:v>
                </c:pt>
                <c:pt idx="339">
                  <c:v>944233.29773330991</c:v>
                </c:pt>
                <c:pt idx="340">
                  <c:v>944233.29773330991</c:v>
                </c:pt>
                <c:pt idx="341">
                  <c:v>944233.29773330991</c:v>
                </c:pt>
                <c:pt idx="342">
                  <c:v>944233.29773330991</c:v>
                </c:pt>
                <c:pt idx="343">
                  <c:v>944233.29773330991</c:v>
                </c:pt>
                <c:pt idx="344">
                  <c:v>944233.29773330991</c:v>
                </c:pt>
                <c:pt idx="345">
                  <c:v>944233.29773330991</c:v>
                </c:pt>
                <c:pt idx="346">
                  <c:v>944233.29773330991</c:v>
                </c:pt>
                <c:pt idx="347">
                  <c:v>944233.29773330991</c:v>
                </c:pt>
                <c:pt idx="348">
                  <c:v>944233.29773330991</c:v>
                </c:pt>
                <c:pt idx="349">
                  <c:v>944233.29773330991</c:v>
                </c:pt>
                <c:pt idx="350">
                  <c:v>944233.29773330991</c:v>
                </c:pt>
                <c:pt idx="351">
                  <c:v>944233.29773330991</c:v>
                </c:pt>
                <c:pt idx="352">
                  <c:v>944233.29773330991</c:v>
                </c:pt>
                <c:pt idx="353">
                  <c:v>944233.29773330991</c:v>
                </c:pt>
                <c:pt idx="354">
                  <c:v>944233.29773330991</c:v>
                </c:pt>
                <c:pt idx="355">
                  <c:v>944233.29773330991</c:v>
                </c:pt>
                <c:pt idx="356">
                  <c:v>944233.29773330991</c:v>
                </c:pt>
                <c:pt idx="357">
                  <c:v>944233.29773330991</c:v>
                </c:pt>
                <c:pt idx="358">
                  <c:v>944233.29773330991</c:v>
                </c:pt>
                <c:pt idx="359">
                  <c:v>944233.29773330991</c:v>
                </c:pt>
                <c:pt idx="360">
                  <c:v>944233.29773330991</c:v>
                </c:pt>
                <c:pt idx="361">
                  <c:v>944233.29773330991</c:v>
                </c:pt>
                <c:pt idx="362">
                  <c:v>944233.29773330991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A-4E38-959F-69A191B8066C}"/>
            </c:ext>
          </c:extLst>
        </c:ser>
        <c:ser>
          <c:idx val="1"/>
          <c:order val="2"/>
          <c:tx>
            <c:strRef>
              <c:f>'ניתוח תמהיל נבחר'!$DI$49</c:f>
              <c:strCache>
                <c:ptCount val="1"/>
                <c:pt idx="0">
                  <c:v>מקל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'[2]סיכון נמוך בינוני'!$B$50:$B$507</c:f>
              <c:numCache>
                <c:formatCode>General</c:formatCode>
                <c:ptCount val="4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</c:numCache>
            </c:numRef>
          </c:cat>
          <c:val>
            <c:numRef>
              <c:f>'ניתוח תמהיל נבחר'!$DN$53:$DN$415</c:f>
              <c:numCache>
                <c:formatCode>"₪"\ #,##0</c:formatCode>
                <c:ptCount val="363"/>
                <c:pt idx="0">
                  <c:v>4478.2031475108406</c:v>
                </c:pt>
                <c:pt idx="1">
                  <c:v>8956.4497402622364</c:v>
                </c:pt>
                <c:pt idx="2">
                  <c:v>13434.759702175681</c:v>
                </c:pt>
                <c:pt idx="3">
                  <c:v>17913.151160329173</c:v>
                </c:pt>
                <c:pt idx="4">
                  <c:v>22391.638635665131</c:v>
                </c:pt>
                <c:pt idx="5">
                  <c:v>26870.234853342405</c:v>
                </c:pt>
                <c:pt idx="6">
                  <c:v>31350.015668377891</c:v>
                </c:pt>
                <c:pt idx="7">
                  <c:v>35830.988082467724</c:v>
                </c:pt>
                <c:pt idx="8">
                  <c:v>40313.157291468495</c:v>
                </c:pt>
                <c:pt idx="9">
                  <c:v>44796.528498722633</c:v>
                </c:pt>
                <c:pt idx="10">
                  <c:v>49281.112368127106</c:v>
                </c:pt>
                <c:pt idx="11">
                  <c:v>53766.910491621456</c:v>
                </c:pt>
                <c:pt idx="12">
                  <c:v>58253.922644619786</c:v>
                </c:pt>
                <c:pt idx="13">
                  <c:v>62742.170456740438</c:v>
                </c:pt>
                <c:pt idx="14">
                  <c:v>67231.651915104041</c:v>
                </c:pt>
                <c:pt idx="15">
                  <c:v>71722.363179090476</c:v>
                </c:pt>
                <c:pt idx="16">
                  <c:v>76214.300400029373</c:v>
                </c:pt>
                <c:pt idx="17">
                  <c:v>80707.459721215084</c:v>
                </c:pt>
                <c:pt idx="18">
                  <c:v>85201.83727792131</c:v>
                </c:pt>
                <c:pt idx="19">
                  <c:v>89697.645703426082</c:v>
                </c:pt>
                <c:pt idx="20">
                  <c:v>94194.880401274873</c:v>
                </c:pt>
                <c:pt idx="21">
                  <c:v>98693.536763618205</c:v>
                </c:pt>
                <c:pt idx="22">
                  <c:v>103193.61017123474</c:v>
                </c:pt>
                <c:pt idx="23">
                  <c:v>107695.09599355415</c:v>
                </c:pt>
                <c:pt idx="24">
                  <c:v>112197.98958867985</c:v>
                </c:pt>
                <c:pt idx="25">
                  <c:v>116702.28630341153</c:v>
                </c:pt>
                <c:pt idx="26">
                  <c:v>121186.24279314218</c:v>
                </c:pt>
                <c:pt idx="27">
                  <c:v>125671.42500981814</c:v>
                </c:pt>
                <c:pt idx="28">
                  <c:v>130157.82883603522</c:v>
                </c:pt>
                <c:pt idx="29">
                  <c:v>134645.45014594222</c:v>
                </c:pt>
                <c:pt idx="30">
                  <c:v>139134.28480525847</c:v>
                </c:pt>
                <c:pt idx="31">
                  <c:v>143624.3286712915</c:v>
                </c:pt>
                <c:pt idx="32">
                  <c:v>148115.57759295439</c:v>
                </c:pt>
                <c:pt idx="33">
                  <c:v>152608.02741078334</c:v>
                </c:pt>
                <c:pt idx="34">
                  <c:v>157101.67395695471</c:v>
                </c:pt>
                <c:pt idx="35">
                  <c:v>161596.51305530214</c:v>
                </c:pt>
                <c:pt idx="36">
                  <c:v>166092.54052133378</c:v>
                </c:pt>
                <c:pt idx="37">
                  <c:v>170589.752162249</c:v>
                </c:pt>
                <c:pt idx="38">
                  <c:v>175088.14377695529</c:v>
                </c:pt>
                <c:pt idx="39">
                  <c:v>179587.7111560849</c:v>
                </c:pt>
                <c:pt idx="40">
                  <c:v>184088.45008201149</c:v>
                </c:pt>
                <c:pt idx="41">
                  <c:v>188590.35632886662</c:v>
                </c:pt>
                <c:pt idx="42">
                  <c:v>193093.42566255602</c:v>
                </c:pt>
                <c:pt idx="43">
                  <c:v>197597.65384077601</c:v>
                </c:pt>
                <c:pt idx="44">
                  <c:v>202103.03661302966</c:v>
                </c:pt>
                <c:pt idx="45">
                  <c:v>206609.56972064282</c:v>
                </c:pt>
                <c:pt idx="46">
                  <c:v>211117.24889678007</c:v>
                </c:pt>
                <c:pt idx="47">
                  <c:v>215626.06986646081</c:v>
                </c:pt>
                <c:pt idx="48">
                  <c:v>220136.02834657469</c:v>
                </c:pt>
                <c:pt idx="49">
                  <c:v>224647.12004589775</c:v>
                </c:pt>
                <c:pt idx="50">
                  <c:v>229159.34066510765</c:v>
                </c:pt>
                <c:pt idx="51">
                  <c:v>233672.68589679943</c:v>
                </c:pt>
                <c:pt idx="52">
                  <c:v>238187.15142550078</c:v>
                </c:pt>
                <c:pt idx="53">
                  <c:v>242702.73292768747</c:v>
                </c:pt>
                <c:pt idx="54">
                  <c:v>247219.42607179849</c:v>
                </c:pt>
                <c:pt idx="55">
                  <c:v>251737.22651825135</c:v>
                </c:pt>
                <c:pt idx="56">
                  <c:v>256256.12991945713</c:v>
                </c:pt>
                <c:pt idx="57">
                  <c:v>260776.13191983529</c:v>
                </c:pt>
                <c:pt idx="58">
                  <c:v>265297.22815582884</c:v>
                </c:pt>
                <c:pt idx="59">
                  <c:v>269819.41460233583</c:v>
                </c:pt>
                <c:pt idx="60">
                  <c:v>274342.68722718226</c:v>
                </c:pt>
                <c:pt idx="61">
                  <c:v>278867.04199113965</c:v>
                </c:pt>
                <c:pt idx="62">
                  <c:v>283392.47484794224</c:v>
                </c:pt>
                <c:pt idx="63">
                  <c:v>287918.98174430506</c:v>
                </c:pt>
                <c:pt idx="64">
                  <c:v>292446.5586199406</c:v>
                </c:pt>
                <c:pt idx="65">
                  <c:v>296975.20140757674</c:v>
                </c:pt>
                <c:pt idx="66">
                  <c:v>301504.90603297355</c:v>
                </c:pt>
                <c:pt idx="67">
                  <c:v>306035.66841494071</c:v>
                </c:pt>
                <c:pt idx="68">
                  <c:v>310567.4844653547</c:v>
                </c:pt>
                <c:pt idx="69">
                  <c:v>315100.35008917574</c:v>
                </c:pt>
                <c:pt idx="70">
                  <c:v>319634.26118446473</c:v>
                </c:pt>
                <c:pt idx="71">
                  <c:v>324169.21364240046</c:v>
                </c:pt>
                <c:pt idx="72">
                  <c:v>328705.20334729622</c:v>
                </c:pt>
                <c:pt idx="73">
                  <c:v>333242.22617661709</c:v>
                </c:pt>
                <c:pt idx="74">
                  <c:v>337780.27800099604</c:v>
                </c:pt>
                <c:pt idx="75">
                  <c:v>342319.35468425154</c:v>
                </c:pt>
                <c:pt idx="76">
                  <c:v>346859.45208340359</c:v>
                </c:pt>
                <c:pt idx="77">
                  <c:v>351400.56604869058</c:v>
                </c:pt>
                <c:pt idx="78">
                  <c:v>355942.69242358615</c:v>
                </c:pt>
                <c:pt idx="79">
                  <c:v>360485.82704481529</c:v>
                </c:pt>
                <c:pt idx="80">
                  <c:v>365029.96574237122</c:v>
                </c:pt>
                <c:pt idx="81">
                  <c:v>369575.10433953186</c:v>
                </c:pt>
                <c:pt idx="82">
                  <c:v>374121.23865287611</c:v>
                </c:pt>
                <c:pt idx="83">
                  <c:v>378668.36449230032</c:v>
                </c:pt>
                <c:pt idx="84">
                  <c:v>383216.47766103467</c:v>
                </c:pt>
                <c:pt idx="85">
                  <c:v>387765.57395565952</c:v>
                </c:pt>
                <c:pt idx="86">
                  <c:v>392315.64916612179</c:v>
                </c:pt>
                <c:pt idx="87">
                  <c:v>396866.69907575101</c:v>
                </c:pt>
                <c:pt idx="88">
                  <c:v>401418.71946127585</c:v>
                </c:pt>
                <c:pt idx="89">
                  <c:v>405971.70609284018</c:v>
                </c:pt>
                <c:pt idx="90">
                  <c:v>410525.65473401913</c:v>
                </c:pt>
                <c:pt idx="91">
                  <c:v>415080.56114183553</c:v>
                </c:pt>
                <c:pt idx="92">
                  <c:v>419636.42106677586</c:v>
                </c:pt>
                <c:pt idx="93">
                  <c:v>424193.23025280656</c:v>
                </c:pt>
                <c:pt idx="94">
                  <c:v>428750.98443738971</c:v>
                </c:pt>
                <c:pt idx="95">
                  <c:v>433309.67935149971</c:v>
                </c:pt>
                <c:pt idx="96">
                  <c:v>437869.31071963889</c:v>
                </c:pt>
                <c:pt idx="97">
                  <c:v>442429.87425985374</c:v>
                </c:pt>
                <c:pt idx="98">
                  <c:v>446991.36568375083</c:v>
                </c:pt>
                <c:pt idx="99">
                  <c:v>451553.78069651319</c:v>
                </c:pt>
                <c:pt idx="100">
                  <c:v>456117.1149969158</c:v>
                </c:pt>
                <c:pt idx="101">
                  <c:v>460681.36427734187</c:v>
                </c:pt>
                <c:pt idx="102">
                  <c:v>465246.52422379889</c:v>
                </c:pt>
                <c:pt idx="103">
                  <c:v>469812.59051593475</c:v>
                </c:pt>
                <c:pt idx="104">
                  <c:v>474379.55882705341</c:v>
                </c:pt>
                <c:pt idx="105">
                  <c:v>478947.4248241309</c:v>
                </c:pt>
                <c:pt idx="106">
                  <c:v>483516.18416783167</c:v>
                </c:pt>
                <c:pt idx="107">
                  <c:v>488085.83251252444</c:v>
                </c:pt>
                <c:pt idx="108">
                  <c:v>492656.36550629779</c:v>
                </c:pt>
                <c:pt idx="109">
                  <c:v>497227.77879097697</c:v>
                </c:pt>
                <c:pt idx="110">
                  <c:v>501800.0680021391</c:v>
                </c:pt>
                <c:pt idx="111">
                  <c:v>506373.22876912978</c:v>
                </c:pt>
                <c:pt idx="112">
                  <c:v>510947.2567150789</c:v>
                </c:pt>
                <c:pt idx="113">
                  <c:v>515522.14745691646</c:v>
                </c:pt>
                <c:pt idx="114">
                  <c:v>520097.89660538925</c:v>
                </c:pt>
                <c:pt idx="115">
                  <c:v>524674.49976507633</c:v>
                </c:pt>
                <c:pt idx="116">
                  <c:v>529251.95253440528</c:v>
                </c:pt>
                <c:pt idx="117">
                  <c:v>533830.25050566869</c:v>
                </c:pt>
                <c:pt idx="118">
                  <c:v>538409.38926503982</c:v>
                </c:pt>
                <c:pt idx="119">
                  <c:v>542989.36439258885</c:v>
                </c:pt>
                <c:pt idx="120">
                  <c:v>547570.10217434657</c:v>
                </c:pt>
                <c:pt idx="121">
                  <c:v>552151.59864450793</c:v>
                </c:pt>
                <c:pt idx="122">
                  <c:v>556733.84983218636</c:v>
                </c:pt>
                <c:pt idx="123">
                  <c:v>561316.8517614241</c:v>
                </c:pt>
                <c:pt idx="124">
                  <c:v>565900.60045120574</c:v>
                </c:pt>
                <c:pt idx="125">
                  <c:v>570485.09191546903</c:v>
                </c:pt>
                <c:pt idx="126">
                  <c:v>575070.32216311758</c:v>
                </c:pt>
                <c:pt idx="127">
                  <c:v>579656.28719803295</c:v>
                </c:pt>
                <c:pt idx="128">
                  <c:v>584242.9830190863</c:v>
                </c:pt>
                <c:pt idx="129">
                  <c:v>588830.40562015108</c:v>
                </c:pt>
                <c:pt idx="130">
                  <c:v>593418.55099011504</c:v>
                </c:pt>
                <c:pt idx="131">
                  <c:v>598007.41511289263</c:v>
                </c:pt>
                <c:pt idx="132">
                  <c:v>602596.99396743672</c:v>
                </c:pt>
                <c:pt idx="133">
                  <c:v>607187.28352775192</c:v>
                </c:pt>
                <c:pt idx="134">
                  <c:v>611778.27976290626</c:v>
                </c:pt>
                <c:pt idx="135">
                  <c:v>616369.97863704362</c:v>
                </c:pt>
                <c:pt idx="136">
                  <c:v>620962.37610939704</c:v>
                </c:pt>
                <c:pt idx="137">
                  <c:v>625555.46813429985</c:v>
                </c:pt>
                <c:pt idx="138">
                  <c:v>630149.25066119991</c:v>
                </c:pt>
                <c:pt idx="139">
                  <c:v>634743.71963467088</c:v>
                </c:pt>
                <c:pt idx="140">
                  <c:v>639338.87099442573</c:v>
                </c:pt>
                <c:pt idx="141">
                  <c:v>643934.70067532954</c:v>
                </c:pt>
                <c:pt idx="142">
                  <c:v>648531.20460741164</c:v>
                </c:pt>
                <c:pt idx="143">
                  <c:v>653128.37871587928</c:v>
                </c:pt>
                <c:pt idx="144">
                  <c:v>657726.21892113006</c:v>
                </c:pt>
                <c:pt idx="145">
                  <c:v>662324.72113876545</c:v>
                </c:pt>
                <c:pt idx="146">
                  <c:v>666923.88127960323</c:v>
                </c:pt>
                <c:pt idx="147">
                  <c:v>671523.69524969126</c:v>
                </c:pt>
                <c:pt idx="148">
                  <c:v>676124.15895032033</c:v>
                </c:pt>
                <c:pt idx="149">
                  <c:v>680725.26827803743</c:v>
                </c:pt>
                <c:pt idx="150">
                  <c:v>685327.01912465948</c:v>
                </c:pt>
                <c:pt idx="151">
                  <c:v>689929.40737728612</c:v>
                </c:pt>
                <c:pt idx="152">
                  <c:v>694532.42891831417</c:v>
                </c:pt>
                <c:pt idx="153">
                  <c:v>699136.07962544996</c:v>
                </c:pt>
                <c:pt idx="154">
                  <c:v>703740.35537172435</c:v>
                </c:pt>
                <c:pt idx="155">
                  <c:v>708345.25202550518</c:v>
                </c:pt>
                <c:pt idx="156">
                  <c:v>712950.76545051229</c:v>
                </c:pt>
                <c:pt idx="157">
                  <c:v>717556.89150583022</c:v>
                </c:pt>
                <c:pt idx="158">
                  <c:v>722163.62604592345</c:v>
                </c:pt>
                <c:pt idx="159">
                  <c:v>726770.96492064896</c:v>
                </c:pt>
                <c:pt idx="160">
                  <c:v>731378.90397527197</c:v>
                </c:pt>
                <c:pt idx="161">
                  <c:v>735987.43905047921</c:v>
                </c:pt>
                <c:pt idx="162">
                  <c:v>740596.56598239334</c:v>
                </c:pt>
                <c:pt idx="163">
                  <c:v>745206.28060258762</c:v>
                </c:pt>
                <c:pt idx="164">
                  <c:v>749816.57873810024</c:v>
                </c:pt>
                <c:pt idx="165">
                  <c:v>754427.45621144911</c:v>
                </c:pt>
                <c:pt idx="166">
                  <c:v>759038.90884064627</c:v>
                </c:pt>
                <c:pt idx="167">
                  <c:v>763650.9324392128</c:v>
                </c:pt>
                <c:pt idx="168">
                  <c:v>768263.52281619399</c:v>
                </c:pt>
                <c:pt idx="169">
                  <c:v>772876.67577617394</c:v>
                </c:pt>
                <c:pt idx="170">
                  <c:v>777490.387119291</c:v>
                </c:pt>
                <c:pt idx="171">
                  <c:v>782104.65264125238</c:v>
                </c:pt>
                <c:pt idx="172">
                  <c:v>786719.46813335049</c:v>
                </c:pt>
                <c:pt idx="173">
                  <c:v>791334.8293824771</c:v>
                </c:pt>
                <c:pt idx="174">
                  <c:v>795950.73217113968</c:v>
                </c:pt>
                <c:pt idx="175">
                  <c:v>800567.17227747699</c:v>
                </c:pt>
                <c:pt idx="176">
                  <c:v>805184.14547527465</c:v>
                </c:pt>
                <c:pt idx="177">
                  <c:v>809801.64753398078</c:v>
                </c:pt>
                <c:pt idx="178">
                  <c:v>814419.67421872239</c:v>
                </c:pt>
                <c:pt idx="179">
                  <c:v>819038.22129032086</c:v>
                </c:pt>
                <c:pt idx="180">
                  <c:v>823377.64678971807</c:v>
                </c:pt>
                <c:pt idx="181">
                  <c:v>827717.21130419837</c:v>
                </c:pt>
                <c:pt idx="182">
                  <c:v>832056.91200096591</c:v>
                </c:pt>
                <c:pt idx="183">
                  <c:v>836396.74604444695</c:v>
                </c:pt>
                <c:pt idx="184">
                  <c:v>840736.71059629507</c:v>
                </c:pt>
                <c:pt idx="185">
                  <c:v>845076.80281539564</c:v>
                </c:pt>
                <c:pt idx="186">
                  <c:v>849417.01985787088</c:v>
                </c:pt>
                <c:pt idx="187">
                  <c:v>853757.35887708468</c:v>
                </c:pt>
                <c:pt idx="188">
                  <c:v>858097.81702364772</c:v>
                </c:pt>
                <c:pt idx="189">
                  <c:v>862438.39144542185</c:v>
                </c:pt>
                <c:pt idx="190">
                  <c:v>866779.07928752643</c:v>
                </c:pt>
                <c:pt idx="191">
                  <c:v>871119.87769234204</c:v>
                </c:pt>
                <c:pt idx="192">
                  <c:v>872315.53674710507</c:v>
                </c:pt>
                <c:pt idx="193">
                  <c:v>873511.30064114707</c:v>
                </c:pt>
                <c:pt idx="194">
                  <c:v>874707.16650866531</c:v>
                </c:pt>
                <c:pt idx="195">
                  <c:v>875903.13148114015</c:v>
                </c:pt>
                <c:pt idx="196">
                  <c:v>877099.19268734008</c:v>
                </c:pt>
                <c:pt idx="197">
                  <c:v>878295.34725332679</c:v>
                </c:pt>
                <c:pt idx="198">
                  <c:v>879491.59230246139</c:v>
                </c:pt>
                <c:pt idx="199">
                  <c:v>880687.92495540914</c:v>
                </c:pt>
                <c:pt idx="200">
                  <c:v>881884.34233014588</c:v>
                </c:pt>
                <c:pt idx="201">
                  <c:v>883080.84154196258</c:v>
                </c:pt>
                <c:pt idx="202">
                  <c:v>884277.41970347217</c:v>
                </c:pt>
                <c:pt idx="203">
                  <c:v>885474.07392461435</c:v>
                </c:pt>
                <c:pt idx="204">
                  <c:v>886670.80131266173</c:v>
                </c:pt>
                <c:pt idx="205">
                  <c:v>887867.59897222603</c:v>
                </c:pt>
                <c:pt idx="206">
                  <c:v>889064.46400526306</c:v>
                </c:pt>
                <c:pt idx="207">
                  <c:v>890261.3935110796</c:v>
                </c:pt>
                <c:pt idx="208">
                  <c:v>891458.38458633912</c:v>
                </c:pt>
                <c:pt idx="209">
                  <c:v>892655.43432506733</c:v>
                </c:pt>
                <c:pt idx="210">
                  <c:v>893852.53981865908</c:v>
                </c:pt>
                <c:pt idx="211">
                  <c:v>895049.69815588405</c:v>
                </c:pt>
                <c:pt idx="212">
                  <c:v>896246.90642289317</c:v>
                </c:pt>
                <c:pt idx="213">
                  <c:v>897444.16170322476</c:v>
                </c:pt>
                <c:pt idx="214">
                  <c:v>898641.4610778112</c:v>
                </c:pt>
                <c:pt idx="215">
                  <c:v>899838.8016249846</c:v>
                </c:pt>
                <c:pt idx="216">
                  <c:v>901036.18042048439</c:v>
                </c:pt>
                <c:pt idx="217">
                  <c:v>902233.59453746281</c:v>
                </c:pt>
                <c:pt idx="218">
                  <c:v>903431.04104649229</c:v>
                </c:pt>
                <c:pt idx="219">
                  <c:v>904628.51701557147</c:v>
                </c:pt>
                <c:pt idx="220">
                  <c:v>905826.01951013214</c:v>
                </c:pt>
                <c:pt idx="221">
                  <c:v>907023.54559304623</c:v>
                </c:pt>
                <c:pt idx="222">
                  <c:v>908221.09232463245</c:v>
                </c:pt>
                <c:pt idx="223">
                  <c:v>909418.65676266316</c:v>
                </c:pt>
                <c:pt idx="224">
                  <c:v>910616.23596237123</c:v>
                </c:pt>
                <c:pt idx="225">
                  <c:v>911813.82697645738</c:v>
                </c:pt>
                <c:pt idx="226">
                  <c:v>913011.42685509706</c:v>
                </c:pt>
                <c:pt idx="227">
                  <c:v>914209.03264594742</c:v>
                </c:pt>
                <c:pt idx="228">
                  <c:v>914209.03264594742</c:v>
                </c:pt>
                <c:pt idx="229">
                  <c:v>914209.03264594742</c:v>
                </c:pt>
                <c:pt idx="230">
                  <c:v>914209.03264594742</c:v>
                </c:pt>
                <c:pt idx="231">
                  <c:v>914209.03264594742</c:v>
                </c:pt>
                <c:pt idx="232">
                  <c:v>914209.03264594742</c:v>
                </c:pt>
                <c:pt idx="233">
                  <c:v>914209.03264594742</c:v>
                </c:pt>
                <c:pt idx="234">
                  <c:v>914209.03264594742</c:v>
                </c:pt>
                <c:pt idx="235">
                  <c:v>914209.03264594742</c:v>
                </c:pt>
                <c:pt idx="236">
                  <c:v>914209.03264594742</c:v>
                </c:pt>
                <c:pt idx="237">
                  <c:v>914209.03264594742</c:v>
                </c:pt>
                <c:pt idx="238">
                  <c:v>914209.03264594742</c:v>
                </c:pt>
                <c:pt idx="239">
                  <c:v>914209.03264594742</c:v>
                </c:pt>
                <c:pt idx="240">
                  <c:v>914209.03264594742</c:v>
                </c:pt>
                <c:pt idx="241">
                  <c:v>914209.03264594742</c:v>
                </c:pt>
                <c:pt idx="242">
                  <c:v>914209.03264594742</c:v>
                </c:pt>
                <c:pt idx="243">
                  <c:v>914209.03264594742</c:v>
                </c:pt>
                <c:pt idx="244">
                  <c:v>914209.03264594742</c:v>
                </c:pt>
                <c:pt idx="245">
                  <c:v>914209.03264594742</c:v>
                </c:pt>
                <c:pt idx="246">
                  <c:v>914209.03264594742</c:v>
                </c:pt>
                <c:pt idx="247">
                  <c:v>914209.03264594742</c:v>
                </c:pt>
                <c:pt idx="248">
                  <c:v>914209.03264594742</c:v>
                </c:pt>
                <c:pt idx="249">
                  <c:v>914209.03264594742</c:v>
                </c:pt>
                <c:pt idx="250">
                  <c:v>914209.03264594742</c:v>
                </c:pt>
                <c:pt idx="251">
                  <c:v>914209.03264594742</c:v>
                </c:pt>
                <c:pt idx="252">
                  <c:v>914209.03264594742</c:v>
                </c:pt>
                <c:pt idx="253">
                  <c:v>914209.03264594742</c:v>
                </c:pt>
                <c:pt idx="254">
                  <c:v>914209.03264594742</c:v>
                </c:pt>
                <c:pt idx="255">
                  <c:v>914209.03264594742</c:v>
                </c:pt>
                <c:pt idx="256">
                  <c:v>914209.03264594742</c:v>
                </c:pt>
                <c:pt idx="257">
                  <c:v>914209.03264594742</c:v>
                </c:pt>
                <c:pt idx="258">
                  <c:v>914209.03264594742</c:v>
                </c:pt>
                <c:pt idx="259">
                  <c:v>914209.03264594742</c:v>
                </c:pt>
                <c:pt idx="260">
                  <c:v>914209.03264594742</c:v>
                </c:pt>
                <c:pt idx="261">
                  <c:v>914209.03264594742</c:v>
                </c:pt>
                <c:pt idx="262">
                  <c:v>914209.03264594742</c:v>
                </c:pt>
                <c:pt idx="263">
                  <c:v>914209.03264594742</c:v>
                </c:pt>
                <c:pt idx="264">
                  <c:v>914209.03264594742</c:v>
                </c:pt>
                <c:pt idx="265">
                  <c:v>914209.03264594742</c:v>
                </c:pt>
                <c:pt idx="266">
                  <c:v>914209.03264594742</c:v>
                </c:pt>
                <c:pt idx="267">
                  <c:v>914209.03264594742</c:v>
                </c:pt>
                <c:pt idx="268">
                  <c:v>914209.03264594742</c:v>
                </c:pt>
                <c:pt idx="269">
                  <c:v>914209.03264594742</c:v>
                </c:pt>
                <c:pt idx="270">
                  <c:v>914209.03264594742</c:v>
                </c:pt>
                <c:pt idx="271">
                  <c:v>914209.03264594742</c:v>
                </c:pt>
                <c:pt idx="272">
                  <c:v>914209.03264594742</c:v>
                </c:pt>
                <c:pt idx="273">
                  <c:v>914209.03264594742</c:v>
                </c:pt>
                <c:pt idx="274">
                  <c:v>914209.03264594742</c:v>
                </c:pt>
                <c:pt idx="275">
                  <c:v>914209.03264594742</c:v>
                </c:pt>
                <c:pt idx="276">
                  <c:v>914209.03264594742</c:v>
                </c:pt>
                <c:pt idx="277">
                  <c:v>914209.03264594742</c:v>
                </c:pt>
                <c:pt idx="278">
                  <c:v>914209.03264594742</c:v>
                </c:pt>
                <c:pt idx="279">
                  <c:v>914209.03264594742</c:v>
                </c:pt>
                <c:pt idx="280">
                  <c:v>914209.03264594742</c:v>
                </c:pt>
                <c:pt idx="281">
                  <c:v>914209.03264594742</c:v>
                </c:pt>
                <c:pt idx="282">
                  <c:v>914209.03264594742</c:v>
                </c:pt>
                <c:pt idx="283">
                  <c:v>914209.03264594742</c:v>
                </c:pt>
                <c:pt idx="284">
                  <c:v>914209.03264594742</c:v>
                </c:pt>
                <c:pt idx="285">
                  <c:v>914209.03264594742</c:v>
                </c:pt>
                <c:pt idx="286">
                  <c:v>914209.03264594742</c:v>
                </c:pt>
                <c:pt idx="287">
                  <c:v>914209.03264594742</c:v>
                </c:pt>
                <c:pt idx="288">
                  <c:v>914209.03264594742</c:v>
                </c:pt>
                <c:pt idx="289">
                  <c:v>914209.03264594742</c:v>
                </c:pt>
                <c:pt idx="290">
                  <c:v>914209.03264594742</c:v>
                </c:pt>
                <c:pt idx="291">
                  <c:v>914209.03264594742</c:v>
                </c:pt>
                <c:pt idx="292">
                  <c:v>914209.03264594742</c:v>
                </c:pt>
                <c:pt idx="293">
                  <c:v>914209.03264594742</c:v>
                </c:pt>
                <c:pt idx="294">
                  <c:v>914209.03264594742</c:v>
                </c:pt>
                <c:pt idx="295">
                  <c:v>914209.03264594742</c:v>
                </c:pt>
                <c:pt idx="296">
                  <c:v>914209.03264594742</c:v>
                </c:pt>
                <c:pt idx="297">
                  <c:v>914209.03264594742</c:v>
                </c:pt>
                <c:pt idx="298">
                  <c:v>914209.03264594742</c:v>
                </c:pt>
                <c:pt idx="299">
                  <c:v>914209.03264594742</c:v>
                </c:pt>
                <c:pt idx="300">
                  <c:v>914209.03264594742</c:v>
                </c:pt>
                <c:pt idx="301">
                  <c:v>914209.03264594742</c:v>
                </c:pt>
                <c:pt idx="302">
                  <c:v>914209.03264594742</c:v>
                </c:pt>
                <c:pt idx="303">
                  <c:v>914209.03264594742</c:v>
                </c:pt>
                <c:pt idx="304">
                  <c:v>914209.03264594742</c:v>
                </c:pt>
                <c:pt idx="305">
                  <c:v>914209.03264594742</c:v>
                </c:pt>
                <c:pt idx="306">
                  <c:v>914209.03264594742</c:v>
                </c:pt>
                <c:pt idx="307">
                  <c:v>914209.03264594742</c:v>
                </c:pt>
                <c:pt idx="308">
                  <c:v>914209.03264594742</c:v>
                </c:pt>
                <c:pt idx="309">
                  <c:v>914209.03264594742</c:v>
                </c:pt>
                <c:pt idx="310">
                  <c:v>914209.03264594742</c:v>
                </c:pt>
                <c:pt idx="311">
                  <c:v>914209.03264594742</c:v>
                </c:pt>
                <c:pt idx="312">
                  <c:v>914209.03264594742</c:v>
                </c:pt>
                <c:pt idx="313">
                  <c:v>914209.03264594742</c:v>
                </c:pt>
                <c:pt idx="314">
                  <c:v>914209.03264594742</c:v>
                </c:pt>
                <c:pt idx="315">
                  <c:v>914209.03264594742</c:v>
                </c:pt>
                <c:pt idx="316">
                  <c:v>914209.03264594742</c:v>
                </c:pt>
                <c:pt idx="317">
                  <c:v>914209.03264594742</c:v>
                </c:pt>
                <c:pt idx="318">
                  <c:v>914209.03264594742</c:v>
                </c:pt>
                <c:pt idx="319">
                  <c:v>914209.03264594742</c:v>
                </c:pt>
                <c:pt idx="320">
                  <c:v>914209.03264594742</c:v>
                </c:pt>
                <c:pt idx="321">
                  <c:v>914209.03264594742</c:v>
                </c:pt>
                <c:pt idx="322">
                  <c:v>914209.03264594742</c:v>
                </c:pt>
                <c:pt idx="323">
                  <c:v>914209.03264594742</c:v>
                </c:pt>
                <c:pt idx="324">
                  <c:v>914209.03264594742</c:v>
                </c:pt>
                <c:pt idx="325">
                  <c:v>914209.03264594742</c:v>
                </c:pt>
                <c:pt idx="326">
                  <c:v>914209.03264594742</c:v>
                </c:pt>
                <c:pt idx="327">
                  <c:v>914209.03264594742</c:v>
                </c:pt>
                <c:pt idx="328">
                  <c:v>914209.03264594742</c:v>
                </c:pt>
                <c:pt idx="329">
                  <c:v>914209.03264594742</c:v>
                </c:pt>
                <c:pt idx="330">
                  <c:v>914209.03264594742</c:v>
                </c:pt>
                <c:pt idx="331">
                  <c:v>914209.03264594742</c:v>
                </c:pt>
                <c:pt idx="332">
                  <c:v>914209.03264594742</c:v>
                </c:pt>
                <c:pt idx="333">
                  <c:v>914209.03264594742</c:v>
                </c:pt>
                <c:pt idx="334">
                  <c:v>914209.03264594742</c:v>
                </c:pt>
                <c:pt idx="335">
                  <c:v>914209.03264594742</c:v>
                </c:pt>
                <c:pt idx="336">
                  <c:v>914209.03264594742</c:v>
                </c:pt>
                <c:pt idx="337">
                  <c:v>914209.03264594742</c:v>
                </c:pt>
                <c:pt idx="338">
                  <c:v>914209.03264594742</c:v>
                </c:pt>
                <c:pt idx="339">
                  <c:v>914209.03264594742</c:v>
                </c:pt>
                <c:pt idx="340">
                  <c:v>914209.03264594742</c:v>
                </c:pt>
                <c:pt idx="341">
                  <c:v>914209.03264594742</c:v>
                </c:pt>
                <c:pt idx="342">
                  <c:v>914209.03264594742</c:v>
                </c:pt>
                <c:pt idx="343">
                  <c:v>914209.03264594742</c:v>
                </c:pt>
                <c:pt idx="344">
                  <c:v>914209.03264594742</c:v>
                </c:pt>
                <c:pt idx="345">
                  <c:v>914209.03264594742</c:v>
                </c:pt>
                <c:pt idx="346">
                  <c:v>914209.03264594742</c:v>
                </c:pt>
                <c:pt idx="347">
                  <c:v>914209.03264594742</c:v>
                </c:pt>
                <c:pt idx="348">
                  <c:v>914209.03264594742</c:v>
                </c:pt>
                <c:pt idx="349">
                  <c:v>914209.03264594742</c:v>
                </c:pt>
                <c:pt idx="350">
                  <c:v>914209.03264594742</c:v>
                </c:pt>
                <c:pt idx="351">
                  <c:v>914209.03264594742</c:v>
                </c:pt>
                <c:pt idx="352">
                  <c:v>914209.03264594742</c:v>
                </c:pt>
                <c:pt idx="353">
                  <c:v>914209.03264594742</c:v>
                </c:pt>
                <c:pt idx="354">
                  <c:v>914209.03264594742</c:v>
                </c:pt>
                <c:pt idx="355">
                  <c:v>914209.03264594742</c:v>
                </c:pt>
                <c:pt idx="356">
                  <c:v>914209.03264594742</c:v>
                </c:pt>
                <c:pt idx="357">
                  <c:v>914209.03264594742</c:v>
                </c:pt>
                <c:pt idx="358">
                  <c:v>914209.03264594742</c:v>
                </c:pt>
                <c:pt idx="359">
                  <c:v>914209.03264594742</c:v>
                </c:pt>
                <c:pt idx="360">
                  <c:v>914209.03264594742</c:v>
                </c:pt>
                <c:pt idx="361">
                  <c:v>914209.03264594742</c:v>
                </c:pt>
                <c:pt idx="362">
                  <c:v>914209.03264594742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A-4E38-959F-69A191B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400"/>
        <c:axId val="206935936"/>
      </c:lineChart>
      <c:catAx>
        <c:axId val="206934400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5936"/>
        <c:crosses val="autoZero"/>
        <c:auto val="1"/>
        <c:lblAlgn val="ctr"/>
        <c:lblOffset val="100"/>
        <c:noMultiLvlLbl val="0"/>
      </c:catAx>
      <c:valAx>
        <c:axId val="206935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&quot;₪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06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צמוד</a:t>
            </a:r>
            <a:r>
              <a:rPr lang="he-IL" baseline="0"/>
              <a:t> מדד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7E-477D-BF69-2F9332954C25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47E-477D-BF69-2F9332954C25}"/>
              </c:ext>
            </c:extLst>
          </c:dPt>
          <c:cat>
            <c:strRef>
              <c:f>'ניתוח תמהיל נבחר'!$P$3:$P$5</c:f>
              <c:strCache>
                <c:ptCount val="2"/>
                <c:pt idx="0">
                  <c:v>צמוד</c:v>
                </c:pt>
                <c:pt idx="1">
                  <c:v>לא צמוד</c:v>
                </c:pt>
              </c:strCache>
            </c:strRef>
          </c:cat>
          <c:val>
            <c:numRef>
              <c:f>'ניתוח תמהיל נבחר'!$Q$3:$Q$5</c:f>
              <c:numCache>
                <c:formatCode>0.00%</c:formatCode>
                <c:ptCount val="2"/>
                <c:pt idx="0">
                  <c:v>0.05</c:v>
                </c:pt>
                <c:pt idx="1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E-477D-BF69-2F9332954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 sz="1400" b="0" i="0" u="none" strike="noStrike" baseline="0">
                <a:effectLst/>
              </a:rPr>
              <a:t>מרכיבי ההלוואה</a:t>
            </a:r>
            <a:r>
              <a:rPr lang="he-IL" sz="1400" b="0" i="0" u="none" strike="noStrike" baseline="0"/>
              <a:t> </a:t>
            </a:r>
            <a:endParaRPr lang="he-I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AA-4E05-A7B0-4DDB499786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AA-4E05-A7B0-4DDB499786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AA-4E05-A7B0-4DDB49978609}"/>
              </c:ext>
            </c:extLst>
          </c:dPt>
          <c:cat>
            <c:strRef>
              <c:f>'ניתוח תמהיל נבחר'!$R$3:$R$6</c:f>
              <c:strCache>
                <c:ptCount val="3"/>
                <c:pt idx="0">
                  <c:v>משתנה</c:v>
                </c:pt>
                <c:pt idx="1">
                  <c:v>פריים</c:v>
                </c:pt>
                <c:pt idx="2">
                  <c:v>קבועה</c:v>
                </c:pt>
              </c:strCache>
            </c:strRef>
          </c:cat>
          <c:val>
            <c:numRef>
              <c:f>'ניתוח תמהיל נבחר'!$S$3:$S$6</c:f>
              <c:numCache>
                <c:formatCode>0.00%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0.70000000000000007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7-4EFD-8F6F-E8650050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34</xdr:row>
      <xdr:rowOff>76201</xdr:rowOff>
    </xdr:from>
    <xdr:to>
      <xdr:col>12</xdr:col>
      <xdr:colOff>323850</xdr:colOff>
      <xdr:row>53</xdr:row>
      <xdr:rowOff>85725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876300</xdr:colOff>
      <xdr:row>53</xdr:row>
      <xdr:rowOff>152400</xdr:rowOff>
    </xdr:from>
    <xdr:to>
      <xdr:col>12</xdr:col>
      <xdr:colOff>323849</xdr:colOff>
      <xdr:row>69</xdr:row>
      <xdr:rowOff>38101</xdr:rowOff>
    </xdr:to>
    <xdr:graphicFrame macro="">
      <xdr:nvGraphicFramePr>
        <xdr:cNvPr id="4" name="תרשים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638175</xdr:colOff>
      <xdr:row>72</xdr:row>
      <xdr:rowOff>85726</xdr:rowOff>
    </xdr:from>
    <xdr:to>
      <xdr:col>8</xdr:col>
      <xdr:colOff>66675</xdr:colOff>
      <xdr:row>91</xdr:row>
      <xdr:rowOff>47625</xdr:rowOff>
    </xdr:to>
    <xdr:graphicFrame macro="">
      <xdr:nvGraphicFramePr>
        <xdr:cNvPr id="5" name="תרשים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91</xdr:row>
      <xdr:rowOff>180976</xdr:rowOff>
    </xdr:from>
    <xdr:to>
      <xdr:col>5</xdr:col>
      <xdr:colOff>523875</xdr:colOff>
      <xdr:row>105</xdr:row>
      <xdr:rowOff>95250</xdr:rowOff>
    </xdr:to>
    <xdr:graphicFrame macro="">
      <xdr:nvGraphicFramePr>
        <xdr:cNvPr id="6" name="תרשים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9526</xdr:colOff>
      <xdr:row>91</xdr:row>
      <xdr:rowOff>180975</xdr:rowOff>
    </xdr:from>
    <xdr:to>
      <xdr:col>12</xdr:col>
      <xdr:colOff>314325</xdr:colOff>
      <xdr:row>105</xdr:row>
      <xdr:rowOff>95250</xdr:rowOff>
    </xdr:to>
    <xdr:graphicFrame macro="">
      <xdr:nvGraphicFramePr>
        <xdr:cNvPr id="7" name="תרשים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276225</xdr:colOff>
      <xdr:row>71</xdr:row>
      <xdr:rowOff>180974</xdr:rowOff>
    </xdr:from>
    <xdr:to>
      <xdr:col>12</xdr:col>
      <xdr:colOff>266700</xdr:colOff>
      <xdr:row>80</xdr:row>
      <xdr:rowOff>142875</xdr:rowOff>
    </xdr:to>
    <xdr:graphicFrame macro="">
      <xdr:nvGraphicFramePr>
        <xdr:cNvPr id="8" name="תרשים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271464</xdr:colOff>
      <xdr:row>80</xdr:row>
      <xdr:rowOff>180975</xdr:rowOff>
    </xdr:from>
    <xdr:to>
      <xdr:col>12</xdr:col>
      <xdr:colOff>266700</xdr:colOff>
      <xdr:row>91</xdr:row>
      <xdr:rowOff>47625</xdr:rowOff>
    </xdr:to>
    <xdr:graphicFrame macro="">
      <xdr:nvGraphicFramePr>
        <xdr:cNvPr id="9" name="תרשים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438150</xdr:colOff>
      <xdr:row>20</xdr:row>
      <xdr:rowOff>142875</xdr:rowOff>
    </xdr:from>
    <xdr:to>
      <xdr:col>2</xdr:col>
      <xdr:colOff>685799</xdr:colOff>
      <xdr:row>30</xdr:row>
      <xdr:rowOff>114300</xdr:rowOff>
    </xdr:to>
    <xdr:graphicFrame macro="">
      <xdr:nvGraphicFramePr>
        <xdr:cNvPr id="13" name="תרשים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714377</xdr:colOff>
      <xdr:row>20</xdr:row>
      <xdr:rowOff>142875</xdr:rowOff>
    </xdr:from>
    <xdr:to>
      <xdr:col>4</xdr:col>
      <xdr:colOff>323852</xdr:colOff>
      <xdr:row>30</xdr:row>
      <xdr:rowOff>114300</xdr:rowOff>
    </xdr:to>
    <xdr:graphicFrame macro="">
      <xdr:nvGraphicFramePr>
        <xdr:cNvPr id="14" name="תרשים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276225</xdr:colOff>
      <xdr:row>20</xdr:row>
      <xdr:rowOff>142875</xdr:rowOff>
    </xdr:from>
    <xdr:to>
      <xdr:col>8</xdr:col>
      <xdr:colOff>504825</xdr:colOff>
      <xdr:row>30</xdr:row>
      <xdr:rowOff>114300</xdr:rowOff>
    </xdr:to>
    <xdr:graphicFrame macro="">
      <xdr:nvGraphicFramePr>
        <xdr:cNvPr id="15" name="תרשים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361950</xdr:colOff>
      <xdr:row>20</xdr:row>
      <xdr:rowOff>142875</xdr:rowOff>
    </xdr:from>
    <xdr:to>
      <xdr:col>6</xdr:col>
      <xdr:colOff>238125</xdr:colOff>
      <xdr:row>30</xdr:row>
      <xdr:rowOff>114300</xdr:rowOff>
    </xdr:to>
    <xdr:graphicFrame macro="">
      <xdr:nvGraphicFramePr>
        <xdr:cNvPr id="16" name="תרשים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542925</xdr:colOff>
      <xdr:row>20</xdr:row>
      <xdr:rowOff>142875</xdr:rowOff>
    </xdr:from>
    <xdr:to>
      <xdr:col>10</xdr:col>
      <xdr:colOff>190500</xdr:colOff>
      <xdr:row>30</xdr:row>
      <xdr:rowOff>114300</xdr:rowOff>
    </xdr:to>
    <xdr:graphicFrame macro="">
      <xdr:nvGraphicFramePr>
        <xdr:cNvPr id="17" name="תרשים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228600</xdr:colOff>
      <xdr:row>20</xdr:row>
      <xdr:rowOff>142875</xdr:rowOff>
    </xdr:from>
    <xdr:to>
      <xdr:col>12</xdr:col>
      <xdr:colOff>381000</xdr:colOff>
      <xdr:row>30</xdr:row>
      <xdr:rowOff>114300</xdr:rowOff>
    </xdr:to>
    <xdr:graphicFrame macro="">
      <xdr:nvGraphicFramePr>
        <xdr:cNvPr id="18" name="תרשים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295276</xdr:colOff>
      <xdr:row>10</xdr:row>
      <xdr:rowOff>180974</xdr:rowOff>
    </xdr:from>
    <xdr:to>
      <xdr:col>10</xdr:col>
      <xdr:colOff>95250</xdr:colOff>
      <xdr:row>37</xdr:row>
      <xdr:rowOff>9525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</xdr:row>
      <xdr:rowOff>0</xdr:rowOff>
    </xdr:from>
    <xdr:to>
      <xdr:col>21</xdr:col>
      <xdr:colOff>85724</xdr:colOff>
      <xdr:row>37</xdr:row>
      <xdr:rowOff>9526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11</xdr:row>
      <xdr:rowOff>0</xdr:rowOff>
    </xdr:from>
    <xdr:to>
      <xdr:col>32</xdr:col>
      <xdr:colOff>123824</xdr:colOff>
      <xdr:row>37</xdr:row>
      <xdr:rowOff>9526</xdr:rowOff>
    </xdr:to>
    <xdr:graphicFrame macro="">
      <xdr:nvGraphicFramePr>
        <xdr:cNvPr id="4" name="תרשים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438150</xdr:colOff>
      <xdr:row>11</xdr:row>
      <xdr:rowOff>28575</xdr:rowOff>
    </xdr:from>
    <xdr:to>
      <xdr:col>38</xdr:col>
      <xdr:colOff>266700</xdr:colOff>
      <xdr:row>26</xdr:row>
      <xdr:rowOff>57150</xdr:rowOff>
    </xdr:to>
    <xdr:graphicFrame macro="">
      <xdr:nvGraphicFramePr>
        <xdr:cNvPr id="7" name="תרשים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328613</xdr:colOff>
      <xdr:row>11</xdr:row>
      <xdr:rowOff>9525</xdr:rowOff>
    </xdr:from>
    <xdr:to>
      <xdr:col>42</xdr:col>
      <xdr:colOff>528638</xdr:colOff>
      <xdr:row>26</xdr:row>
      <xdr:rowOff>38100</xdr:rowOff>
    </xdr:to>
    <xdr:graphicFrame macro="">
      <xdr:nvGraphicFramePr>
        <xdr:cNvPr id="8" name="תרשים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oexcel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514;&#1512;&#1495;&#1497;&#1513;&#1497;%20&#1502;&#1513;&#1499;&#1504;&#1514;&#148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excel"/>
    </sheetNames>
    <sheetDataSet>
      <sheetData sheetId="0">
        <row r="2">
          <cell r="A2">
            <v>1400000</v>
          </cell>
          <cell r="B2">
            <v>750000</v>
          </cell>
          <cell r="C2">
            <v>0.53571428571428503</v>
          </cell>
          <cell r="D2">
            <v>4500</v>
          </cell>
          <cell r="E2">
            <v>5500</v>
          </cell>
          <cell r="F2">
            <v>0.5</v>
          </cell>
          <cell r="G2">
            <v>0.4</v>
          </cell>
          <cell r="H2">
            <v>3</v>
          </cell>
          <cell r="I2">
            <v>0.05</v>
          </cell>
          <cell r="J2">
            <v>0</v>
          </cell>
          <cell r="K2">
            <v>0.6</v>
          </cell>
          <cell r="L2">
            <v>0.6</v>
          </cell>
        </row>
        <row r="5">
          <cell r="A5">
            <v>4497.2412258657096</v>
          </cell>
          <cell r="B5">
            <v>915890.07544800802</v>
          </cell>
          <cell r="C5">
            <v>165890.07544800799</v>
          </cell>
          <cell r="D5">
            <v>5022.6509841528896</v>
          </cell>
          <cell r="E5">
            <v>958164.52485495096</v>
          </cell>
          <cell r="F5">
            <v>208164.52485495101</v>
          </cell>
          <cell r="G5">
            <v>5445.7318857466598</v>
          </cell>
          <cell r="H5">
            <v>2.7666666666666599</v>
          </cell>
          <cell r="I5">
            <v>204</v>
          </cell>
          <cell r="J5">
            <v>187500</v>
          </cell>
          <cell r="K5">
            <v>0.25</v>
          </cell>
          <cell r="L5">
            <v>1.75555555555555</v>
          </cell>
          <cell r="M5">
            <v>180</v>
          </cell>
          <cell r="N5">
            <v>337499.99999999901</v>
          </cell>
          <cell r="O5">
            <v>0.44999999999999901</v>
          </cell>
          <cell r="P5">
            <v>2.7559999999999998</v>
          </cell>
          <cell r="Q5">
            <v>180</v>
          </cell>
          <cell r="R5">
            <v>0</v>
          </cell>
          <cell r="S5">
            <v>0</v>
          </cell>
          <cell r="T5">
            <v>3.38</v>
          </cell>
          <cell r="U5">
            <v>180</v>
          </cell>
          <cell r="V5">
            <v>0</v>
          </cell>
          <cell r="W5">
            <v>0</v>
          </cell>
          <cell r="X5">
            <v>-0.5</v>
          </cell>
          <cell r="Y5">
            <v>204</v>
          </cell>
          <cell r="Z5">
            <v>225000</v>
          </cell>
          <cell r="AA5">
            <v>0.3</v>
          </cell>
        </row>
        <row r="6">
          <cell r="A6">
            <v>4495.0556875289703</v>
          </cell>
          <cell r="B6">
            <v>916086.16556551505</v>
          </cell>
          <cell r="C6">
            <v>166086.165565515</v>
          </cell>
          <cell r="D6">
            <v>4982.6018707023804</v>
          </cell>
          <cell r="E6">
            <v>957095.93914502405</v>
          </cell>
          <cell r="F6">
            <v>207095.93914502399</v>
          </cell>
          <cell r="G6">
            <v>5372.91899635353</v>
          </cell>
          <cell r="H6">
            <v>2.74444444444444</v>
          </cell>
          <cell r="I6">
            <v>192</v>
          </cell>
          <cell r="J6">
            <v>225000</v>
          </cell>
          <cell r="K6">
            <v>0.3</v>
          </cell>
          <cell r="L6">
            <v>1.75555555555555</v>
          </cell>
          <cell r="M6">
            <v>180</v>
          </cell>
          <cell r="N6">
            <v>300000</v>
          </cell>
          <cell r="O6">
            <v>0.4</v>
          </cell>
          <cell r="P6">
            <v>2.7559999999999998</v>
          </cell>
          <cell r="Q6">
            <v>180</v>
          </cell>
          <cell r="R6">
            <v>0</v>
          </cell>
          <cell r="S6">
            <v>0</v>
          </cell>
          <cell r="T6">
            <v>3.38</v>
          </cell>
          <cell r="U6">
            <v>180</v>
          </cell>
          <cell r="V6">
            <v>0</v>
          </cell>
          <cell r="W6">
            <v>0</v>
          </cell>
          <cell r="X6">
            <v>-0.5</v>
          </cell>
          <cell r="Y6">
            <v>216</v>
          </cell>
          <cell r="Z6">
            <v>225000</v>
          </cell>
          <cell r="AA6">
            <v>0.3</v>
          </cell>
        </row>
        <row r="7">
          <cell r="A7">
            <v>4499.4565387536304</v>
          </cell>
          <cell r="B7">
            <v>916121.07647014502</v>
          </cell>
          <cell r="C7">
            <v>166121.076470145</v>
          </cell>
          <cell r="D7">
            <v>4942.6397372241499</v>
          </cell>
          <cell r="E7">
            <v>954305.75262204499</v>
          </cell>
          <cell r="F7">
            <v>204305.75262204499</v>
          </cell>
          <cell r="G7">
            <v>5297.0235667585903</v>
          </cell>
          <cell r="H7">
            <v>2.74444444444444</v>
          </cell>
          <cell r="I7">
            <v>192</v>
          </cell>
          <cell r="J7">
            <v>262500</v>
          </cell>
          <cell r="K7">
            <v>0.35</v>
          </cell>
          <cell r="L7">
            <v>1.75555555555555</v>
          </cell>
          <cell r="M7">
            <v>180</v>
          </cell>
          <cell r="N7">
            <v>262500</v>
          </cell>
          <cell r="O7">
            <v>0.35</v>
          </cell>
          <cell r="P7">
            <v>2.7559999999999998</v>
          </cell>
          <cell r="Q7">
            <v>180</v>
          </cell>
          <cell r="R7">
            <v>0</v>
          </cell>
          <cell r="S7">
            <v>0</v>
          </cell>
          <cell r="T7">
            <v>3.38</v>
          </cell>
          <cell r="U7">
            <v>180</v>
          </cell>
          <cell r="V7">
            <v>0</v>
          </cell>
          <cell r="W7">
            <v>0</v>
          </cell>
          <cell r="X7">
            <v>-0.5</v>
          </cell>
          <cell r="Y7">
            <v>216</v>
          </cell>
          <cell r="Z7">
            <v>225000</v>
          </cell>
          <cell r="AA7">
            <v>0.3</v>
          </cell>
        </row>
        <row r="8">
          <cell r="A8">
            <v>4478.2031475108297</v>
          </cell>
          <cell r="B8">
            <v>921347.79738332296</v>
          </cell>
          <cell r="C8">
            <v>171347.79738332299</v>
          </cell>
          <cell r="D8">
            <v>4661.52205506684</v>
          </cell>
          <cell r="E8">
            <v>944235.02223872603</v>
          </cell>
          <cell r="F8">
            <v>194235.022238726</v>
          </cell>
          <cell r="G8">
            <v>4803.5753343616298</v>
          </cell>
          <cell r="H8">
            <v>2.7666666666666599</v>
          </cell>
          <cell r="I8">
            <v>192</v>
          </cell>
          <cell r="J8">
            <v>487500</v>
          </cell>
          <cell r="K8">
            <v>0.65</v>
          </cell>
          <cell r="L8">
            <v>1.8611111111111101</v>
          </cell>
          <cell r="M8">
            <v>180</v>
          </cell>
          <cell r="N8">
            <v>37500</v>
          </cell>
          <cell r="O8">
            <v>0.05</v>
          </cell>
          <cell r="P8">
            <v>2.762</v>
          </cell>
          <cell r="Q8">
            <v>180</v>
          </cell>
          <cell r="R8">
            <v>0</v>
          </cell>
          <cell r="S8">
            <v>0</v>
          </cell>
          <cell r="T8">
            <v>3.46</v>
          </cell>
          <cell r="U8">
            <v>180</v>
          </cell>
          <cell r="V8">
            <v>0</v>
          </cell>
          <cell r="W8">
            <v>0</v>
          </cell>
          <cell r="X8">
            <v>-0.5</v>
          </cell>
          <cell r="Y8">
            <v>228</v>
          </cell>
          <cell r="Z8">
            <v>225000</v>
          </cell>
          <cell r="AA8">
            <v>0.3</v>
          </cell>
        </row>
        <row r="9">
          <cell r="A9">
            <v>4488.5561627278003</v>
          </cell>
          <cell r="B9">
            <v>925498.12667825597</v>
          </cell>
          <cell r="C9">
            <v>175498.126678256</v>
          </cell>
          <cell r="D9">
            <v>4674.7128805313896</v>
          </cell>
          <cell r="E9">
            <v>945623.22646819102</v>
          </cell>
          <cell r="F9">
            <v>195623.22646819099</v>
          </cell>
          <cell r="G9">
            <v>4815.0354367523596</v>
          </cell>
          <cell r="H9">
            <v>2.7888888888888799</v>
          </cell>
          <cell r="I9">
            <v>204</v>
          </cell>
          <cell r="J9">
            <v>450000</v>
          </cell>
          <cell r="K9">
            <v>0.6</v>
          </cell>
          <cell r="L9">
            <v>1.8611111111111101</v>
          </cell>
          <cell r="M9">
            <v>180</v>
          </cell>
          <cell r="N9">
            <v>37500</v>
          </cell>
          <cell r="O9">
            <v>0.05</v>
          </cell>
          <cell r="P9">
            <v>2.762</v>
          </cell>
          <cell r="Q9">
            <v>180</v>
          </cell>
          <cell r="R9">
            <v>0</v>
          </cell>
          <cell r="S9">
            <v>0</v>
          </cell>
          <cell r="T9">
            <v>3.46</v>
          </cell>
          <cell r="U9">
            <v>180</v>
          </cell>
          <cell r="V9">
            <v>37500</v>
          </cell>
          <cell r="W9">
            <v>0.05</v>
          </cell>
          <cell r="X9">
            <v>-0.5</v>
          </cell>
          <cell r="Y9">
            <v>204</v>
          </cell>
          <cell r="Z9">
            <v>225000</v>
          </cell>
          <cell r="AA9">
            <v>0.3</v>
          </cell>
        </row>
        <row r="10">
          <cell r="A10">
            <v>4475.2098896144798</v>
          </cell>
          <cell r="B10">
            <v>921589.31774224399</v>
          </cell>
          <cell r="C10">
            <v>171589.31774224399</v>
          </cell>
          <cell r="D10">
            <v>4703.2298685752103</v>
          </cell>
          <cell r="E10">
            <v>947323.16986321099</v>
          </cell>
          <cell r="F10">
            <v>197323.16986321099</v>
          </cell>
          <cell r="G10">
            <v>4881.49028871682</v>
          </cell>
          <cell r="H10">
            <v>2.7666666666666599</v>
          </cell>
          <cell r="I10">
            <v>192</v>
          </cell>
          <cell r="J10">
            <v>450000</v>
          </cell>
          <cell r="K10">
            <v>0.6</v>
          </cell>
          <cell r="L10">
            <v>1.8611111111111101</v>
          </cell>
          <cell r="M10">
            <v>180</v>
          </cell>
          <cell r="N10">
            <v>75000</v>
          </cell>
          <cell r="O10">
            <v>0.1</v>
          </cell>
          <cell r="P10">
            <v>2.762</v>
          </cell>
          <cell r="Q10">
            <v>180</v>
          </cell>
          <cell r="R10">
            <v>0</v>
          </cell>
          <cell r="S10">
            <v>0</v>
          </cell>
          <cell r="T10">
            <v>3.46</v>
          </cell>
          <cell r="U10">
            <v>180</v>
          </cell>
          <cell r="V10">
            <v>0</v>
          </cell>
          <cell r="W10">
            <v>0</v>
          </cell>
          <cell r="X10">
            <v>-0.5</v>
          </cell>
          <cell r="Y10">
            <v>228</v>
          </cell>
          <cell r="Z10">
            <v>225000</v>
          </cell>
          <cell r="AA10">
            <v>0.3</v>
          </cell>
        </row>
        <row r="11">
          <cell r="A11">
            <v>4478.2031475108297</v>
          </cell>
          <cell r="B11">
            <v>921347.79738332296</v>
          </cell>
          <cell r="C11">
            <v>171347.79738332299</v>
          </cell>
          <cell r="D11">
            <v>4661.52205506684</v>
          </cell>
          <cell r="E11">
            <v>944235.02223872603</v>
          </cell>
          <cell r="F11">
            <v>194235.022238726</v>
          </cell>
          <cell r="G11">
            <v>4803.5753343616298</v>
          </cell>
          <cell r="H11">
            <v>2.7666666666666599</v>
          </cell>
          <cell r="I11">
            <v>192</v>
          </cell>
          <cell r="J11">
            <v>487500</v>
          </cell>
          <cell r="K11">
            <v>0.65</v>
          </cell>
          <cell r="L11">
            <v>1.8611111111111101</v>
          </cell>
          <cell r="M11">
            <v>180</v>
          </cell>
          <cell r="N11">
            <v>37500</v>
          </cell>
          <cell r="O11">
            <v>0.05</v>
          </cell>
          <cell r="P11">
            <v>2.762</v>
          </cell>
          <cell r="Q11">
            <v>180</v>
          </cell>
          <cell r="R11">
            <v>0</v>
          </cell>
          <cell r="S11">
            <v>0</v>
          </cell>
          <cell r="T11">
            <v>3.46</v>
          </cell>
          <cell r="U11">
            <v>180</v>
          </cell>
          <cell r="V11">
            <v>0</v>
          </cell>
          <cell r="W11">
            <v>0</v>
          </cell>
          <cell r="X11">
            <v>-0.5</v>
          </cell>
          <cell r="Y11">
            <v>228</v>
          </cell>
          <cell r="Z11">
            <v>225000</v>
          </cell>
          <cell r="AA11">
            <v>0.3</v>
          </cell>
        </row>
        <row r="12">
          <cell r="A12">
            <v>4488.5561627278003</v>
          </cell>
          <cell r="B12">
            <v>925498.12667825597</v>
          </cell>
          <cell r="C12">
            <v>175498.126678256</v>
          </cell>
          <cell r="D12">
            <v>4674.7128805313896</v>
          </cell>
          <cell r="E12">
            <v>945623.22646819102</v>
          </cell>
          <cell r="F12">
            <v>195623.22646819099</v>
          </cell>
          <cell r="G12">
            <v>4815.0354367523596</v>
          </cell>
          <cell r="H12">
            <v>2.7888888888888799</v>
          </cell>
          <cell r="I12">
            <v>204</v>
          </cell>
          <cell r="J12">
            <v>450000</v>
          </cell>
          <cell r="K12">
            <v>0.6</v>
          </cell>
          <cell r="L12">
            <v>1.8611111111111101</v>
          </cell>
          <cell r="M12">
            <v>180</v>
          </cell>
          <cell r="N12">
            <v>37500</v>
          </cell>
          <cell r="O12">
            <v>0.05</v>
          </cell>
          <cell r="P12">
            <v>2.762</v>
          </cell>
          <cell r="Q12">
            <v>180</v>
          </cell>
          <cell r="R12">
            <v>0</v>
          </cell>
          <cell r="S12">
            <v>0</v>
          </cell>
          <cell r="T12">
            <v>3.46</v>
          </cell>
          <cell r="U12">
            <v>180</v>
          </cell>
          <cell r="V12">
            <v>37500</v>
          </cell>
          <cell r="W12">
            <v>0.05</v>
          </cell>
          <cell r="X12">
            <v>-0.5</v>
          </cell>
          <cell r="Y12">
            <v>204</v>
          </cell>
          <cell r="Z12">
            <v>225000</v>
          </cell>
          <cell r="AA12">
            <v>0.3</v>
          </cell>
        </row>
        <row r="13">
          <cell r="A13">
            <v>4475.2098896144798</v>
          </cell>
          <cell r="B13">
            <v>921589.31774224399</v>
          </cell>
          <cell r="C13">
            <v>171589.31774224399</v>
          </cell>
          <cell r="D13">
            <v>4703.2298685752103</v>
          </cell>
          <cell r="E13">
            <v>947323.16986321099</v>
          </cell>
          <cell r="F13">
            <v>197323.16986321099</v>
          </cell>
          <cell r="G13">
            <v>4881.49028871682</v>
          </cell>
          <cell r="H13">
            <v>2.7666666666666599</v>
          </cell>
          <cell r="I13">
            <v>192</v>
          </cell>
          <cell r="J13">
            <v>450000</v>
          </cell>
          <cell r="K13">
            <v>0.6</v>
          </cell>
          <cell r="L13">
            <v>1.8611111111111101</v>
          </cell>
          <cell r="M13">
            <v>180</v>
          </cell>
          <cell r="N13">
            <v>75000</v>
          </cell>
          <cell r="O13">
            <v>0.1</v>
          </cell>
          <cell r="P13">
            <v>2.762</v>
          </cell>
          <cell r="Q13">
            <v>180</v>
          </cell>
          <cell r="R13">
            <v>0</v>
          </cell>
          <cell r="S13">
            <v>0</v>
          </cell>
          <cell r="T13">
            <v>3.46</v>
          </cell>
          <cell r="U13">
            <v>180</v>
          </cell>
          <cell r="V13">
            <v>0</v>
          </cell>
          <cell r="W13">
            <v>0</v>
          </cell>
          <cell r="X13">
            <v>-0.5</v>
          </cell>
          <cell r="Y13">
            <v>228</v>
          </cell>
          <cell r="Z13">
            <v>225000</v>
          </cell>
          <cell r="AA13">
            <v>0.3</v>
          </cell>
        </row>
        <row r="14">
          <cell r="A14">
            <v>4480.6473447890903</v>
          </cell>
          <cell r="B14">
            <v>925935.88782043802</v>
          </cell>
          <cell r="C14">
            <v>175935.88782043799</v>
          </cell>
          <cell r="D14">
            <v>4622.1029911879496</v>
          </cell>
          <cell r="E14">
            <v>943214.36034480797</v>
          </cell>
          <cell r="F14">
            <v>193214.360344808</v>
          </cell>
          <cell r="G14">
            <v>4726.2184065620904</v>
          </cell>
          <cell r="H14">
            <v>2.7888888888888799</v>
          </cell>
          <cell r="I14">
            <v>204</v>
          </cell>
          <cell r="J14">
            <v>487500</v>
          </cell>
          <cell r="K14">
            <v>0.65</v>
          </cell>
          <cell r="L14">
            <v>1.86666666666666</v>
          </cell>
          <cell r="M14">
            <v>132</v>
          </cell>
          <cell r="N14">
            <v>0</v>
          </cell>
          <cell r="O14">
            <v>0</v>
          </cell>
          <cell r="P14">
            <v>2.762</v>
          </cell>
          <cell r="Q14">
            <v>180</v>
          </cell>
          <cell r="R14">
            <v>0</v>
          </cell>
          <cell r="S14">
            <v>0</v>
          </cell>
          <cell r="T14">
            <v>3.46</v>
          </cell>
          <cell r="U14">
            <v>180</v>
          </cell>
          <cell r="V14">
            <v>37500</v>
          </cell>
          <cell r="W14">
            <v>0.05</v>
          </cell>
          <cell r="X14">
            <v>-0.5</v>
          </cell>
          <cell r="Y14">
            <v>204</v>
          </cell>
          <cell r="Z14">
            <v>225000</v>
          </cell>
          <cell r="AA14">
            <v>0.3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נתוני משכנתא"/>
      <sheetName val="סיכון נמוך"/>
      <sheetName val="סיכון נמוך בינוני"/>
      <sheetName val="סיכון בינוני"/>
      <sheetName val="סיכון בינוני גבוה"/>
      <sheetName val="סיכון גבוה"/>
      <sheetName val="תמהיל להשוואה"/>
      <sheetName val="תחזיות"/>
      <sheetName val="csvCPI"/>
      <sheetName val="csvPrime"/>
    </sheetNames>
    <sheetDataSet>
      <sheetData sheetId="0">
        <row r="6">
          <cell r="B6">
            <v>0</v>
          </cell>
        </row>
      </sheetData>
      <sheetData sheetId="1"/>
      <sheetData sheetId="2">
        <row r="50">
          <cell r="B50">
            <v>1</v>
          </cell>
        </row>
        <row r="51">
          <cell r="B51">
            <v>2</v>
          </cell>
        </row>
        <row r="52">
          <cell r="B52">
            <v>3</v>
          </cell>
        </row>
        <row r="53">
          <cell r="B53">
            <v>4</v>
          </cell>
        </row>
        <row r="54">
          <cell r="B54">
            <v>5</v>
          </cell>
        </row>
        <row r="55">
          <cell r="B55">
            <v>6</v>
          </cell>
        </row>
        <row r="56">
          <cell r="B56">
            <v>7</v>
          </cell>
        </row>
        <row r="57">
          <cell r="B57">
            <v>8</v>
          </cell>
        </row>
        <row r="58">
          <cell r="B58">
            <v>9</v>
          </cell>
        </row>
        <row r="59">
          <cell r="B59">
            <v>10</v>
          </cell>
        </row>
        <row r="60">
          <cell r="B60">
            <v>11</v>
          </cell>
        </row>
        <row r="61">
          <cell r="B61">
            <v>12</v>
          </cell>
        </row>
        <row r="62">
          <cell r="B62">
            <v>13</v>
          </cell>
        </row>
        <row r="63">
          <cell r="B63">
            <v>14</v>
          </cell>
        </row>
        <row r="64">
          <cell r="B64">
            <v>15</v>
          </cell>
        </row>
        <row r="65">
          <cell r="B65">
            <v>16</v>
          </cell>
        </row>
        <row r="66">
          <cell r="B66">
            <v>17</v>
          </cell>
        </row>
        <row r="67">
          <cell r="B67">
            <v>18</v>
          </cell>
        </row>
        <row r="68">
          <cell r="B68">
            <v>19</v>
          </cell>
        </row>
        <row r="69">
          <cell r="B69">
            <v>20</v>
          </cell>
        </row>
        <row r="70">
          <cell r="B70">
            <v>21</v>
          </cell>
        </row>
        <row r="71">
          <cell r="B71">
            <v>22</v>
          </cell>
        </row>
        <row r="72">
          <cell r="B72">
            <v>23</v>
          </cell>
        </row>
        <row r="73">
          <cell r="B73">
            <v>24</v>
          </cell>
        </row>
        <row r="74">
          <cell r="B74">
            <v>25</v>
          </cell>
        </row>
        <row r="75">
          <cell r="B75">
            <v>26</v>
          </cell>
        </row>
        <row r="76">
          <cell r="B76">
            <v>27</v>
          </cell>
        </row>
        <row r="77">
          <cell r="B77">
            <v>28</v>
          </cell>
        </row>
        <row r="78">
          <cell r="B78">
            <v>29</v>
          </cell>
        </row>
        <row r="79">
          <cell r="B79">
            <v>30</v>
          </cell>
        </row>
        <row r="80">
          <cell r="B80">
            <v>31</v>
          </cell>
        </row>
        <row r="81">
          <cell r="B81">
            <v>32</v>
          </cell>
        </row>
        <row r="82">
          <cell r="B82">
            <v>33</v>
          </cell>
        </row>
        <row r="83">
          <cell r="B83">
            <v>34</v>
          </cell>
        </row>
        <row r="84">
          <cell r="B84">
            <v>35</v>
          </cell>
        </row>
        <row r="85">
          <cell r="B85">
            <v>36</v>
          </cell>
        </row>
        <row r="86">
          <cell r="B86">
            <v>37</v>
          </cell>
        </row>
        <row r="87">
          <cell r="B87">
            <v>38</v>
          </cell>
        </row>
        <row r="88">
          <cell r="B88">
            <v>39</v>
          </cell>
        </row>
        <row r="89">
          <cell r="B89">
            <v>40</v>
          </cell>
        </row>
        <row r="90">
          <cell r="B90">
            <v>41</v>
          </cell>
        </row>
        <row r="91">
          <cell r="B91">
            <v>42</v>
          </cell>
        </row>
        <row r="92">
          <cell r="B92">
            <v>43</v>
          </cell>
        </row>
        <row r="93">
          <cell r="B93">
            <v>44</v>
          </cell>
        </row>
        <row r="94">
          <cell r="B94">
            <v>45</v>
          </cell>
        </row>
        <row r="95">
          <cell r="B95">
            <v>46</v>
          </cell>
        </row>
        <row r="96">
          <cell r="B96">
            <v>47</v>
          </cell>
        </row>
        <row r="97">
          <cell r="B97">
            <v>48</v>
          </cell>
        </row>
        <row r="98">
          <cell r="B98">
            <v>49</v>
          </cell>
        </row>
        <row r="99">
          <cell r="B99">
            <v>50</v>
          </cell>
        </row>
        <row r="100">
          <cell r="B100">
            <v>51</v>
          </cell>
        </row>
        <row r="101">
          <cell r="B101">
            <v>52</v>
          </cell>
        </row>
        <row r="102">
          <cell r="B102">
            <v>53</v>
          </cell>
        </row>
        <row r="103">
          <cell r="B103">
            <v>54</v>
          </cell>
        </row>
        <row r="104">
          <cell r="B104">
            <v>55</v>
          </cell>
        </row>
        <row r="105">
          <cell r="B105">
            <v>56</v>
          </cell>
        </row>
        <row r="106">
          <cell r="B106">
            <v>57</v>
          </cell>
        </row>
        <row r="107">
          <cell r="B107">
            <v>58</v>
          </cell>
        </row>
        <row r="108">
          <cell r="B108">
            <v>59</v>
          </cell>
        </row>
        <row r="109">
          <cell r="B109">
            <v>60</v>
          </cell>
        </row>
        <row r="110">
          <cell r="B110">
            <v>61</v>
          </cell>
        </row>
        <row r="111">
          <cell r="B111">
            <v>62</v>
          </cell>
        </row>
        <row r="112">
          <cell r="B112">
            <v>63</v>
          </cell>
        </row>
        <row r="113">
          <cell r="B113">
            <v>64</v>
          </cell>
        </row>
        <row r="114">
          <cell r="B114">
            <v>65</v>
          </cell>
        </row>
        <row r="115">
          <cell r="B115">
            <v>66</v>
          </cell>
        </row>
        <row r="116">
          <cell r="B116">
            <v>67</v>
          </cell>
        </row>
        <row r="117">
          <cell r="B117">
            <v>68</v>
          </cell>
        </row>
        <row r="118">
          <cell r="B118">
            <v>69</v>
          </cell>
        </row>
        <row r="119">
          <cell r="B119">
            <v>70</v>
          </cell>
        </row>
        <row r="120">
          <cell r="B120">
            <v>71</v>
          </cell>
        </row>
        <row r="121">
          <cell r="B121">
            <v>72</v>
          </cell>
        </row>
        <row r="122">
          <cell r="B122">
            <v>73</v>
          </cell>
        </row>
        <row r="123">
          <cell r="B123">
            <v>74</v>
          </cell>
        </row>
        <row r="124">
          <cell r="B124">
            <v>75</v>
          </cell>
        </row>
        <row r="125">
          <cell r="B125">
            <v>76</v>
          </cell>
        </row>
        <row r="126">
          <cell r="B126">
            <v>77</v>
          </cell>
        </row>
        <row r="127">
          <cell r="B127">
            <v>78</v>
          </cell>
        </row>
        <row r="128">
          <cell r="B128">
            <v>79</v>
          </cell>
        </row>
        <row r="129">
          <cell r="B129">
            <v>80</v>
          </cell>
        </row>
        <row r="130">
          <cell r="B130">
            <v>81</v>
          </cell>
        </row>
        <row r="131">
          <cell r="B131">
            <v>82</v>
          </cell>
        </row>
        <row r="132">
          <cell r="B132">
            <v>83</v>
          </cell>
        </row>
        <row r="133">
          <cell r="B133">
            <v>84</v>
          </cell>
        </row>
        <row r="134">
          <cell r="B134">
            <v>85</v>
          </cell>
        </row>
        <row r="135">
          <cell r="B135">
            <v>86</v>
          </cell>
        </row>
        <row r="136">
          <cell r="B136">
            <v>87</v>
          </cell>
        </row>
        <row r="137">
          <cell r="B137">
            <v>88</v>
          </cell>
        </row>
        <row r="138">
          <cell r="B138">
            <v>89</v>
          </cell>
        </row>
        <row r="139">
          <cell r="B139">
            <v>90</v>
          </cell>
        </row>
        <row r="140">
          <cell r="B140">
            <v>91</v>
          </cell>
        </row>
        <row r="141">
          <cell r="B141">
            <v>92</v>
          </cell>
        </row>
        <row r="142">
          <cell r="B142">
            <v>93</v>
          </cell>
        </row>
        <row r="143">
          <cell r="B143">
            <v>94</v>
          </cell>
        </row>
        <row r="144">
          <cell r="B144">
            <v>95</v>
          </cell>
        </row>
        <row r="145">
          <cell r="B145">
            <v>96</v>
          </cell>
        </row>
        <row r="146">
          <cell r="B146">
            <v>97</v>
          </cell>
        </row>
        <row r="147">
          <cell r="B147">
            <v>98</v>
          </cell>
        </row>
        <row r="148">
          <cell r="B148">
            <v>99</v>
          </cell>
        </row>
        <row r="149">
          <cell r="B149">
            <v>100</v>
          </cell>
        </row>
        <row r="150">
          <cell r="B150">
            <v>101</v>
          </cell>
        </row>
        <row r="151">
          <cell r="B151">
            <v>102</v>
          </cell>
        </row>
        <row r="152">
          <cell r="B152">
            <v>103</v>
          </cell>
        </row>
        <row r="153">
          <cell r="B153">
            <v>104</v>
          </cell>
        </row>
        <row r="154">
          <cell r="B154">
            <v>105</v>
          </cell>
        </row>
        <row r="155">
          <cell r="B155">
            <v>106</v>
          </cell>
        </row>
        <row r="156">
          <cell r="B156">
            <v>107</v>
          </cell>
        </row>
        <row r="157">
          <cell r="B157">
            <v>108</v>
          </cell>
        </row>
        <row r="158">
          <cell r="B158">
            <v>109</v>
          </cell>
        </row>
        <row r="159">
          <cell r="B159">
            <v>110</v>
          </cell>
        </row>
        <row r="160">
          <cell r="B160">
            <v>111</v>
          </cell>
        </row>
        <row r="161">
          <cell r="B161">
            <v>112</v>
          </cell>
        </row>
        <row r="162">
          <cell r="B162">
            <v>113</v>
          </cell>
        </row>
        <row r="163">
          <cell r="B163">
            <v>114</v>
          </cell>
        </row>
        <row r="164">
          <cell r="B164">
            <v>115</v>
          </cell>
        </row>
        <row r="165">
          <cell r="B165">
            <v>116</v>
          </cell>
        </row>
        <row r="166">
          <cell r="B166">
            <v>117</v>
          </cell>
        </row>
        <row r="167">
          <cell r="B167">
            <v>118</v>
          </cell>
        </row>
        <row r="168">
          <cell r="B168">
            <v>119</v>
          </cell>
        </row>
        <row r="169">
          <cell r="B169">
            <v>120</v>
          </cell>
        </row>
        <row r="170">
          <cell r="B170">
            <v>121</v>
          </cell>
        </row>
        <row r="171">
          <cell r="B171">
            <v>122</v>
          </cell>
        </row>
        <row r="172">
          <cell r="B172">
            <v>123</v>
          </cell>
        </row>
        <row r="173">
          <cell r="B173">
            <v>124</v>
          </cell>
        </row>
        <row r="174">
          <cell r="B174">
            <v>125</v>
          </cell>
        </row>
        <row r="175">
          <cell r="B175">
            <v>126</v>
          </cell>
        </row>
        <row r="176">
          <cell r="B176">
            <v>127</v>
          </cell>
        </row>
        <row r="177">
          <cell r="B177">
            <v>128</v>
          </cell>
        </row>
        <row r="178">
          <cell r="B178">
            <v>129</v>
          </cell>
        </row>
        <row r="179">
          <cell r="B179">
            <v>130</v>
          </cell>
        </row>
        <row r="180">
          <cell r="B180">
            <v>131</v>
          </cell>
        </row>
        <row r="181">
          <cell r="B181">
            <v>132</v>
          </cell>
        </row>
        <row r="182">
          <cell r="B182">
            <v>133</v>
          </cell>
        </row>
        <row r="183">
          <cell r="B183">
            <v>134</v>
          </cell>
        </row>
        <row r="184">
          <cell r="B184">
            <v>135</v>
          </cell>
        </row>
        <row r="185">
          <cell r="B185">
            <v>136</v>
          </cell>
        </row>
        <row r="186">
          <cell r="B186">
            <v>137</v>
          </cell>
        </row>
        <row r="187">
          <cell r="B187">
            <v>138</v>
          </cell>
        </row>
        <row r="188">
          <cell r="B188">
            <v>139</v>
          </cell>
        </row>
        <row r="189">
          <cell r="B189">
            <v>140</v>
          </cell>
        </row>
        <row r="190">
          <cell r="B190">
            <v>141</v>
          </cell>
        </row>
        <row r="191">
          <cell r="B191">
            <v>142</v>
          </cell>
        </row>
        <row r="192">
          <cell r="B192">
            <v>143</v>
          </cell>
        </row>
        <row r="193">
          <cell r="B193">
            <v>144</v>
          </cell>
        </row>
        <row r="194">
          <cell r="B194">
            <v>145</v>
          </cell>
        </row>
        <row r="195">
          <cell r="B195">
            <v>146</v>
          </cell>
        </row>
        <row r="196">
          <cell r="B196">
            <v>147</v>
          </cell>
        </row>
        <row r="197">
          <cell r="B197">
            <v>148</v>
          </cell>
        </row>
        <row r="198">
          <cell r="B198">
            <v>149</v>
          </cell>
        </row>
        <row r="199">
          <cell r="B199">
            <v>150</v>
          </cell>
        </row>
        <row r="200">
          <cell r="B200">
            <v>151</v>
          </cell>
        </row>
        <row r="201">
          <cell r="B201">
            <v>152</v>
          </cell>
        </row>
        <row r="202">
          <cell r="B202">
            <v>153</v>
          </cell>
        </row>
        <row r="203">
          <cell r="B203">
            <v>154</v>
          </cell>
        </row>
        <row r="204">
          <cell r="B204">
            <v>155</v>
          </cell>
        </row>
        <row r="205">
          <cell r="B205">
            <v>156</v>
          </cell>
        </row>
        <row r="206">
          <cell r="B206">
            <v>157</v>
          </cell>
        </row>
        <row r="207">
          <cell r="B207">
            <v>158</v>
          </cell>
        </row>
        <row r="208">
          <cell r="B208">
            <v>159</v>
          </cell>
        </row>
        <row r="209">
          <cell r="B209">
            <v>160</v>
          </cell>
        </row>
        <row r="210">
          <cell r="B210">
            <v>161</v>
          </cell>
        </row>
        <row r="211">
          <cell r="B211">
            <v>162</v>
          </cell>
        </row>
        <row r="212">
          <cell r="B212">
            <v>163</v>
          </cell>
        </row>
        <row r="213">
          <cell r="B213">
            <v>164</v>
          </cell>
        </row>
        <row r="214">
          <cell r="B214">
            <v>165</v>
          </cell>
        </row>
        <row r="215">
          <cell r="B215">
            <v>166</v>
          </cell>
        </row>
        <row r="216">
          <cell r="B216">
            <v>167</v>
          </cell>
        </row>
        <row r="217">
          <cell r="B217">
            <v>168</v>
          </cell>
        </row>
        <row r="218">
          <cell r="B218">
            <v>169</v>
          </cell>
        </row>
        <row r="219">
          <cell r="B219">
            <v>170</v>
          </cell>
        </row>
        <row r="220">
          <cell r="B220">
            <v>171</v>
          </cell>
        </row>
        <row r="221">
          <cell r="B221">
            <v>172</v>
          </cell>
        </row>
        <row r="222">
          <cell r="B222">
            <v>173</v>
          </cell>
        </row>
        <row r="223">
          <cell r="B223">
            <v>174</v>
          </cell>
        </row>
        <row r="224">
          <cell r="B224">
            <v>175</v>
          </cell>
        </row>
        <row r="225">
          <cell r="B225">
            <v>176</v>
          </cell>
        </row>
        <row r="226">
          <cell r="B226">
            <v>177</v>
          </cell>
        </row>
        <row r="227">
          <cell r="B227">
            <v>178</v>
          </cell>
        </row>
        <row r="228">
          <cell r="B228">
            <v>179</v>
          </cell>
        </row>
        <row r="229">
          <cell r="B229">
            <v>180</v>
          </cell>
        </row>
        <row r="230">
          <cell r="B230">
            <v>181</v>
          </cell>
        </row>
        <row r="231">
          <cell r="B231">
            <v>182</v>
          </cell>
        </row>
        <row r="232">
          <cell r="B232">
            <v>183</v>
          </cell>
        </row>
        <row r="233">
          <cell r="B233">
            <v>184</v>
          </cell>
        </row>
        <row r="234">
          <cell r="B234">
            <v>185</v>
          </cell>
        </row>
        <row r="235">
          <cell r="B235">
            <v>186</v>
          </cell>
        </row>
        <row r="236">
          <cell r="B236">
            <v>187</v>
          </cell>
        </row>
        <row r="237">
          <cell r="B237">
            <v>188</v>
          </cell>
        </row>
        <row r="238">
          <cell r="B238">
            <v>189</v>
          </cell>
        </row>
        <row r="239">
          <cell r="B239">
            <v>190</v>
          </cell>
        </row>
        <row r="240">
          <cell r="B240">
            <v>191</v>
          </cell>
        </row>
        <row r="241">
          <cell r="B241">
            <v>192</v>
          </cell>
        </row>
        <row r="242">
          <cell r="B242">
            <v>193</v>
          </cell>
        </row>
        <row r="243">
          <cell r="B243">
            <v>194</v>
          </cell>
        </row>
        <row r="244">
          <cell r="B244">
            <v>195</v>
          </cell>
        </row>
        <row r="245">
          <cell r="B245">
            <v>196</v>
          </cell>
        </row>
        <row r="246">
          <cell r="B246">
            <v>197</v>
          </cell>
        </row>
        <row r="247">
          <cell r="B247">
            <v>198</v>
          </cell>
        </row>
        <row r="248">
          <cell r="B248">
            <v>199</v>
          </cell>
        </row>
        <row r="249">
          <cell r="B249">
            <v>200</v>
          </cell>
        </row>
        <row r="250">
          <cell r="B250">
            <v>201</v>
          </cell>
        </row>
        <row r="251">
          <cell r="B251">
            <v>202</v>
          </cell>
        </row>
        <row r="252">
          <cell r="B252">
            <v>203</v>
          </cell>
        </row>
        <row r="253">
          <cell r="B253">
            <v>204</v>
          </cell>
        </row>
        <row r="254">
          <cell r="B254">
            <v>205</v>
          </cell>
        </row>
        <row r="255">
          <cell r="B255">
            <v>206</v>
          </cell>
        </row>
        <row r="256">
          <cell r="B256">
            <v>207</v>
          </cell>
        </row>
        <row r="257">
          <cell r="B257">
            <v>208</v>
          </cell>
        </row>
        <row r="258">
          <cell r="B258">
            <v>209</v>
          </cell>
        </row>
        <row r="259">
          <cell r="B259">
            <v>210</v>
          </cell>
        </row>
        <row r="260">
          <cell r="B260">
            <v>211</v>
          </cell>
        </row>
        <row r="261">
          <cell r="B261">
            <v>212</v>
          </cell>
        </row>
        <row r="262">
          <cell r="B262">
            <v>213</v>
          </cell>
        </row>
        <row r="263">
          <cell r="B263">
            <v>214</v>
          </cell>
        </row>
        <row r="264">
          <cell r="B264">
            <v>215</v>
          </cell>
        </row>
        <row r="265">
          <cell r="B265">
            <v>216</v>
          </cell>
        </row>
        <row r="266">
          <cell r="B266">
            <v>217</v>
          </cell>
        </row>
        <row r="267">
          <cell r="B267">
            <v>218</v>
          </cell>
        </row>
        <row r="268">
          <cell r="B268">
            <v>219</v>
          </cell>
        </row>
        <row r="269">
          <cell r="B269">
            <v>220</v>
          </cell>
        </row>
        <row r="270">
          <cell r="B270">
            <v>221</v>
          </cell>
        </row>
        <row r="271">
          <cell r="B271">
            <v>222</v>
          </cell>
        </row>
        <row r="272">
          <cell r="B272">
            <v>223</v>
          </cell>
        </row>
        <row r="273">
          <cell r="B273">
            <v>224</v>
          </cell>
        </row>
        <row r="274">
          <cell r="B274">
            <v>225</v>
          </cell>
        </row>
        <row r="275">
          <cell r="B275">
            <v>226</v>
          </cell>
        </row>
        <row r="276">
          <cell r="B276">
            <v>227</v>
          </cell>
        </row>
        <row r="277">
          <cell r="B277">
            <v>228</v>
          </cell>
        </row>
        <row r="278">
          <cell r="B278">
            <v>229</v>
          </cell>
        </row>
        <row r="279">
          <cell r="B279">
            <v>230</v>
          </cell>
        </row>
        <row r="280">
          <cell r="B280">
            <v>231</v>
          </cell>
        </row>
        <row r="281">
          <cell r="B281">
            <v>232</v>
          </cell>
        </row>
        <row r="282">
          <cell r="B282">
            <v>233</v>
          </cell>
        </row>
        <row r="283">
          <cell r="B283">
            <v>234</v>
          </cell>
        </row>
        <row r="284">
          <cell r="B284">
            <v>235</v>
          </cell>
        </row>
        <row r="285">
          <cell r="B285">
            <v>236</v>
          </cell>
        </row>
        <row r="286">
          <cell r="B286">
            <v>237</v>
          </cell>
        </row>
        <row r="287">
          <cell r="B287">
            <v>238</v>
          </cell>
        </row>
        <row r="288">
          <cell r="B288">
            <v>239</v>
          </cell>
        </row>
        <row r="289">
          <cell r="B289">
            <v>240</v>
          </cell>
        </row>
        <row r="290">
          <cell r="B290">
            <v>241</v>
          </cell>
        </row>
        <row r="291">
          <cell r="B291">
            <v>242</v>
          </cell>
        </row>
        <row r="292">
          <cell r="B292">
            <v>243</v>
          </cell>
        </row>
        <row r="293">
          <cell r="B293">
            <v>244</v>
          </cell>
        </row>
        <row r="294">
          <cell r="B294">
            <v>245</v>
          </cell>
        </row>
        <row r="295">
          <cell r="B295">
            <v>246</v>
          </cell>
        </row>
        <row r="296">
          <cell r="B296">
            <v>247</v>
          </cell>
        </row>
        <row r="297">
          <cell r="B297">
            <v>248</v>
          </cell>
        </row>
        <row r="298">
          <cell r="B298">
            <v>249</v>
          </cell>
        </row>
        <row r="299">
          <cell r="B299">
            <v>250</v>
          </cell>
        </row>
        <row r="300">
          <cell r="B300">
            <v>251</v>
          </cell>
        </row>
        <row r="301">
          <cell r="B301">
            <v>252</v>
          </cell>
        </row>
        <row r="302">
          <cell r="B302">
            <v>253</v>
          </cell>
        </row>
        <row r="303">
          <cell r="B303">
            <v>254</v>
          </cell>
        </row>
        <row r="304">
          <cell r="B304">
            <v>255</v>
          </cell>
        </row>
        <row r="305">
          <cell r="B305">
            <v>256</v>
          </cell>
        </row>
        <row r="306">
          <cell r="B306">
            <v>257</v>
          </cell>
        </row>
        <row r="307">
          <cell r="B307">
            <v>258</v>
          </cell>
        </row>
        <row r="308">
          <cell r="B308">
            <v>259</v>
          </cell>
        </row>
        <row r="309">
          <cell r="B309">
            <v>260</v>
          </cell>
        </row>
        <row r="310">
          <cell r="B310">
            <v>261</v>
          </cell>
        </row>
        <row r="311">
          <cell r="B311">
            <v>262</v>
          </cell>
        </row>
        <row r="312">
          <cell r="B312">
            <v>263</v>
          </cell>
        </row>
        <row r="313">
          <cell r="B313">
            <v>264</v>
          </cell>
        </row>
        <row r="314">
          <cell r="B314">
            <v>265</v>
          </cell>
        </row>
        <row r="315">
          <cell r="B315">
            <v>266</v>
          </cell>
        </row>
        <row r="316">
          <cell r="B316">
            <v>267</v>
          </cell>
        </row>
        <row r="317">
          <cell r="B317">
            <v>268</v>
          </cell>
        </row>
        <row r="318">
          <cell r="B318">
            <v>269</v>
          </cell>
        </row>
        <row r="319">
          <cell r="B319">
            <v>270</v>
          </cell>
        </row>
        <row r="320">
          <cell r="B320">
            <v>271</v>
          </cell>
        </row>
        <row r="321">
          <cell r="B321">
            <v>272</v>
          </cell>
        </row>
        <row r="322">
          <cell r="B322">
            <v>273</v>
          </cell>
        </row>
        <row r="323">
          <cell r="B323">
            <v>274</v>
          </cell>
        </row>
        <row r="324">
          <cell r="B324">
            <v>275</v>
          </cell>
        </row>
        <row r="325">
          <cell r="B325">
            <v>276</v>
          </cell>
        </row>
        <row r="326">
          <cell r="B326">
            <v>277</v>
          </cell>
        </row>
        <row r="327">
          <cell r="B327">
            <v>278</v>
          </cell>
        </row>
        <row r="328">
          <cell r="B328">
            <v>279</v>
          </cell>
        </row>
        <row r="329">
          <cell r="B329">
            <v>280</v>
          </cell>
        </row>
        <row r="330">
          <cell r="B330">
            <v>281</v>
          </cell>
        </row>
        <row r="331">
          <cell r="B331">
            <v>282</v>
          </cell>
        </row>
        <row r="332">
          <cell r="B332">
            <v>283</v>
          </cell>
        </row>
        <row r="333">
          <cell r="B333">
            <v>284</v>
          </cell>
        </row>
        <row r="334">
          <cell r="B334">
            <v>285</v>
          </cell>
        </row>
        <row r="335">
          <cell r="B335">
            <v>286</v>
          </cell>
        </row>
        <row r="336">
          <cell r="B336">
            <v>287</v>
          </cell>
        </row>
        <row r="337">
          <cell r="B337">
            <v>288</v>
          </cell>
        </row>
        <row r="338">
          <cell r="B338">
            <v>289</v>
          </cell>
        </row>
        <row r="339">
          <cell r="B339">
            <v>290</v>
          </cell>
        </row>
        <row r="340">
          <cell r="B340">
            <v>291</v>
          </cell>
        </row>
        <row r="341">
          <cell r="B341">
            <v>292</v>
          </cell>
        </row>
        <row r="342">
          <cell r="B342">
            <v>293</v>
          </cell>
        </row>
        <row r="343">
          <cell r="B343">
            <v>294</v>
          </cell>
        </row>
        <row r="344">
          <cell r="B344">
            <v>295</v>
          </cell>
        </row>
        <row r="345">
          <cell r="B345">
            <v>296</v>
          </cell>
        </row>
        <row r="346">
          <cell r="B346">
            <v>297</v>
          </cell>
        </row>
        <row r="347">
          <cell r="B347">
            <v>298</v>
          </cell>
        </row>
        <row r="348">
          <cell r="B348">
            <v>299</v>
          </cell>
        </row>
        <row r="349">
          <cell r="B349">
            <v>300</v>
          </cell>
        </row>
        <row r="350">
          <cell r="B350">
            <v>301</v>
          </cell>
        </row>
        <row r="351">
          <cell r="B351">
            <v>302</v>
          </cell>
        </row>
        <row r="352">
          <cell r="B352">
            <v>303</v>
          </cell>
        </row>
        <row r="353">
          <cell r="B353">
            <v>304</v>
          </cell>
        </row>
        <row r="354">
          <cell r="B354">
            <v>305</v>
          </cell>
        </row>
        <row r="355">
          <cell r="B355">
            <v>306</v>
          </cell>
        </row>
        <row r="356">
          <cell r="B356">
            <v>307</v>
          </cell>
        </row>
        <row r="357">
          <cell r="B357">
            <v>308</v>
          </cell>
        </row>
        <row r="358">
          <cell r="B358">
            <v>309</v>
          </cell>
        </row>
        <row r="359">
          <cell r="B359">
            <v>310</v>
          </cell>
        </row>
        <row r="360">
          <cell r="B360">
            <v>311</v>
          </cell>
        </row>
        <row r="361">
          <cell r="B361">
            <v>312</v>
          </cell>
        </row>
        <row r="362">
          <cell r="B362">
            <v>313</v>
          </cell>
        </row>
        <row r="363">
          <cell r="B363">
            <v>314</v>
          </cell>
        </row>
        <row r="364">
          <cell r="B364">
            <v>315</v>
          </cell>
        </row>
        <row r="365">
          <cell r="B365">
            <v>316</v>
          </cell>
        </row>
        <row r="366">
          <cell r="B366">
            <v>317</v>
          </cell>
        </row>
        <row r="367">
          <cell r="B367">
            <v>318</v>
          </cell>
        </row>
        <row r="368">
          <cell r="B368">
            <v>319</v>
          </cell>
        </row>
        <row r="369">
          <cell r="B369">
            <v>320</v>
          </cell>
        </row>
        <row r="370">
          <cell r="B370">
            <v>321</v>
          </cell>
        </row>
        <row r="371">
          <cell r="B371">
            <v>322</v>
          </cell>
        </row>
        <row r="372">
          <cell r="B372">
            <v>323</v>
          </cell>
        </row>
        <row r="373">
          <cell r="B373">
            <v>324</v>
          </cell>
        </row>
        <row r="374">
          <cell r="B374">
            <v>325</v>
          </cell>
        </row>
        <row r="375">
          <cell r="B375">
            <v>326</v>
          </cell>
        </row>
        <row r="376">
          <cell r="B376">
            <v>327</v>
          </cell>
        </row>
        <row r="377">
          <cell r="B377">
            <v>328</v>
          </cell>
        </row>
        <row r="378">
          <cell r="B378">
            <v>329</v>
          </cell>
        </row>
        <row r="379">
          <cell r="B379">
            <v>330</v>
          </cell>
        </row>
        <row r="380">
          <cell r="B380">
            <v>331</v>
          </cell>
        </row>
        <row r="381">
          <cell r="B381">
            <v>332</v>
          </cell>
        </row>
        <row r="382">
          <cell r="B382">
            <v>333</v>
          </cell>
        </row>
        <row r="383">
          <cell r="B383">
            <v>334</v>
          </cell>
        </row>
        <row r="384">
          <cell r="B384">
            <v>335</v>
          </cell>
        </row>
        <row r="385">
          <cell r="B385">
            <v>336</v>
          </cell>
        </row>
        <row r="386">
          <cell r="B386">
            <v>337</v>
          </cell>
        </row>
        <row r="387">
          <cell r="B387">
            <v>338</v>
          </cell>
        </row>
        <row r="388">
          <cell r="B388">
            <v>339</v>
          </cell>
        </row>
        <row r="389">
          <cell r="B389">
            <v>340</v>
          </cell>
        </row>
        <row r="390">
          <cell r="B390">
            <v>341</v>
          </cell>
        </row>
        <row r="391">
          <cell r="B391">
            <v>342</v>
          </cell>
        </row>
        <row r="392">
          <cell r="B392">
            <v>343</v>
          </cell>
        </row>
        <row r="393">
          <cell r="B393">
            <v>344</v>
          </cell>
        </row>
        <row r="394">
          <cell r="B394">
            <v>345</v>
          </cell>
        </row>
        <row r="395">
          <cell r="B395">
            <v>346</v>
          </cell>
        </row>
        <row r="396">
          <cell r="B396">
            <v>347</v>
          </cell>
        </row>
        <row r="397">
          <cell r="B397">
            <v>348</v>
          </cell>
        </row>
        <row r="398">
          <cell r="B398">
            <v>349</v>
          </cell>
        </row>
        <row r="399">
          <cell r="B399">
            <v>350</v>
          </cell>
        </row>
        <row r="400">
          <cell r="B400">
            <v>351</v>
          </cell>
        </row>
        <row r="401">
          <cell r="B401">
            <v>352</v>
          </cell>
        </row>
        <row r="402">
          <cell r="B402">
            <v>353</v>
          </cell>
        </row>
        <row r="403">
          <cell r="B403">
            <v>354</v>
          </cell>
        </row>
        <row r="404">
          <cell r="B404">
            <v>355</v>
          </cell>
        </row>
        <row r="405">
          <cell r="B405">
            <v>356</v>
          </cell>
        </row>
        <row r="406">
          <cell r="B406">
            <v>357</v>
          </cell>
        </row>
        <row r="407">
          <cell r="B407">
            <v>358</v>
          </cell>
        </row>
        <row r="408">
          <cell r="B408">
            <v>359</v>
          </cell>
        </row>
        <row r="409">
          <cell r="B409">
            <v>360</v>
          </cell>
        </row>
        <row r="410">
          <cell r="B410">
            <v>361</v>
          </cell>
        </row>
        <row r="411">
          <cell r="B411">
            <v>362</v>
          </cell>
        </row>
        <row r="412">
          <cell r="B412">
            <v>363</v>
          </cell>
        </row>
        <row r="413">
          <cell r="B413">
            <v>364</v>
          </cell>
        </row>
        <row r="414">
          <cell r="B414">
            <v>365</v>
          </cell>
        </row>
        <row r="415">
          <cell r="B415">
            <v>366</v>
          </cell>
        </row>
        <row r="416">
          <cell r="B416">
            <v>367</v>
          </cell>
        </row>
        <row r="417">
          <cell r="B417">
            <v>368</v>
          </cell>
        </row>
        <row r="418">
          <cell r="B418">
            <v>369</v>
          </cell>
        </row>
        <row r="419">
          <cell r="B419">
            <v>370</v>
          </cell>
        </row>
        <row r="420">
          <cell r="B420">
            <v>371</v>
          </cell>
        </row>
        <row r="421">
          <cell r="B421">
            <v>372</v>
          </cell>
        </row>
        <row r="422">
          <cell r="B422">
            <v>373</v>
          </cell>
        </row>
        <row r="423">
          <cell r="B423">
            <v>374</v>
          </cell>
        </row>
        <row r="424">
          <cell r="B424">
            <v>375</v>
          </cell>
        </row>
        <row r="425">
          <cell r="B425">
            <v>376</v>
          </cell>
        </row>
        <row r="426">
          <cell r="B426">
            <v>377</v>
          </cell>
        </row>
        <row r="427">
          <cell r="B427">
            <v>378</v>
          </cell>
        </row>
        <row r="428">
          <cell r="B428">
            <v>379</v>
          </cell>
        </row>
        <row r="429">
          <cell r="B429">
            <v>380</v>
          </cell>
        </row>
        <row r="430">
          <cell r="B430">
            <v>381</v>
          </cell>
        </row>
        <row r="431">
          <cell r="B431">
            <v>382</v>
          </cell>
        </row>
        <row r="432">
          <cell r="B432">
            <v>383</v>
          </cell>
        </row>
        <row r="433">
          <cell r="B433">
            <v>384</v>
          </cell>
        </row>
        <row r="434">
          <cell r="B434">
            <v>385</v>
          </cell>
        </row>
        <row r="435">
          <cell r="B435">
            <v>386</v>
          </cell>
        </row>
        <row r="436">
          <cell r="B436">
            <v>387</v>
          </cell>
        </row>
        <row r="437">
          <cell r="B437">
            <v>388</v>
          </cell>
        </row>
        <row r="438">
          <cell r="B438">
            <v>389</v>
          </cell>
        </row>
        <row r="439">
          <cell r="B439">
            <v>390</v>
          </cell>
        </row>
        <row r="440">
          <cell r="B440">
            <v>391</v>
          </cell>
        </row>
        <row r="441">
          <cell r="B441">
            <v>392</v>
          </cell>
        </row>
        <row r="442">
          <cell r="B442">
            <v>393</v>
          </cell>
        </row>
        <row r="443">
          <cell r="B443">
            <v>394</v>
          </cell>
        </row>
        <row r="444">
          <cell r="B444">
            <v>395</v>
          </cell>
        </row>
        <row r="445">
          <cell r="B445">
            <v>396</v>
          </cell>
        </row>
        <row r="446">
          <cell r="B446">
            <v>397</v>
          </cell>
        </row>
        <row r="447">
          <cell r="B447">
            <v>398</v>
          </cell>
        </row>
        <row r="448">
          <cell r="B448">
            <v>399</v>
          </cell>
        </row>
        <row r="449">
          <cell r="B449">
            <v>400</v>
          </cell>
        </row>
        <row r="450">
          <cell r="B450">
            <v>401</v>
          </cell>
        </row>
        <row r="451">
          <cell r="B451">
            <v>402</v>
          </cell>
        </row>
        <row r="452">
          <cell r="B452">
            <v>403</v>
          </cell>
        </row>
        <row r="453">
          <cell r="B453">
            <v>404</v>
          </cell>
        </row>
        <row r="454">
          <cell r="B454">
            <v>405</v>
          </cell>
        </row>
        <row r="455">
          <cell r="B455">
            <v>406</v>
          </cell>
        </row>
        <row r="456">
          <cell r="B456">
            <v>407</v>
          </cell>
        </row>
        <row r="457">
          <cell r="B457">
            <v>408</v>
          </cell>
        </row>
        <row r="458">
          <cell r="B458">
            <v>409</v>
          </cell>
        </row>
        <row r="459">
          <cell r="B459">
            <v>410</v>
          </cell>
        </row>
        <row r="460">
          <cell r="B460">
            <v>411</v>
          </cell>
        </row>
        <row r="461">
          <cell r="B461">
            <v>412</v>
          </cell>
        </row>
        <row r="462">
          <cell r="B462">
            <v>413</v>
          </cell>
        </row>
        <row r="463">
          <cell r="B463">
            <v>414</v>
          </cell>
        </row>
        <row r="464">
          <cell r="B464">
            <v>415</v>
          </cell>
        </row>
        <row r="465">
          <cell r="B465">
            <v>416</v>
          </cell>
        </row>
        <row r="466">
          <cell r="B466">
            <v>417</v>
          </cell>
        </row>
        <row r="467">
          <cell r="B467">
            <v>418</v>
          </cell>
        </row>
        <row r="468">
          <cell r="B468">
            <v>419</v>
          </cell>
        </row>
        <row r="469">
          <cell r="B469">
            <v>420</v>
          </cell>
        </row>
        <row r="470">
          <cell r="B470">
            <v>421</v>
          </cell>
        </row>
        <row r="471">
          <cell r="B471">
            <v>422</v>
          </cell>
        </row>
        <row r="472">
          <cell r="B472">
            <v>423</v>
          </cell>
        </row>
        <row r="473">
          <cell r="B473">
            <v>424</v>
          </cell>
        </row>
        <row r="474">
          <cell r="B474">
            <v>425</v>
          </cell>
        </row>
        <row r="475">
          <cell r="B475">
            <v>426</v>
          </cell>
        </row>
        <row r="476">
          <cell r="B476">
            <v>427</v>
          </cell>
        </row>
        <row r="477">
          <cell r="B477">
            <v>428</v>
          </cell>
        </row>
        <row r="478">
          <cell r="B478">
            <v>429</v>
          </cell>
        </row>
        <row r="479">
          <cell r="B479">
            <v>430</v>
          </cell>
        </row>
        <row r="480">
          <cell r="B480">
            <v>431</v>
          </cell>
        </row>
        <row r="481">
          <cell r="B481">
            <v>432</v>
          </cell>
        </row>
        <row r="482">
          <cell r="B482">
            <v>433</v>
          </cell>
        </row>
        <row r="483">
          <cell r="B483">
            <v>434</v>
          </cell>
        </row>
        <row r="484">
          <cell r="B484">
            <v>435</v>
          </cell>
        </row>
        <row r="485">
          <cell r="B485">
            <v>436</v>
          </cell>
        </row>
        <row r="486">
          <cell r="B486">
            <v>437</v>
          </cell>
        </row>
        <row r="487">
          <cell r="B487">
            <v>438</v>
          </cell>
        </row>
        <row r="488">
          <cell r="B488">
            <v>439</v>
          </cell>
        </row>
        <row r="489">
          <cell r="B489">
            <v>440</v>
          </cell>
        </row>
        <row r="490">
          <cell r="B490">
            <v>441</v>
          </cell>
        </row>
        <row r="491">
          <cell r="B491">
            <v>442</v>
          </cell>
        </row>
        <row r="492">
          <cell r="B492">
            <v>443</v>
          </cell>
        </row>
        <row r="493">
          <cell r="B493">
            <v>444</v>
          </cell>
        </row>
        <row r="494">
          <cell r="B494">
            <v>445</v>
          </cell>
        </row>
        <row r="495">
          <cell r="B495">
            <v>446</v>
          </cell>
        </row>
        <row r="496">
          <cell r="B496">
            <v>447</v>
          </cell>
        </row>
        <row r="497">
          <cell r="B497">
            <v>448</v>
          </cell>
        </row>
        <row r="498">
          <cell r="B498">
            <v>449</v>
          </cell>
        </row>
        <row r="499">
          <cell r="B499">
            <v>450</v>
          </cell>
        </row>
        <row r="500">
          <cell r="B500">
            <v>451</v>
          </cell>
        </row>
        <row r="501">
          <cell r="B501">
            <v>452</v>
          </cell>
        </row>
        <row r="502">
          <cell r="B502">
            <v>453</v>
          </cell>
        </row>
        <row r="503">
          <cell r="B503">
            <v>454</v>
          </cell>
        </row>
        <row r="504">
          <cell r="B504">
            <v>455</v>
          </cell>
        </row>
        <row r="505">
          <cell r="B505">
            <v>456</v>
          </cell>
        </row>
        <row r="506">
          <cell r="B506">
            <v>457</v>
          </cell>
        </row>
        <row r="507">
          <cell r="B507">
            <v>458</v>
          </cell>
        </row>
      </sheetData>
      <sheetData sheetId="3"/>
      <sheetData sheetId="4"/>
      <sheetData sheetId="5"/>
      <sheetData sheetId="6"/>
      <sheetData sheetId="7">
        <row r="4">
          <cell r="B4">
            <v>1</v>
          </cell>
          <cell r="C4">
            <v>1.6E-2</v>
          </cell>
          <cell r="D4">
            <v>1.6E-2</v>
          </cell>
          <cell r="E4">
            <v>2.112E-2</v>
          </cell>
          <cell r="F4">
            <v>1.1999999999999999E-3</v>
          </cell>
          <cell r="G4">
            <v>1.1999999999999999E-3</v>
          </cell>
          <cell r="H4">
            <v>2.0399999999999997E-3</v>
          </cell>
        </row>
        <row r="5">
          <cell r="B5">
            <v>2</v>
          </cell>
          <cell r="C5">
            <v>1.6E-2</v>
          </cell>
          <cell r="D5">
            <v>1.6E-2</v>
          </cell>
          <cell r="E5">
            <v>2.112E-2</v>
          </cell>
          <cell r="F5">
            <v>2.3999999999999998E-3</v>
          </cell>
          <cell r="G5">
            <v>2.1818181818181815E-3</v>
          </cell>
          <cell r="H5">
            <v>4.0799999999999994E-3</v>
          </cell>
        </row>
        <row r="6">
          <cell r="B6">
            <v>3</v>
          </cell>
          <cell r="C6">
            <v>1.6E-2</v>
          </cell>
          <cell r="D6">
            <v>1.6E-2</v>
          </cell>
          <cell r="E6">
            <v>2.112E-2</v>
          </cell>
          <cell r="F6">
            <v>3.5000000000000001E-3</v>
          </cell>
          <cell r="G6">
            <v>3.1818181818181815E-3</v>
          </cell>
          <cell r="H6">
            <v>5.9499999999999996E-3</v>
          </cell>
        </row>
        <row r="7">
          <cell r="B7">
            <v>4</v>
          </cell>
          <cell r="C7">
            <v>1.6E-2</v>
          </cell>
          <cell r="D7">
            <v>1.6E-2</v>
          </cell>
          <cell r="E7">
            <v>2.112E-2</v>
          </cell>
          <cell r="F7">
            <v>4.4999999999999997E-3</v>
          </cell>
          <cell r="G7">
            <v>4.0909090909090904E-3</v>
          </cell>
          <cell r="H7">
            <v>7.6499999999999988E-3</v>
          </cell>
        </row>
        <row r="8">
          <cell r="B8">
            <v>5</v>
          </cell>
          <cell r="C8">
            <v>1.6E-2</v>
          </cell>
          <cell r="D8">
            <v>1.6E-2</v>
          </cell>
          <cell r="E8">
            <v>2.112E-2</v>
          </cell>
          <cell r="F8">
            <v>5.3E-3</v>
          </cell>
          <cell r="G8">
            <v>4.8181818181818178E-3</v>
          </cell>
          <cell r="H8">
            <v>9.0100000000000006E-3</v>
          </cell>
        </row>
        <row r="9">
          <cell r="B9">
            <v>6</v>
          </cell>
          <cell r="C9">
            <v>1.6E-2</v>
          </cell>
          <cell r="D9">
            <v>1.6E-2</v>
          </cell>
          <cell r="E9">
            <v>2.112E-2</v>
          </cell>
          <cell r="F9">
            <v>6.0000000000000001E-3</v>
          </cell>
          <cell r="G9">
            <v>5.4545454545454541E-3</v>
          </cell>
          <cell r="H9">
            <v>1.0200000000000001E-2</v>
          </cell>
        </row>
        <row r="10">
          <cell r="B10">
            <v>7</v>
          </cell>
          <cell r="C10">
            <v>1.6108299999999999E-2</v>
          </cell>
          <cell r="D10">
            <v>1.6108299999999999E-2</v>
          </cell>
          <cell r="E10">
            <v>2.1262956E-2</v>
          </cell>
          <cell r="F10">
            <v>6.7000000000000002E-3</v>
          </cell>
          <cell r="G10">
            <v>6.0909090909090904E-3</v>
          </cell>
          <cell r="H10">
            <v>1.1390000000000001E-2</v>
          </cell>
        </row>
        <row r="11">
          <cell r="B11">
            <v>8</v>
          </cell>
          <cell r="C11">
            <v>1.6216599999999998E-2</v>
          </cell>
          <cell r="D11">
            <v>1.6216599999999998E-2</v>
          </cell>
          <cell r="E11">
            <v>2.1405911999999999E-2</v>
          </cell>
          <cell r="F11">
            <v>7.3000000000000001E-3</v>
          </cell>
          <cell r="G11">
            <v>6.6363636363636356E-3</v>
          </cell>
          <cell r="H11">
            <v>1.2409999999999999E-2</v>
          </cell>
        </row>
        <row r="12">
          <cell r="B12">
            <v>9</v>
          </cell>
          <cell r="C12">
            <v>1.6324899999999996E-2</v>
          </cell>
          <cell r="D12">
            <v>1.6324899999999996E-2</v>
          </cell>
          <cell r="E12">
            <v>2.1548867999999995E-2</v>
          </cell>
          <cell r="F12">
            <v>7.7999999999999996E-3</v>
          </cell>
          <cell r="G12">
            <v>7.0909090909090904E-3</v>
          </cell>
          <cell r="H12">
            <v>1.3259999999999999E-2</v>
          </cell>
        </row>
        <row r="13">
          <cell r="B13">
            <v>10</v>
          </cell>
          <cell r="C13">
            <v>1.6433199999999995E-2</v>
          </cell>
          <cell r="D13">
            <v>1.6433199999999995E-2</v>
          </cell>
          <cell r="E13">
            <v>2.1691823999999995E-2</v>
          </cell>
          <cell r="F13">
            <v>8.3000000000000001E-3</v>
          </cell>
          <cell r="G13">
            <v>7.5454545454545453E-3</v>
          </cell>
          <cell r="H13">
            <v>1.4109999999999999E-2</v>
          </cell>
        </row>
        <row r="14">
          <cell r="B14">
            <v>11</v>
          </cell>
          <cell r="C14">
            <v>1.6541499999999994E-2</v>
          </cell>
          <cell r="D14">
            <v>1.6541499999999994E-2</v>
          </cell>
          <cell r="E14">
            <v>2.1834779999999991E-2</v>
          </cell>
          <cell r="F14">
            <v>9.1000000000000004E-3</v>
          </cell>
          <cell r="G14">
            <v>8.2727272727272719E-3</v>
          </cell>
          <cell r="H14">
            <v>1.5470000000000001E-2</v>
          </cell>
        </row>
        <row r="15">
          <cell r="B15">
            <v>12</v>
          </cell>
          <cell r="C15">
            <v>1.6649799999999992E-2</v>
          </cell>
          <cell r="D15">
            <v>1.6649799999999992E-2</v>
          </cell>
          <cell r="E15">
            <v>2.1977735999999991E-2</v>
          </cell>
          <cell r="F15">
            <v>9.4000000000000004E-3</v>
          </cell>
          <cell r="G15">
            <v>8.5454545454545453E-3</v>
          </cell>
          <cell r="H15">
            <v>1.5980000000000001E-2</v>
          </cell>
        </row>
        <row r="16">
          <cell r="B16">
            <v>13</v>
          </cell>
          <cell r="C16">
            <v>1.6758099999999991E-2</v>
          </cell>
          <cell r="D16">
            <v>1.6758099999999991E-2</v>
          </cell>
          <cell r="E16">
            <v>2.212069199999999E-2</v>
          </cell>
          <cell r="F16">
            <v>9.5999999999999992E-3</v>
          </cell>
          <cell r="G16">
            <v>8.7272727272727259E-3</v>
          </cell>
          <cell r="H16">
            <v>1.6319999999999998E-2</v>
          </cell>
        </row>
        <row r="17">
          <cell r="B17">
            <v>14</v>
          </cell>
          <cell r="C17">
            <v>1.686639999999999E-2</v>
          </cell>
          <cell r="D17">
            <v>1.686639999999999E-2</v>
          </cell>
          <cell r="E17">
            <v>2.2263647999999987E-2</v>
          </cell>
          <cell r="F17">
            <v>1.0999999999999999E-2</v>
          </cell>
          <cell r="G17">
            <v>9.9999999999999985E-3</v>
          </cell>
          <cell r="H17">
            <v>1.8699999999999998E-2</v>
          </cell>
        </row>
        <row r="18">
          <cell r="B18">
            <v>15</v>
          </cell>
          <cell r="C18">
            <v>1.6974699999999988E-2</v>
          </cell>
          <cell r="D18">
            <v>1.6974699999999988E-2</v>
          </cell>
          <cell r="E18">
            <v>2.2406603999999986E-2</v>
          </cell>
          <cell r="F18">
            <v>1.11E-2</v>
          </cell>
          <cell r="G18">
            <v>1.0090909090909091E-2</v>
          </cell>
          <cell r="H18">
            <v>1.8870000000000001E-2</v>
          </cell>
        </row>
        <row r="19">
          <cell r="B19">
            <v>16</v>
          </cell>
          <cell r="C19">
            <v>1.7082999999999987E-2</v>
          </cell>
          <cell r="D19">
            <v>1.7082999999999987E-2</v>
          </cell>
          <cell r="E19">
            <v>2.2549559999999982E-2</v>
          </cell>
          <cell r="F19">
            <v>1.11E-2</v>
          </cell>
          <cell r="G19">
            <v>1.0090909090909091E-2</v>
          </cell>
          <cell r="H19">
            <v>1.8870000000000001E-2</v>
          </cell>
        </row>
        <row r="20">
          <cell r="B20">
            <v>17</v>
          </cell>
          <cell r="C20">
            <v>1.7191299999999986E-2</v>
          </cell>
          <cell r="D20">
            <v>1.7191299999999986E-2</v>
          </cell>
          <cell r="E20">
            <v>2.2692515999999982E-2</v>
          </cell>
          <cell r="F20">
            <v>1.11E-2</v>
          </cell>
          <cell r="G20">
            <v>1.0090909090909091E-2</v>
          </cell>
          <cell r="H20">
            <v>1.8870000000000001E-2</v>
          </cell>
        </row>
        <row r="21">
          <cell r="B21">
            <v>18</v>
          </cell>
          <cell r="C21">
            <v>1.7299599999999984E-2</v>
          </cell>
          <cell r="D21">
            <v>1.7299599999999984E-2</v>
          </cell>
          <cell r="E21">
            <v>2.2835471999999982E-2</v>
          </cell>
          <cell r="F21">
            <v>1.11E-2</v>
          </cell>
          <cell r="G21">
            <v>1.0090909090909091E-2</v>
          </cell>
          <cell r="H21">
            <v>1.8870000000000001E-2</v>
          </cell>
        </row>
        <row r="22">
          <cell r="B22">
            <v>19</v>
          </cell>
          <cell r="C22">
            <v>1.7407899999999983E-2</v>
          </cell>
          <cell r="D22">
            <v>1.7407899999999983E-2</v>
          </cell>
          <cell r="E22">
            <v>2.2978427999999978E-2</v>
          </cell>
          <cell r="F22">
            <v>1.11E-2</v>
          </cell>
          <cell r="G22">
            <v>1.0090909090909091E-2</v>
          </cell>
          <cell r="H22">
            <v>1.8870000000000001E-2</v>
          </cell>
        </row>
        <row r="23">
          <cell r="B23">
            <v>20</v>
          </cell>
          <cell r="C23">
            <v>1.7539379999999983E-2</v>
          </cell>
          <cell r="D23">
            <v>1.7539379999999983E-2</v>
          </cell>
          <cell r="E23">
            <v>2.3151981599999979E-2</v>
          </cell>
          <cell r="F23">
            <v>1.11E-2</v>
          </cell>
          <cell r="G23">
            <v>1.0090909090909091E-2</v>
          </cell>
          <cell r="H23">
            <v>1.8870000000000001E-2</v>
          </cell>
        </row>
        <row r="24">
          <cell r="B24">
            <v>21</v>
          </cell>
          <cell r="C24">
            <v>1.7670859999999983E-2</v>
          </cell>
          <cell r="D24">
            <v>1.7670859999999983E-2</v>
          </cell>
          <cell r="E24">
            <v>2.332553519999998E-2</v>
          </cell>
          <cell r="F24">
            <v>1.11E-2</v>
          </cell>
          <cell r="G24">
            <v>1.0090909090909091E-2</v>
          </cell>
          <cell r="H24">
            <v>1.8870000000000001E-2</v>
          </cell>
        </row>
        <row r="25">
          <cell r="B25">
            <v>22</v>
          </cell>
          <cell r="C25">
            <v>1.7802339999999982E-2</v>
          </cell>
          <cell r="D25">
            <v>1.7802339999999982E-2</v>
          </cell>
          <cell r="E25">
            <v>2.3499088799999977E-2</v>
          </cell>
          <cell r="F25">
            <v>1.11E-2</v>
          </cell>
          <cell r="G25">
            <v>1.0090909090909091E-2</v>
          </cell>
          <cell r="H25">
            <v>1.8870000000000001E-2</v>
          </cell>
        </row>
        <row r="26">
          <cell r="B26">
            <v>23</v>
          </cell>
          <cell r="C26">
            <v>1.7933819999999982E-2</v>
          </cell>
          <cell r="D26">
            <v>1.7933819999999982E-2</v>
          </cell>
          <cell r="E26">
            <v>2.3672642399999978E-2</v>
          </cell>
          <cell r="F26">
            <v>1.11E-2</v>
          </cell>
          <cell r="G26">
            <v>1.0090909090909091E-2</v>
          </cell>
          <cell r="H26">
            <v>1.8870000000000001E-2</v>
          </cell>
        </row>
        <row r="27">
          <cell r="B27">
            <v>24</v>
          </cell>
          <cell r="C27">
            <v>1.8065299999999982E-2</v>
          </cell>
          <cell r="D27">
            <v>1.8065299999999982E-2</v>
          </cell>
          <cell r="E27">
            <v>2.3846195999999976E-2</v>
          </cell>
          <cell r="F27">
            <v>1.11E-2</v>
          </cell>
          <cell r="G27">
            <v>1.0090909090909091E-2</v>
          </cell>
          <cell r="H27">
            <v>1.8870000000000001E-2</v>
          </cell>
        </row>
        <row r="28">
          <cell r="B28">
            <v>25</v>
          </cell>
          <cell r="C28">
            <v>1.8196779999999982E-2</v>
          </cell>
          <cell r="D28">
            <v>1.8196779999999982E-2</v>
          </cell>
          <cell r="E28">
            <v>2.4019749599999977E-2</v>
          </cell>
          <cell r="F28">
            <v>1.11E-2</v>
          </cell>
          <cell r="G28">
            <v>1.0090909090909091E-2</v>
          </cell>
          <cell r="H28">
            <v>1.8870000000000001E-2</v>
          </cell>
        </row>
        <row r="29">
          <cell r="B29">
            <v>26</v>
          </cell>
          <cell r="C29">
            <v>1.8328259999999982E-2</v>
          </cell>
          <cell r="D29">
            <v>1.8328259999999982E-2</v>
          </cell>
          <cell r="E29">
            <v>2.4193303199999978E-2</v>
          </cell>
          <cell r="F29">
            <v>1.11E-2</v>
          </cell>
          <cell r="G29">
            <v>1.0090909090909091E-2</v>
          </cell>
          <cell r="H29">
            <v>1.8870000000000001E-2</v>
          </cell>
        </row>
        <row r="30">
          <cell r="B30">
            <v>27</v>
          </cell>
          <cell r="C30">
            <v>1.8459739999999981E-2</v>
          </cell>
          <cell r="D30">
            <v>1.6051947826086942E-2</v>
          </cell>
          <cell r="E30">
            <v>2.4366856799999975E-2</v>
          </cell>
          <cell r="F30">
            <v>1.11E-2</v>
          </cell>
          <cell r="G30">
            <v>1.0090909090909091E-2</v>
          </cell>
          <cell r="H30">
            <v>1.8870000000000001E-2</v>
          </cell>
        </row>
        <row r="31">
          <cell r="B31">
            <v>28</v>
          </cell>
          <cell r="C31">
            <v>1.8591219999999981E-2</v>
          </cell>
          <cell r="D31">
            <v>1.6166278260869551E-2</v>
          </cell>
          <cell r="E31">
            <v>2.4540410399999976E-2</v>
          </cell>
          <cell r="F31">
            <v>1.11E-2</v>
          </cell>
          <cell r="G31">
            <v>1.0090909090909091E-2</v>
          </cell>
          <cell r="H31">
            <v>1.8870000000000001E-2</v>
          </cell>
        </row>
        <row r="32">
          <cell r="B32">
            <v>29</v>
          </cell>
          <cell r="C32">
            <v>1.8722699999999981E-2</v>
          </cell>
          <cell r="D32">
            <v>1.6280608695652159E-2</v>
          </cell>
          <cell r="E32">
            <v>2.4713963999999977E-2</v>
          </cell>
          <cell r="F32">
            <v>1.11E-2</v>
          </cell>
          <cell r="G32">
            <v>1.0090909090909091E-2</v>
          </cell>
          <cell r="H32">
            <v>1.8870000000000001E-2</v>
          </cell>
        </row>
        <row r="33">
          <cell r="B33">
            <v>30</v>
          </cell>
          <cell r="C33">
            <v>1.8854179999999981E-2</v>
          </cell>
          <cell r="D33">
            <v>1.6394939130434768E-2</v>
          </cell>
          <cell r="E33">
            <v>2.4887517599999975E-2</v>
          </cell>
          <cell r="F33">
            <v>1.11E-2</v>
          </cell>
          <cell r="G33">
            <v>1.0090909090909091E-2</v>
          </cell>
          <cell r="H33">
            <v>1.8870000000000001E-2</v>
          </cell>
        </row>
        <row r="34">
          <cell r="B34">
            <v>31</v>
          </cell>
          <cell r="C34">
            <v>1.8985659999999981E-2</v>
          </cell>
          <cell r="D34">
            <v>1.6509269565217376E-2</v>
          </cell>
          <cell r="E34">
            <v>2.5061071199999976E-2</v>
          </cell>
          <cell r="F34">
            <v>1.11E-2</v>
          </cell>
          <cell r="G34">
            <v>1.0090909090909091E-2</v>
          </cell>
          <cell r="H34">
            <v>1.8870000000000001E-2</v>
          </cell>
        </row>
        <row r="35">
          <cell r="B35">
            <v>32</v>
          </cell>
          <cell r="C35">
            <v>1.911713999999998E-2</v>
          </cell>
          <cell r="D35">
            <v>1.6623599999999985E-2</v>
          </cell>
          <cell r="E35">
            <v>2.5234624799999977E-2</v>
          </cell>
          <cell r="F35">
            <v>1.11E-2</v>
          </cell>
          <cell r="G35">
            <v>1.0090909090909091E-2</v>
          </cell>
          <cell r="H35">
            <v>1.8870000000000001E-2</v>
          </cell>
        </row>
        <row r="36">
          <cell r="B36">
            <v>33</v>
          </cell>
          <cell r="C36">
            <v>1.924861999999998E-2</v>
          </cell>
          <cell r="D36">
            <v>1.6737930434782593E-2</v>
          </cell>
          <cell r="E36">
            <v>2.5408178399999974E-2</v>
          </cell>
          <cell r="F36">
            <v>1.11E-2</v>
          </cell>
          <cell r="G36">
            <v>1.0090909090909091E-2</v>
          </cell>
          <cell r="H36">
            <v>1.8870000000000001E-2</v>
          </cell>
        </row>
        <row r="37">
          <cell r="B37">
            <v>34</v>
          </cell>
          <cell r="C37">
            <v>1.938009999999998E-2</v>
          </cell>
          <cell r="D37">
            <v>1.6852260869565202E-2</v>
          </cell>
          <cell r="E37">
            <v>2.5581731999999975E-2</v>
          </cell>
          <cell r="F37">
            <v>1.11E-2</v>
          </cell>
          <cell r="G37">
            <v>1.0090909090909091E-2</v>
          </cell>
          <cell r="H37">
            <v>1.8870000000000001E-2</v>
          </cell>
        </row>
        <row r="38">
          <cell r="B38">
            <v>35</v>
          </cell>
          <cell r="C38">
            <v>1.951157999999998E-2</v>
          </cell>
          <cell r="D38">
            <v>1.696659130434781E-2</v>
          </cell>
          <cell r="E38">
            <v>2.5755285599999976E-2</v>
          </cell>
          <cell r="F38">
            <v>1.11E-2</v>
          </cell>
          <cell r="G38">
            <v>1.0090909090909091E-2</v>
          </cell>
          <cell r="H38">
            <v>1.8870000000000001E-2</v>
          </cell>
        </row>
        <row r="39">
          <cell r="B39">
            <v>36</v>
          </cell>
          <cell r="C39">
            <v>1.964305999999998E-2</v>
          </cell>
          <cell r="D39">
            <v>1.7080921739130419E-2</v>
          </cell>
          <cell r="E39">
            <v>2.5928839199999974E-2</v>
          </cell>
          <cell r="F39">
            <v>1.11E-2</v>
          </cell>
          <cell r="G39">
            <v>1.0090909090909091E-2</v>
          </cell>
          <cell r="H39">
            <v>1.8870000000000001E-2</v>
          </cell>
        </row>
        <row r="40">
          <cell r="B40">
            <v>37</v>
          </cell>
          <cell r="C40">
            <v>1.9774539999999979E-2</v>
          </cell>
          <cell r="D40">
            <v>1.7195252173913027E-2</v>
          </cell>
          <cell r="E40">
            <v>2.6102392799999975E-2</v>
          </cell>
          <cell r="F40">
            <v>1.11E-2</v>
          </cell>
          <cell r="G40">
            <v>1.0090909090909091E-2</v>
          </cell>
          <cell r="H40">
            <v>1.8870000000000001E-2</v>
          </cell>
        </row>
        <row r="41">
          <cell r="B41">
            <v>38</v>
          </cell>
          <cell r="C41">
            <v>1.9906019999999979E-2</v>
          </cell>
          <cell r="D41">
            <v>1.7309582608695636E-2</v>
          </cell>
          <cell r="E41">
            <v>2.6275946399999972E-2</v>
          </cell>
          <cell r="F41">
            <v>1.11E-2</v>
          </cell>
          <cell r="G41">
            <v>1.0090909090909091E-2</v>
          </cell>
          <cell r="H41">
            <v>1.8870000000000001E-2</v>
          </cell>
        </row>
        <row r="42">
          <cell r="B42">
            <v>39</v>
          </cell>
          <cell r="C42">
            <v>2.0037499999999979E-2</v>
          </cell>
          <cell r="D42">
            <v>1.7423913043478245E-2</v>
          </cell>
          <cell r="E42">
            <v>2.6449499999999973E-2</v>
          </cell>
          <cell r="F42">
            <v>1.11E-2</v>
          </cell>
          <cell r="G42">
            <v>1.0090909090909091E-2</v>
          </cell>
          <cell r="H42">
            <v>1.8870000000000001E-2</v>
          </cell>
        </row>
        <row r="43">
          <cell r="B43">
            <v>40</v>
          </cell>
          <cell r="C43">
            <v>2.0168979999999979E-2</v>
          </cell>
          <cell r="D43">
            <v>1.7538243478260853E-2</v>
          </cell>
          <cell r="E43">
            <v>2.6623053599999974E-2</v>
          </cell>
          <cell r="F43">
            <v>1.11E-2</v>
          </cell>
          <cell r="G43">
            <v>1.0090909090909091E-2</v>
          </cell>
          <cell r="H43">
            <v>1.8870000000000001E-2</v>
          </cell>
        </row>
        <row r="44">
          <cell r="B44">
            <v>41</v>
          </cell>
          <cell r="C44">
            <v>2.0300459999999979E-2</v>
          </cell>
          <cell r="D44">
            <v>1.7652573913043462E-2</v>
          </cell>
          <cell r="E44">
            <v>2.6796607199999972E-2</v>
          </cell>
          <cell r="F44">
            <v>1.11E-2</v>
          </cell>
          <cell r="G44">
            <v>1.0090909090909091E-2</v>
          </cell>
          <cell r="H44">
            <v>1.8870000000000001E-2</v>
          </cell>
        </row>
        <row r="45">
          <cell r="B45">
            <v>42</v>
          </cell>
          <cell r="C45">
            <v>2.0431939999999978E-2</v>
          </cell>
          <cell r="D45">
            <v>1.776690434782607E-2</v>
          </cell>
          <cell r="E45">
            <v>2.6970160799999972E-2</v>
          </cell>
          <cell r="F45">
            <v>1.11E-2</v>
          </cell>
          <cell r="G45">
            <v>1.0090909090909091E-2</v>
          </cell>
          <cell r="H45">
            <v>1.8870000000000001E-2</v>
          </cell>
        </row>
        <row r="46">
          <cell r="B46">
            <v>43</v>
          </cell>
          <cell r="C46">
            <v>2.0563419999999978E-2</v>
          </cell>
          <cell r="D46">
            <v>1.7881234782608679E-2</v>
          </cell>
          <cell r="E46">
            <v>2.7143714399999973E-2</v>
          </cell>
          <cell r="F46">
            <v>1.11E-2</v>
          </cell>
          <cell r="G46">
            <v>1.0090909090909091E-2</v>
          </cell>
          <cell r="H46">
            <v>1.8870000000000001E-2</v>
          </cell>
        </row>
        <row r="47">
          <cell r="B47">
            <v>44</v>
          </cell>
          <cell r="C47">
            <v>2.0694899999999978E-2</v>
          </cell>
          <cell r="D47">
            <v>1.7995565217391287E-2</v>
          </cell>
          <cell r="E47">
            <v>2.7317267999999971E-2</v>
          </cell>
          <cell r="F47">
            <v>1.11E-2</v>
          </cell>
          <cell r="G47">
            <v>1.0090909090909091E-2</v>
          </cell>
          <cell r="H47">
            <v>1.8870000000000001E-2</v>
          </cell>
        </row>
        <row r="48">
          <cell r="B48">
            <v>45</v>
          </cell>
          <cell r="C48">
            <v>2.0826379999999978E-2</v>
          </cell>
          <cell r="D48">
            <v>1.8109895652173896E-2</v>
          </cell>
          <cell r="E48">
            <v>2.7490821599999972E-2</v>
          </cell>
          <cell r="F48">
            <v>1.11E-2</v>
          </cell>
          <cell r="G48">
            <v>1.0090909090909091E-2</v>
          </cell>
          <cell r="H48">
            <v>1.8870000000000001E-2</v>
          </cell>
        </row>
        <row r="49">
          <cell r="B49">
            <v>46</v>
          </cell>
          <cell r="C49">
            <v>2.0957859999999977E-2</v>
          </cell>
          <cell r="D49">
            <v>1.8224226086956504E-2</v>
          </cell>
          <cell r="E49">
            <v>2.7664375199999973E-2</v>
          </cell>
          <cell r="F49">
            <v>1.11E-2</v>
          </cell>
          <cell r="G49">
            <v>1.0090909090909091E-2</v>
          </cell>
          <cell r="H49">
            <v>1.8870000000000001E-2</v>
          </cell>
        </row>
        <row r="50">
          <cell r="B50">
            <v>47</v>
          </cell>
          <cell r="C50">
            <v>2.1089339999999977E-2</v>
          </cell>
          <cell r="D50">
            <v>1.8338556521739113E-2</v>
          </cell>
          <cell r="E50">
            <v>2.783792879999997E-2</v>
          </cell>
          <cell r="F50">
            <v>1.11E-2</v>
          </cell>
          <cell r="G50">
            <v>1.0090909090909091E-2</v>
          </cell>
          <cell r="H50">
            <v>1.8870000000000001E-2</v>
          </cell>
        </row>
        <row r="51">
          <cell r="B51">
            <v>48</v>
          </cell>
          <cell r="C51">
            <v>2.1220819999999977E-2</v>
          </cell>
          <cell r="D51">
            <v>1.8452886956521721E-2</v>
          </cell>
          <cell r="E51">
            <v>2.8011482399999971E-2</v>
          </cell>
          <cell r="F51">
            <v>1.11E-2</v>
          </cell>
          <cell r="G51">
            <v>1.0090909090909091E-2</v>
          </cell>
          <cell r="H51">
            <v>1.8870000000000001E-2</v>
          </cell>
        </row>
        <row r="52">
          <cell r="B52">
            <v>49</v>
          </cell>
          <cell r="C52">
            <v>2.1352299999999977E-2</v>
          </cell>
          <cell r="D52">
            <v>1.856721739130433E-2</v>
          </cell>
          <cell r="E52">
            <v>2.8185035999999972E-2</v>
          </cell>
          <cell r="F52">
            <v>1.11E-2</v>
          </cell>
          <cell r="G52">
            <v>1.0090909090909091E-2</v>
          </cell>
          <cell r="H52">
            <v>1.8870000000000001E-2</v>
          </cell>
        </row>
        <row r="53">
          <cell r="B53">
            <v>50</v>
          </cell>
          <cell r="C53">
            <v>2.1483779999999977E-2</v>
          </cell>
          <cell r="D53">
            <v>1.8681547826086938E-2</v>
          </cell>
          <cell r="E53">
            <v>2.835858959999997E-2</v>
          </cell>
          <cell r="F53">
            <v>1.11E-2</v>
          </cell>
          <cell r="G53">
            <v>1.0090909090909091E-2</v>
          </cell>
          <cell r="H53">
            <v>1.8870000000000001E-2</v>
          </cell>
        </row>
        <row r="54">
          <cell r="B54">
            <v>51</v>
          </cell>
          <cell r="C54">
            <v>2.1615259999999976E-2</v>
          </cell>
          <cell r="D54">
            <v>1.8795878260869547E-2</v>
          </cell>
          <cell r="E54">
            <v>2.8532143199999971E-2</v>
          </cell>
          <cell r="F54">
            <v>1.11E-2</v>
          </cell>
          <cell r="G54">
            <v>1.0090909090909091E-2</v>
          </cell>
          <cell r="H54">
            <v>1.8870000000000001E-2</v>
          </cell>
        </row>
        <row r="55">
          <cell r="B55">
            <v>52</v>
          </cell>
          <cell r="C55">
            <v>2.1746739999999976E-2</v>
          </cell>
          <cell r="D55">
            <v>1.8910208695652155E-2</v>
          </cell>
          <cell r="E55">
            <v>2.8705696799999968E-2</v>
          </cell>
          <cell r="F55">
            <v>1.11E-2</v>
          </cell>
          <cell r="G55">
            <v>1.0090909090909091E-2</v>
          </cell>
          <cell r="H55">
            <v>1.8870000000000001E-2</v>
          </cell>
        </row>
        <row r="56">
          <cell r="B56">
            <v>53</v>
          </cell>
          <cell r="C56">
            <v>2.1878219999999976E-2</v>
          </cell>
          <cell r="D56">
            <v>1.9024539130434764E-2</v>
          </cell>
          <cell r="E56">
            <v>2.8879250399999969E-2</v>
          </cell>
          <cell r="F56">
            <v>1.11E-2</v>
          </cell>
          <cell r="G56">
            <v>1.0090909090909091E-2</v>
          </cell>
          <cell r="H56">
            <v>1.8870000000000001E-2</v>
          </cell>
        </row>
        <row r="57">
          <cell r="B57">
            <v>54</v>
          </cell>
          <cell r="C57">
            <v>2.2009699999999976E-2</v>
          </cell>
          <cell r="D57">
            <v>1.9138869565217372E-2</v>
          </cell>
          <cell r="E57">
            <v>2.905280399999997E-2</v>
          </cell>
          <cell r="F57">
            <v>1.11E-2</v>
          </cell>
          <cell r="G57">
            <v>1.0090909090909091E-2</v>
          </cell>
          <cell r="H57">
            <v>1.8870000000000001E-2</v>
          </cell>
        </row>
        <row r="58">
          <cell r="B58">
            <v>55</v>
          </cell>
          <cell r="C58">
            <v>2.2141179999999976E-2</v>
          </cell>
          <cell r="D58">
            <v>1.9253199999999981E-2</v>
          </cell>
          <cell r="E58">
            <v>2.9226357599999968E-2</v>
          </cell>
          <cell r="F58">
            <v>1.11E-2</v>
          </cell>
          <cell r="G58">
            <v>1.0090909090909091E-2</v>
          </cell>
          <cell r="H58">
            <v>1.8870000000000001E-2</v>
          </cell>
        </row>
        <row r="59">
          <cell r="B59">
            <v>56</v>
          </cell>
          <cell r="C59">
            <v>2.2272659999999975E-2</v>
          </cell>
          <cell r="D59">
            <v>1.9367530434782589E-2</v>
          </cell>
          <cell r="E59">
            <v>2.9399911199999969E-2</v>
          </cell>
          <cell r="F59">
            <v>1.11E-2</v>
          </cell>
          <cell r="G59">
            <v>1.0090909090909091E-2</v>
          </cell>
          <cell r="H59">
            <v>1.8870000000000001E-2</v>
          </cell>
        </row>
        <row r="60">
          <cell r="B60">
            <v>57</v>
          </cell>
          <cell r="C60">
            <v>2.2404139999999975E-2</v>
          </cell>
          <cell r="D60">
            <v>1.9481860869565198E-2</v>
          </cell>
          <cell r="E60">
            <v>2.957346479999997E-2</v>
          </cell>
          <cell r="F60">
            <v>1.11E-2</v>
          </cell>
          <cell r="G60">
            <v>1.0090909090909091E-2</v>
          </cell>
          <cell r="H60">
            <v>1.8870000000000001E-2</v>
          </cell>
        </row>
        <row r="61">
          <cell r="B61">
            <v>58</v>
          </cell>
          <cell r="C61">
            <v>2.2535619999999975E-2</v>
          </cell>
          <cell r="D61">
            <v>1.9596191304347806E-2</v>
          </cell>
          <cell r="E61">
            <v>2.9747018399999967E-2</v>
          </cell>
          <cell r="F61">
            <v>1.11E-2</v>
          </cell>
          <cell r="G61">
            <v>1.0090909090909091E-2</v>
          </cell>
          <cell r="H61">
            <v>1.8870000000000001E-2</v>
          </cell>
        </row>
        <row r="62">
          <cell r="B62">
            <v>59</v>
          </cell>
          <cell r="C62">
            <v>2.2667099999999975E-2</v>
          </cell>
          <cell r="D62">
            <v>1.9710521739130415E-2</v>
          </cell>
          <cell r="E62">
            <v>2.9920571999999968E-2</v>
          </cell>
          <cell r="F62">
            <v>1.11E-2</v>
          </cell>
          <cell r="G62">
            <v>1.0090909090909091E-2</v>
          </cell>
          <cell r="H62">
            <v>1.8870000000000001E-2</v>
          </cell>
        </row>
        <row r="63">
          <cell r="B63">
            <v>60</v>
          </cell>
          <cell r="C63">
            <v>2.2798579999999975E-2</v>
          </cell>
          <cell r="D63">
            <v>1.9824852173913023E-2</v>
          </cell>
          <cell r="E63">
            <v>3.0094125599999969E-2</v>
          </cell>
          <cell r="F63">
            <v>1.1118300000000001E-2</v>
          </cell>
          <cell r="G63">
            <v>1.0107545454545454E-2</v>
          </cell>
          <cell r="H63">
            <v>1.8901110000000002E-2</v>
          </cell>
        </row>
        <row r="64">
          <cell r="B64">
            <v>61</v>
          </cell>
          <cell r="C64">
            <v>2.2930059999999974E-2</v>
          </cell>
          <cell r="D64">
            <v>1.9939182608695632E-2</v>
          </cell>
          <cell r="E64">
            <v>3.0267679199999967E-2</v>
          </cell>
          <cell r="F64">
            <v>1.1136600000000002E-2</v>
          </cell>
          <cell r="G64">
            <v>1.0124181818181819E-2</v>
          </cell>
          <cell r="H64">
            <v>1.8932220000000003E-2</v>
          </cell>
        </row>
        <row r="65">
          <cell r="B65">
            <v>62</v>
          </cell>
          <cell r="C65">
            <v>2.3061539999999974E-2</v>
          </cell>
          <cell r="D65">
            <v>2.005351304347824E-2</v>
          </cell>
          <cell r="E65">
            <v>3.0441232799999968E-2</v>
          </cell>
          <cell r="F65">
            <v>1.1154900000000002E-2</v>
          </cell>
          <cell r="G65">
            <v>1.0140818181818183E-2</v>
          </cell>
          <cell r="H65">
            <v>1.8963330000000004E-2</v>
          </cell>
        </row>
        <row r="66">
          <cell r="B66">
            <v>63</v>
          </cell>
          <cell r="C66">
            <v>2.3193019999999974E-2</v>
          </cell>
          <cell r="D66">
            <v>2.0167843478260849E-2</v>
          </cell>
          <cell r="E66">
            <v>3.0614786399999969E-2</v>
          </cell>
          <cell r="F66">
            <v>1.1173200000000003E-2</v>
          </cell>
          <cell r="G66">
            <v>1.0157454545454548E-2</v>
          </cell>
          <cell r="H66">
            <v>1.8994440000000005E-2</v>
          </cell>
        </row>
        <row r="67">
          <cell r="B67">
            <v>64</v>
          </cell>
          <cell r="C67">
            <v>2.3324499999999974E-2</v>
          </cell>
          <cell r="D67">
            <v>2.0282173913043457E-2</v>
          </cell>
          <cell r="E67">
            <v>3.0788339999999966E-2</v>
          </cell>
          <cell r="F67">
            <v>1.1191500000000004E-2</v>
          </cell>
          <cell r="G67">
            <v>1.0174090909090912E-2</v>
          </cell>
          <cell r="H67">
            <v>1.9025550000000006E-2</v>
          </cell>
        </row>
        <row r="68">
          <cell r="B68">
            <v>65</v>
          </cell>
          <cell r="C68">
            <v>2.3455979999999974E-2</v>
          </cell>
          <cell r="D68">
            <v>2.0396504347826066E-2</v>
          </cell>
          <cell r="E68">
            <v>3.0961893599999967E-2</v>
          </cell>
          <cell r="F68">
            <v>1.1209800000000004E-2</v>
          </cell>
          <cell r="G68">
            <v>1.0190727272727275E-2</v>
          </cell>
          <cell r="H68">
            <v>1.9056660000000007E-2</v>
          </cell>
        </row>
        <row r="69">
          <cell r="B69">
            <v>66</v>
          </cell>
          <cell r="C69">
            <v>2.3587459999999973E-2</v>
          </cell>
          <cell r="D69">
            <v>2.0510834782608674E-2</v>
          </cell>
          <cell r="E69">
            <v>3.1135447199999965E-2</v>
          </cell>
          <cell r="F69">
            <v>1.1228100000000005E-2</v>
          </cell>
          <cell r="G69">
            <v>1.0207363636363639E-2</v>
          </cell>
          <cell r="H69">
            <v>1.9087770000000007E-2</v>
          </cell>
        </row>
        <row r="70">
          <cell r="B70">
            <v>67</v>
          </cell>
          <cell r="C70">
            <v>2.3718939999999973E-2</v>
          </cell>
          <cell r="D70">
            <v>2.0625165217391283E-2</v>
          </cell>
          <cell r="E70">
            <v>3.1309000799999966E-2</v>
          </cell>
          <cell r="F70">
            <v>1.1246400000000005E-2</v>
          </cell>
          <cell r="G70">
            <v>1.0224000000000004E-2</v>
          </cell>
          <cell r="H70">
            <v>1.9118880000000008E-2</v>
          </cell>
        </row>
        <row r="71">
          <cell r="B71">
            <v>68</v>
          </cell>
          <cell r="C71">
            <v>2.3850419999999973E-2</v>
          </cell>
          <cell r="D71">
            <v>2.0739495652173891E-2</v>
          </cell>
          <cell r="E71">
            <v>3.1482554399999967E-2</v>
          </cell>
          <cell r="F71">
            <v>1.1264700000000006E-2</v>
          </cell>
          <cell r="G71">
            <v>1.0240636363636368E-2</v>
          </cell>
          <cell r="H71">
            <v>1.9149990000000009E-2</v>
          </cell>
        </row>
        <row r="72">
          <cell r="B72">
            <v>69</v>
          </cell>
          <cell r="C72">
            <v>2.3981899999999973E-2</v>
          </cell>
          <cell r="D72">
            <v>2.08538260869565E-2</v>
          </cell>
          <cell r="E72">
            <v>3.1656107999999968E-2</v>
          </cell>
          <cell r="F72">
            <v>1.1283000000000007E-2</v>
          </cell>
          <cell r="G72">
            <v>1.0257272727272733E-2</v>
          </cell>
          <cell r="H72">
            <v>1.918110000000001E-2</v>
          </cell>
        </row>
        <row r="73">
          <cell r="B73">
            <v>70</v>
          </cell>
          <cell r="C73">
            <v>2.4113379999999972E-2</v>
          </cell>
          <cell r="D73">
            <v>2.0968156521739108E-2</v>
          </cell>
          <cell r="E73">
            <v>3.1829661599999969E-2</v>
          </cell>
          <cell r="F73">
            <v>1.1301300000000007E-2</v>
          </cell>
          <cell r="G73">
            <v>1.0273909090909097E-2</v>
          </cell>
          <cell r="H73">
            <v>1.9212210000000011E-2</v>
          </cell>
        </row>
        <row r="74">
          <cell r="B74">
            <v>71</v>
          </cell>
          <cell r="C74">
            <v>2.4244859999999972E-2</v>
          </cell>
          <cell r="D74">
            <v>2.1082486956521717E-2</v>
          </cell>
          <cell r="E74">
            <v>3.2003215199999963E-2</v>
          </cell>
          <cell r="F74">
            <v>1.1319600000000008E-2</v>
          </cell>
          <cell r="G74">
            <v>1.029054545454546E-2</v>
          </cell>
          <cell r="H74">
            <v>1.9243320000000012E-2</v>
          </cell>
        </row>
        <row r="75">
          <cell r="B75">
            <v>72</v>
          </cell>
          <cell r="C75">
            <v>2.4376339999999972E-2</v>
          </cell>
          <cell r="D75">
            <v>2.1196817391304325E-2</v>
          </cell>
          <cell r="E75">
            <v>3.2176768799999964E-2</v>
          </cell>
          <cell r="F75">
            <v>1.1337900000000008E-2</v>
          </cell>
          <cell r="G75">
            <v>1.0307181818181825E-2</v>
          </cell>
          <cell r="H75">
            <v>1.9274430000000013E-2</v>
          </cell>
        </row>
        <row r="76">
          <cell r="B76">
            <v>73</v>
          </cell>
          <cell r="C76">
            <v>2.4507819999999972E-2</v>
          </cell>
          <cell r="D76">
            <v>2.1311147826086934E-2</v>
          </cell>
          <cell r="E76">
            <v>3.2350322399999965E-2</v>
          </cell>
          <cell r="F76">
            <v>1.1356200000000009E-2</v>
          </cell>
          <cell r="G76">
            <v>1.0323818181818189E-2</v>
          </cell>
          <cell r="H76">
            <v>1.9305540000000013E-2</v>
          </cell>
        </row>
        <row r="77">
          <cell r="B77">
            <v>74</v>
          </cell>
          <cell r="C77">
            <v>2.4639299999999972E-2</v>
          </cell>
          <cell r="D77">
            <v>2.1425478260869543E-2</v>
          </cell>
          <cell r="E77">
            <v>3.2523875999999965E-2</v>
          </cell>
          <cell r="F77">
            <v>1.137450000000001E-2</v>
          </cell>
          <cell r="G77">
            <v>1.0340454545454554E-2</v>
          </cell>
          <cell r="H77">
            <v>1.9336650000000014E-2</v>
          </cell>
        </row>
        <row r="78">
          <cell r="B78">
            <v>75</v>
          </cell>
          <cell r="C78">
            <v>2.4770779999999971E-2</v>
          </cell>
          <cell r="D78">
            <v>2.1539808695652151E-2</v>
          </cell>
          <cell r="E78">
            <v>3.2697429599999966E-2</v>
          </cell>
          <cell r="F78">
            <v>1.139280000000001E-2</v>
          </cell>
          <cell r="G78">
            <v>1.0357090909090918E-2</v>
          </cell>
          <cell r="H78">
            <v>1.9367760000000019E-2</v>
          </cell>
        </row>
        <row r="79">
          <cell r="B79">
            <v>76</v>
          </cell>
          <cell r="C79">
            <v>2.4902259999999971E-2</v>
          </cell>
          <cell r="D79">
            <v>2.165413913043476E-2</v>
          </cell>
          <cell r="E79">
            <v>3.287098319999996E-2</v>
          </cell>
          <cell r="F79">
            <v>1.1411100000000011E-2</v>
          </cell>
          <cell r="G79">
            <v>1.0373727272727281E-2</v>
          </cell>
          <cell r="H79">
            <v>1.9398870000000019E-2</v>
          </cell>
        </row>
        <row r="80">
          <cell r="B80">
            <v>77</v>
          </cell>
          <cell r="C80">
            <v>2.5033739999999971E-2</v>
          </cell>
          <cell r="D80">
            <v>2.1768469565217368E-2</v>
          </cell>
          <cell r="E80">
            <v>3.3044536799999961E-2</v>
          </cell>
          <cell r="F80">
            <v>1.1429400000000011E-2</v>
          </cell>
          <cell r="G80">
            <v>1.0390363636363645E-2</v>
          </cell>
          <cell r="H80">
            <v>1.942998000000002E-2</v>
          </cell>
        </row>
        <row r="81">
          <cell r="B81">
            <v>78</v>
          </cell>
          <cell r="C81">
            <v>2.5165219999999971E-2</v>
          </cell>
          <cell r="D81">
            <v>2.1882799999999977E-2</v>
          </cell>
          <cell r="E81">
            <v>3.3218090399999962E-2</v>
          </cell>
          <cell r="F81">
            <v>1.1447700000000012E-2</v>
          </cell>
          <cell r="G81">
            <v>1.040700000000001E-2</v>
          </cell>
          <cell r="H81">
            <v>1.9461090000000021E-2</v>
          </cell>
        </row>
        <row r="82">
          <cell r="B82">
            <v>79</v>
          </cell>
          <cell r="C82">
            <v>2.5296699999999971E-2</v>
          </cell>
          <cell r="D82">
            <v>2.1997130434782585E-2</v>
          </cell>
          <cell r="E82">
            <v>3.3391643999999963E-2</v>
          </cell>
          <cell r="F82">
            <v>1.1466000000000013E-2</v>
          </cell>
          <cell r="G82">
            <v>1.0423636363636374E-2</v>
          </cell>
          <cell r="H82">
            <v>1.9492200000000022E-2</v>
          </cell>
        </row>
        <row r="83">
          <cell r="B83">
            <v>80</v>
          </cell>
          <cell r="C83">
            <v>2.542817999999997E-2</v>
          </cell>
          <cell r="D83">
            <v>2.2111460869565194E-2</v>
          </cell>
          <cell r="E83">
            <v>3.3565197599999964E-2</v>
          </cell>
          <cell r="F83">
            <v>1.1484300000000013E-2</v>
          </cell>
          <cell r="G83">
            <v>1.0440272727272739E-2</v>
          </cell>
          <cell r="H83">
            <v>1.9523310000000023E-2</v>
          </cell>
        </row>
        <row r="84">
          <cell r="B84">
            <v>81</v>
          </cell>
          <cell r="C84">
            <v>2.555965999999997E-2</v>
          </cell>
          <cell r="D84">
            <v>2.2225791304347802E-2</v>
          </cell>
          <cell r="E84">
            <v>3.3738751199999965E-2</v>
          </cell>
          <cell r="F84">
            <v>1.1502600000000014E-2</v>
          </cell>
          <cell r="G84">
            <v>1.0456909090909104E-2</v>
          </cell>
          <cell r="H84">
            <v>1.9554420000000024E-2</v>
          </cell>
        </row>
        <row r="85">
          <cell r="B85">
            <v>82</v>
          </cell>
          <cell r="C85">
            <v>2.569113999999997E-2</v>
          </cell>
          <cell r="D85">
            <v>2.2340121739130411E-2</v>
          </cell>
          <cell r="E85">
            <v>3.3912304799999959E-2</v>
          </cell>
          <cell r="F85">
            <v>1.1520900000000014E-2</v>
          </cell>
          <cell r="G85">
            <v>1.0473545454545466E-2</v>
          </cell>
          <cell r="H85">
            <v>1.9585530000000025E-2</v>
          </cell>
        </row>
        <row r="86">
          <cell r="B86">
            <v>83</v>
          </cell>
          <cell r="C86">
            <v>2.582261999999997E-2</v>
          </cell>
          <cell r="D86">
            <v>2.2454452173913019E-2</v>
          </cell>
          <cell r="E86">
            <v>3.408585839999996E-2</v>
          </cell>
          <cell r="F86">
            <v>1.1539200000000015E-2</v>
          </cell>
          <cell r="G86">
            <v>1.0490181818181831E-2</v>
          </cell>
          <cell r="H86">
            <v>1.9616640000000025E-2</v>
          </cell>
        </row>
        <row r="87">
          <cell r="B87">
            <v>84</v>
          </cell>
          <cell r="C87">
            <v>2.595409999999997E-2</v>
          </cell>
          <cell r="D87">
            <v>2.2568782608695628E-2</v>
          </cell>
          <cell r="E87">
            <v>3.4259411999999961E-2</v>
          </cell>
          <cell r="F87">
            <v>1.1557500000000016E-2</v>
          </cell>
          <cell r="G87">
            <v>1.0506818181818195E-2</v>
          </cell>
          <cell r="H87">
            <v>1.9647750000000026E-2</v>
          </cell>
        </row>
        <row r="88">
          <cell r="B88">
            <v>85</v>
          </cell>
          <cell r="C88">
            <v>2.6085579999999969E-2</v>
          </cell>
          <cell r="D88">
            <v>2.2683113043478236E-2</v>
          </cell>
          <cell r="E88">
            <v>3.4432965599999962E-2</v>
          </cell>
          <cell r="F88">
            <v>1.1575800000000016E-2</v>
          </cell>
          <cell r="G88">
            <v>1.052345454545456E-2</v>
          </cell>
          <cell r="H88">
            <v>1.9678860000000027E-2</v>
          </cell>
        </row>
        <row r="89">
          <cell r="B89">
            <v>86</v>
          </cell>
          <cell r="C89">
            <v>2.6217059999999969E-2</v>
          </cell>
          <cell r="D89">
            <v>2.2797443478260845E-2</v>
          </cell>
          <cell r="E89">
            <v>3.4606519199999963E-2</v>
          </cell>
          <cell r="F89">
            <v>1.1594100000000017E-2</v>
          </cell>
          <cell r="G89">
            <v>1.0540090909090924E-2</v>
          </cell>
          <cell r="H89">
            <v>1.9709970000000028E-2</v>
          </cell>
        </row>
        <row r="90">
          <cell r="B90">
            <v>87</v>
          </cell>
          <cell r="C90">
            <v>2.6348539999999969E-2</v>
          </cell>
          <cell r="D90">
            <v>2.2911773913043453E-2</v>
          </cell>
          <cell r="E90">
            <v>3.4780072799999957E-2</v>
          </cell>
          <cell r="F90">
            <v>1.1612400000000017E-2</v>
          </cell>
          <cell r="G90">
            <v>1.0556727272727287E-2</v>
          </cell>
          <cell r="H90">
            <v>1.9741080000000029E-2</v>
          </cell>
        </row>
        <row r="91">
          <cell r="B91">
            <v>88</v>
          </cell>
          <cell r="C91">
            <v>2.6480019999999969E-2</v>
          </cell>
          <cell r="D91">
            <v>2.3026104347826062E-2</v>
          </cell>
          <cell r="E91">
            <v>3.4953626399999958E-2</v>
          </cell>
          <cell r="F91">
            <v>1.1630700000000018E-2</v>
          </cell>
          <cell r="G91">
            <v>1.0573363636363652E-2</v>
          </cell>
          <cell r="H91">
            <v>1.977219000000003E-2</v>
          </cell>
        </row>
        <row r="92">
          <cell r="B92">
            <v>89</v>
          </cell>
          <cell r="C92">
            <v>2.6611499999999969E-2</v>
          </cell>
          <cell r="D92">
            <v>2.314043478260867E-2</v>
          </cell>
          <cell r="E92">
            <v>3.5127179999999959E-2</v>
          </cell>
          <cell r="F92">
            <v>1.1649000000000019E-2</v>
          </cell>
          <cell r="G92">
            <v>1.0590000000000016E-2</v>
          </cell>
          <cell r="H92">
            <v>1.9803300000000031E-2</v>
          </cell>
        </row>
        <row r="93">
          <cell r="B93">
            <v>90</v>
          </cell>
          <cell r="C93">
            <v>2.6742979999999968E-2</v>
          </cell>
          <cell r="D93">
            <v>2.3254765217391279E-2</v>
          </cell>
          <cell r="E93">
            <v>3.530073359999996E-2</v>
          </cell>
          <cell r="F93">
            <v>1.1667300000000019E-2</v>
          </cell>
          <cell r="G93">
            <v>1.0606636363636381E-2</v>
          </cell>
          <cell r="H93">
            <v>1.9834410000000031E-2</v>
          </cell>
        </row>
        <row r="94">
          <cell r="B94">
            <v>91</v>
          </cell>
          <cell r="C94">
            <v>2.6874459999999968E-2</v>
          </cell>
          <cell r="D94">
            <v>2.3369095652173887E-2</v>
          </cell>
          <cell r="E94">
            <v>3.5474287199999961E-2</v>
          </cell>
          <cell r="F94">
            <v>1.168560000000002E-2</v>
          </cell>
          <cell r="G94">
            <v>1.0623272727272745E-2</v>
          </cell>
          <cell r="H94">
            <v>1.9865520000000032E-2</v>
          </cell>
        </row>
        <row r="95">
          <cell r="B95">
            <v>92</v>
          </cell>
          <cell r="C95">
            <v>2.7005939999999968E-2</v>
          </cell>
          <cell r="D95">
            <v>2.3483426086956496E-2</v>
          </cell>
          <cell r="E95">
            <v>3.5647840799999962E-2</v>
          </cell>
          <cell r="F95">
            <v>1.1703900000000021E-2</v>
          </cell>
          <cell r="G95">
            <v>1.063990909090911E-2</v>
          </cell>
          <cell r="H95">
            <v>1.9896630000000033E-2</v>
          </cell>
        </row>
        <row r="96">
          <cell r="B96">
            <v>93</v>
          </cell>
          <cell r="C96">
            <v>2.7137419999999968E-2</v>
          </cell>
          <cell r="D96">
            <v>2.3597756521739104E-2</v>
          </cell>
          <cell r="E96">
            <v>3.5821394399999956E-2</v>
          </cell>
          <cell r="F96">
            <v>1.1722200000000021E-2</v>
          </cell>
          <cell r="G96">
            <v>1.0656545454545472E-2</v>
          </cell>
          <cell r="H96">
            <v>1.9927740000000034E-2</v>
          </cell>
        </row>
        <row r="97">
          <cell r="B97">
            <v>94</v>
          </cell>
          <cell r="C97">
            <v>2.7268899999999967E-2</v>
          </cell>
          <cell r="D97">
            <v>2.3712086956521713E-2</v>
          </cell>
          <cell r="E97">
            <v>3.5994947999999957E-2</v>
          </cell>
          <cell r="F97">
            <v>1.1740500000000022E-2</v>
          </cell>
          <cell r="G97">
            <v>1.0673181818181837E-2</v>
          </cell>
          <cell r="H97">
            <v>1.9958850000000035E-2</v>
          </cell>
        </row>
        <row r="98">
          <cell r="B98">
            <v>95</v>
          </cell>
          <cell r="C98">
            <v>2.7400379999999967E-2</v>
          </cell>
          <cell r="D98">
            <v>2.3826417391304321E-2</v>
          </cell>
          <cell r="E98">
            <v>3.6168501599999958E-2</v>
          </cell>
          <cell r="F98">
            <v>1.1758800000000022E-2</v>
          </cell>
          <cell r="G98">
            <v>1.0689818181818201E-2</v>
          </cell>
          <cell r="H98">
            <v>1.9989960000000036E-2</v>
          </cell>
        </row>
        <row r="99">
          <cell r="B99">
            <v>96</v>
          </cell>
          <cell r="C99">
            <v>2.7531859999999967E-2</v>
          </cell>
          <cell r="D99">
            <v>2.394074782608693E-2</v>
          </cell>
          <cell r="E99">
            <v>3.6342055199999959E-2</v>
          </cell>
          <cell r="F99">
            <v>1.1777100000000023E-2</v>
          </cell>
          <cell r="G99">
            <v>1.0706454545454566E-2</v>
          </cell>
          <cell r="H99">
            <v>2.002107000000004E-2</v>
          </cell>
        </row>
        <row r="100">
          <cell r="B100">
            <v>97</v>
          </cell>
          <cell r="C100">
            <v>2.7663339999999967E-2</v>
          </cell>
          <cell r="D100">
            <v>2.4055078260869538E-2</v>
          </cell>
          <cell r="E100">
            <v>3.651560879999996E-2</v>
          </cell>
          <cell r="F100">
            <v>1.1795400000000024E-2</v>
          </cell>
          <cell r="G100">
            <v>1.072309090909093E-2</v>
          </cell>
          <cell r="H100">
            <v>2.0052180000000041E-2</v>
          </cell>
        </row>
        <row r="101">
          <cell r="B101">
            <v>98</v>
          </cell>
          <cell r="C101">
            <v>2.7794819999999967E-2</v>
          </cell>
          <cell r="D101">
            <v>2.4169408695652147E-2</v>
          </cell>
          <cell r="E101">
            <v>3.6689162399999961E-2</v>
          </cell>
          <cell r="F101">
            <v>1.1813700000000024E-2</v>
          </cell>
          <cell r="G101">
            <v>1.0739727272727293E-2</v>
          </cell>
          <cell r="H101">
            <v>2.0083290000000042E-2</v>
          </cell>
        </row>
        <row r="102">
          <cell r="B102">
            <v>99</v>
          </cell>
          <cell r="C102">
            <v>2.7926299999999966E-2</v>
          </cell>
          <cell r="D102">
            <v>2.4283739130434755E-2</v>
          </cell>
          <cell r="E102">
            <v>3.6862715999999955E-2</v>
          </cell>
          <cell r="F102">
            <v>1.1832000000000025E-2</v>
          </cell>
          <cell r="G102">
            <v>1.0756363636363658E-2</v>
          </cell>
          <cell r="H102">
            <v>2.0114400000000043E-2</v>
          </cell>
        </row>
        <row r="103">
          <cell r="B103">
            <v>100</v>
          </cell>
          <cell r="C103">
            <v>2.8057779999999966E-2</v>
          </cell>
          <cell r="D103">
            <v>2.4398069565217364E-2</v>
          </cell>
          <cell r="E103">
            <v>3.7036269599999956E-2</v>
          </cell>
          <cell r="F103">
            <v>1.1850300000000025E-2</v>
          </cell>
          <cell r="G103">
            <v>1.0773000000000022E-2</v>
          </cell>
          <cell r="H103">
            <v>2.0145510000000044E-2</v>
          </cell>
        </row>
        <row r="104">
          <cell r="B104">
            <v>101</v>
          </cell>
          <cell r="C104">
            <v>2.8189259999999966E-2</v>
          </cell>
          <cell r="D104">
            <v>2.4512399999999972E-2</v>
          </cell>
          <cell r="E104">
            <v>3.7209823199999957E-2</v>
          </cell>
          <cell r="F104">
            <v>1.1868600000000026E-2</v>
          </cell>
          <cell r="G104">
            <v>1.0789636363636387E-2</v>
          </cell>
          <cell r="H104">
            <v>2.0176620000000044E-2</v>
          </cell>
        </row>
        <row r="105">
          <cell r="B105">
            <v>102</v>
          </cell>
          <cell r="C105">
            <v>2.8320739999999966E-2</v>
          </cell>
          <cell r="D105">
            <v>2.4626730434782581E-2</v>
          </cell>
          <cell r="E105">
            <v>3.7383376799999958E-2</v>
          </cell>
          <cell r="F105">
            <v>1.1886900000000027E-2</v>
          </cell>
          <cell r="G105">
            <v>1.0806272727272751E-2</v>
          </cell>
          <cell r="H105">
            <v>2.0207730000000045E-2</v>
          </cell>
        </row>
        <row r="106">
          <cell r="B106">
            <v>103</v>
          </cell>
          <cell r="C106">
            <v>2.8452219999999966E-2</v>
          </cell>
          <cell r="D106">
            <v>2.4741060869565189E-2</v>
          </cell>
          <cell r="E106">
            <v>3.7556930399999959E-2</v>
          </cell>
          <cell r="F106">
            <v>1.1905200000000027E-2</v>
          </cell>
          <cell r="G106">
            <v>1.0822909090909114E-2</v>
          </cell>
          <cell r="H106">
            <v>2.0238840000000046E-2</v>
          </cell>
        </row>
        <row r="107">
          <cell r="B107">
            <v>104</v>
          </cell>
          <cell r="C107">
            <v>2.8583699999999965E-2</v>
          </cell>
          <cell r="D107">
            <v>2.4855391304347798E-2</v>
          </cell>
          <cell r="E107">
            <v>3.7730483999999953E-2</v>
          </cell>
          <cell r="F107">
            <v>1.1923500000000028E-2</v>
          </cell>
          <cell r="G107">
            <v>1.0839545454545478E-2</v>
          </cell>
          <cell r="H107">
            <v>2.0269950000000047E-2</v>
          </cell>
        </row>
        <row r="108">
          <cell r="B108">
            <v>105</v>
          </cell>
          <cell r="C108">
            <v>2.8715179999999965E-2</v>
          </cell>
          <cell r="D108">
            <v>2.4969721739130406E-2</v>
          </cell>
          <cell r="E108">
            <v>3.7904037599999954E-2</v>
          </cell>
          <cell r="F108">
            <v>1.1941800000000028E-2</v>
          </cell>
          <cell r="G108">
            <v>1.0856181818181843E-2</v>
          </cell>
          <cell r="H108">
            <v>2.0301060000000048E-2</v>
          </cell>
        </row>
        <row r="109">
          <cell r="B109">
            <v>106</v>
          </cell>
          <cell r="C109">
            <v>2.8846659999999965E-2</v>
          </cell>
          <cell r="D109">
            <v>2.5084052173913015E-2</v>
          </cell>
          <cell r="E109">
            <v>3.8077591199999955E-2</v>
          </cell>
          <cell r="F109">
            <v>1.1960100000000029E-2</v>
          </cell>
          <cell r="G109">
            <v>1.0872818181818207E-2</v>
          </cell>
          <cell r="H109">
            <v>2.0332170000000049E-2</v>
          </cell>
        </row>
        <row r="110">
          <cell r="B110">
            <v>107</v>
          </cell>
          <cell r="C110">
            <v>2.8978139999999965E-2</v>
          </cell>
          <cell r="D110">
            <v>2.5198382608695623E-2</v>
          </cell>
          <cell r="E110">
            <v>3.8251144799999956E-2</v>
          </cell>
          <cell r="F110">
            <v>1.197840000000003E-2</v>
          </cell>
          <cell r="G110">
            <v>1.0889454545454572E-2</v>
          </cell>
          <cell r="H110">
            <v>2.036328000000005E-2</v>
          </cell>
        </row>
        <row r="111">
          <cell r="B111">
            <v>108</v>
          </cell>
          <cell r="C111">
            <v>2.9109619999999965E-2</v>
          </cell>
          <cell r="D111">
            <v>2.5312713043478232E-2</v>
          </cell>
          <cell r="E111">
            <v>3.8424698399999957E-2</v>
          </cell>
          <cell r="F111">
            <v>1.199670000000003E-2</v>
          </cell>
          <cell r="G111">
            <v>1.0906090909090936E-2</v>
          </cell>
          <cell r="H111">
            <v>2.039439000000005E-2</v>
          </cell>
        </row>
        <row r="112">
          <cell r="B112">
            <v>109</v>
          </cell>
          <cell r="C112">
            <v>2.9241099999999964E-2</v>
          </cell>
          <cell r="D112">
            <v>2.5427043478260841E-2</v>
          </cell>
          <cell r="E112">
            <v>3.8598251999999958E-2</v>
          </cell>
          <cell r="F112">
            <v>1.2015000000000031E-2</v>
          </cell>
          <cell r="G112">
            <v>1.0922727272727299E-2</v>
          </cell>
          <cell r="H112">
            <v>2.0425500000000051E-2</v>
          </cell>
        </row>
        <row r="113">
          <cell r="B113">
            <v>110</v>
          </cell>
          <cell r="C113">
            <v>2.9372579999999964E-2</v>
          </cell>
          <cell r="D113">
            <v>2.5541373913043449E-2</v>
          </cell>
          <cell r="E113">
            <v>3.8771805599999952E-2</v>
          </cell>
          <cell r="F113">
            <v>1.2033300000000031E-2</v>
          </cell>
          <cell r="G113">
            <v>1.0939363636363664E-2</v>
          </cell>
          <cell r="H113">
            <v>2.0456610000000052E-2</v>
          </cell>
        </row>
        <row r="114">
          <cell r="B114">
            <v>111</v>
          </cell>
          <cell r="C114">
            <v>2.9504059999999964E-2</v>
          </cell>
          <cell r="D114">
            <v>2.5655704347826058E-2</v>
          </cell>
          <cell r="E114">
            <v>3.8945359199999953E-2</v>
          </cell>
          <cell r="F114">
            <v>1.2051600000000032E-2</v>
          </cell>
          <cell r="G114">
            <v>1.0956000000000028E-2</v>
          </cell>
          <cell r="H114">
            <v>2.0487720000000053E-2</v>
          </cell>
        </row>
        <row r="115">
          <cell r="B115">
            <v>112</v>
          </cell>
          <cell r="C115">
            <v>2.9635539999999964E-2</v>
          </cell>
          <cell r="D115">
            <v>2.5770034782608666E-2</v>
          </cell>
          <cell r="E115">
            <v>3.9118912799999954E-2</v>
          </cell>
          <cell r="F115">
            <v>1.2069900000000033E-2</v>
          </cell>
          <cell r="G115">
            <v>1.0972636363636393E-2</v>
          </cell>
          <cell r="H115">
            <v>2.0518830000000054E-2</v>
          </cell>
        </row>
        <row r="116">
          <cell r="B116">
            <v>113</v>
          </cell>
          <cell r="C116">
            <v>2.9767019999999964E-2</v>
          </cell>
          <cell r="D116">
            <v>2.5884365217391275E-2</v>
          </cell>
          <cell r="E116">
            <v>3.9292466399999955E-2</v>
          </cell>
          <cell r="F116">
            <v>1.2088200000000033E-2</v>
          </cell>
          <cell r="G116">
            <v>1.0989272727272757E-2</v>
          </cell>
          <cell r="H116">
            <v>2.0549940000000055E-2</v>
          </cell>
        </row>
        <row r="117">
          <cell r="B117">
            <v>114</v>
          </cell>
          <cell r="C117">
            <v>2.9898499999999963E-2</v>
          </cell>
          <cell r="D117">
            <v>2.5998695652173883E-2</v>
          </cell>
          <cell r="E117">
            <v>3.9466019999999956E-2</v>
          </cell>
          <cell r="F117">
            <v>1.2106500000000034E-2</v>
          </cell>
          <cell r="G117">
            <v>1.100590909090912E-2</v>
          </cell>
          <cell r="H117">
            <v>2.0581050000000056E-2</v>
          </cell>
        </row>
        <row r="118">
          <cell r="B118">
            <v>115</v>
          </cell>
          <cell r="C118">
            <v>3.0029979999999963E-2</v>
          </cell>
          <cell r="D118">
            <v>2.6113026086956492E-2</v>
          </cell>
          <cell r="E118">
            <v>3.963957359999995E-2</v>
          </cell>
          <cell r="F118">
            <v>1.2124800000000035E-2</v>
          </cell>
          <cell r="G118">
            <v>1.1022545454545484E-2</v>
          </cell>
          <cell r="H118">
            <v>2.0612160000000056E-2</v>
          </cell>
        </row>
        <row r="119">
          <cell r="B119">
            <v>116</v>
          </cell>
          <cell r="C119">
            <v>3.0161459999999963E-2</v>
          </cell>
          <cell r="D119">
            <v>2.62273565217391E-2</v>
          </cell>
          <cell r="E119">
            <v>3.9813127199999951E-2</v>
          </cell>
          <cell r="F119">
            <v>1.2143100000000035E-2</v>
          </cell>
          <cell r="G119">
            <v>1.1039181818181849E-2</v>
          </cell>
          <cell r="H119">
            <v>2.0643270000000061E-2</v>
          </cell>
        </row>
        <row r="120">
          <cell r="B120">
            <v>117</v>
          </cell>
          <cell r="C120">
            <v>3.0292939999999963E-2</v>
          </cell>
          <cell r="D120">
            <v>2.6341686956521709E-2</v>
          </cell>
          <cell r="E120">
            <v>3.9986680799999952E-2</v>
          </cell>
          <cell r="F120">
            <v>1.2161400000000036E-2</v>
          </cell>
          <cell r="G120">
            <v>1.1055818181818214E-2</v>
          </cell>
          <cell r="H120">
            <v>2.0674380000000062E-2</v>
          </cell>
        </row>
        <row r="121">
          <cell r="B121">
            <v>118</v>
          </cell>
          <cell r="C121">
            <v>3.0424419999999962E-2</v>
          </cell>
          <cell r="D121">
            <v>2.6456017391304317E-2</v>
          </cell>
          <cell r="E121">
            <v>4.0160234399999953E-2</v>
          </cell>
          <cell r="F121">
            <v>1.2179700000000036E-2</v>
          </cell>
          <cell r="G121">
            <v>1.1072454545454578E-2</v>
          </cell>
          <cell r="H121">
            <v>2.0705490000000062E-2</v>
          </cell>
        </row>
        <row r="122">
          <cell r="B122">
            <v>119</v>
          </cell>
          <cell r="C122">
            <v>3.0555899999999962E-2</v>
          </cell>
          <cell r="D122">
            <v>2.6570347826086926E-2</v>
          </cell>
          <cell r="E122">
            <v>4.0333787999999954E-2</v>
          </cell>
          <cell r="F122">
            <v>1.2198000000000037E-2</v>
          </cell>
          <cell r="G122">
            <v>1.1089090909090943E-2</v>
          </cell>
          <cell r="H122">
            <v>2.0736600000000063E-2</v>
          </cell>
        </row>
        <row r="123">
          <cell r="B123">
            <v>120</v>
          </cell>
          <cell r="C123">
            <v>3.0687379999999962E-2</v>
          </cell>
          <cell r="D123">
            <v>2.6684678260869534E-2</v>
          </cell>
          <cell r="E123">
            <v>4.0507341599999955E-2</v>
          </cell>
          <cell r="F123">
            <v>1.2216300000000038E-2</v>
          </cell>
          <cell r="G123">
            <v>1.1105727272727305E-2</v>
          </cell>
          <cell r="H123">
            <v>2.0767710000000064E-2</v>
          </cell>
        </row>
        <row r="124">
          <cell r="B124">
            <v>121</v>
          </cell>
          <cell r="C124">
            <v>3.0803379999999964E-2</v>
          </cell>
          <cell r="D124">
            <v>2.6785547826086928E-2</v>
          </cell>
          <cell r="E124">
            <v>4.0660461599999954E-2</v>
          </cell>
          <cell r="F124">
            <v>1.2229300000000038E-2</v>
          </cell>
          <cell r="G124">
            <v>1.1117545454545489E-2</v>
          </cell>
          <cell r="H124">
            <v>2.0789810000000065E-2</v>
          </cell>
        </row>
        <row r="125">
          <cell r="B125">
            <v>122</v>
          </cell>
          <cell r="C125">
            <v>3.0919379999999965E-2</v>
          </cell>
          <cell r="D125">
            <v>2.6886417391304318E-2</v>
          </cell>
          <cell r="E125">
            <v>4.0813581599999954E-2</v>
          </cell>
          <cell r="F125">
            <v>1.2242300000000039E-2</v>
          </cell>
          <cell r="G125">
            <v>1.1129363636363672E-2</v>
          </cell>
          <cell r="H125">
            <v>2.0811910000000065E-2</v>
          </cell>
        </row>
        <row r="126">
          <cell r="B126">
            <v>123</v>
          </cell>
          <cell r="C126">
            <v>3.1035379999999967E-2</v>
          </cell>
          <cell r="D126">
            <v>2.6987286956521712E-2</v>
          </cell>
          <cell r="E126">
            <v>4.0966701599999961E-2</v>
          </cell>
          <cell r="F126">
            <v>1.225530000000004E-2</v>
          </cell>
          <cell r="G126">
            <v>1.1141181818181854E-2</v>
          </cell>
          <cell r="H126">
            <v>2.0834010000000066E-2</v>
          </cell>
        </row>
        <row r="127">
          <cell r="B127">
            <v>124</v>
          </cell>
          <cell r="C127">
            <v>3.1151379999999968E-2</v>
          </cell>
          <cell r="D127">
            <v>2.7088156521739105E-2</v>
          </cell>
          <cell r="E127">
            <v>4.111982159999996E-2</v>
          </cell>
          <cell r="F127">
            <v>1.2268300000000041E-2</v>
          </cell>
          <cell r="G127">
            <v>1.1153000000000036E-2</v>
          </cell>
          <cell r="H127">
            <v>2.085611000000007E-2</v>
          </cell>
        </row>
        <row r="128">
          <cell r="B128">
            <v>125</v>
          </cell>
          <cell r="C128">
            <v>3.126737999999997E-2</v>
          </cell>
          <cell r="D128">
            <v>2.7189026086956499E-2</v>
          </cell>
          <cell r="E128">
            <v>4.127294159999996E-2</v>
          </cell>
          <cell r="F128">
            <v>1.2281300000000042E-2</v>
          </cell>
          <cell r="G128">
            <v>1.1164818181818218E-2</v>
          </cell>
          <cell r="H128">
            <v>2.0878210000000071E-2</v>
          </cell>
        </row>
        <row r="129">
          <cell r="B129">
            <v>126</v>
          </cell>
          <cell r="C129">
            <v>3.1383379999999968E-2</v>
          </cell>
          <cell r="D129">
            <v>2.7289895652173886E-2</v>
          </cell>
          <cell r="E129">
            <v>4.142606159999996E-2</v>
          </cell>
          <cell r="F129">
            <v>1.2294300000000043E-2</v>
          </cell>
          <cell r="G129">
            <v>1.1176636363636401E-2</v>
          </cell>
          <cell r="H129">
            <v>2.0900310000000071E-2</v>
          </cell>
        </row>
        <row r="130">
          <cell r="B130">
            <v>127</v>
          </cell>
          <cell r="C130">
            <v>3.1499379999999966E-2</v>
          </cell>
          <cell r="D130">
            <v>2.7390765217391276E-2</v>
          </cell>
          <cell r="E130">
            <v>4.1579181599999959E-2</v>
          </cell>
          <cell r="F130">
            <v>1.2307300000000044E-2</v>
          </cell>
          <cell r="G130">
            <v>1.1188454545454585E-2</v>
          </cell>
          <cell r="H130">
            <v>2.0922410000000072E-2</v>
          </cell>
        </row>
        <row r="131">
          <cell r="B131">
            <v>128</v>
          </cell>
          <cell r="C131">
            <v>3.1615379999999964E-2</v>
          </cell>
          <cell r="D131">
            <v>2.7491634782608666E-2</v>
          </cell>
          <cell r="E131">
            <v>4.1732301599999952E-2</v>
          </cell>
          <cell r="F131">
            <v>1.2320300000000044E-2</v>
          </cell>
          <cell r="G131">
            <v>1.1200272727272767E-2</v>
          </cell>
          <cell r="H131">
            <v>2.0944510000000076E-2</v>
          </cell>
        </row>
        <row r="132">
          <cell r="B132">
            <v>129</v>
          </cell>
          <cell r="C132">
            <v>3.1731379999999962E-2</v>
          </cell>
          <cell r="D132">
            <v>2.7592504347826056E-2</v>
          </cell>
          <cell r="E132">
            <v>4.1885421599999952E-2</v>
          </cell>
          <cell r="F132">
            <v>1.2333300000000045E-2</v>
          </cell>
          <cell r="G132">
            <v>1.1212090909090949E-2</v>
          </cell>
          <cell r="H132">
            <v>2.0966610000000076E-2</v>
          </cell>
        </row>
        <row r="133">
          <cell r="B133">
            <v>130</v>
          </cell>
          <cell r="C133">
            <v>3.184737999999996E-2</v>
          </cell>
          <cell r="D133">
            <v>2.7693373913043447E-2</v>
          </cell>
          <cell r="E133">
            <v>4.2038541599999951E-2</v>
          </cell>
          <cell r="F133">
            <v>1.2346300000000046E-2</v>
          </cell>
          <cell r="G133">
            <v>1.1223909090909132E-2</v>
          </cell>
          <cell r="H133">
            <v>2.0988710000000077E-2</v>
          </cell>
        </row>
        <row r="134">
          <cell r="B134">
            <v>131</v>
          </cell>
          <cell r="C134">
            <v>3.1963379999999958E-2</v>
          </cell>
          <cell r="D134">
            <v>2.7794243478260833E-2</v>
          </cell>
          <cell r="E134">
            <v>4.2191661599999944E-2</v>
          </cell>
          <cell r="F134">
            <v>1.2359300000000047E-2</v>
          </cell>
          <cell r="G134">
            <v>1.1235727272727314E-2</v>
          </cell>
          <cell r="H134">
            <v>2.1010810000000078E-2</v>
          </cell>
        </row>
        <row r="135">
          <cell r="B135">
            <v>132</v>
          </cell>
          <cell r="C135">
            <v>3.2079379999999956E-2</v>
          </cell>
          <cell r="D135">
            <v>2.7895113043478224E-2</v>
          </cell>
          <cell r="E135">
            <v>4.2344781599999944E-2</v>
          </cell>
          <cell r="F135">
            <v>1.2372300000000048E-2</v>
          </cell>
          <cell r="G135">
            <v>1.1247545454545498E-2</v>
          </cell>
          <cell r="H135">
            <v>2.1032910000000082E-2</v>
          </cell>
        </row>
        <row r="136">
          <cell r="B136">
            <v>133</v>
          </cell>
          <cell r="C136">
            <v>3.2195379999999954E-2</v>
          </cell>
          <cell r="D136">
            <v>2.7995982608695614E-2</v>
          </cell>
          <cell r="E136">
            <v>4.2497901599999943E-2</v>
          </cell>
          <cell r="F136">
            <v>1.2385300000000049E-2</v>
          </cell>
          <cell r="G136">
            <v>1.125936363636368E-2</v>
          </cell>
          <cell r="H136">
            <v>2.1055010000000082E-2</v>
          </cell>
        </row>
        <row r="137">
          <cell r="B137">
            <v>134</v>
          </cell>
          <cell r="C137">
            <v>3.2311379999999952E-2</v>
          </cell>
          <cell r="D137">
            <v>2.8096852173913004E-2</v>
          </cell>
          <cell r="E137">
            <v>4.2651021599999936E-2</v>
          </cell>
          <cell r="F137">
            <v>1.239830000000005E-2</v>
          </cell>
          <cell r="G137">
            <v>1.1271181818181862E-2</v>
          </cell>
          <cell r="H137">
            <v>2.1077110000000083E-2</v>
          </cell>
        </row>
        <row r="138">
          <cell r="B138">
            <v>135</v>
          </cell>
          <cell r="C138">
            <v>3.242737999999995E-2</v>
          </cell>
          <cell r="D138">
            <v>2.8197721739130394E-2</v>
          </cell>
          <cell r="E138">
            <v>4.2804141599999936E-2</v>
          </cell>
          <cell r="F138">
            <v>1.241130000000005E-2</v>
          </cell>
          <cell r="G138">
            <v>1.1283000000000045E-2</v>
          </cell>
          <cell r="H138">
            <v>2.1099210000000083E-2</v>
          </cell>
        </row>
        <row r="139">
          <cell r="B139">
            <v>136</v>
          </cell>
          <cell r="C139">
            <v>3.2543379999999948E-2</v>
          </cell>
          <cell r="D139">
            <v>2.8298591304347784E-2</v>
          </cell>
          <cell r="E139">
            <v>4.2957261599999935E-2</v>
          </cell>
          <cell r="F139">
            <v>1.2424300000000051E-2</v>
          </cell>
          <cell r="G139">
            <v>1.1294818181818227E-2</v>
          </cell>
          <cell r="H139">
            <v>2.1121310000000088E-2</v>
          </cell>
        </row>
        <row r="140">
          <cell r="B140">
            <v>137</v>
          </cell>
          <cell r="C140">
            <v>3.2659379999999946E-2</v>
          </cell>
          <cell r="D140">
            <v>2.8399460869565171E-2</v>
          </cell>
          <cell r="E140">
            <v>4.3110381599999928E-2</v>
          </cell>
          <cell r="F140">
            <v>1.2437300000000052E-2</v>
          </cell>
          <cell r="G140">
            <v>1.1306636363636409E-2</v>
          </cell>
          <cell r="H140">
            <v>2.1143410000000088E-2</v>
          </cell>
        </row>
        <row r="141">
          <cell r="B141">
            <v>138</v>
          </cell>
          <cell r="C141">
            <v>3.2775379999999944E-2</v>
          </cell>
          <cell r="D141">
            <v>2.8500330434782561E-2</v>
          </cell>
          <cell r="E141">
            <v>4.3263501599999928E-2</v>
          </cell>
          <cell r="F141">
            <v>1.2450300000000053E-2</v>
          </cell>
          <cell r="G141">
            <v>1.1318454545454593E-2</v>
          </cell>
          <cell r="H141">
            <v>2.1165510000000089E-2</v>
          </cell>
        </row>
        <row r="142">
          <cell r="B142">
            <v>139</v>
          </cell>
          <cell r="C142">
            <v>3.2891379999999942E-2</v>
          </cell>
          <cell r="D142">
            <v>2.8601199999999952E-2</v>
          </cell>
          <cell r="E142">
            <v>4.3416621599999927E-2</v>
          </cell>
          <cell r="F142">
            <v>1.2463300000000054E-2</v>
          </cell>
          <cell r="G142">
            <v>1.1330272727272776E-2</v>
          </cell>
          <cell r="H142">
            <v>2.1187610000000089E-2</v>
          </cell>
        </row>
        <row r="143">
          <cell r="B143">
            <v>140</v>
          </cell>
          <cell r="C143">
            <v>3.300737999999994E-2</v>
          </cell>
          <cell r="D143">
            <v>2.8702069565217342E-2</v>
          </cell>
          <cell r="E143">
            <v>4.356974159999992E-2</v>
          </cell>
          <cell r="F143">
            <v>1.2476300000000055E-2</v>
          </cell>
          <cell r="G143">
            <v>1.1342090909090958E-2</v>
          </cell>
          <cell r="H143">
            <v>2.1209710000000093E-2</v>
          </cell>
        </row>
        <row r="144">
          <cell r="B144">
            <v>141</v>
          </cell>
          <cell r="C144">
            <v>3.3123379999999938E-2</v>
          </cell>
          <cell r="D144">
            <v>2.8802939130434732E-2</v>
          </cell>
          <cell r="E144">
            <v>4.372286159999992E-2</v>
          </cell>
          <cell r="F144">
            <v>1.2489300000000056E-2</v>
          </cell>
          <cell r="G144">
            <v>1.135390909090914E-2</v>
          </cell>
          <cell r="H144">
            <v>2.1231810000000094E-2</v>
          </cell>
        </row>
        <row r="145">
          <cell r="B145">
            <v>142</v>
          </cell>
          <cell r="C145">
            <v>3.3239379999999936E-2</v>
          </cell>
          <cell r="D145">
            <v>2.8903808695652122E-2</v>
          </cell>
          <cell r="E145">
            <v>4.3875981599999919E-2</v>
          </cell>
          <cell r="F145">
            <v>1.2502300000000056E-2</v>
          </cell>
          <cell r="G145">
            <v>1.1365727272727322E-2</v>
          </cell>
          <cell r="H145">
            <v>2.1253910000000095E-2</v>
          </cell>
        </row>
        <row r="146">
          <cell r="B146">
            <v>143</v>
          </cell>
          <cell r="C146">
            <v>3.3355379999999935E-2</v>
          </cell>
          <cell r="D146">
            <v>2.9004678260869509E-2</v>
          </cell>
          <cell r="E146">
            <v>4.4029101599999919E-2</v>
          </cell>
          <cell r="F146">
            <v>1.2515300000000057E-2</v>
          </cell>
          <cell r="G146">
            <v>1.1377545454545506E-2</v>
          </cell>
          <cell r="H146">
            <v>2.1276010000000095E-2</v>
          </cell>
        </row>
        <row r="147">
          <cell r="B147">
            <v>144</v>
          </cell>
          <cell r="C147">
            <v>3.3471379999999933E-2</v>
          </cell>
          <cell r="D147">
            <v>2.9105547826086899E-2</v>
          </cell>
          <cell r="E147">
            <v>4.4182221599999912E-2</v>
          </cell>
          <cell r="F147">
            <v>1.2528300000000058E-2</v>
          </cell>
          <cell r="G147">
            <v>1.1389363636363689E-2</v>
          </cell>
          <cell r="H147">
            <v>2.1298110000000099E-2</v>
          </cell>
        </row>
        <row r="148">
          <cell r="B148">
            <v>145</v>
          </cell>
          <cell r="C148">
            <v>3.3587379999999931E-2</v>
          </cell>
          <cell r="D148">
            <v>2.9206417391304289E-2</v>
          </cell>
          <cell r="E148">
            <v>4.4335341599999911E-2</v>
          </cell>
          <cell r="F148">
            <v>1.2541300000000059E-2</v>
          </cell>
          <cell r="G148">
            <v>1.1401181818181871E-2</v>
          </cell>
          <cell r="H148">
            <v>2.13202100000001E-2</v>
          </cell>
        </row>
        <row r="149">
          <cell r="B149">
            <v>146</v>
          </cell>
          <cell r="C149">
            <v>3.3703379999999929E-2</v>
          </cell>
          <cell r="D149">
            <v>2.930728695652168E-2</v>
          </cell>
          <cell r="E149">
            <v>4.4488461599999911E-2</v>
          </cell>
          <cell r="F149">
            <v>1.255430000000006E-2</v>
          </cell>
          <cell r="G149">
            <v>1.1413000000000053E-2</v>
          </cell>
          <cell r="H149">
            <v>2.13423100000001E-2</v>
          </cell>
        </row>
        <row r="150">
          <cell r="B150">
            <v>147</v>
          </cell>
          <cell r="C150">
            <v>3.3819379999999927E-2</v>
          </cell>
          <cell r="D150">
            <v>2.940815652173907E-2</v>
          </cell>
          <cell r="E150">
            <v>4.4641581599999904E-2</v>
          </cell>
          <cell r="F150">
            <v>1.2567300000000061E-2</v>
          </cell>
          <cell r="G150">
            <v>1.1424818181818236E-2</v>
          </cell>
          <cell r="H150">
            <v>2.1364410000000101E-2</v>
          </cell>
        </row>
        <row r="151">
          <cell r="B151">
            <v>148</v>
          </cell>
          <cell r="C151">
            <v>3.3935379999999925E-2</v>
          </cell>
          <cell r="D151">
            <v>2.950902608695646E-2</v>
          </cell>
          <cell r="E151">
            <v>4.4794701599999903E-2</v>
          </cell>
          <cell r="F151">
            <v>1.2580300000000062E-2</v>
          </cell>
          <cell r="G151">
            <v>1.1436636363636418E-2</v>
          </cell>
          <cell r="H151">
            <v>2.1386510000000105E-2</v>
          </cell>
        </row>
        <row r="152">
          <cell r="B152">
            <v>149</v>
          </cell>
          <cell r="C152">
            <v>3.4051379999999923E-2</v>
          </cell>
          <cell r="D152">
            <v>2.9609895652173847E-2</v>
          </cell>
          <cell r="E152">
            <v>4.4947821599999903E-2</v>
          </cell>
          <cell r="F152">
            <v>1.2593300000000062E-2</v>
          </cell>
          <cell r="G152">
            <v>1.1448454545454602E-2</v>
          </cell>
          <cell r="H152">
            <v>2.1408610000000106E-2</v>
          </cell>
        </row>
        <row r="153">
          <cell r="B153">
            <v>150</v>
          </cell>
          <cell r="C153">
            <v>3.4167379999999921E-2</v>
          </cell>
          <cell r="D153">
            <v>2.9710765217391237E-2</v>
          </cell>
          <cell r="E153">
            <v>4.5100941599999896E-2</v>
          </cell>
          <cell r="F153">
            <v>1.2606300000000063E-2</v>
          </cell>
          <cell r="G153">
            <v>1.1460272727272784E-2</v>
          </cell>
          <cell r="H153">
            <v>2.1430710000000106E-2</v>
          </cell>
        </row>
        <row r="154">
          <cell r="B154">
            <v>151</v>
          </cell>
          <cell r="C154">
            <v>3.4283379999999919E-2</v>
          </cell>
          <cell r="D154">
            <v>2.9811634782608627E-2</v>
          </cell>
          <cell r="E154">
            <v>4.5254061599999895E-2</v>
          </cell>
          <cell r="F154">
            <v>1.2619300000000064E-2</v>
          </cell>
          <cell r="G154">
            <v>1.1472090909090966E-2</v>
          </cell>
          <cell r="H154">
            <v>2.1452810000000107E-2</v>
          </cell>
        </row>
        <row r="155">
          <cell r="B155">
            <v>152</v>
          </cell>
          <cell r="C155">
            <v>3.4399379999999917E-2</v>
          </cell>
          <cell r="D155">
            <v>2.9912504347826017E-2</v>
          </cell>
          <cell r="E155">
            <v>4.5407181599999895E-2</v>
          </cell>
          <cell r="F155">
            <v>1.2632300000000065E-2</v>
          </cell>
          <cell r="G155">
            <v>1.1483909090909149E-2</v>
          </cell>
          <cell r="H155">
            <v>2.1474910000000111E-2</v>
          </cell>
        </row>
        <row r="156">
          <cell r="B156">
            <v>153</v>
          </cell>
          <cell r="C156">
            <v>3.4515379999999915E-2</v>
          </cell>
          <cell r="D156">
            <v>3.0013373913043408E-2</v>
          </cell>
          <cell r="E156">
            <v>4.5560301599999888E-2</v>
          </cell>
          <cell r="F156">
            <v>1.2645300000000066E-2</v>
          </cell>
          <cell r="G156">
            <v>1.1495727272727331E-2</v>
          </cell>
          <cell r="H156">
            <v>2.1497010000000111E-2</v>
          </cell>
        </row>
        <row r="157">
          <cell r="B157">
            <v>154</v>
          </cell>
          <cell r="C157">
            <v>3.4631379999999913E-2</v>
          </cell>
          <cell r="D157">
            <v>3.0114243478260798E-2</v>
          </cell>
          <cell r="E157">
            <v>4.5713421599999887E-2</v>
          </cell>
          <cell r="F157">
            <v>1.2658300000000067E-2</v>
          </cell>
          <cell r="G157">
            <v>1.1507545454545515E-2</v>
          </cell>
          <cell r="H157">
            <v>2.1519110000000112E-2</v>
          </cell>
        </row>
        <row r="158">
          <cell r="B158">
            <v>155</v>
          </cell>
          <cell r="C158">
            <v>3.4747379999999911E-2</v>
          </cell>
          <cell r="D158">
            <v>3.0215113043478185E-2</v>
          </cell>
          <cell r="E158">
            <v>4.5866541599999887E-2</v>
          </cell>
          <cell r="F158">
            <v>1.2671300000000068E-2</v>
          </cell>
          <cell r="G158">
            <v>1.1519363636363697E-2</v>
          </cell>
          <cell r="H158">
            <v>2.1541210000000113E-2</v>
          </cell>
        </row>
        <row r="159">
          <cell r="B159">
            <v>156</v>
          </cell>
          <cell r="C159">
            <v>3.4863379999999909E-2</v>
          </cell>
          <cell r="D159">
            <v>3.0315982608695575E-2</v>
          </cell>
          <cell r="E159">
            <v>4.601966159999988E-2</v>
          </cell>
          <cell r="F159">
            <v>1.2684300000000068E-2</v>
          </cell>
          <cell r="G159">
            <v>1.153118181818188E-2</v>
          </cell>
          <cell r="H159">
            <v>2.1563310000000117E-2</v>
          </cell>
        </row>
        <row r="160">
          <cell r="B160">
            <v>157</v>
          </cell>
          <cell r="C160">
            <v>3.4979379999999907E-2</v>
          </cell>
          <cell r="D160">
            <v>3.0416852173912965E-2</v>
          </cell>
          <cell r="E160">
            <v>4.6172781599999879E-2</v>
          </cell>
          <cell r="F160">
            <v>1.2697300000000069E-2</v>
          </cell>
          <cell r="G160">
            <v>1.1543000000000062E-2</v>
          </cell>
          <cell r="H160">
            <v>2.1585410000000117E-2</v>
          </cell>
        </row>
        <row r="161">
          <cell r="B161">
            <v>158</v>
          </cell>
          <cell r="C161">
            <v>3.5095379999999905E-2</v>
          </cell>
          <cell r="D161">
            <v>3.0517721739130355E-2</v>
          </cell>
          <cell r="E161">
            <v>4.6325901599999879E-2</v>
          </cell>
          <cell r="F161">
            <v>1.271030000000007E-2</v>
          </cell>
          <cell r="G161">
            <v>1.1554818181818244E-2</v>
          </cell>
          <cell r="H161">
            <v>2.1607510000000118E-2</v>
          </cell>
        </row>
        <row r="162">
          <cell r="B162">
            <v>159</v>
          </cell>
          <cell r="C162">
            <v>3.5211379999999903E-2</v>
          </cell>
          <cell r="D162">
            <v>3.0618591304347745E-2</v>
          </cell>
          <cell r="E162">
            <v>4.6479021599999872E-2</v>
          </cell>
          <cell r="F162">
            <v>1.2723300000000071E-2</v>
          </cell>
          <cell r="G162">
            <v>1.1566636363636426E-2</v>
          </cell>
          <cell r="H162">
            <v>2.1629610000000118E-2</v>
          </cell>
        </row>
        <row r="163">
          <cell r="B163">
            <v>160</v>
          </cell>
          <cell r="C163">
            <v>3.5327379999999901E-2</v>
          </cell>
          <cell r="D163">
            <v>3.0719460869565136E-2</v>
          </cell>
          <cell r="E163">
            <v>4.6632141599999871E-2</v>
          </cell>
          <cell r="F163">
            <v>1.2736300000000072E-2</v>
          </cell>
          <cell r="G163">
            <v>1.157845454545461E-2</v>
          </cell>
          <cell r="H163">
            <v>2.1651710000000123E-2</v>
          </cell>
        </row>
        <row r="164">
          <cell r="B164">
            <v>161</v>
          </cell>
          <cell r="C164">
            <v>3.5443379999999899E-2</v>
          </cell>
          <cell r="D164">
            <v>3.0820330434782522E-2</v>
          </cell>
          <cell r="E164">
            <v>4.6785261599999871E-2</v>
          </cell>
          <cell r="F164">
            <v>1.2749300000000073E-2</v>
          </cell>
          <cell r="G164">
            <v>1.1590272727272793E-2</v>
          </cell>
          <cell r="H164">
            <v>2.1673810000000123E-2</v>
          </cell>
        </row>
        <row r="165">
          <cell r="B165">
            <v>162</v>
          </cell>
          <cell r="C165">
            <v>3.5559379999999897E-2</v>
          </cell>
          <cell r="D165">
            <v>3.0921199999999913E-2</v>
          </cell>
          <cell r="E165">
            <v>4.6938381599999864E-2</v>
          </cell>
          <cell r="F165">
            <v>1.2762300000000074E-2</v>
          </cell>
          <cell r="G165">
            <v>1.1602090909090975E-2</v>
          </cell>
          <cell r="H165">
            <v>2.1695910000000124E-2</v>
          </cell>
        </row>
        <row r="166">
          <cell r="B166">
            <v>163</v>
          </cell>
          <cell r="C166">
            <v>3.5675379999999896E-2</v>
          </cell>
          <cell r="D166">
            <v>3.1022069565217303E-2</v>
          </cell>
          <cell r="E166">
            <v>4.7091501599999863E-2</v>
          </cell>
          <cell r="F166">
            <v>1.2775300000000074E-2</v>
          </cell>
          <cell r="G166">
            <v>1.1613909090909157E-2</v>
          </cell>
          <cell r="H166">
            <v>2.1718010000000124E-2</v>
          </cell>
        </row>
        <row r="167">
          <cell r="B167">
            <v>164</v>
          </cell>
          <cell r="C167">
            <v>3.5791379999999894E-2</v>
          </cell>
          <cell r="D167">
            <v>3.1122939130434693E-2</v>
          </cell>
          <cell r="E167">
            <v>4.7244621599999863E-2</v>
          </cell>
          <cell r="F167">
            <v>1.2788300000000075E-2</v>
          </cell>
          <cell r="G167">
            <v>1.162572727272734E-2</v>
          </cell>
          <cell r="H167">
            <v>2.1740110000000128E-2</v>
          </cell>
        </row>
        <row r="168">
          <cell r="B168">
            <v>165</v>
          </cell>
          <cell r="C168">
            <v>3.5907379999999892E-2</v>
          </cell>
          <cell r="D168">
            <v>3.1223808695652083E-2</v>
          </cell>
          <cell r="E168">
            <v>4.7397741599999862E-2</v>
          </cell>
          <cell r="F168">
            <v>1.2801300000000076E-2</v>
          </cell>
          <cell r="G168">
            <v>1.1637545454545524E-2</v>
          </cell>
          <cell r="H168">
            <v>2.1762210000000129E-2</v>
          </cell>
        </row>
        <row r="169">
          <cell r="B169">
            <v>166</v>
          </cell>
          <cell r="C169">
            <v>3.602337999999989E-2</v>
          </cell>
          <cell r="D169">
            <v>3.1324678260869473E-2</v>
          </cell>
          <cell r="E169">
            <v>4.7550861599999855E-2</v>
          </cell>
          <cell r="F169">
            <v>1.2814300000000077E-2</v>
          </cell>
          <cell r="G169">
            <v>1.1649363636363706E-2</v>
          </cell>
          <cell r="H169">
            <v>2.178431000000013E-2</v>
          </cell>
        </row>
        <row r="170">
          <cell r="B170">
            <v>167</v>
          </cell>
          <cell r="C170">
            <v>3.6139379999999888E-2</v>
          </cell>
          <cell r="D170">
            <v>3.1425547826086864E-2</v>
          </cell>
          <cell r="E170">
            <v>4.7703981599999855E-2</v>
          </cell>
          <cell r="F170">
            <v>1.2827300000000078E-2</v>
          </cell>
          <cell r="G170">
            <v>1.1661181818181888E-2</v>
          </cell>
          <cell r="H170">
            <v>2.180641000000013E-2</v>
          </cell>
        </row>
        <row r="171">
          <cell r="B171">
            <v>168</v>
          </cell>
          <cell r="C171">
            <v>3.6255379999999886E-2</v>
          </cell>
          <cell r="D171">
            <v>3.1526417391304254E-2</v>
          </cell>
          <cell r="E171">
            <v>4.7857101599999854E-2</v>
          </cell>
          <cell r="F171">
            <v>1.2840300000000079E-2</v>
          </cell>
          <cell r="G171">
            <v>1.167300000000007E-2</v>
          </cell>
          <cell r="H171">
            <v>2.1828510000000134E-2</v>
          </cell>
        </row>
        <row r="172">
          <cell r="B172">
            <v>169</v>
          </cell>
          <cell r="C172">
            <v>3.6371379999999884E-2</v>
          </cell>
          <cell r="D172">
            <v>3.1627286956521637E-2</v>
          </cell>
          <cell r="E172">
            <v>4.8010221599999847E-2</v>
          </cell>
          <cell r="F172">
            <v>1.285330000000008E-2</v>
          </cell>
          <cell r="G172">
            <v>1.1684818181818253E-2</v>
          </cell>
          <cell r="H172">
            <v>2.1850610000000135E-2</v>
          </cell>
        </row>
        <row r="173">
          <cell r="B173">
            <v>170</v>
          </cell>
          <cell r="C173">
            <v>3.6487379999999882E-2</v>
          </cell>
          <cell r="D173">
            <v>3.1728156521739027E-2</v>
          </cell>
          <cell r="E173">
            <v>4.8163341599999847E-2</v>
          </cell>
          <cell r="F173">
            <v>1.286630000000008E-2</v>
          </cell>
          <cell r="G173">
            <v>1.1696636363636435E-2</v>
          </cell>
          <cell r="H173">
            <v>2.1872710000000135E-2</v>
          </cell>
        </row>
        <row r="174">
          <cell r="B174">
            <v>171</v>
          </cell>
          <cell r="C174">
            <v>3.660337999999988E-2</v>
          </cell>
          <cell r="D174">
            <v>3.1829026086956418E-2</v>
          </cell>
          <cell r="E174">
            <v>4.8316461599999846E-2</v>
          </cell>
          <cell r="F174">
            <v>1.2879300000000081E-2</v>
          </cell>
          <cell r="G174">
            <v>1.1708454545454619E-2</v>
          </cell>
          <cell r="H174">
            <v>2.1894810000000136E-2</v>
          </cell>
        </row>
        <row r="175">
          <cell r="B175">
            <v>172</v>
          </cell>
          <cell r="C175">
            <v>3.6719379999999878E-2</v>
          </cell>
          <cell r="D175">
            <v>3.1929895652173808E-2</v>
          </cell>
          <cell r="E175">
            <v>4.8469581599999839E-2</v>
          </cell>
          <cell r="F175">
            <v>1.2892300000000082E-2</v>
          </cell>
          <cell r="G175">
            <v>1.1720272727272801E-2</v>
          </cell>
          <cell r="H175">
            <v>2.191691000000014E-2</v>
          </cell>
        </row>
        <row r="176">
          <cell r="B176">
            <v>173</v>
          </cell>
          <cell r="C176">
            <v>3.6835379999999876E-2</v>
          </cell>
          <cell r="D176">
            <v>3.2030765217391198E-2</v>
          </cell>
          <cell r="E176">
            <v>4.8622701599999839E-2</v>
          </cell>
          <cell r="F176">
            <v>1.2905300000000083E-2</v>
          </cell>
          <cell r="G176">
            <v>1.1732090909090984E-2</v>
          </cell>
          <cell r="H176">
            <v>2.1939010000000141E-2</v>
          </cell>
        </row>
        <row r="177">
          <cell r="B177">
            <v>174</v>
          </cell>
          <cell r="C177">
            <v>3.6951379999999874E-2</v>
          </cell>
          <cell r="D177">
            <v>3.2131634782608588E-2</v>
          </cell>
          <cell r="E177">
            <v>4.8775821599999838E-2</v>
          </cell>
          <cell r="F177">
            <v>1.2918300000000084E-2</v>
          </cell>
          <cell r="G177">
            <v>1.1743909090909166E-2</v>
          </cell>
          <cell r="H177">
            <v>2.1961110000000141E-2</v>
          </cell>
        </row>
        <row r="178">
          <cell r="B178">
            <v>175</v>
          </cell>
          <cell r="C178">
            <v>3.7067379999999872E-2</v>
          </cell>
          <cell r="D178">
            <v>3.2232504347825978E-2</v>
          </cell>
          <cell r="E178">
            <v>4.8928941599999831E-2</v>
          </cell>
          <cell r="F178">
            <v>1.2931300000000085E-2</v>
          </cell>
          <cell r="G178">
            <v>1.1755727272727348E-2</v>
          </cell>
          <cell r="H178">
            <v>2.1983210000000142E-2</v>
          </cell>
        </row>
        <row r="179">
          <cell r="B179">
            <v>176</v>
          </cell>
          <cell r="C179">
            <v>3.718337999999987E-2</v>
          </cell>
          <cell r="D179">
            <v>3.2333373913043369E-2</v>
          </cell>
          <cell r="E179">
            <v>4.9082061599999831E-2</v>
          </cell>
          <cell r="F179">
            <v>1.2944300000000086E-2</v>
          </cell>
          <cell r="G179">
            <v>1.1767545454545532E-2</v>
          </cell>
          <cell r="H179">
            <v>2.2005310000000146E-2</v>
          </cell>
        </row>
        <row r="180">
          <cell r="B180">
            <v>177</v>
          </cell>
          <cell r="C180">
            <v>3.7299379999999868E-2</v>
          </cell>
          <cell r="D180">
            <v>3.2434243478260759E-2</v>
          </cell>
          <cell r="E180">
            <v>4.923518159999983E-2</v>
          </cell>
          <cell r="F180">
            <v>1.2957300000000086E-2</v>
          </cell>
          <cell r="G180">
            <v>1.1779363636363714E-2</v>
          </cell>
          <cell r="H180">
            <v>2.2027410000000146E-2</v>
          </cell>
        </row>
        <row r="181">
          <cell r="B181">
            <v>178</v>
          </cell>
          <cell r="C181">
            <v>3.7415379999999866E-2</v>
          </cell>
          <cell r="D181">
            <v>3.2535113043478149E-2</v>
          </cell>
          <cell r="E181">
            <v>4.9388301599999823E-2</v>
          </cell>
          <cell r="F181">
            <v>1.2970300000000087E-2</v>
          </cell>
          <cell r="G181">
            <v>1.1791181818181897E-2</v>
          </cell>
          <cell r="H181">
            <v>2.2049510000000147E-2</v>
          </cell>
        </row>
        <row r="182">
          <cell r="B182">
            <v>179</v>
          </cell>
          <cell r="C182">
            <v>3.7531379999999864E-2</v>
          </cell>
          <cell r="D182">
            <v>3.2635982608695539E-2</v>
          </cell>
          <cell r="E182">
            <v>4.9541421599999823E-2</v>
          </cell>
          <cell r="F182">
            <v>1.2983300000000088E-2</v>
          </cell>
          <cell r="G182">
            <v>1.1803000000000079E-2</v>
          </cell>
          <cell r="H182">
            <v>2.2071610000000148E-2</v>
          </cell>
        </row>
        <row r="183">
          <cell r="B183">
            <v>180</v>
          </cell>
          <cell r="C183">
            <v>3.7647379999999862E-2</v>
          </cell>
          <cell r="D183">
            <v>3.273685217391293E-2</v>
          </cell>
          <cell r="E183">
            <v>4.9694541599999822E-2</v>
          </cell>
          <cell r="F183">
            <v>1.2996300000000089E-2</v>
          </cell>
          <cell r="G183">
            <v>1.1814818181818261E-2</v>
          </cell>
          <cell r="H183">
            <v>2.2093710000000152E-2</v>
          </cell>
        </row>
        <row r="184">
          <cell r="B184">
            <v>181</v>
          </cell>
          <cell r="C184">
            <v>3.7715679999999863E-2</v>
          </cell>
          <cell r="D184">
            <v>3.2796243478260753E-2</v>
          </cell>
          <cell r="E184">
            <v>4.9784697599999823E-2</v>
          </cell>
          <cell r="F184">
            <v>1.299631850000009E-2</v>
          </cell>
          <cell r="G184">
            <v>1.1814835000000081E-2</v>
          </cell>
          <cell r="H184">
            <v>2.2093741450000152E-2</v>
          </cell>
        </row>
        <row r="185">
          <cell r="B185">
            <v>182</v>
          </cell>
          <cell r="C185">
            <v>3.7783979999999863E-2</v>
          </cell>
          <cell r="D185">
            <v>3.2855634782608577E-2</v>
          </cell>
          <cell r="E185">
            <v>4.9874853599999824E-2</v>
          </cell>
          <cell r="F185">
            <v>1.299633700000009E-2</v>
          </cell>
          <cell r="G185">
            <v>1.18148518181819E-2</v>
          </cell>
          <cell r="H185">
            <v>2.2093772900000152E-2</v>
          </cell>
        </row>
        <row r="186">
          <cell r="B186">
            <v>183</v>
          </cell>
          <cell r="C186">
            <v>3.7852279999999863E-2</v>
          </cell>
          <cell r="D186">
            <v>3.2915026086956407E-2</v>
          </cell>
          <cell r="E186">
            <v>4.9965009599999818E-2</v>
          </cell>
          <cell r="F186">
            <v>1.2996355500000091E-2</v>
          </cell>
          <cell r="G186">
            <v>1.1814868636363718E-2</v>
          </cell>
          <cell r="H186">
            <v>2.2093804350000155E-2</v>
          </cell>
        </row>
        <row r="187">
          <cell r="B187">
            <v>184</v>
          </cell>
          <cell r="C187">
            <v>3.7920579999999864E-2</v>
          </cell>
          <cell r="D187">
            <v>3.2974417391304231E-2</v>
          </cell>
          <cell r="E187">
            <v>5.0055165599999819E-2</v>
          </cell>
          <cell r="F187">
            <v>1.2996374000000092E-2</v>
          </cell>
          <cell r="G187">
            <v>1.1814885454545537E-2</v>
          </cell>
          <cell r="H187">
            <v>2.2093835800000156E-2</v>
          </cell>
        </row>
        <row r="188">
          <cell r="B188">
            <v>185</v>
          </cell>
          <cell r="C188">
            <v>3.7988879999999864E-2</v>
          </cell>
          <cell r="D188">
            <v>3.3033808695652055E-2</v>
          </cell>
          <cell r="E188">
            <v>5.014532159999982E-2</v>
          </cell>
          <cell r="F188">
            <v>1.2996392500000092E-2</v>
          </cell>
          <cell r="G188">
            <v>1.1814902272727355E-2</v>
          </cell>
          <cell r="H188">
            <v>2.2093867250000156E-2</v>
          </cell>
        </row>
        <row r="189">
          <cell r="B189">
            <v>186</v>
          </cell>
          <cell r="C189">
            <v>3.8057179999999864E-2</v>
          </cell>
          <cell r="D189">
            <v>3.3093199999999885E-2</v>
          </cell>
          <cell r="E189">
            <v>5.0235477599999821E-2</v>
          </cell>
          <cell r="F189">
            <v>1.2996411000000093E-2</v>
          </cell>
          <cell r="G189">
            <v>1.1814919090909174E-2</v>
          </cell>
          <cell r="H189">
            <v>2.2093898700000159E-2</v>
          </cell>
        </row>
        <row r="190">
          <cell r="B190">
            <v>187</v>
          </cell>
          <cell r="C190">
            <v>3.8125479999999864E-2</v>
          </cell>
          <cell r="D190">
            <v>3.3152591304347709E-2</v>
          </cell>
          <cell r="E190">
            <v>5.0325633599999822E-2</v>
          </cell>
          <cell r="F190">
            <v>1.2996429500000094E-2</v>
          </cell>
          <cell r="G190">
            <v>1.1814935909090994E-2</v>
          </cell>
          <cell r="H190">
            <v>2.2093930150000159E-2</v>
          </cell>
        </row>
        <row r="191">
          <cell r="B191">
            <v>188</v>
          </cell>
          <cell r="C191">
            <v>3.8193779999999865E-2</v>
          </cell>
          <cell r="D191">
            <v>3.3211982608695539E-2</v>
          </cell>
          <cell r="E191">
            <v>5.0415789599999823E-2</v>
          </cell>
          <cell r="F191">
            <v>1.2996448000000094E-2</v>
          </cell>
          <cell r="G191">
            <v>1.1814952727272812E-2</v>
          </cell>
          <cell r="H191">
            <v>2.2093961600000159E-2</v>
          </cell>
        </row>
        <row r="192">
          <cell r="B192">
            <v>189</v>
          </cell>
          <cell r="C192">
            <v>3.8262079999999865E-2</v>
          </cell>
          <cell r="D192">
            <v>3.3271373913043363E-2</v>
          </cell>
          <cell r="E192">
            <v>5.0505945599999824E-2</v>
          </cell>
          <cell r="F192">
            <v>1.2996466500000095E-2</v>
          </cell>
          <cell r="G192">
            <v>1.1814969545454631E-2</v>
          </cell>
          <cell r="H192">
            <v>2.209399305000016E-2</v>
          </cell>
        </row>
        <row r="193">
          <cell r="B193">
            <v>190</v>
          </cell>
          <cell r="C193">
            <v>3.8330379999999865E-2</v>
          </cell>
          <cell r="D193">
            <v>3.3330765217391187E-2</v>
          </cell>
          <cell r="E193">
            <v>5.0596101599999825E-2</v>
          </cell>
          <cell r="F193">
            <v>1.2996485000000096E-2</v>
          </cell>
          <cell r="G193">
            <v>1.181498636363645E-2</v>
          </cell>
          <cell r="H193">
            <v>2.2094024500000163E-2</v>
          </cell>
        </row>
        <row r="194">
          <cell r="B194">
            <v>191</v>
          </cell>
          <cell r="C194">
            <v>3.8398679999999866E-2</v>
          </cell>
          <cell r="D194">
            <v>3.3390156521739017E-2</v>
          </cell>
          <cell r="E194">
            <v>5.0686257599999826E-2</v>
          </cell>
          <cell r="F194">
            <v>1.2996503500000096E-2</v>
          </cell>
          <cell r="G194">
            <v>1.1815003181818268E-2</v>
          </cell>
          <cell r="H194">
            <v>2.2094055950000163E-2</v>
          </cell>
        </row>
        <row r="195">
          <cell r="B195">
            <v>192</v>
          </cell>
          <cell r="C195">
            <v>3.8466979999999866E-2</v>
          </cell>
          <cell r="D195">
            <v>3.3449547826086841E-2</v>
          </cell>
          <cell r="E195">
            <v>5.0776413599999827E-2</v>
          </cell>
          <cell r="F195">
            <v>1.2996522000000097E-2</v>
          </cell>
          <cell r="G195">
            <v>1.1815020000000087E-2</v>
          </cell>
          <cell r="H195">
            <v>2.2094087400000163E-2</v>
          </cell>
        </row>
        <row r="196">
          <cell r="B196">
            <v>193</v>
          </cell>
          <cell r="C196">
            <v>3.8535279999999866E-2</v>
          </cell>
          <cell r="D196">
            <v>3.3508939130434671E-2</v>
          </cell>
          <cell r="E196">
            <v>5.0866569599999828E-2</v>
          </cell>
          <cell r="F196">
            <v>1.2996540500000098E-2</v>
          </cell>
          <cell r="G196">
            <v>1.1815036818181907E-2</v>
          </cell>
          <cell r="H196">
            <v>2.2094118850000167E-2</v>
          </cell>
        </row>
        <row r="197">
          <cell r="B197">
            <v>194</v>
          </cell>
          <cell r="C197">
            <v>3.8603579999999867E-2</v>
          </cell>
          <cell r="D197">
            <v>3.3568330434782495E-2</v>
          </cell>
          <cell r="E197">
            <v>5.0956725599999829E-2</v>
          </cell>
          <cell r="F197">
            <v>1.2996559000000098E-2</v>
          </cell>
          <cell r="G197">
            <v>1.1815053636363725E-2</v>
          </cell>
          <cell r="H197">
            <v>2.2094150300000167E-2</v>
          </cell>
        </row>
        <row r="198">
          <cell r="B198">
            <v>195</v>
          </cell>
          <cell r="C198">
            <v>3.8671879999999867E-2</v>
          </cell>
          <cell r="D198">
            <v>3.3627721739130319E-2</v>
          </cell>
          <cell r="E198">
            <v>5.104688159999983E-2</v>
          </cell>
          <cell r="F198">
            <v>1.2996577500000099E-2</v>
          </cell>
          <cell r="G198">
            <v>1.1815070454545544E-2</v>
          </cell>
          <cell r="H198">
            <v>2.2094181750000167E-2</v>
          </cell>
        </row>
        <row r="199">
          <cell r="B199">
            <v>196</v>
          </cell>
          <cell r="C199">
            <v>3.8740179999999867E-2</v>
          </cell>
          <cell r="D199">
            <v>3.3687113043478149E-2</v>
          </cell>
          <cell r="E199">
            <v>5.1137037599999824E-2</v>
          </cell>
          <cell r="F199">
            <v>1.29965960000001E-2</v>
          </cell>
          <cell r="G199">
            <v>1.1815087272727362E-2</v>
          </cell>
          <cell r="H199">
            <v>2.2094213200000171E-2</v>
          </cell>
        </row>
        <row r="200">
          <cell r="B200">
            <v>197</v>
          </cell>
          <cell r="C200">
            <v>3.8808479999999868E-2</v>
          </cell>
          <cell r="D200">
            <v>3.3746504347825973E-2</v>
          </cell>
          <cell r="E200">
            <v>5.1227193599999825E-2</v>
          </cell>
          <cell r="F200">
            <v>1.29966145000001E-2</v>
          </cell>
          <cell r="G200">
            <v>1.1815104090909181E-2</v>
          </cell>
          <cell r="H200">
            <v>2.2094244650000171E-2</v>
          </cell>
        </row>
        <row r="201">
          <cell r="B201">
            <v>198</v>
          </cell>
          <cell r="C201">
            <v>3.8876779999999868E-2</v>
          </cell>
          <cell r="D201">
            <v>3.3805895652173804E-2</v>
          </cell>
          <cell r="E201">
            <v>5.1317349599999826E-2</v>
          </cell>
          <cell r="F201">
            <v>1.2996633000000101E-2</v>
          </cell>
          <cell r="G201">
            <v>1.1815120909091001E-2</v>
          </cell>
          <cell r="H201">
            <v>2.2094276100000171E-2</v>
          </cell>
        </row>
        <row r="202">
          <cell r="B202">
            <v>199</v>
          </cell>
          <cell r="C202">
            <v>3.8945079999999868E-2</v>
          </cell>
          <cell r="D202">
            <v>3.3865286956521627E-2</v>
          </cell>
          <cell r="E202">
            <v>5.1407505599999827E-2</v>
          </cell>
          <cell r="F202">
            <v>1.2996651500000102E-2</v>
          </cell>
          <cell r="G202">
            <v>1.1815137727272818E-2</v>
          </cell>
          <cell r="H202">
            <v>2.2094307550000171E-2</v>
          </cell>
        </row>
        <row r="203">
          <cell r="B203">
            <v>200</v>
          </cell>
          <cell r="C203">
            <v>3.9013379999999868E-2</v>
          </cell>
          <cell r="D203">
            <v>3.3924678260869451E-2</v>
          </cell>
          <cell r="E203">
            <v>5.1497661599999828E-2</v>
          </cell>
          <cell r="F203">
            <v>1.2996670000000102E-2</v>
          </cell>
          <cell r="G203">
            <v>1.1815154545454638E-2</v>
          </cell>
          <cell r="H203">
            <v>2.2094339000000175E-2</v>
          </cell>
        </row>
        <row r="204">
          <cell r="B204">
            <v>201</v>
          </cell>
          <cell r="C204">
            <v>3.9081679999999869E-2</v>
          </cell>
          <cell r="D204">
            <v>3.3984069565217281E-2</v>
          </cell>
          <cell r="E204">
            <v>5.1587817599999829E-2</v>
          </cell>
          <cell r="F204">
            <v>1.2996688500000103E-2</v>
          </cell>
          <cell r="G204">
            <v>1.1815171363636457E-2</v>
          </cell>
          <cell r="H204">
            <v>2.2094370450000175E-2</v>
          </cell>
        </row>
        <row r="205">
          <cell r="B205">
            <v>202</v>
          </cell>
          <cell r="C205">
            <v>3.9149979999999869E-2</v>
          </cell>
          <cell r="D205">
            <v>3.4043460869565105E-2</v>
          </cell>
          <cell r="E205">
            <v>5.167797359999983E-2</v>
          </cell>
          <cell r="F205">
            <v>1.2996707000000104E-2</v>
          </cell>
          <cell r="G205">
            <v>1.1815188181818275E-2</v>
          </cell>
          <cell r="H205">
            <v>2.2094401900000175E-2</v>
          </cell>
        </row>
        <row r="206">
          <cell r="B206">
            <v>203</v>
          </cell>
          <cell r="C206">
            <v>3.9218279999999869E-2</v>
          </cell>
          <cell r="D206">
            <v>3.4102852173912936E-2</v>
          </cell>
          <cell r="E206">
            <v>5.1768129599999831E-2</v>
          </cell>
          <cell r="F206">
            <v>1.2996725500000104E-2</v>
          </cell>
          <cell r="G206">
            <v>1.1815205000000094E-2</v>
          </cell>
          <cell r="H206">
            <v>2.2094433350000178E-2</v>
          </cell>
        </row>
        <row r="207">
          <cell r="B207">
            <v>204</v>
          </cell>
          <cell r="C207">
            <v>3.928657999999987E-2</v>
          </cell>
          <cell r="D207">
            <v>3.4162243478260759E-2</v>
          </cell>
          <cell r="E207">
            <v>5.1858285599999832E-2</v>
          </cell>
          <cell r="F207">
            <v>1.2996744000000105E-2</v>
          </cell>
          <cell r="G207">
            <v>1.1815221818181914E-2</v>
          </cell>
          <cell r="H207">
            <v>2.2094464800000178E-2</v>
          </cell>
        </row>
        <row r="208">
          <cell r="B208">
            <v>205</v>
          </cell>
          <cell r="C208">
            <v>3.935487999999987E-2</v>
          </cell>
          <cell r="D208">
            <v>3.4221634782608583E-2</v>
          </cell>
          <cell r="E208">
            <v>5.1948441599999833E-2</v>
          </cell>
          <cell r="F208">
            <v>1.2996762500000106E-2</v>
          </cell>
          <cell r="G208">
            <v>1.1815238636363731E-2</v>
          </cell>
          <cell r="H208">
            <v>2.2094496250000178E-2</v>
          </cell>
        </row>
        <row r="209">
          <cell r="B209">
            <v>206</v>
          </cell>
          <cell r="C209">
            <v>3.942317999999987E-2</v>
          </cell>
          <cell r="D209">
            <v>3.4281026086956413E-2</v>
          </cell>
          <cell r="E209">
            <v>5.2038597599999833E-2</v>
          </cell>
          <cell r="F209">
            <v>1.2996781000000106E-2</v>
          </cell>
          <cell r="G209">
            <v>1.1815255454545551E-2</v>
          </cell>
          <cell r="H209">
            <v>2.2094527700000182E-2</v>
          </cell>
        </row>
        <row r="210">
          <cell r="B210">
            <v>207</v>
          </cell>
          <cell r="C210">
            <v>3.9491479999999871E-2</v>
          </cell>
          <cell r="D210">
            <v>3.4340417391304237E-2</v>
          </cell>
          <cell r="E210">
            <v>5.2128753599999834E-2</v>
          </cell>
          <cell r="F210">
            <v>1.2996799500000107E-2</v>
          </cell>
          <cell r="G210">
            <v>1.1815272272727368E-2</v>
          </cell>
          <cell r="H210">
            <v>2.2094559150000182E-2</v>
          </cell>
        </row>
        <row r="211">
          <cell r="B211">
            <v>208</v>
          </cell>
          <cell r="C211">
            <v>3.9559779999999871E-2</v>
          </cell>
          <cell r="D211">
            <v>3.4399808695652068E-2</v>
          </cell>
          <cell r="E211">
            <v>5.2218909599999835E-2</v>
          </cell>
          <cell r="F211">
            <v>1.2996818000000108E-2</v>
          </cell>
          <cell r="G211">
            <v>1.1815289090909188E-2</v>
          </cell>
          <cell r="H211">
            <v>2.2094590600000182E-2</v>
          </cell>
        </row>
        <row r="212">
          <cell r="B212">
            <v>209</v>
          </cell>
          <cell r="C212">
            <v>3.9628079999999871E-2</v>
          </cell>
          <cell r="D212">
            <v>3.4459199999999891E-2</v>
          </cell>
          <cell r="E212">
            <v>5.2309065599999829E-2</v>
          </cell>
          <cell r="F212">
            <v>1.2996836500000108E-2</v>
          </cell>
          <cell r="G212">
            <v>1.1815305909091007E-2</v>
          </cell>
          <cell r="H212">
            <v>2.2094622050000182E-2</v>
          </cell>
        </row>
        <row r="213">
          <cell r="B213">
            <v>210</v>
          </cell>
          <cell r="C213">
            <v>3.9696379999999871E-2</v>
          </cell>
          <cell r="D213">
            <v>3.4518591304347715E-2</v>
          </cell>
          <cell r="E213">
            <v>5.239922159999983E-2</v>
          </cell>
          <cell r="F213">
            <v>1.2996855000000109E-2</v>
          </cell>
          <cell r="G213">
            <v>1.1815322727272825E-2</v>
          </cell>
          <cell r="H213">
            <v>2.2094653500000186E-2</v>
          </cell>
        </row>
        <row r="214">
          <cell r="B214">
            <v>211</v>
          </cell>
          <cell r="C214">
            <v>3.9764679999999872E-2</v>
          </cell>
          <cell r="D214">
            <v>3.4577982608695546E-2</v>
          </cell>
          <cell r="E214">
            <v>5.2489377599999831E-2</v>
          </cell>
          <cell r="F214">
            <v>1.299687350000011E-2</v>
          </cell>
          <cell r="G214">
            <v>1.1815339545454644E-2</v>
          </cell>
          <cell r="H214">
            <v>2.2094684950000186E-2</v>
          </cell>
        </row>
        <row r="215">
          <cell r="B215">
            <v>212</v>
          </cell>
          <cell r="C215">
            <v>3.9832979999999872E-2</v>
          </cell>
          <cell r="D215">
            <v>3.4637373913043369E-2</v>
          </cell>
          <cell r="E215">
            <v>5.2579533599999832E-2</v>
          </cell>
          <cell r="F215">
            <v>1.299689200000011E-2</v>
          </cell>
          <cell r="G215">
            <v>1.1815356363636464E-2</v>
          </cell>
          <cell r="H215">
            <v>2.2094716400000186E-2</v>
          </cell>
        </row>
        <row r="216">
          <cell r="B216">
            <v>213</v>
          </cell>
          <cell r="C216">
            <v>3.9901279999999872E-2</v>
          </cell>
          <cell r="D216">
            <v>3.4696765217391193E-2</v>
          </cell>
          <cell r="E216">
            <v>5.2669689599999833E-2</v>
          </cell>
          <cell r="F216">
            <v>1.2996910500000111E-2</v>
          </cell>
          <cell r="G216">
            <v>1.1815373181818281E-2</v>
          </cell>
          <cell r="H216">
            <v>2.209474785000019E-2</v>
          </cell>
        </row>
        <row r="217">
          <cell r="B217">
            <v>214</v>
          </cell>
          <cell r="C217">
            <v>3.9969579999999873E-2</v>
          </cell>
          <cell r="D217">
            <v>3.4756156521739023E-2</v>
          </cell>
          <cell r="E217">
            <v>5.2759845599999834E-2</v>
          </cell>
          <cell r="F217">
            <v>1.2996929000000112E-2</v>
          </cell>
          <cell r="G217">
            <v>1.1815390000000101E-2</v>
          </cell>
          <cell r="H217">
            <v>2.209477930000019E-2</v>
          </cell>
        </row>
        <row r="218">
          <cell r="B218">
            <v>215</v>
          </cell>
          <cell r="C218">
            <v>4.0037879999999873E-2</v>
          </cell>
          <cell r="D218">
            <v>3.4815547826086847E-2</v>
          </cell>
          <cell r="E218">
            <v>5.2850001599999835E-2</v>
          </cell>
          <cell r="F218">
            <v>1.2996947500000113E-2</v>
          </cell>
          <cell r="G218">
            <v>1.181540681818192E-2</v>
          </cell>
          <cell r="H218">
            <v>2.209481075000019E-2</v>
          </cell>
        </row>
        <row r="219">
          <cell r="B219">
            <v>216</v>
          </cell>
          <cell r="C219">
            <v>4.0106179999999873E-2</v>
          </cell>
          <cell r="D219">
            <v>3.4874939130434678E-2</v>
          </cell>
          <cell r="E219">
            <v>5.2940157599999836E-2</v>
          </cell>
          <cell r="F219">
            <v>1.2996966000000113E-2</v>
          </cell>
          <cell r="G219">
            <v>1.1815423636363738E-2</v>
          </cell>
          <cell r="H219">
            <v>2.2094842200000193E-2</v>
          </cell>
        </row>
        <row r="220">
          <cell r="B220">
            <v>217</v>
          </cell>
          <cell r="C220">
            <v>4.0174479999999874E-2</v>
          </cell>
          <cell r="D220">
            <v>3.4934330434782501E-2</v>
          </cell>
          <cell r="E220">
            <v>5.3030313599999837E-2</v>
          </cell>
          <cell r="F220">
            <v>1.2996984500000114E-2</v>
          </cell>
          <cell r="G220">
            <v>1.1815440454545557E-2</v>
          </cell>
          <cell r="H220">
            <v>2.2094873650000194E-2</v>
          </cell>
        </row>
        <row r="221">
          <cell r="B221">
            <v>218</v>
          </cell>
          <cell r="C221">
            <v>4.0242779999999874E-2</v>
          </cell>
          <cell r="D221">
            <v>3.4993721739130325E-2</v>
          </cell>
          <cell r="E221">
            <v>5.3120469599999838E-2</v>
          </cell>
          <cell r="F221">
            <v>1.2997003000000115E-2</v>
          </cell>
          <cell r="G221">
            <v>1.1815457272727375E-2</v>
          </cell>
          <cell r="H221">
            <v>2.2094905100000194E-2</v>
          </cell>
        </row>
        <row r="222">
          <cell r="B222">
            <v>219</v>
          </cell>
          <cell r="C222">
            <v>4.0311079999999874E-2</v>
          </cell>
          <cell r="D222">
            <v>3.5053113043478155E-2</v>
          </cell>
          <cell r="E222">
            <v>5.3210625599999839E-2</v>
          </cell>
          <cell r="F222">
            <v>1.2997021500000115E-2</v>
          </cell>
          <cell r="G222">
            <v>1.1815474090909195E-2</v>
          </cell>
          <cell r="H222">
            <v>2.2094936550000194E-2</v>
          </cell>
        </row>
        <row r="223">
          <cell r="B223">
            <v>220</v>
          </cell>
          <cell r="C223">
            <v>4.0379379999999875E-2</v>
          </cell>
          <cell r="D223">
            <v>3.5112504347825979E-2</v>
          </cell>
          <cell r="E223">
            <v>5.330078159999984E-2</v>
          </cell>
          <cell r="F223">
            <v>1.2997040000000116E-2</v>
          </cell>
          <cell r="G223">
            <v>1.1815490909091014E-2</v>
          </cell>
          <cell r="H223">
            <v>2.2094968000000197E-2</v>
          </cell>
        </row>
        <row r="224">
          <cell r="B224">
            <v>221</v>
          </cell>
          <cell r="C224">
            <v>4.0447679999999875E-2</v>
          </cell>
          <cell r="D224">
            <v>3.517189565217381E-2</v>
          </cell>
          <cell r="E224">
            <v>5.3390937599999834E-2</v>
          </cell>
          <cell r="F224">
            <v>1.2997058500000117E-2</v>
          </cell>
          <cell r="G224">
            <v>1.1815507727272832E-2</v>
          </cell>
          <cell r="H224">
            <v>2.2094999450000197E-2</v>
          </cell>
        </row>
        <row r="225">
          <cell r="B225">
            <v>222</v>
          </cell>
          <cell r="C225">
            <v>4.0515979999999875E-2</v>
          </cell>
          <cell r="D225">
            <v>3.5231286956521633E-2</v>
          </cell>
          <cell r="E225">
            <v>5.3481093599999835E-2</v>
          </cell>
          <cell r="F225">
            <v>1.2997077000000117E-2</v>
          </cell>
          <cell r="G225">
            <v>1.1815524545454651E-2</v>
          </cell>
          <cell r="H225">
            <v>2.2095030900000198E-2</v>
          </cell>
        </row>
        <row r="226">
          <cell r="B226">
            <v>223</v>
          </cell>
          <cell r="C226">
            <v>4.0584279999999875E-2</v>
          </cell>
          <cell r="D226">
            <v>3.5290678260869457E-2</v>
          </cell>
          <cell r="E226">
            <v>5.3571249599999836E-2</v>
          </cell>
          <cell r="F226">
            <v>1.2997095500000118E-2</v>
          </cell>
          <cell r="G226">
            <v>1.181554136363647E-2</v>
          </cell>
          <cell r="H226">
            <v>2.2095062350000201E-2</v>
          </cell>
        </row>
        <row r="227">
          <cell r="B227">
            <v>224</v>
          </cell>
          <cell r="C227">
            <v>4.0652579999999876E-2</v>
          </cell>
          <cell r="D227">
            <v>3.5350069565217287E-2</v>
          </cell>
          <cell r="E227">
            <v>5.3661405599999837E-2</v>
          </cell>
          <cell r="F227">
            <v>1.2997114000000119E-2</v>
          </cell>
          <cell r="G227">
            <v>1.1815558181818288E-2</v>
          </cell>
          <cell r="H227">
            <v>2.2095093800000201E-2</v>
          </cell>
        </row>
        <row r="228">
          <cell r="B228">
            <v>225</v>
          </cell>
          <cell r="C228">
            <v>4.0720879999999876E-2</v>
          </cell>
          <cell r="D228">
            <v>3.5409460869565111E-2</v>
          </cell>
          <cell r="E228">
            <v>5.3751561599999838E-2</v>
          </cell>
          <cell r="F228">
            <v>1.2997132500000119E-2</v>
          </cell>
          <cell r="G228">
            <v>1.1815575000000108E-2</v>
          </cell>
          <cell r="H228">
            <v>2.2095125250000201E-2</v>
          </cell>
        </row>
        <row r="229">
          <cell r="B229">
            <v>226</v>
          </cell>
          <cell r="C229">
            <v>4.0789179999999876E-2</v>
          </cell>
          <cell r="D229">
            <v>3.5468852173912942E-2</v>
          </cell>
          <cell r="E229">
            <v>5.3841717599999839E-2</v>
          </cell>
          <cell r="F229">
            <v>1.299715100000012E-2</v>
          </cell>
          <cell r="G229">
            <v>1.1815591818181927E-2</v>
          </cell>
          <cell r="H229">
            <v>2.2095156700000205E-2</v>
          </cell>
        </row>
        <row r="230">
          <cell r="B230">
            <v>227</v>
          </cell>
          <cell r="C230">
            <v>4.0857479999999877E-2</v>
          </cell>
          <cell r="D230">
            <v>3.5528243478260765E-2</v>
          </cell>
          <cell r="E230">
            <v>5.393187359999984E-2</v>
          </cell>
          <cell r="F230">
            <v>1.2997169500000121E-2</v>
          </cell>
          <cell r="G230">
            <v>1.1815608636363745E-2</v>
          </cell>
          <cell r="H230">
            <v>2.2095188150000205E-2</v>
          </cell>
        </row>
        <row r="231">
          <cell r="B231">
            <v>228</v>
          </cell>
          <cell r="C231">
            <v>4.0925779999999877E-2</v>
          </cell>
          <cell r="D231">
            <v>3.5587634782608589E-2</v>
          </cell>
          <cell r="E231">
            <v>5.4022029599999841E-2</v>
          </cell>
          <cell r="F231">
            <v>1.2997188000000121E-2</v>
          </cell>
          <cell r="G231">
            <v>1.1815625454545564E-2</v>
          </cell>
          <cell r="H231">
            <v>2.2095219600000205E-2</v>
          </cell>
        </row>
        <row r="232">
          <cell r="B232">
            <v>229</v>
          </cell>
          <cell r="C232">
            <v>4.0994079999999877E-2</v>
          </cell>
          <cell r="D232">
            <v>3.564702608695642E-2</v>
          </cell>
          <cell r="E232">
            <v>5.4112185599999842E-2</v>
          </cell>
          <cell r="F232">
            <v>1.2997206500000122E-2</v>
          </cell>
          <cell r="G232">
            <v>1.1815642272727382E-2</v>
          </cell>
          <cell r="H232">
            <v>2.2095251050000205E-2</v>
          </cell>
        </row>
        <row r="233">
          <cell r="B233">
            <v>230</v>
          </cell>
          <cell r="C233">
            <v>4.1062379999999878E-2</v>
          </cell>
          <cell r="D233">
            <v>3.5706417391304243E-2</v>
          </cell>
          <cell r="E233">
            <v>5.4202341599999843E-2</v>
          </cell>
          <cell r="F233">
            <v>1.2997225000000123E-2</v>
          </cell>
          <cell r="G233">
            <v>1.1815659090909201E-2</v>
          </cell>
          <cell r="H233">
            <v>2.2095282500000209E-2</v>
          </cell>
        </row>
        <row r="234">
          <cell r="B234">
            <v>231</v>
          </cell>
          <cell r="C234">
            <v>4.1130679999999878E-2</v>
          </cell>
          <cell r="D234">
            <v>3.5765808695652074E-2</v>
          </cell>
          <cell r="E234">
            <v>5.4292497599999844E-2</v>
          </cell>
          <cell r="F234">
            <v>1.2997243500000123E-2</v>
          </cell>
          <cell r="G234">
            <v>1.1815675909091021E-2</v>
          </cell>
          <cell r="H234">
            <v>2.2095313950000209E-2</v>
          </cell>
        </row>
        <row r="235">
          <cell r="B235">
            <v>232</v>
          </cell>
          <cell r="C235">
            <v>4.1198979999999878E-2</v>
          </cell>
          <cell r="D235">
            <v>3.5825199999999897E-2</v>
          </cell>
          <cell r="E235">
            <v>5.4382653599999844E-2</v>
          </cell>
          <cell r="F235">
            <v>1.2997262000000124E-2</v>
          </cell>
          <cell r="G235">
            <v>1.1815692727272838E-2</v>
          </cell>
          <cell r="H235">
            <v>2.2095345400000209E-2</v>
          </cell>
        </row>
        <row r="236">
          <cell r="B236">
            <v>233</v>
          </cell>
          <cell r="C236">
            <v>4.1267279999999879E-2</v>
          </cell>
          <cell r="D236">
            <v>3.5884591304347721E-2</v>
          </cell>
          <cell r="E236">
            <v>5.4472809599999845E-2</v>
          </cell>
          <cell r="F236">
            <v>1.2997280500000125E-2</v>
          </cell>
          <cell r="G236">
            <v>1.1815709545454658E-2</v>
          </cell>
          <cell r="H236">
            <v>2.2095376850000212E-2</v>
          </cell>
        </row>
        <row r="237">
          <cell r="B237">
            <v>234</v>
          </cell>
          <cell r="C237">
            <v>4.1335579999999879E-2</v>
          </cell>
          <cell r="D237">
            <v>3.5943982608695552E-2</v>
          </cell>
          <cell r="E237">
            <v>5.4562965599999839E-2</v>
          </cell>
          <cell r="F237">
            <v>1.2997299000000125E-2</v>
          </cell>
          <cell r="G237">
            <v>1.1815726363636477E-2</v>
          </cell>
          <cell r="H237">
            <v>2.2095408300000213E-2</v>
          </cell>
        </row>
        <row r="238">
          <cell r="B238">
            <v>235</v>
          </cell>
          <cell r="C238">
            <v>4.1403879999999879E-2</v>
          </cell>
          <cell r="D238">
            <v>3.6003373913043375E-2</v>
          </cell>
          <cell r="E238">
            <v>5.465312159999984E-2</v>
          </cell>
          <cell r="F238">
            <v>1.2997317500000126E-2</v>
          </cell>
          <cell r="G238">
            <v>1.1815743181818295E-2</v>
          </cell>
          <cell r="H238">
            <v>2.2095439750000213E-2</v>
          </cell>
        </row>
        <row r="239">
          <cell r="B239">
            <v>236</v>
          </cell>
          <cell r="C239">
            <v>4.1472179999999879E-2</v>
          </cell>
          <cell r="D239">
            <v>3.6062765217391199E-2</v>
          </cell>
          <cell r="E239">
            <v>5.4743277599999841E-2</v>
          </cell>
          <cell r="F239">
            <v>1.2997336000000127E-2</v>
          </cell>
          <cell r="G239">
            <v>1.1815760000000114E-2</v>
          </cell>
          <cell r="H239">
            <v>2.2095471200000216E-2</v>
          </cell>
        </row>
        <row r="240">
          <cell r="B240">
            <v>237</v>
          </cell>
          <cell r="C240">
            <v>4.154047999999988E-2</v>
          </cell>
          <cell r="D240">
            <v>3.6122156521739029E-2</v>
          </cell>
          <cell r="E240">
            <v>5.4833433599999842E-2</v>
          </cell>
          <cell r="F240">
            <v>1.2997354500000127E-2</v>
          </cell>
          <cell r="G240">
            <v>1.1815776818181934E-2</v>
          </cell>
          <cell r="H240">
            <v>2.2095502650000216E-2</v>
          </cell>
        </row>
        <row r="241">
          <cell r="B241">
            <v>238</v>
          </cell>
          <cell r="C241">
            <v>4.160877999999988E-2</v>
          </cell>
          <cell r="D241">
            <v>3.6181547826086853E-2</v>
          </cell>
          <cell r="E241">
            <v>5.4923589599999843E-2</v>
          </cell>
          <cell r="F241">
            <v>1.2997373000000128E-2</v>
          </cell>
          <cell r="G241">
            <v>1.1815793636363751E-2</v>
          </cell>
          <cell r="H241">
            <v>2.2095534100000216E-2</v>
          </cell>
        </row>
        <row r="242">
          <cell r="B242">
            <v>239</v>
          </cell>
          <cell r="C242">
            <v>4.167707999999988E-2</v>
          </cell>
          <cell r="D242">
            <v>3.6240939130434684E-2</v>
          </cell>
          <cell r="E242">
            <v>5.5013745599999844E-2</v>
          </cell>
          <cell r="F242">
            <v>1.2997391500000129E-2</v>
          </cell>
          <cell r="G242">
            <v>1.1815810454545571E-2</v>
          </cell>
          <cell r="H242">
            <v>2.2095565550000217E-2</v>
          </cell>
        </row>
        <row r="243">
          <cell r="B243">
            <v>240</v>
          </cell>
          <cell r="C243">
            <v>4.1745379999999881E-2</v>
          </cell>
          <cell r="D243">
            <v>3.6300330434782507E-2</v>
          </cell>
          <cell r="E243">
            <v>5.5103901599999845E-2</v>
          </cell>
          <cell r="F243">
            <v>1.2997410000000129E-2</v>
          </cell>
          <cell r="G243">
            <v>1.1815827272727389E-2</v>
          </cell>
          <cell r="H243">
            <v>2.209559700000022E-2</v>
          </cell>
        </row>
        <row r="244">
          <cell r="B244">
            <v>241</v>
          </cell>
          <cell r="C244">
            <v>4.1773679999999883E-2</v>
          </cell>
          <cell r="D244">
            <v>3.6324939130434684E-2</v>
          </cell>
          <cell r="E244">
            <v>5.5141257599999847E-2</v>
          </cell>
          <cell r="F244">
            <v>1.299742850000013E-2</v>
          </cell>
          <cell r="G244">
            <v>1.1815844090909208E-2</v>
          </cell>
          <cell r="H244">
            <v>2.209562845000022E-2</v>
          </cell>
        </row>
        <row r="245">
          <cell r="B245">
            <v>242</v>
          </cell>
          <cell r="C245">
            <v>4.1801979999999885E-2</v>
          </cell>
          <cell r="D245">
            <v>3.6349547826086862E-2</v>
          </cell>
          <cell r="E245">
            <v>5.517861359999985E-2</v>
          </cell>
          <cell r="F245">
            <v>1.2997447000000131E-2</v>
          </cell>
          <cell r="G245">
            <v>1.1815860909091027E-2</v>
          </cell>
          <cell r="H245">
            <v>2.209565990000022E-2</v>
          </cell>
        </row>
        <row r="246">
          <cell r="B246">
            <v>243</v>
          </cell>
          <cell r="C246">
            <v>4.1830279999999886E-2</v>
          </cell>
          <cell r="D246">
            <v>3.6374156521739032E-2</v>
          </cell>
          <cell r="E246">
            <v>5.5215969599999852E-2</v>
          </cell>
          <cell r="F246">
            <v>1.2997465500000131E-2</v>
          </cell>
          <cell r="G246">
            <v>1.1815877727272845E-2</v>
          </cell>
          <cell r="H246">
            <v>2.2095691350000224E-2</v>
          </cell>
        </row>
        <row r="247">
          <cell r="B247">
            <v>244</v>
          </cell>
          <cell r="C247">
            <v>4.1858579999999888E-2</v>
          </cell>
          <cell r="D247">
            <v>3.6398765217391209E-2</v>
          </cell>
          <cell r="E247">
            <v>5.5253325599999854E-2</v>
          </cell>
          <cell r="F247">
            <v>1.2997484000000132E-2</v>
          </cell>
          <cell r="G247">
            <v>1.1815894545454664E-2</v>
          </cell>
          <cell r="H247">
            <v>2.2095722800000224E-2</v>
          </cell>
        </row>
        <row r="248">
          <cell r="B248">
            <v>245</v>
          </cell>
          <cell r="C248">
            <v>4.188687999999989E-2</v>
          </cell>
          <cell r="D248">
            <v>3.6423373913043386E-2</v>
          </cell>
          <cell r="E248">
            <v>5.5290681599999857E-2</v>
          </cell>
          <cell r="F248">
            <v>1.2997502500000133E-2</v>
          </cell>
          <cell r="G248">
            <v>1.1815911363636484E-2</v>
          </cell>
          <cell r="H248">
            <v>2.2095754250000224E-2</v>
          </cell>
        </row>
        <row r="249">
          <cell r="B249">
            <v>246</v>
          </cell>
          <cell r="C249">
            <v>4.1915179999999892E-2</v>
          </cell>
          <cell r="D249">
            <v>3.6447982608695563E-2</v>
          </cell>
          <cell r="E249">
            <v>5.5328037599999859E-2</v>
          </cell>
          <cell r="F249">
            <v>1.2997521000000133E-2</v>
          </cell>
          <cell r="G249">
            <v>1.1815928181818302E-2</v>
          </cell>
          <cell r="H249">
            <v>2.2095785700000228E-2</v>
          </cell>
        </row>
        <row r="250">
          <cell r="B250">
            <v>247</v>
          </cell>
          <cell r="C250">
            <v>4.1943479999999894E-2</v>
          </cell>
          <cell r="D250">
            <v>3.647259130434774E-2</v>
          </cell>
          <cell r="E250">
            <v>5.5365393599999861E-2</v>
          </cell>
          <cell r="F250">
            <v>1.2997539500000134E-2</v>
          </cell>
          <cell r="G250">
            <v>1.1815945000000121E-2</v>
          </cell>
          <cell r="H250">
            <v>2.2095817150000228E-2</v>
          </cell>
        </row>
        <row r="251">
          <cell r="B251">
            <v>248</v>
          </cell>
          <cell r="C251">
            <v>4.1971779999999896E-2</v>
          </cell>
          <cell r="D251">
            <v>3.649719999999991E-2</v>
          </cell>
          <cell r="E251">
            <v>5.5402749599999863E-2</v>
          </cell>
          <cell r="F251">
            <v>1.2997558000000135E-2</v>
          </cell>
          <cell r="G251">
            <v>1.181596181818194E-2</v>
          </cell>
          <cell r="H251">
            <v>2.2095848600000228E-2</v>
          </cell>
        </row>
        <row r="252">
          <cell r="B252">
            <v>249</v>
          </cell>
          <cell r="C252">
            <v>4.2000079999999898E-2</v>
          </cell>
          <cell r="D252">
            <v>3.6521808695652087E-2</v>
          </cell>
          <cell r="E252">
            <v>5.5440105599999866E-2</v>
          </cell>
          <cell r="F252">
            <v>1.2997576500000135E-2</v>
          </cell>
          <cell r="G252">
            <v>1.1815978636363758E-2</v>
          </cell>
          <cell r="H252">
            <v>2.2095880050000228E-2</v>
          </cell>
        </row>
        <row r="253">
          <cell r="B253">
            <v>250</v>
          </cell>
          <cell r="C253">
            <v>4.20283799999999E-2</v>
          </cell>
          <cell r="D253">
            <v>3.6546417391304264E-2</v>
          </cell>
          <cell r="E253">
            <v>5.5477461599999868E-2</v>
          </cell>
          <cell r="F253">
            <v>1.2997595000000136E-2</v>
          </cell>
          <cell r="G253">
            <v>1.1815995454545578E-2</v>
          </cell>
          <cell r="H253">
            <v>2.2095911500000232E-2</v>
          </cell>
        </row>
        <row r="254">
          <cell r="B254">
            <v>251</v>
          </cell>
          <cell r="C254">
            <v>4.2056679999999902E-2</v>
          </cell>
          <cell r="D254">
            <v>3.6571026086956442E-2</v>
          </cell>
          <cell r="E254">
            <v>5.551481759999987E-2</v>
          </cell>
          <cell r="F254">
            <v>1.2997613500000137E-2</v>
          </cell>
          <cell r="G254">
            <v>1.1816012272727395E-2</v>
          </cell>
          <cell r="H254">
            <v>2.2095942950000232E-2</v>
          </cell>
        </row>
        <row r="255">
          <cell r="B255">
            <v>252</v>
          </cell>
          <cell r="C255">
            <v>4.2084979999999904E-2</v>
          </cell>
          <cell r="D255">
            <v>3.6595634782608612E-2</v>
          </cell>
          <cell r="E255">
            <v>5.5552173599999873E-2</v>
          </cell>
          <cell r="F255">
            <v>1.2997632000000137E-2</v>
          </cell>
          <cell r="G255">
            <v>1.1816029090909215E-2</v>
          </cell>
          <cell r="H255">
            <v>2.2095974400000232E-2</v>
          </cell>
        </row>
        <row r="256">
          <cell r="B256">
            <v>253</v>
          </cell>
          <cell r="C256">
            <v>4.2113279999999906E-2</v>
          </cell>
          <cell r="D256">
            <v>3.6620243478260789E-2</v>
          </cell>
          <cell r="E256">
            <v>5.5589529599999875E-2</v>
          </cell>
          <cell r="F256">
            <v>1.2997650500000138E-2</v>
          </cell>
          <cell r="G256">
            <v>1.1816045909091034E-2</v>
          </cell>
          <cell r="H256">
            <v>2.2096005850000235E-2</v>
          </cell>
        </row>
        <row r="257">
          <cell r="B257">
            <v>254</v>
          </cell>
          <cell r="C257">
            <v>4.2141579999999908E-2</v>
          </cell>
          <cell r="D257">
            <v>3.6644852173912966E-2</v>
          </cell>
          <cell r="E257">
            <v>5.5626885599999884E-2</v>
          </cell>
          <cell r="F257">
            <v>1.2997669000000139E-2</v>
          </cell>
          <cell r="G257">
            <v>1.1816062727272852E-2</v>
          </cell>
          <cell r="H257">
            <v>2.2096037300000235E-2</v>
          </cell>
        </row>
        <row r="258">
          <cell r="B258">
            <v>255</v>
          </cell>
          <cell r="C258">
            <v>4.216987999999991E-2</v>
          </cell>
          <cell r="D258">
            <v>3.6669460869565143E-2</v>
          </cell>
          <cell r="E258">
            <v>5.5664241599999886E-2</v>
          </cell>
          <cell r="F258">
            <v>1.2997687500000139E-2</v>
          </cell>
          <cell r="G258">
            <v>1.1816079545454671E-2</v>
          </cell>
          <cell r="H258">
            <v>2.2096068750000235E-2</v>
          </cell>
        </row>
        <row r="259">
          <cell r="B259">
            <v>256</v>
          </cell>
          <cell r="C259">
            <v>4.2198179999999912E-2</v>
          </cell>
          <cell r="D259">
            <v>3.669406956521732E-2</v>
          </cell>
          <cell r="E259">
            <v>5.5701597599999889E-2</v>
          </cell>
          <cell r="F259">
            <v>1.299770600000014E-2</v>
          </cell>
          <cell r="G259">
            <v>1.1816096363636491E-2</v>
          </cell>
          <cell r="H259">
            <v>2.2096100200000239E-2</v>
          </cell>
        </row>
        <row r="260">
          <cell r="B260">
            <v>257</v>
          </cell>
          <cell r="C260">
            <v>4.2226479999999914E-2</v>
          </cell>
          <cell r="D260">
            <v>3.671867826086949E-2</v>
          </cell>
          <cell r="E260">
            <v>5.5738953599999891E-2</v>
          </cell>
          <cell r="F260">
            <v>1.2997724500000141E-2</v>
          </cell>
          <cell r="G260">
            <v>1.1816113181818308E-2</v>
          </cell>
          <cell r="H260">
            <v>2.2096131650000239E-2</v>
          </cell>
        </row>
        <row r="261">
          <cell r="B261">
            <v>258</v>
          </cell>
          <cell r="C261">
            <v>4.2254779999999915E-2</v>
          </cell>
          <cell r="D261">
            <v>3.6743286956521667E-2</v>
          </cell>
          <cell r="E261">
            <v>5.5776309599999893E-2</v>
          </cell>
          <cell r="F261">
            <v>1.2997743000000141E-2</v>
          </cell>
          <cell r="G261">
            <v>1.1816130000000128E-2</v>
          </cell>
          <cell r="H261">
            <v>2.2096163100000239E-2</v>
          </cell>
        </row>
        <row r="262">
          <cell r="B262">
            <v>259</v>
          </cell>
          <cell r="C262">
            <v>4.2283079999999917E-2</v>
          </cell>
          <cell r="D262">
            <v>3.6767895652173845E-2</v>
          </cell>
          <cell r="E262">
            <v>5.5813665599999895E-2</v>
          </cell>
          <cell r="F262">
            <v>1.2997761500000142E-2</v>
          </cell>
          <cell r="G262">
            <v>1.1816146818181947E-2</v>
          </cell>
          <cell r="H262">
            <v>2.2096194550000239E-2</v>
          </cell>
        </row>
        <row r="263">
          <cell r="B263">
            <v>260</v>
          </cell>
          <cell r="C263">
            <v>4.2311379999999919E-2</v>
          </cell>
          <cell r="D263">
            <v>3.6792504347826022E-2</v>
          </cell>
          <cell r="E263">
            <v>5.5851021599999898E-2</v>
          </cell>
          <cell r="F263">
            <v>1.2997780000000143E-2</v>
          </cell>
          <cell r="G263">
            <v>1.1816163636363765E-2</v>
          </cell>
          <cell r="H263">
            <v>2.2096226000000243E-2</v>
          </cell>
        </row>
        <row r="264">
          <cell r="B264">
            <v>261</v>
          </cell>
          <cell r="C264">
            <v>4.2339679999999921E-2</v>
          </cell>
          <cell r="D264">
            <v>3.6817113043478192E-2</v>
          </cell>
          <cell r="E264">
            <v>5.58883775999999E-2</v>
          </cell>
          <cell r="F264">
            <v>1.2997798500000143E-2</v>
          </cell>
          <cell r="G264">
            <v>1.1816180454545584E-2</v>
          </cell>
          <cell r="H264">
            <v>2.2096257450000243E-2</v>
          </cell>
        </row>
        <row r="265">
          <cell r="B265">
            <v>262</v>
          </cell>
          <cell r="C265">
            <v>4.2367979999999923E-2</v>
          </cell>
          <cell r="D265">
            <v>3.6841721739130369E-2</v>
          </cell>
          <cell r="E265">
            <v>5.5925733599999902E-2</v>
          </cell>
          <cell r="F265">
            <v>1.2997817000000144E-2</v>
          </cell>
          <cell r="G265">
            <v>1.1816197272727402E-2</v>
          </cell>
          <cell r="H265">
            <v>2.2096288900000243E-2</v>
          </cell>
        </row>
        <row r="266">
          <cell r="B266">
            <v>263</v>
          </cell>
          <cell r="C266">
            <v>4.2396279999999925E-2</v>
          </cell>
          <cell r="D266">
            <v>3.6866330434782546E-2</v>
          </cell>
          <cell r="E266">
            <v>5.5963089599999905E-2</v>
          </cell>
          <cell r="F266">
            <v>1.2997835500000145E-2</v>
          </cell>
          <cell r="G266">
            <v>1.1816214090909221E-2</v>
          </cell>
          <cell r="H266">
            <v>2.2096320350000247E-2</v>
          </cell>
        </row>
        <row r="267">
          <cell r="B267">
            <v>264</v>
          </cell>
          <cell r="C267">
            <v>4.2424579999999927E-2</v>
          </cell>
          <cell r="D267">
            <v>3.6890939130434723E-2</v>
          </cell>
          <cell r="E267">
            <v>5.6000445599999907E-2</v>
          </cell>
          <cell r="F267">
            <v>1.2997854000000145E-2</v>
          </cell>
          <cell r="G267">
            <v>1.1816230909091041E-2</v>
          </cell>
          <cell r="H267">
            <v>2.2096351800000247E-2</v>
          </cell>
        </row>
        <row r="268">
          <cell r="B268">
            <v>265</v>
          </cell>
          <cell r="C268">
            <v>4.2452879999999929E-2</v>
          </cell>
          <cell r="D268">
            <v>3.69155478260869E-2</v>
          </cell>
          <cell r="E268">
            <v>5.6037801599999909E-2</v>
          </cell>
          <cell r="F268">
            <v>1.2997872500000146E-2</v>
          </cell>
          <cell r="G268">
            <v>1.1816247727272858E-2</v>
          </cell>
          <cell r="H268">
            <v>2.2096383250000247E-2</v>
          </cell>
        </row>
        <row r="269">
          <cell r="B269">
            <v>266</v>
          </cell>
          <cell r="C269">
            <v>4.2481179999999931E-2</v>
          </cell>
          <cell r="D269">
            <v>3.694015652173907E-2</v>
          </cell>
          <cell r="E269">
            <v>5.6075157599999911E-2</v>
          </cell>
          <cell r="F269">
            <v>1.2997891000000147E-2</v>
          </cell>
          <cell r="G269">
            <v>1.1816264545454678E-2</v>
          </cell>
          <cell r="H269">
            <v>2.209641470000025E-2</v>
          </cell>
        </row>
        <row r="270">
          <cell r="B270">
            <v>267</v>
          </cell>
          <cell r="C270">
            <v>4.2509479999999933E-2</v>
          </cell>
          <cell r="D270">
            <v>3.6964765217391247E-2</v>
          </cell>
          <cell r="E270">
            <v>5.6112513599999914E-2</v>
          </cell>
          <cell r="F270">
            <v>1.2997909500000147E-2</v>
          </cell>
          <cell r="G270">
            <v>1.1816281363636497E-2</v>
          </cell>
          <cell r="H270">
            <v>2.2096446150000251E-2</v>
          </cell>
        </row>
        <row r="271">
          <cell r="B271">
            <v>268</v>
          </cell>
          <cell r="C271">
            <v>4.2537779999999935E-2</v>
          </cell>
          <cell r="D271">
            <v>3.6989373913043425E-2</v>
          </cell>
          <cell r="E271">
            <v>5.6149869599999916E-2</v>
          </cell>
          <cell r="F271">
            <v>1.2997928000000148E-2</v>
          </cell>
          <cell r="G271">
            <v>1.1816298181818315E-2</v>
          </cell>
          <cell r="H271">
            <v>2.2096477600000251E-2</v>
          </cell>
        </row>
        <row r="272">
          <cell r="B272">
            <v>269</v>
          </cell>
          <cell r="C272">
            <v>4.2566079999999937E-2</v>
          </cell>
          <cell r="D272">
            <v>3.7013982608695602E-2</v>
          </cell>
          <cell r="E272">
            <v>5.6187225599999918E-2</v>
          </cell>
          <cell r="F272">
            <v>1.2997946500000149E-2</v>
          </cell>
          <cell r="G272">
            <v>1.1816315000000134E-2</v>
          </cell>
          <cell r="H272">
            <v>2.2096509050000251E-2</v>
          </cell>
        </row>
        <row r="273">
          <cell r="B273">
            <v>270</v>
          </cell>
          <cell r="C273">
            <v>4.2594379999999939E-2</v>
          </cell>
          <cell r="D273">
            <v>3.7038591304347779E-2</v>
          </cell>
          <cell r="E273">
            <v>5.622458159999992E-2</v>
          </cell>
          <cell r="F273">
            <v>1.2997965000000149E-2</v>
          </cell>
          <cell r="G273">
            <v>1.1816331818181954E-2</v>
          </cell>
          <cell r="H273">
            <v>2.2096540500000254E-2</v>
          </cell>
        </row>
        <row r="274">
          <cell r="B274">
            <v>271</v>
          </cell>
          <cell r="C274">
            <v>4.2622679999999941E-2</v>
          </cell>
          <cell r="D274">
            <v>3.7063199999999949E-2</v>
          </cell>
          <cell r="E274">
            <v>5.6261937599999923E-2</v>
          </cell>
          <cell r="F274">
            <v>1.299798350000015E-2</v>
          </cell>
          <cell r="G274">
            <v>1.1816348636363772E-2</v>
          </cell>
          <cell r="H274">
            <v>2.2096571950000254E-2</v>
          </cell>
        </row>
        <row r="275">
          <cell r="B275">
            <v>272</v>
          </cell>
          <cell r="C275">
            <v>4.2650979999999943E-2</v>
          </cell>
          <cell r="D275">
            <v>3.7087808695652126E-2</v>
          </cell>
          <cell r="E275">
            <v>5.6299293599999925E-2</v>
          </cell>
          <cell r="F275">
            <v>1.2998002000000151E-2</v>
          </cell>
          <cell r="G275">
            <v>1.1816365454545591E-2</v>
          </cell>
          <cell r="H275">
            <v>2.2096603400000255E-2</v>
          </cell>
        </row>
        <row r="276">
          <cell r="B276">
            <v>273</v>
          </cell>
          <cell r="C276">
            <v>4.2679279999999944E-2</v>
          </cell>
          <cell r="D276">
            <v>3.7112417391304303E-2</v>
          </cell>
          <cell r="E276">
            <v>5.6336649599999927E-2</v>
          </cell>
          <cell r="F276">
            <v>1.2998020500000151E-2</v>
          </cell>
          <cell r="G276">
            <v>1.1816382272727409E-2</v>
          </cell>
          <cell r="H276">
            <v>2.2096634850000258E-2</v>
          </cell>
        </row>
        <row r="277">
          <cell r="B277">
            <v>274</v>
          </cell>
          <cell r="C277">
            <v>4.2707579999999946E-2</v>
          </cell>
          <cell r="D277">
            <v>3.713702608695648E-2</v>
          </cell>
          <cell r="E277">
            <v>5.637400559999993E-2</v>
          </cell>
          <cell r="F277">
            <v>1.2998039000000152E-2</v>
          </cell>
          <cell r="G277">
            <v>1.1816399090909228E-2</v>
          </cell>
          <cell r="H277">
            <v>2.2096666300000258E-2</v>
          </cell>
        </row>
        <row r="278">
          <cell r="B278">
            <v>275</v>
          </cell>
          <cell r="C278">
            <v>4.2735879999999948E-2</v>
          </cell>
          <cell r="D278">
            <v>3.716163478260865E-2</v>
          </cell>
          <cell r="E278">
            <v>5.6411361599999932E-2</v>
          </cell>
          <cell r="F278">
            <v>1.2998057500000153E-2</v>
          </cell>
          <cell r="G278">
            <v>1.1816415909091047E-2</v>
          </cell>
          <cell r="H278">
            <v>2.2096697750000258E-2</v>
          </cell>
        </row>
        <row r="279">
          <cell r="B279">
            <v>276</v>
          </cell>
          <cell r="C279">
            <v>4.276417999999995E-2</v>
          </cell>
          <cell r="D279">
            <v>3.7186243478260828E-2</v>
          </cell>
          <cell r="E279">
            <v>5.6448717599999934E-2</v>
          </cell>
          <cell r="F279">
            <v>1.2998076000000153E-2</v>
          </cell>
          <cell r="G279">
            <v>1.1816432727272865E-2</v>
          </cell>
          <cell r="H279">
            <v>2.2096729200000262E-2</v>
          </cell>
        </row>
        <row r="280">
          <cell r="B280">
            <v>277</v>
          </cell>
          <cell r="C280">
            <v>4.2792479999999952E-2</v>
          </cell>
          <cell r="D280">
            <v>3.7210852173913005E-2</v>
          </cell>
          <cell r="E280">
            <v>5.6486073599999936E-2</v>
          </cell>
          <cell r="F280">
            <v>1.2998094500000154E-2</v>
          </cell>
          <cell r="G280">
            <v>1.1816449545454685E-2</v>
          </cell>
          <cell r="H280">
            <v>2.2096760650000262E-2</v>
          </cell>
        </row>
        <row r="281">
          <cell r="B281">
            <v>278</v>
          </cell>
          <cell r="C281">
            <v>4.2820779999999954E-2</v>
          </cell>
          <cell r="D281">
            <v>3.7235460869565182E-2</v>
          </cell>
          <cell r="E281">
            <v>5.6523429599999946E-2</v>
          </cell>
          <cell r="F281">
            <v>1.2998113000000155E-2</v>
          </cell>
          <cell r="G281">
            <v>1.1816466363636504E-2</v>
          </cell>
          <cell r="H281">
            <v>2.2096792100000262E-2</v>
          </cell>
        </row>
        <row r="282">
          <cell r="B282">
            <v>279</v>
          </cell>
          <cell r="C282">
            <v>4.2849079999999956E-2</v>
          </cell>
          <cell r="D282">
            <v>3.7260069565217359E-2</v>
          </cell>
          <cell r="E282">
            <v>5.6560785599999948E-2</v>
          </cell>
          <cell r="F282">
            <v>1.2998131500000155E-2</v>
          </cell>
          <cell r="G282">
            <v>1.1816483181818322E-2</v>
          </cell>
          <cell r="H282">
            <v>2.2096823550000262E-2</v>
          </cell>
        </row>
        <row r="283">
          <cell r="B283">
            <v>280</v>
          </cell>
          <cell r="C283">
            <v>4.2877379999999958E-2</v>
          </cell>
          <cell r="D283">
            <v>3.7284678260869529E-2</v>
          </cell>
          <cell r="E283">
            <v>5.659814159999995E-2</v>
          </cell>
          <cell r="F283">
            <v>1.2998150000000156E-2</v>
          </cell>
          <cell r="G283">
            <v>1.1816500000000141E-2</v>
          </cell>
          <cell r="H283">
            <v>2.2096855000000266E-2</v>
          </cell>
        </row>
        <row r="284">
          <cell r="B284">
            <v>281</v>
          </cell>
          <cell r="C284">
            <v>4.290567999999996E-2</v>
          </cell>
          <cell r="D284">
            <v>3.7309286956521706E-2</v>
          </cell>
          <cell r="E284">
            <v>5.6635497599999952E-2</v>
          </cell>
          <cell r="F284">
            <v>1.2998168500000157E-2</v>
          </cell>
          <cell r="G284">
            <v>1.1816516818181961E-2</v>
          </cell>
          <cell r="H284">
            <v>2.2096886450000266E-2</v>
          </cell>
        </row>
        <row r="285">
          <cell r="B285">
            <v>282</v>
          </cell>
          <cell r="C285">
            <v>4.2933979999999962E-2</v>
          </cell>
          <cell r="D285">
            <v>3.7333895652173883E-2</v>
          </cell>
          <cell r="E285">
            <v>5.6672853599999955E-2</v>
          </cell>
          <cell r="F285">
            <v>1.2998187000000157E-2</v>
          </cell>
          <cell r="G285">
            <v>1.1816533636363778E-2</v>
          </cell>
          <cell r="H285">
            <v>2.2096917900000266E-2</v>
          </cell>
        </row>
        <row r="286">
          <cell r="B286">
            <v>283</v>
          </cell>
          <cell r="C286">
            <v>4.2962279999999964E-2</v>
          </cell>
          <cell r="D286">
            <v>3.735850434782606E-2</v>
          </cell>
          <cell r="E286">
            <v>5.6710209599999957E-2</v>
          </cell>
          <cell r="F286">
            <v>1.2998205500000158E-2</v>
          </cell>
          <cell r="G286">
            <v>1.1816550454545598E-2</v>
          </cell>
          <cell r="H286">
            <v>2.2096949350000269E-2</v>
          </cell>
        </row>
        <row r="287">
          <cell r="B287">
            <v>284</v>
          </cell>
          <cell r="C287">
            <v>4.2990579999999966E-2</v>
          </cell>
          <cell r="D287">
            <v>3.7383113043478237E-2</v>
          </cell>
          <cell r="E287">
            <v>5.6747565599999959E-2</v>
          </cell>
          <cell r="F287">
            <v>1.2998224000000159E-2</v>
          </cell>
          <cell r="G287">
            <v>1.1816567272727415E-2</v>
          </cell>
          <cell r="H287">
            <v>2.209698080000027E-2</v>
          </cell>
        </row>
        <row r="288">
          <cell r="B288">
            <v>285</v>
          </cell>
          <cell r="C288">
            <v>4.3018879999999968E-2</v>
          </cell>
          <cell r="D288">
            <v>3.7407721739130408E-2</v>
          </cell>
          <cell r="E288">
            <v>5.6784921599999962E-2</v>
          </cell>
          <cell r="F288">
            <v>1.2998242500000159E-2</v>
          </cell>
          <cell r="G288">
            <v>1.1816584090909235E-2</v>
          </cell>
          <cell r="H288">
            <v>2.209701225000027E-2</v>
          </cell>
        </row>
        <row r="289">
          <cell r="B289">
            <v>286</v>
          </cell>
          <cell r="C289">
            <v>4.304717999999997E-2</v>
          </cell>
          <cell r="D289">
            <v>3.7432330434782585E-2</v>
          </cell>
          <cell r="E289">
            <v>5.6822277599999964E-2</v>
          </cell>
          <cell r="F289">
            <v>1.299826100000016E-2</v>
          </cell>
          <cell r="G289">
            <v>1.1816600909091054E-2</v>
          </cell>
          <cell r="H289">
            <v>2.2097043700000273E-2</v>
          </cell>
        </row>
        <row r="290">
          <cell r="B290">
            <v>287</v>
          </cell>
          <cell r="C290">
            <v>4.3075479999999972E-2</v>
          </cell>
          <cell r="D290">
            <v>3.7456939130434762E-2</v>
          </cell>
          <cell r="E290">
            <v>5.6859633599999966E-2</v>
          </cell>
          <cell r="F290">
            <v>1.2998279500000161E-2</v>
          </cell>
          <cell r="G290">
            <v>1.1816617727272872E-2</v>
          </cell>
          <cell r="H290">
            <v>2.2097075150000273E-2</v>
          </cell>
        </row>
        <row r="291">
          <cell r="B291">
            <v>288</v>
          </cell>
          <cell r="C291">
            <v>4.3103779999999974E-2</v>
          </cell>
          <cell r="D291">
            <v>3.7481547826086939E-2</v>
          </cell>
          <cell r="E291">
            <v>5.6896989599999968E-2</v>
          </cell>
          <cell r="F291">
            <v>1.2998298000000161E-2</v>
          </cell>
          <cell r="G291">
            <v>1.1816634545454691E-2</v>
          </cell>
          <cell r="H291">
            <v>2.2097106600000273E-2</v>
          </cell>
        </row>
        <row r="292">
          <cell r="B292">
            <v>289</v>
          </cell>
          <cell r="C292">
            <v>4.3132079999999975E-2</v>
          </cell>
          <cell r="D292">
            <v>3.7506156521739109E-2</v>
          </cell>
          <cell r="E292">
            <v>5.6934345599999971E-2</v>
          </cell>
          <cell r="F292">
            <v>1.2998316500000162E-2</v>
          </cell>
          <cell r="G292">
            <v>1.1816651363636511E-2</v>
          </cell>
          <cell r="H292">
            <v>2.2097138050000274E-2</v>
          </cell>
        </row>
        <row r="293">
          <cell r="B293">
            <v>290</v>
          </cell>
          <cell r="C293">
            <v>4.3160379999999977E-2</v>
          </cell>
          <cell r="D293">
            <v>3.7530765217391286E-2</v>
          </cell>
          <cell r="E293">
            <v>5.6971701599999973E-2</v>
          </cell>
          <cell r="F293">
            <v>1.2998335000000163E-2</v>
          </cell>
          <cell r="G293">
            <v>1.1816668181818328E-2</v>
          </cell>
          <cell r="H293">
            <v>2.2097169500000277E-2</v>
          </cell>
        </row>
        <row r="294">
          <cell r="B294">
            <v>291</v>
          </cell>
          <cell r="C294">
            <v>4.3188679999999979E-2</v>
          </cell>
          <cell r="D294">
            <v>3.7555373913043463E-2</v>
          </cell>
          <cell r="E294">
            <v>5.7009057599999975E-2</v>
          </cell>
          <cell r="F294">
            <v>1.2998353500000163E-2</v>
          </cell>
          <cell r="G294">
            <v>1.1816685000000148E-2</v>
          </cell>
          <cell r="H294">
            <v>2.2097200950000277E-2</v>
          </cell>
        </row>
        <row r="295">
          <cell r="B295">
            <v>292</v>
          </cell>
          <cell r="C295">
            <v>4.3216979999999981E-2</v>
          </cell>
          <cell r="D295">
            <v>3.757998260869564E-2</v>
          </cell>
          <cell r="E295">
            <v>5.7046413599999977E-2</v>
          </cell>
          <cell r="F295">
            <v>1.2998372000000164E-2</v>
          </cell>
          <cell r="G295">
            <v>1.1816701818181967E-2</v>
          </cell>
          <cell r="H295">
            <v>2.2097232400000277E-2</v>
          </cell>
        </row>
        <row r="296">
          <cell r="B296">
            <v>293</v>
          </cell>
          <cell r="C296">
            <v>4.3245279999999983E-2</v>
          </cell>
          <cell r="D296">
            <v>3.7604591304347817E-2</v>
          </cell>
          <cell r="E296">
            <v>5.708376959999998E-2</v>
          </cell>
          <cell r="F296">
            <v>1.2998390500000165E-2</v>
          </cell>
          <cell r="G296">
            <v>1.1816718636363785E-2</v>
          </cell>
          <cell r="H296">
            <v>2.2097263850000281E-2</v>
          </cell>
        </row>
        <row r="297">
          <cell r="B297">
            <v>294</v>
          </cell>
          <cell r="C297">
            <v>4.3273579999999985E-2</v>
          </cell>
          <cell r="D297">
            <v>3.7629199999999988E-2</v>
          </cell>
          <cell r="E297">
            <v>5.7121125599999982E-2</v>
          </cell>
          <cell r="F297">
            <v>1.2998409000000165E-2</v>
          </cell>
          <cell r="G297">
            <v>1.1816735454545604E-2</v>
          </cell>
          <cell r="H297">
            <v>2.2097295300000281E-2</v>
          </cell>
        </row>
        <row r="298">
          <cell r="B298">
            <v>295</v>
          </cell>
          <cell r="C298">
            <v>4.3301879999999987E-2</v>
          </cell>
          <cell r="D298">
            <v>3.7653808695652165E-2</v>
          </cell>
          <cell r="E298">
            <v>5.7158481599999984E-2</v>
          </cell>
          <cell r="F298">
            <v>1.2998427500000166E-2</v>
          </cell>
          <cell r="G298">
            <v>1.1816752272727422E-2</v>
          </cell>
          <cell r="H298">
            <v>2.2097326750000281E-2</v>
          </cell>
        </row>
        <row r="299">
          <cell r="B299">
            <v>296</v>
          </cell>
          <cell r="C299">
            <v>4.3330179999999989E-2</v>
          </cell>
          <cell r="D299">
            <v>3.7678417391304342E-2</v>
          </cell>
          <cell r="E299">
            <v>5.7195837599999987E-2</v>
          </cell>
          <cell r="F299">
            <v>1.2998446000000167E-2</v>
          </cell>
          <cell r="G299">
            <v>1.1816769090909241E-2</v>
          </cell>
          <cell r="H299">
            <v>2.2097358200000285E-2</v>
          </cell>
        </row>
        <row r="300">
          <cell r="B300">
            <v>297</v>
          </cell>
          <cell r="C300">
            <v>4.3358479999999991E-2</v>
          </cell>
          <cell r="D300">
            <v>3.7703026086956519E-2</v>
          </cell>
          <cell r="E300">
            <v>5.7233193599999989E-2</v>
          </cell>
          <cell r="F300">
            <v>1.2998464500000168E-2</v>
          </cell>
          <cell r="G300">
            <v>1.1816785909091061E-2</v>
          </cell>
          <cell r="H300">
            <v>2.2097389650000285E-2</v>
          </cell>
        </row>
        <row r="301">
          <cell r="B301">
            <v>298</v>
          </cell>
          <cell r="C301">
            <v>4.3386779999999993E-2</v>
          </cell>
          <cell r="D301">
            <v>3.7727634782608689E-2</v>
          </cell>
          <cell r="E301">
            <v>5.7270549599999991E-2</v>
          </cell>
          <cell r="F301">
            <v>1.2998483000000168E-2</v>
          </cell>
          <cell r="G301">
            <v>1.1816802727272879E-2</v>
          </cell>
          <cell r="H301">
            <v>2.2097421100000285E-2</v>
          </cell>
        </row>
        <row r="302">
          <cell r="B302">
            <v>299</v>
          </cell>
          <cell r="C302">
            <v>4.3415079999999995E-2</v>
          </cell>
          <cell r="D302">
            <v>3.7752243478260866E-2</v>
          </cell>
          <cell r="E302">
            <v>5.7307905599999993E-2</v>
          </cell>
          <cell r="F302">
            <v>1.2998501500000169E-2</v>
          </cell>
          <cell r="G302">
            <v>1.1816819545454698E-2</v>
          </cell>
          <cell r="H302">
            <v>2.2097452550000285E-2</v>
          </cell>
        </row>
        <row r="303">
          <cell r="B303">
            <v>300</v>
          </cell>
          <cell r="C303">
            <v>4.3443379999999997E-2</v>
          </cell>
          <cell r="D303">
            <v>3.7776852173913043E-2</v>
          </cell>
          <cell r="E303">
            <v>5.7345261599999996E-2</v>
          </cell>
          <cell r="F303">
            <v>1.299852000000017E-2</v>
          </cell>
          <cell r="G303">
            <v>1.1816836363636517E-2</v>
          </cell>
          <cell r="H303">
            <v>2.2097484000000289E-2</v>
          </cell>
        </row>
        <row r="304">
          <cell r="B304">
            <v>301</v>
          </cell>
          <cell r="C304">
            <v>4.3471679999999999E-2</v>
          </cell>
          <cell r="D304">
            <v>3.780146086956522E-2</v>
          </cell>
          <cell r="E304">
            <v>5.7382617599999998E-2</v>
          </cell>
          <cell r="F304">
            <v>1.299853850000017E-2</v>
          </cell>
          <cell r="G304">
            <v>1.1816853181818335E-2</v>
          </cell>
          <cell r="H304">
            <v>2.2097515450000289E-2</v>
          </cell>
        </row>
        <row r="305">
          <cell r="B305">
            <v>302</v>
          </cell>
          <cell r="C305">
            <v>4.3499980000000001E-2</v>
          </cell>
          <cell r="D305">
            <v>3.7826069565217398E-2</v>
          </cell>
          <cell r="E305">
            <v>5.74199736E-2</v>
          </cell>
          <cell r="F305">
            <v>1.2998557000000171E-2</v>
          </cell>
          <cell r="G305">
            <v>1.1816870000000155E-2</v>
          </cell>
          <cell r="H305">
            <v>2.2097546900000289E-2</v>
          </cell>
        </row>
        <row r="306">
          <cell r="B306">
            <v>303</v>
          </cell>
          <cell r="C306">
            <v>4.3528280000000003E-2</v>
          </cell>
          <cell r="D306">
            <v>3.7850678260869568E-2</v>
          </cell>
          <cell r="E306">
            <v>5.7457329600000009E-2</v>
          </cell>
          <cell r="F306">
            <v>1.2998575500000172E-2</v>
          </cell>
          <cell r="G306">
            <v>1.1816886818181974E-2</v>
          </cell>
          <cell r="H306">
            <v>2.2097578350000292E-2</v>
          </cell>
        </row>
        <row r="307">
          <cell r="B307">
            <v>304</v>
          </cell>
          <cell r="C307">
            <v>4.3556580000000004E-2</v>
          </cell>
          <cell r="D307">
            <v>3.7875286956521745E-2</v>
          </cell>
          <cell r="E307">
            <v>5.7494685600000012E-2</v>
          </cell>
          <cell r="F307">
            <v>1.2998594000000172E-2</v>
          </cell>
          <cell r="G307">
            <v>1.1816903636363792E-2</v>
          </cell>
          <cell r="H307">
            <v>2.2097609800000292E-2</v>
          </cell>
        </row>
        <row r="308">
          <cell r="B308">
            <v>305</v>
          </cell>
          <cell r="C308">
            <v>4.3584880000000006E-2</v>
          </cell>
          <cell r="D308">
            <v>3.7899895652173922E-2</v>
          </cell>
          <cell r="E308">
            <v>5.7532041600000014E-2</v>
          </cell>
          <cell r="F308">
            <v>1.2998612500000173E-2</v>
          </cell>
          <cell r="G308">
            <v>1.1816920454545611E-2</v>
          </cell>
          <cell r="H308">
            <v>2.2097641250000293E-2</v>
          </cell>
        </row>
        <row r="309">
          <cell r="B309">
            <v>306</v>
          </cell>
          <cell r="C309">
            <v>4.3613180000000008E-2</v>
          </cell>
          <cell r="D309">
            <v>3.7924504347826099E-2</v>
          </cell>
          <cell r="E309">
            <v>5.7569397600000016E-2</v>
          </cell>
          <cell r="F309">
            <v>1.2998631000000174E-2</v>
          </cell>
          <cell r="G309">
            <v>1.1816937272727429E-2</v>
          </cell>
          <cell r="H309">
            <v>2.2097672700000296E-2</v>
          </cell>
        </row>
        <row r="310">
          <cell r="B310">
            <v>307</v>
          </cell>
          <cell r="C310">
            <v>4.364148000000001E-2</v>
          </cell>
          <cell r="D310">
            <v>3.7949113043478276E-2</v>
          </cell>
          <cell r="E310">
            <v>5.7606753600000019E-2</v>
          </cell>
          <cell r="F310">
            <v>1.2998649500000174E-2</v>
          </cell>
          <cell r="G310">
            <v>1.1816954090909248E-2</v>
          </cell>
          <cell r="H310">
            <v>2.2097704150000296E-2</v>
          </cell>
        </row>
        <row r="311">
          <cell r="B311">
            <v>308</v>
          </cell>
          <cell r="C311">
            <v>4.3669780000000012E-2</v>
          </cell>
          <cell r="D311">
            <v>3.7973721739130446E-2</v>
          </cell>
          <cell r="E311">
            <v>5.7644109600000021E-2</v>
          </cell>
          <cell r="F311">
            <v>1.2998668000000175E-2</v>
          </cell>
          <cell r="G311">
            <v>1.1816970909091068E-2</v>
          </cell>
          <cell r="H311">
            <v>2.2097735600000296E-2</v>
          </cell>
        </row>
        <row r="312">
          <cell r="B312">
            <v>309</v>
          </cell>
          <cell r="C312">
            <v>4.3698080000000014E-2</v>
          </cell>
          <cell r="D312">
            <v>3.7998330434782623E-2</v>
          </cell>
          <cell r="E312">
            <v>5.7681465600000023E-2</v>
          </cell>
          <cell r="F312">
            <v>1.2998686500000176E-2</v>
          </cell>
          <cell r="G312">
            <v>1.1816987727272885E-2</v>
          </cell>
          <cell r="H312">
            <v>2.2097767050000296E-2</v>
          </cell>
        </row>
        <row r="313">
          <cell r="B313">
            <v>310</v>
          </cell>
          <cell r="C313">
            <v>4.3726380000000016E-2</v>
          </cell>
          <cell r="D313">
            <v>3.8022939130434801E-2</v>
          </cell>
          <cell r="E313">
            <v>5.7718821600000025E-2</v>
          </cell>
          <cell r="F313">
            <v>1.2998705000000176E-2</v>
          </cell>
          <cell r="G313">
            <v>1.1817004545454705E-2</v>
          </cell>
          <cell r="H313">
            <v>2.20977985000003E-2</v>
          </cell>
        </row>
        <row r="314">
          <cell r="B314">
            <v>311</v>
          </cell>
          <cell r="C314">
            <v>4.3754680000000018E-2</v>
          </cell>
          <cell r="D314">
            <v>3.8047547826086978E-2</v>
          </cell>
          <cell r="E314">
            <v>5.7756177600000028E-2</v>
          </cell>
          <cell r="F314">
            <v>1.2998723500000177E-2</v>
          </cell>
          <cell r="G314">
            <v>1.1817021363636524E-2</v>
          </cell>
          <cell r="H314">
            <v>2.20978299500003E-2</v>
          </cell>
        </row>
        <row r="315">
          <cell r="B315">
            <v>312</v>
          </cell>
          <cell r="C315">
            <v>4.378298000000002E-2</v>
          </cell>
          <cell r="D315">
            <v>3.8072156521739148E-2</v>
          </cell>
          <cell r="E315">
            <v>5.779353360000003E-2</v>
          </cell>
          <cell r="F315">
            <v>1.2998742000000178E-2</v>
          </cell>
          <cell r="G315">
            <v>1.1817038181818342E-2</v>
          </cell>
          <cell r="H315">
            <v>2.20978614000003E-2</v>
          </cell>
        </row>
        <row r="316">
          <cell r="B316">
            <v>313</v>
          </cell>
          <cell r="C316">
            <v>4.3811280000000022E-2</v>
          </cell>
          <cell r="D316">
            <v>3.8096765217391325E-2</v>
          </cell>
          <cell r="E316">
            <v>5.7830889600000032E-2</v>
          </cell>
          <cell r="F316">
            <v>1.2998760500000178E-2</v>
          </cell>
          <cell r="G316">
            <v>1.1817055000000161E-2</v>
          </cell>
          <cell r="H316">
            <v>2.2097892850000304E-2</v>
          </cell>
        </row>
        <row r="317">
          <cell r="B317">
            <v>314</v>
          </cell>
          <cell r="C317">
            <v>4.3839580000000024E-2</v>
          </cell>
          <cell r="D317">
            <v>3.8121373913043502E-2</v>
          </cell>
          <cell r="E317">
            <v>5.7868245600000034E-2</v>
          </cell>
          <cell r="F317">
            <v>1.2998779000000179E-2</v>
          </cell>
          <cell r="G317">
            <v>1.1817071818181981E-2</v>
          </cell>
          <cell r="H317">
            <v>2.2097924300000304E-2</v>
          </cell>
        </row>
        <row r="318">
          <cell r="B318">
            <v>315</v>
          </cell>
          <cell r="C318">
            <v>4.3867880000000026E-2</v>
          </cell>
          <cell r="D318">
            <v>3.8145982608695679E-2</v>
          </cell>
          <cell r="E318">
            <v>5.7905601600000037E-2</v>
          </cell>
          <cell r="F318">
            <v>1.299879750000018E-2</v>
          </cell>
          <cell r="G318">
            <v>1.1817088636363798E-2</v>
          </cell>
          <cell r="H318">
            <v>2.2097955750000304E-2</v>
          </cell>
        </row>
        <row r="319">
          <cell r="B319">
            <v>316</v>
          </cell>
          <cell r="C319">
            <v>4.3896180000000028E-2</v>
          </cell>
          <cell r="D319">
            <v>3.8170591304347856E-2</v>
          </cell>
          <cell r="E319">
            <v>5.7942957600000039E-2</v>
          </cell>
          <cell r="F319">
            <v>1.299881600000018E-2</v>
          </cell>
          <cell r="G319">
            <v>1.1817105454545618E-2</v>
          </cell>
          <cell r="H319">
            <v>2.2097987200000307E-2</v>
          </cell>
        </row>
        <row r="320">
          <cell r="B320">
            <v>317</v>
          </cell>
          <cell r="C320">
            <v>4.392448000000003E-2</v>
          </cell>
          <cell r="D320">
            <v>3.8195200000000026E-2</v>
          </cell>
          <cell r="E320">
            <v>5.7980313600000041E-2</v>
          </cell>
          <cell r="F320">
            <v>1.2998834500000181E-2</v>
          </cell>
          <cell r="G320">
            <v>1.1817122272727435E-2</v>
          </cell>
          <cell r="H320">
            <v>2.2098018650000308E-2</v>
          </cell>
        </row>
        <row r="321">
          <cell r="B321">
            <v>318</v>
          </cell>
          <cell r="C321">
            <v>4.3952780000000032E-2</v>
          </cell>
          <cell r="D321">
            <v>3.8219808695652203E-2</v>
          </cell>
          <cell r="E321">
            <v>5.8017669600000044E-2</v>
          </cell>
          <cell r="F321">
            <v>1.2998853000000182E-2</v>
          </cell>
          <cell r="G321">
            <v>1.1817139090909255E-2</v>
          </cell>
          <cell r="H321">
            <v>2.2098050100000308E-2</v>
          </cell>
        </row>
        <row r="322">
          <cell r="B322">
            <v>319</v>
          </cell>
          <cell r="C322">
            <v>4.3981080000000033E-2</v>
          </cell>
          <cell r="D322">
            <v>3.8244417391304381E-2</v>
          </cell>
          <cell r="E322">
            <v>5.8055025600000046E-2</v>
          </cell>
          <cell r="F322">
            <v>1.2998871500000182E-2</v>
          </cell>
          <cell r="G322">
            <v>1.1817155909091074E-2</v>
          </cell>
          <cell r="H322">
            <v>2.2098081550000308E-2</v>
          </cell>
        </row>
        <row r="323">
          <cell r="B323">
            <v>320</v>
          </cell>
          <cell r="C323">
            <v>4.4009380000000035E-2</v>
          </cell>
          <cell r="D323">
            <v>3.8269026086956558E-2</v>
          </cell>
          <cell r="E323">
            <v>5.8092381600000048E-2</v>
          </cell>
          <cell r="F323">
            <v>1.2998890000000183E-2</v>
          </cell>
          <cell r="G323">
            <v>1.1817172727272892E-2</v>
          </cell>
          <cell r="H323">
            <v>2.2098113000000311E-2</v>
          </cell>
        </row>
        <row r="324">
          <cell r="B324">
            <v>321</v>
          </cell>
          <cell r="C324">
            <v>4.4037680000000037E-2</v>
          </cell>
          <cell r="D324">
            <v>3.8293634782608728E-2</v>
          </cell>
          <cell r="E324">
            <v>5.812973760000005E-2</v>
          </cell>
          <cell r="F324">
            <v>1.2998908500000184E-2</v>
          </cell>
          <cell r="G324">
            <v>1.1817189545454711E-2</v>
          </cell>
          <cell r="H324">
            <v>2.2098144450000311E-2</v>
          </cell>
        </row>
        <row r="325">
          <cell r="B325">
            <v>322</v>
          </cell>
          <cell r="C325">
            <v>4.4065980000000039E-2</v>
          </cell>
          <cell r="D325">
            <v>3.8318243478260905E-2</v>
          </cell>
          <cell r="E325">
            <v>5.8167093600000053E-2</v>
          </cell>
          <cell r="F325">
            <v>1.2998927000000184E-2</v>
          </cell>
          <cell r="G325">
            <v>1.1817206363636531E-2</v>
          </cell>
          <cell r="H325">
            <v>2.2098175900000312E-2</v>
          </cell>
        </row>
        <row r="326">
          <cell r="B326">
            <v>323</v>
          </cell>
          <cell r="C326">
            <v>4.4094280000000041E-2</v>
          </cell>
          <cell r="D326">
            <v>3.8342852173913082E-2</v>
          </cell>
          <cell r="E326">
            <v>5.8204449600000055E-2</v>
          </cell>
          <cell r="F326">
            <v>1.2998945500000185E-2</v>
          </cell>
          <cell r="G326">
            <v>1.1817223181818349E-2</v>
          </cell>
          <cell r="H326">
            <v>2.2098207350000315E-2</v>
          </cell>
        </row>
        <row r="327">
          <cell r="B327">
            <v>324</v>
          </cell>
          <cell r="C327">
            <v>4.4122580000000043E-2</v>
          </cell>
          <cell r="D327">
            <v>3.8367460869565259E-2</v>
          </cell>
          <cell r="E327">
            <v>5.8241805600000057E-2</v>
          </cell>
          <cell r="F327">
            <v>1.2998964000000186E-2</v>
          </cell>
          <cell r="G327">
            <v>1.1817240000000168E-2</v>
          </cell>
          <cell r="H327">
            <v>2.2098238800000315E-2</v>
          </cell>
        </row>
        <row r="328">
          <cell r="B328">
            <v>325</v>
          </cell>
          <cell r="C328">
            <v>4.4150880000000045E-2</v>
          </cell>
          <cell r="D328">
            <v>3.8392069565217436E-2</v>
          </cell>
          <cell r="E328">
            <v>5.827916160000006E-2</v>
          </cell>
          <cell r="F328">
            <v>1.2998982500000186E-2</v>
          </cell>
          <cell r="G328">
            <v>1.1817256818181987E-2</v>
          </cell>
          <cell r="H328">
            <v>2.2098270250000315E-2</v>
          </cell>
        </row>
        <row r="329">
          <cell r="B329">
            <v>326</v>
          </cell>
          <cell r="C329">
            <v>4.4179180000000047E-2</v>
          </cell>
          <cell r="D329">
            <v>3.8416678260869606E-2</v>
          </cell>
          <cell r="E329">
            <v>5.8316517600000062E-2</v>
          </cell>
          <cell r="F329">
            <v>1.2999001000000187E-2</v>
          </cell>
          <cell r="G329">
            <v>1.1817273636363805E-2</v>
          </cell>
          <cell r="H329">
            <v>2.2098301700000319E-2</v>
          </cell>
        </row>
        <row r="330">
          <cell r="B330">
            <v>327</v>
          </cell>
          <cell r="C330">
            <v>4.4207480000000049E-2</v>
          </cell>
          <cell r="D330">
            <v>3.8441286956521784E-2</v>
          </cell>
          <cell r="E330">
            <v>5.8353873600000064E-2</v>
          </cell>
          <cell r="F330">
            <v>1.2999019500000188E-2</v>
          </cell>
          <cell r="G330">
            <v>1.1817290454545624E-2</v>
          </cell>
          <cell r="H330">
            <v>2.2098333150000319E-2</v>
          </cell>
        </row>
        <row r="331">
          <cell r="B331">
            <v>328</v>
          </cell>
          <cell r="C331">
            <v>4.4235780000000051E-2</v>
          </cell>
          <cell r="D331">
            <v>3.8465895652173961E-2</v>
          </cell>
          <cell r="E331">
            <v>5.8391229600000073E-2</v>
          </cell>
          <cell r="F331">
            <v>1.2999038000000188E-2</v>
          </cell>
          <cell r="G331">
            <v>1.1817307272727442E-2</v>
          </cell>
          <cell r="H331">
            <v>2.2098364600000319E-2</v>
          </cell>
        </row>
        <row r="332">
          <cell r="B332">
            <v>329</v>
          </cell>
          <cell r="C332">
            <v>4.4264080000000053E-2</v>
          </cell>
          <cell r="D332">
            <v>3.8490504347826138E-2</v>
          </cell>
          <cell r="E332">
            <v>5.8428585600000076E-2</v>
          </cell>
          <cell r="F332">
            <v>1.2999056500000189E-2</v>
          </cell>
          <cell r="G332">
            <v>1.1817324090909262E-2</v>
          </cell>
          <cell r="H332">
            <v>2.2098396050000319E-2</v>
          </cell>
        </row>
        <row r="333">
          <cell r="B333">
            <v>330</v>
          </cell>
          <cell r="C333">
            <v>4.4292380000000055E-2</v>
          </cell>
          <cell r="D333">
            <v>3.8515113043478315E-2</v>
          </cell>
          <cell r="E333">
            <v>5.8465941600000078E-2</v>
          </cell>
          <cell r="F333">
            <v>1.299907500000019E-2</v>
          </cell>
          <cell r="G333">
            <v>1.1817340909091081E-2</v>
          </cell>
          <cell r="H333">
            <v>2.2098427500000323E-2</v>
          </cell>
        </row>
        <row r="334">
          <cell r="B334">
            <v>331</v>
          </cell>
          <cell r="C334">
            <v>4.4320680000000057E-2</v>
          </cell>
          <cell r="D334">
            <v>3.8539721739130485E-2</v>
          </cell>
          <cell r="E334">
            <v>5.850329760000008E-2</v>
          </cell>
          <cell r="F334">
            <v>1.299909350000019E-2</v>
          </cell>
          <cell r="G334">
            <v>1.1817357727272899E-2</v>
          </cell>
          <cell r="H334">
            <v>2.2098458950000323E-2</v>
          </cell>
        </row>
        <row r="335">
          <cell r="B335">
            <v>332</v>
          </cell>
          <cell r="C335">
            <v>4.4348980000000059E-2</v>
          </cell>
          <cell r="D335">
            <v>3.8564330434782662E-2</v>
          </cell>
          <cell r="E335">
            <v>5.8540653600000082E-2</v>
          </cell>
          <cell r="F335">
            <v>1.2999112000000191E-2</v>
          </cell>
          <cell r="G335">
            <v>1.1817374545454718E-2</v>
          </cell>
          <cell r="H335">
            <v>2.2098490400000323E-2</v>
          </cell>
        </row>
        <row r="336">
          <cell r="B336">
            <v>333</v>
          </cell>
          <cell r="C336">
            <v>4.4377280000000061E-2</v>
          </cell>
          <cell r="D336">
            <v>3.8588939130434839E-2</v>
          </cell>
          <cell r="E336">
            <v>5.8578009600000085E-2</v>
          </cell>
          <cell r="F336">
            <v>1.2999130500000192E-2</v>
          </cell>
          <cell r="G336">
            <v>1.1817391363636538E-2</v>
          </cell>
          <cell r="H336">
            <v>2.2098521850000327E-2</v>
          </cell>
        </row>
        <row r="337">
          <cell r="B337">
            <v>334</v>
          </cell>
          <cell r="C337">
            <v>4.4405580000000063E-2</v>
          </cell>
          <cell r="D337">
            <v>3.8613547826087016E-2</v>
          </cell>
          <cell r="E337">
            <v>5.8615365600000087E-2</v>
          </cell>
          <cell r="F337">
            <v>1.2999149000000192E-2</v>
          </cell>
          <cell r="G337">
            <v>1.1817408181818355E-2</v>
          </cell>
          <cell r="H337">
            <v>2.2098553300000327E-2</v>
          </cell>
        </row>
        <row r="338">
          <cell r="B338">
            <v>335</v>
          </cell>
          <cell r="C338">
            <v>4.4433880000000064E-2</v>
          </cell>
          <cell r="D338">
            <v>3.8638156521739186E-2</v>
          </cell>
          <cell r="E338">
            <v>5.8652721600000089E-2</v>
          </cell>
          <cell r="F338">
            <v>1.2999167500000193E-2</v>
          </cell>
          <cell r="G338">
            <v>1.1817425000000175E-2</v>
          </cell>
          <cell r="H338">
            <v>2.2098584750000327E-2</v>
          </cell>
        </row>
        <row r="339">
          <cell r="B339">
            <v>336</v>
          </cell>
          <cell r="C339">
            <v>4.4462180000000066E-2</v>
          </cell>
          <cell r="D339">
            <v>3.8662765217391364E-2</v>
          </cell>
          <cell r="E339">
            <v>5.8690077600000091E-2</v>
          </cell>
          <cell r="F339">
            <v>1.2999186000000194E-2</v>
          </cell>
          <cell r="G339">
            <v>1.1817441818181994E-2</v>
          </cell>
          <cell r="H339">
            <v>2.209861620000033E-2</v>
          </cell>
        </row>
        <row r="340">
          <cell r="B340">
            <v>337</v>
          </cell>
          <cell r="C340">
            <v>4.4490480000000068E-2</v>
          </cell>
          <cell r="D340">
            <v>3.8687373913043541E-2</v>
          </cell>
          <cell r="E340">
            <v>5.8727433600000094E-2</v>
          </cell>
          <cell r="F340">
            <v>1.2999204500000194E-2</v>
          </cell>
          <cell r="G340">
            <v>1.1817458636363812E-2</v>
          </cell>
          <cell r="H340">
            <v>2.209864765000033E-2</v>
          </cell>
        </row>
        <row r="341">
          <cell r="B341">
            <v>338</v>
          </cell>
          <cell r="C341">
            <v>4.451878000000007E-2</v>
          </cell>
          <cell r="D341">
            <v>3.8711982608695718E-2</v>
          </cell>
          <cell r="E341">
            <v>5.8764789600000096E-2</v>
          </cell>
          <cell r="F341">
            <v>1.2999223000000195E-2</v>
          </cell>
          <cell r="G341">
            <v>1.1817475454545631E-2</v>
          </cell>
          <cell r="H341">
            <v>2.209867910000033E-2</v>
          </cell>
        </row>
        <row r="342">
          <cell r="B342">
            <v>339</v>
          </cell>
          <cell r="C342">
            <v>4.4547080000000072E-2</v>
          </cell>
          <cell r="D342">
            <v>3.8736591304347895E-2</v>
          </cell>
          <cell r="E342">
            <v>5.8802145600000098E-2</v>
          </cell>
          <cell r="F342">
            <v>1.2999241500000196E-2</v>
          </cell>
          <cell r="G342">
            <v>1.1817492272727449E-2</v>
          </cell>
          <cell r="H342">
            <v>2.2098710550000331E-2</v>
          </cell>
        </row>
        <row r="343">
          <cell r="B343">
            <v>340</v>
          </cell>
          <cell r="C343">
            <v>4.4575380000000074E-2</v>
          </cell>
          <cell r="D343">
            <v>3.8761200000000065E-2</v>
          </cell>
          <cell r="E343">
            <v>5.8839501600000101E-2</v>
          </cell>
          <cell r="F343">
            <v>1.2999260000000196E-2</v>
          </cell>
          <cell r="G343">
            <v>1.1817509090909268E-2</v>
          </cell>
          <cell r="H343">
            <v>2.2098742000000334E-2</v>
          </cell>
        </row>
        <row r="344">
          <cell r="B344">
            <v>341</v>
          </cell>
          <cell r="C344">
            <v>4.4603680000000076E-2</v>
          </cell>
          <cell r="D344">
            <v>3.8785808695652242E-2</v>
          </cell>
          <cell r="E344">
            <v>5.8876857600000103E-2</v>
          </cell>
          <cell r="F344">
            <v>1.2999278500000197E-2</v>
          </cell>
          <cell r="G344">
            <v>1.1817525909091088E-2</v>
          </cell>
          <cell r="H344">
            <v>2.2098773450000334E-2</v>
          </cell>
        </row>
        <row r="345">
          <cell r="B345">
            <v>342</v>
          </cell>
          <cell r="C345">
            <v>4.4631980000000078E-2</v>
          </cell>
          <cell r="D345">
            <v>3.8810417391304419E-2</v>
          </cell>
          <cell r="E345">
            <v>5.8914213600000105E-2</v>
          </cell>
          <cell r="F345">
            <v>1.2999297000000198E-2</v>
          </cell>
          <cell r="G345">
            <v>1.1817542727272905E-2</v>
          </cell>
          <cell r="H345">
            <v>2.2098804900000334E-2</v>
          </cell>
        </row>
        <row r="346">
          <cell r="B346">
            <v>343</v>
          </cell>
          <cell r="C346">
            <v>4.466028000000008E-2</v>
          </cell>
          <cell r="D346">
            <v>3.8835026086956596E-2</v>
          </cell>
          <cell r="E346">
            <v>5.8951569600000107E-2</v>
          </cell>
          <cell r="F346">
            <v>1.2999315500000198E-2</v>
          </cell>
          <cell r="G346">
            <v>1.1817559545454725E-2</v>
          </cell>
          <cell r="H346">
            <v>2.2098836350000338E-2</v>
          </cell>
        </row>
        <row r="347">
          <cell r="B347">
            <v>344</v>
          </cell>
          <cell r="C347">
            <v>4.4688580000000082E-2</v>
          </cell>
          <cell r="D347">
            <v>3.8859634782608767E-2</v>
          </cell>
          <cell r="E347">
            <v>5.898892560000011E-2</v>
          </cell>
          <cell r="F347">
            <v>1.2999334000000199E-2</v>
          </cell>
          <cell r="G347">
            <v>1.1817576363636544E-2</v>
          </cell>
          <cell r="H347">
            <v>2.2098867800000338E-2</v>
          </cell>
        </row>
        <row r="348">
          <cell r="B348">
            <v>345</v>
          </cell>
          <cell r="C348">
            <v>4.4716880000000084E-2</v>
          </cell>
          <cell r="D348">
            <v>3.8884243478260944E-2</v>
          </cell>
          <cell r="E348">
            <v>5.9026281600000112E-2</v>
          </cell>
          <cell r="F348">
            <v>1.29993525000002E-2</v>
          </cell>
          <cell r="G348">
            <v>1.1817593181818362E-2</v>
          </cell>
          <cell r="H348">
            <v>2.2098899250000338E-2</v>
          </cell>
        </row>
        <row r="349">
          <cell r="B349">
            <v>346</v>
          </cell>
          <cell r="C349">
            <v>4.4745180000000086E-2</v>
          </cell>
          <cell r="D349">
            <v>3.8908852173913121E-2</v>
          </cell>
          <cell r="E349">
            <v>5.9063637600000114E-2</v>
          </cell>
          <cell r="F349">
            <v>1.29993710000002E-2</v>
          </cell>
          <cell r="G349">
            <v>1.1817610000000181E-2</v>
          </cell>
          <cell r="H349">
            <v>2.2098930700000342E-2</v>
          </cell>
        </row>
        <row r="350">
          <cell r="B350">
            <v>347</v>
          </cell>
          <cell r="C350">
            <v>4.4773480000000088E-2</v>
          </cell>
          <cell r="D350">
            <v>3.8933460869565298E-2</v>
          </cell>
          <cell r="E350">
            <v>5.9100993600000117E-2</v>
          </cell>
          <cell r="F350">
            <v>1.2999389500000201E-2</v>
          </cell>
          <cell r="G350">
            <v>1.1817626818182001E-2</v>
          </cell>
          <cell r="H350">
            <v>2.2098962150000342E-2</v>
          </cell>
        </row>
        <row r="351">
          <cell r="B351">
            <v>348</v>
          </cell>
          <cell r="C351">
            <v>4.480178000000009E-2</v>
          </cell>
          <cell r="D351">
            <v>3.8958069565217475E-2</v>
          </cell>
          <cell r="E351">
            <v>5.9138349600000119E-2</v>
          </cell>
          <cell r="F351">
            <v>1.2999408000000202E-2</v>
          </cell>
          <cell r="G351">
            <v>1.1817643636363818E-2</v>
          </cell>
          <cell r="H351">
            <v>2.2098993600000342E-2</v>
          </cell>
        </row>
        <row r="352">
          <cell r="B352">
            <v>349</v>
          </cell>
          <cell r="C352">
            <v>4.4830080000000092E-2</v>
          </cell>
          <cell r="D352">
            <v>3.8982678260869645E-2</v>
          </cell>
          <cell r="E352">
            <v>5.9175705600000121E-2</v>
          </cell>
          <cell r="F352">
            <v>1.2999426500000202E-2</v>
          </cell>
          <cell r="G352">
            <v>1.1817660454545638E-2</v>
          </cell>
          <cell r="H352">
            <v>2.2099025050000342E-2</v>
          </cell>
        </row>
        <row r="353">
          <cell r="B353">
            <v>350</v>
          </cell>
          <cell r="C353">
            <v>4.4858380000000093E-2</v>
          </cell>
          <cell r="D353">
            <v>3.9007286956521822E-2</v>
          </cell>
          <cell r="E353">
            <v>5.9213061600000123E-2</v>
          </cell>
          <cell r="F353">
            <v>1.2999445000000203E-2</v>
          </cell>
          <cell r="G353">
            <v>1.1817677272727456E-2</v>
          </cell>
          <cell r="H353">
            <v>2.2099056500000346E-2</v>
          </cell>
        </row>
        <row r="354">
          <cell r="B354">
            <v>351</v>
          </cell>
          <cell r="C354">
            <v>4.4886680000000095E-2</v>
          </cell>
          <cell r="D354">
            <v>3.9031895652173999E-2</v>
          </cell>
          <cell r="E354">
            <v>5.9250417600000126E-2</v>
          </cell>
          <cell r="F354">
            <v>1.2999463500000204E-2</v>
          </cell>
          <cell r="G354">
            <v>1.1817694090909275E-2</v>
          </cell>
          <cell r="H354">
            <v>2.2099087950000346E-2</v>
          </cell>
        </row>
        <row r="355">
          <cell r="B355">
            <v>352</v>
          </cell>
          <cell r="C355">
            <v>4.4914980000000097E-2</v>
          </cell>
          <cell r="D355">
            <v>3.9056504347826176E-2</v>
          </cell>
          <cell r="E355">
            <v>5.9287773600000128E-2</v>
          </cell>
          <cell r="F355">
            <v>1.2999482000000204E-2</v>
          </cell>
          <cell r="G355">
            <v>1.1817710909091094E-2</v>
          </cell>
          <cell r="H355">
            <v>2.2099119400000346E-2</v>
          </cell>
        </row>
        <row r="356">
          <cell r="B356">
            <v>353</v>
          </cell>
          <cell r="C356">
            <v>4.4943280000000099E-2</v>
          </cell>
          <cell r="D356">
            <v>3.9081113043478354E-2</v>
          </cell>
          <cell r="E356">
            <v>5.9325129600000137E-2</v>
          </cell>
          <cell r="F356">
            <v>1.2999500500000205E-2</v>
          </cell>
          <cell r="G356">
            <v>1.1817727727272912E-2</v>
          </cell>
          <cell r="H356">
            <v>2.2099150850000349E-2</v>
          </cell>
        </row>
        <row r="357">
          <cell r="B357">
            <v>354</v>
          </cell>
          <cell r="C357">
            <v>4.4971580000000101E-2</v>
          </cell>
          <cell r="D357">
            <v>3.9105721739130524E-2</v>
          </cell>
          <cell r="E357">
            <v>5.9362485600000139E-2</v>
          </cell>
          <cell r="F357">
            <v>1.2999519000000206E-2</v>
          </cell>
          <cell r="G357">
            <v>1.1817744545454732E-2</v>
          </cell>
          <cell r="H357">
            <v>2.2099182300000349E-2</v>
          </cell>
        </row>
        <row r="358">
          <cell r="B358">
            <v>355</v>
          </cell>
          <cell r="C358">
            <v>4.4999880000000103E-2</v>
          </cell>
          <cell r="D358">
            <v>3.9130330434782701E-2</v>
          </cell>
          <cell r="E358">
            <v>5.9399841600000142E-2</v>
          </cell>
          <cell r="F358">
            <v>1.2999537500000206E-2</v>
          </cell>
          <cell r="G358">
            <v>1.1817761363636551E-2</v>
          </cell>
          <cell r="H358">
            <v>2.209921375000035E-2</v>
          </cell>
        </row>
        <row r="359">
          <cell r="B359">
            <v>356</v>
          </cell>
          <cell r="C359">
            <v>4.5028180000000105E-2</v>
          </cell>
          <cell r="D359">
            <v>3.9154939130434878E-2</v>
          </cell>
          <cell r="E359">
            <v>5.9437197600000144E-2</v>
          </cell>
          <cell r="F359">
            <v>1.2999556000000207E-2</v>
          </cell>
          <cell r="G359">
            <v>1.1817778181818369E-2</v>
          </cell>
          <cell r="H359">
            <v>2.2099245200000353E-2</v>
          </cell>
        </row>
        <row r="360">
          <cell r="B360">
            <v>357</v>
          </cell>
          <cell r="C360">
            <v>4.5056480000000107E-2</v>
          </cell>
          <cell r="D360">
            <v>3.9179547826087055E-2</v>
          </cell>
          <cell r="E360">
            <v>5.9474553600000146E-2</v>
          </cell>
          <cell r="F360">
            <v>1.2999574500000208E-2</v>
          </cell>
          <cell r="G360">
            <v>1.1817795000000188E-2</v>
          </cell>
          <cell r="H360">
            <v>2.2099276650000353E-2</v>
          </cell>
        </row>
        <row r="361">
          <cell r="B361">
            <v>358</v>
          </cell>
          <cell r="C361">
            <v>4.5084780000000109E-2</v>
          </cell>
          <cell r="D361">
            <v>3.9204156521739225E-2</v>
          </cell>
          <cell r="E361">
            <v>5.9511909600000149E-2</v>
          </cell>
          <cell r="F361">
            <v>1.2999593000000208E-2</v>
          </cell>
          <cell r="G361">
            <v>1.1817811818182008E-2</v>
          </cell>
          <cell r="H361">
            <v>2.2099308100000353E-2</v>
          </cell>
        </row>
        <row r="362">
          <cell r="B362">
            <v>359</v>
          </cell>
          <cell r="C362">
            <v>4.5113080000000111E-2</v>
          </cell>
          <cell r="D362">
            <v>3.9228765217391402E-2</v>
          </cell>
          <cell r="E362">
            <v>5.9549265600000151E-2</v>
          </cell>
          <cell r="F362">
            <v>1.2999611500000209E-2</v>
          </cell>
          <cell r="G362">
            <v>1.1817828636363825E-2</v>
          </cell>
          <cell r="H362">
            <v>2.2099339550000353E-2</v>
          </cell>
        </row>
        <row r="363">
          <cell r="B363">
            <v>360</v>
          </cell>
          <cell r="C363">
            <v>4.5141380000000113E-2</v>
          </cell>
          <cell r="D363">
            <v>3.9253373913043579E-2</v>
          </cell>
          <cell r="E363">
            <v>5.9586621600000153E-2</v>
          </cell>
          <cell r="F363">
            <v>1.299963000000021E-2</v>
          </cell>
          <cell r="G363">
            <v>1.1817845454545645E-2</v>
          </cell>
          <cell r="H363">
            <v>2.2099371000000357E-2</v>
          </cell>
        </row>
        <row r="364">
          <cell r="B364">
            <v>361</v>
          </cell>
          <cell r="C364">
            <v>4.5169680000000115E-2</v>
          </cell>
          <cell r="D364">
            <v>3.9277982608695756E-2</v>
          </cell>
          <cell r="E364">
            <v>5.9623977600000155E-2</v>
          </cell>
          <cell r="F364">
            <v>1.299964850000021E-2</v>
          </cell>
          <cell r="G364">
            <v>1.1817862272727462E-2</v>
          </cell>
          <cell r="H364">
            <v>2.2099402450000357E-2</v>
          </cell>
        </row>
        <row r="365">
          <cell r="B365">
            <v>362</v>
          </cell>
          <cell r="C365">
            <v>4.5197980000000117E-2</v>
          </cell>
          <cell r="D365">
            <v>3.9302591304347934E-2</v>
          </cell>
          <cell r="E365">
            <v>5.9661333600000158E-2</v>
          </cell>
          <cell r="F365">
            <v>1.2999667000000211E-2</v>
          </cell>
          <cell r="G365">
            <v>1.1817879090909282E-2</v>
          </cell>
          <cell r="H365">
            <v>2.2099433900000357E-2</v>
          </cell>
        </row>
        <row r="366">
          <cell r="B366">
            <v>363</v>
          </cell>
          <cell r="C366">
            <v>4.5226280000000119E-2</v>
          </cell>
          <cell r="D366">
            <v>3.9327200000000104E-2</v>
          </cell>
          <cell r="E366">
            <v>5.969868960000016E-2</v>
          </cell>
          <cell r="F366">
            <v>1.2999685500000212E-2</v>
          </cell>
          <cell r="G366">
            <v>1.1817895909091101E-2</v>
          </cell>
          <cell r="H366">
            <v>2.2099465350000361E-2</v>
          </cell>
        </row>
        <row r="367">
          <cell r="B367">
            <v>364</v>
          </cell>
          <cell r="C367">
            <v>4.5254580000000121E-2</v>
          </cell>
          <cell r="D367">
            <v>3.9351808695652281E-2</v>
          </cell>
          <cell r="E367">
            <v>5.9736045600000162E-2</v>
          </cell>
          <cell r="F367">
            <v>1.2999704000000212E-2</v>
          </cell>
          <cell r="G367">
            <v>1.1817912727272919E-2</v>
          </cell>
          <cell r="H367">
            <v>2.2099496800000361E-2</v>
          </cell>
        </row>
        <row r="368">
          <cell r="B368">
            <v>365</v>
          </cell>
          <cell r="C368">
            <v>4.5282880000000122E-2</v>
          </cell>
          <cell r="D368">
            <v>3.9376417391304458E-2</v>
          </cell>
          <cell r="E368">
            <v>5.9773401600000164E-2</v>
          </cell>
          <cell r="F368">
            <v>1.2999722500000213E-2</v>
          </cell>
          <cell r="G368">
            <v>1.1817929545454738E-2</v>
          </cell>
          <cell r="H368">
            <v>2.2099528250000361E-2</v>
          </cell>
        </row>
        <row r="369">
          <cell r="B369">
            <v>366</v>
          </cell>
          <cell r="C369">
            <v>4.5311180000000124E-2</v>
          </cell>
          <cell r="D369">
            <v>3.9401026086956635E-2</v>
          </cell>
          <cell r="E369">
            <v>5.9810757600000167E-2</v>
          </cell>
          <cell r="F369">
            <v>1.2999741000000214E-2</v>
          </cell>
          <cell r="G369">
            <v>1.1817946363636558E-2</v>
          </cell>
          <cell r="H369">
            <v>2.2099559700000364E-2</v>
          </cell>
        </row>
        <row r="370">
          <cell r="B370">
            <v>367</v>
          </cell>
          <cell r="C370">
            <v>4.5339480000000126E-2</v>
          </cell>
          <cell r="D370">
            <v>3.9425634782608805E-2</v>
          </cell>
          <cell r="E370">
            <v>5.9848113600000169E-2</v>
          </cell>
          <cell r="F370">
            <v>1.2999759500000214E-2</v>
          </cell>
          <cell r="G370">
            <v>1.1817963181818375E-2</v>
          </cell>
          <cell r="H370">
            <v>2.2099591150000365E-2</v>
          </cell>
        </row>
        <row r="371">
          <cell r="B371">
            <v>368</v>
          </cell>
          <cell r="C371">
            <v>4.5367780000000128E-2</v>
          </cell>
          <cell r="D371">
            <v>3.9450243478260982E-2</v>
          </cell>
          <cell r="E371">
            <v>5.9885469600000171E-2</v>
          </cell>
          <cell r="F371">
            <v>1.2999778000000215E-2</v>
          </cell>
          <cell r="G371">
            <v>1.1817980000000195E-2</v>
          </cell>
          <cell r="H371">
            <v>2.2099622600000365E-2</v>
          </cell>
        </row>
        <row r="372">
          <cell r="B372">
            <v>369</v>
          </cell>
          <cell r="C372">
            <v>4.539608000000013E-2</v>
          </cell>
          <cell r="D372">
            <v>3.9474852173913159E-2</v>
          </cell>
          <cell r="E372">
            <v>5.9922825600000174E-2</v>
          </cell>
          <cell r="F372">
            <v>1.2999796500000216E-2</v>
          </cell>
          <cell r="G372">
            <v>1.1817996818182014E-2</v>
          </cell>
          <cell r="H372">
            <v>2.2099654050000365E-2</v>
          </cell>
        </row>
        <row r="373">
          <cell r="B373">
            <v>370</v>
          </cell>
          <cell r="C373">
            <v>4.5424380000000132E-2</v>
          </cell>
          <cell r="D373">
            <v>3.9499460869565337E-2</v>
          </cell>
          <cell r="E373">
            <v>5.9960181600000176E-2</v>
          </cell>
          <cell r="F373">
            <v>1.2999815000000216E-2</v>
          </cell>
          <cell r="G373">
            <v>1.1818013636363832E-2</v>
          </cell>
          <cell r="H373">
            <v>2.2099685500000368E-2</v>
          </cell>
        </row>
        <row r="374">
          <cell r="B374">
            <v>371</v>
          </cell>
          <cell r="C374">
            <v>4.5452680000000134E-2</v>
          </cell>
          <cell r="D374">
            <v>3.9524069565217514E-2</v>
          </cell>
          <cell r="E374">
            <v>5.9997537600000178E-2</v>
          </cell>
          <cell r="F374">
            <v>1.2999833500000217E-2</v>
          </cell>
          <cell r="G374">
            <v>1.1818030454545651E-2</v>
          </cell>
          <cell r="H374">
            <v>2.2099716950000368E-2</v>
          </cell>
        </row>
        <row r="375">
          <cell r="B375">
            <v>372</v>
          </cell>
          <cell r="C375">
            <v>4.5480980000000136E-2</v>
          </cell>
          <cell r="D375">
            <v>3.9548678260869684E-2</v>
          </cell>
          <cell r="E375">
            <v>6.003489360000018E-2</v>
          </cell>
          <cell r="F375">
            <v>1.2999852000000218E-2</v>
          </cell>
          <cell r="G375">
            <v>1.1818047272727469E-2</v>
          </cell>
          <cell r="H375">
            <v>2.2099748400000369E-2</v>
          </cell>
        </row>
        <row r="376">
          <cell r="B376">
            <v>373</v>
          </cell>
          <cell r="C376">
            <v>4.5509280000000138E-2</v>
          </cell>
          <cell r="D376">
            <v>3.9573286956521861E-2</v>
          </cell>
          <cell r="E376">
            <v>6.0072249600000183E-2</v>
          </cell>
          <cell r="F376">
            <v>1.2999870500000218E-2</v>
          </cell>
          <cell r="G376">
            <v>1.1818064090909288E-2</v>
          </cell>
          <cell r="H376">
            <v>2.2099779850000372E-2</v>
          </cell>
        </row>
        <row r="377">
          <cell r="B377">
            <v>374</v>
          </cell>
          <cell r="C377">
            <v>4.553758000000014E-2</v>
          </cell>
          <cell r="D377">
            <v>3.9597895652174038E-2</v>
          </cell>
          <cell r="E377">
            <v>6.0109605600000185E-2</v>
          </cell>
          <cell r="F377">
            <v>1.2999889000000219E-2</v>
          </cell>
          <cell r="G377">
            <v>1.1818080909091108E-2</v>
          </cell>
          <cell r="H377">
            <v>2.2099811300000372E-2</v>
          </cell>
        </row>
        <row r="378">
          <cell r="B378">
            <v>375</v>
          </cell>
          <cell r="C378">
            <v>4.5565880000000142E-2</v>
          </cell>
          <cell r="D378">
            <v>3.9622504347826215E-2</v>
          </cell>
          <cell r="E378">
            <v>6.0146961600000187E-2</v>
          </cell>
          <cell r="F378">
            <v>1.299990750000022E-2</v>
          </cell>
          <cell r="G378">
            <v>1.1818097727272926E-2</v>
          </cell>
          <cell r="H378">
            <v>2.2099842750000372E-2</v>
          </cell>
        </row>
        <row r="379">
          <cell r="B379">
            <v>376</v>
          </cell>
          <cell r="C379">
            <v>4.5594180000000144E-2</v>
          </cell>
          <cell r="D379">
            <v>3.9647113043478392E-2</v>
          </cell>
          <cell r="E379">
            <v>6.0184317600000189E-2</v>
          </cell>
          <cell r="F379">
            <v>1.299992600000022E-2</v>
          </cell>
          <cell r="G379">
            <v>1.1818114545454745E-2</v>
          </cell>
          <cell r="H379">
            <v>2.2099874200000376E-2</v>
          </cell>
        </row>
        <row r="380">
          <cell r="B380">
            <v>377</v>
          </cell>
          <cell r="C380">
            <v>4.5622480000000146E-2</v>
          </cell>
          <cell r="D380">
            <v>3.9671721739130562E-2</v>
          </cell>
          <cell r="E380">
            <v>6.0221673600000192E-2</v>
          </cell>
          <cell r="F380">
            <v>1.2999944500000221E-2</v>
          </cell>
          <cell r="G380">
            <v>1.1818131363636564E-2</v>
          </cell>
          <cell r="H380">
            <v>2.2099905650000376E-2</v>
          </cell>
        </row>
        <row r="381">
          <cell r="B381">
            <v>378</v>
          </cell>
          <cell r="C381">
            <v>4.5650780000000148E-2</v>
          </cell>
          <cell r="D381">
            <v>3.9696330434782739E-2</v>
          </cell>
          <cell r="E381">
            <v>6.0259029600000201E-2</v>
          </cell>
          <cell r="F381">
            <v>1.2999963000000222E-2</v>
          </cell>
          <cell r="G381">
            <v>1.1818148181818382E-2</v>
          </cell>
          <cell r="H381">
            <v>2.2099937100000376E-2</v>
          </cell>
        </row>
        <row r="382">
          <cell r="B382">
            <v>379</v>
          </cell>
          <cell r="C382">
            <v>4.567908000000015E-2</v>
          </cell>
          <cell r="D382">
            <v>3.9720939130434917E-2</v>
          </cell>
          <cell r="E382">
            <v>6.0296385600000203E-2</v>
          </cell>
          <cell r="F382">
            <v>1.2999981500000223E-2</v>
          </cell>
          <cell r="G382">
            <v>1.1818165000000201E-2</v>
          </cell>
          <cell r="H382">
            <v>2.2099968550000376E-2</v>
          </cell>
        </row>
        <row r="383">
          <cell r="B383">
            <v>380</v>
          </cell>
          <cell r="C383">
            <v>4.5707380000000151E-2</v>
          </cell>
          <cell r="D383">
            <v>3.9745547826087094E-2</v>
          </cell>
          <cell r="E383">
            <v>6.0333741600000206E-2</v>
          </cell>
          <cell r="F383">
            <v>1.3000000000000223E-2</v>
          </cell>
          <cell r="G383">
            <v>1.1818181818182021E-2</v>
          </cell>
          <cell r="H383">
            <v>2.210000000000038E-2</v>
          </cell>
        </row>
        <row r="384">
          <cell r="B384">
            <v>381</v>
          </cell>
          <cell r="C384">
            <v>4.5735680000000153E-2</v>
          </cell>
          <cell r="D384">
            <v>3.9770156521739264E-2</v>
          </cell>
          <cell r="E384">
            <v>6.0371097600000208E-2</v>
          </cell>
          <cell r="F384">
            <v>1.3000018500000224E-2</v>
          </cell>
          <cell r="G384">
            <v>1.1818198636363839E-2</v>
          </cell>
          <cell r="H384">
            <v>2.210003145000038E-2</v>
          </cell>
        </row>
        <row r="385">
          <cell r="B385">
            <v>382</v>
          </cell>
          <cell r="C385">
            <v>4.5763980000000155E-2</v>
          </cell>
          <cell r="D385">
            <v>3.9794765217391441E-2</v>
          </cell>
          <cell r="E385">
            <v>6.040845360000021E-2</v>
          </cell>
          <cell r="F385">
            <v>1.3000037000000225E-2</v>
          </cell>
          <cell r="G385">
            <v>1.1818215454545658E-2</v>
          </cell>
          <cell r="H385">
            <v>2.210006290000038E-2</v>
          </cell>
        </row>
        <row r="386">
          <cell r="B386">
            <v>383</v>
          </cell>
          <cell r="C386">
            <v>4.5792280000000157E-2</v>
          </cell>
          <cell r="D386">
            <v>3.9819373913043618E-2</v>
          </cell>
          <cell r="E386">
            <v>6.0445809600000212E-2</v>
          </cell>
          <cell r="F386">
            <v>1.3000055500000225E-2</v>
          </cell>
          <cell r="G386">
            <v>1.1818232272727476E-2</v>
          </cell>
          <cell r="H386">
            <v>2.2100094350000384E-2</v>
          </cell>
        </row>
        <row r="387">
          <cell r="B387">
            <v>384</v>
          </cell>
          <cell r="C387">
            <v>4.5820580000000159E-2</v>
          </cell>
          <cell r="D387">
            <v>3.9843982608695795E-2</v>
          </cell>
          <cell r="E387">
            <v>6.0483165600000215E-2</v>
          </cell>
          <cell r="F387">
            <v>1.3000074000000226E-2</v>
          </cell>
          <cell r="G387">
            <v>1.1818249090909295E-2</v>
          </cell>
          <cell r="H387">
            <v>2.2100125800000384E-2</v>
          </cell>
        </row>
        <row r="388">
          <cell r="B388">
            <v>385</v>
          </cell>
          <cell r="C388">
            <v>4.5848880000000161E-2</v>
          </cell>
          <cell r="D388">
            <v>3.9868591304347972E-2</v>
          </cell>
          <cell r="E388">
            <v>6.0520521600000217E-2</v>
          </cell>
          <cell r="F388">
            <v>1.3000092500000227E-2</v>
          </cell>
          <cell r="G388">
            <v>1.1818265909091115E-2</v>
          </cell>
          <cell r="H388">
            <v>2.2100157250000384E-2</v>
          </cell>
        </row>
        <row r="389">
          <cell r="B389">
            <v>386</v>
          </cell>
          <cell r="C389">
            <v>4.5877180000000163E-2</v>
          </cell>
          <cell r="D389">
            <v>3.9893200000000142E-2</v>
          </cell>
          <cell r="E389">
            <v>6.0557877600000219E-2</v>
          </cell>
          <cell r="F389">
            <v>1.3000111000000227E-2</v>
          </cell>
          <cell r="G389">
            <v>1.1818282727272932E-2</v>
          </cell>
          <cell r="H389">
            <v>2.2100188700000387E-2</v>
          </cell>
        </row>
        <row r="390">
          <cell r="B390">
            <v>387</v>
          </cell>
          <cell r="C390">
            <v>4.5905480000000165E-2</v>
          </cell>
          <cell r="D390">
            <v>3.991780869565232E-2</v>
          </cell>
          <cell r="E390">
            <v>6.0595233600000221E-2</v>
          </cell>
          <cell r="F390">
            <v>1.3000129500000228E-2</v>
          </cell>
          <cell r="G390">
            <v>1.1818299545454752E-2</v>
          </cell>
          <cell r="H390">
            <v>2.2100220150000387E-2</v>
          </cell>
        </row>
        <row r="391">
          <cell r="B391">
            <v>388</v>
          </cell>
          <cell r="C391">
            <v>4.5933780000000167E-2</v>
          </cell>
          <cell r="D391">
            <v>3.9942417391304497E-2</v>
          </cell>
          <cell r="E391">
            <v>6.0632589600000224E-2</v>
          </cell>
          <cell r="F391">
            <v>1.3000148000000229E-2</v>
          </cell>
          <cell r="G391">
            <v>1.1818316363636571E-2</v>
          </cell>
          <cell r="H391">
            <v>2.2100251600000387E-2</v>
          </cell>
        </row>
        <row r="392">
          <cell r="B392">
            <v>389</v>
          </cell>
          <cell r="C392">
            <v>4.5962080000000169E-2</v>
          </cell>
          <cell r="D392">
            <v>3.9967026086956674E-2</v>
          </cell>
          <cell r="E392">
            <v>6.0669945600000226E-2</v>
          </cell>
          <cell r="F392">
            <v>1.3000166500000229E-2</v>
          </cell>
          <cell r="G392">
            <v>1.1818333181818389E-2</v>
          </cell>
          <cell r="H392">
            <v>2.2100283050000388E-2</v>
          </cell>
        </row>
        <row r="393">
          <cell r="B393">
            <v>390</v>
          </cell>
          <cell r="C393">
            <v>4.5990380000000171E-2</v>
          </cell>
          <cell r="D393">
            <v>3.9991634782608844E-2</v>
          </cell>
          <cell r="E393">
            <v>6.0707301600000228E-2</v>
          </cell>
          <cell r="F393">
            <v>1.300018500000023E-2</v>
          </cell>
          <cell r="G393">
            <v>1.1818350000000208E-2</v>
          </cell>
          <cell r="H393">
            <v>2.2100314500000391E-2</v>
          </cell>
        </row>
        <row r="394">
          <cell r="B394">
            <v>391</v>
          </cell>
          <cell r="C394">
            <v>4.6018680000000173E-2</v>
          </cell>
          <cell r="D394">
            <v>4.0016243478261021E-2</v>
          </cell>
          <cell r="E394">
            <v>6.0744657600000231E-2</v>
          </cell>
          <cell r="F394">
            <v>1.3000203500000231E-2</v>
          </cell>
          <cell r="G394">
            <v>1.1818366818182028E-2</v>
          </cell>
          <cell r="H394">
            <v>2.2100345950000391E-2</v>
          </cell>
        </row>
        <row r="395">
          <cell r="B395">
            <v>392</v>
          </cell>
          <cell r="C395">
            <v>4.6046980000000175E-2</v>
          </cell>
          <cell r="D395">
            <v>4.0040852173913198E-2</v>
          </cell>
          <cell r="E395">
            <v>6.0782013600000233E-2</v>
          </cell>
          <cell r="F395">
            <v>1.3000222000000231E-2</v>
          </cell>
          <cell r="G395">
            <v>1.1818383636363845E-2</v>
          </cell>
          <cell r="H395">
            <v>2.2100377400000391E-2</v>
          </cell>
        </row>
        <row r="396">
          <cell r="B396">
            <v>393</v>
          </cell>
          <cell r="C396">
            <v>4.6075280000000177E-2</v>
          </cell>
          <cell r="D396">
            <v>4.0065460869565375E-2</v>
          </cell>
          <cell r="E396">
            <v>6.0819369600000235E-2</v>
          </cell>
          <cell r="F396">
            <v>1.3000240500000232E-2</v>
          </cell>
          <cell r="G396">
            <v>1.1818400454545665E-2</v>
          </cell>
          <cell r="H396">
            <v>2.2100408850000395E-2</v>
          </cell>
        </row>
        <row r="397">
          <cell r="B397">
            <v>394</v>
          </cell>
          <cell r="C397">
            <v>4.6103580000000179E-2</v>
          </cell>
          <cell r="D397">
            <v>4.0090069565217552E-2</v>
          </cell>
          <cell r="E397">
            <v>6.0856725600000237E-2</v>
          </cell>
          <cell r="F397">
            <v>1.3000259000000233E-2</v>
          </cell>
          <cell r="G397">
            <v>1.1818417272727482E-2</v>
          </cell>
          <cell r="H397">
            <v>2.2100440300000395E-2</v>
          </cell>
        </row>
        <row r="398">
          <cell r="B398">
            <v>395</v>
          </cell>
          <cell r="C398">
            <v>4.6131880000000181E-2</v>
          </cell>
          <cell r="D398">
            <v>4.0114678260869722E-2</v>
          </cell>
          <cell r="E398">
            <v>6.089408160000024E-2</v>
          </cell>
          <cell r="F398">
            <v>1.3000277500000233E-2</v>
          </cell>
          <cell r="G398">
            <v>1.1818434090909302E-2</v>
          </cell>
          <cell r="H398">
            <v>2.2100471750000395E-2</v>
          </cell>
        </row>
        <row r="399">
          <cell r="B399">
            <v>396</v>
          </cell>
          <cell r="C399">
            <v>4.6160180000000182E-2</v>
          </cell>
          <cell r="D399">
            <v>4.01392869565219E-2</v>
          </cell>
          <cell r="E399">
            <v>6.0931437600000242E-2</v>
          </cell>
          <cell r="F399">
            <v>1.3000296000000234E-2</v>
          </cell>
          <cell r="G399">
            <v>1.1818450909091121E-2</v>
          </cell>
          <cell r="H399">
            <v>2.2100503200000399E-2</v>
          </cell>
        </row>
        <row r="400">
          <cell r="B400">
            <v>397</v>
          </cell>
          <cell r="C400">
            <v>4.6188480000000184E-2</v>
          </cell>
          <cell r="D400">
            <v>4.0163895652174077E-2</v>
          </cell>
          <cell r="E400">
            <v>6.0968793600000244E-2</v>
          </cell>
          <cell r="F400">
            <v>1.3000314500000235E-2</v>
          </cell>
          <cell r="G400">
            <v>1.1818467727272939E-2</v>
          </cell>
          <cell r="H400">
            <v>2.2100534650000399E-2</v>
          </cell>
        </row>
        <row r="401">
          <cell r="B401">
            <v>398</v>
          </cell>
          <cell r="C401">
            <v>4.6216780000000186E-2</v>
          </cell>
          <cell r="D401">
            <v>4.0188504347826254E-2</v>
          </cell>
          <cell r="E401">
            <v>6.1006149600000247E-2</v>
          </cell>
          <cell r="F401">
            <v>1.3000333000000235E-2</v>
          </cell>
          <cell r="G401">
            <v>1.1818484545454758E-2</v>
          </cell>
          <cell r="H401">
            <v>2.2100566100000399E-2</v>
          </cell>
        </row>
        <row r="402">
          <cell r="B402">
            <v>399</v>
          </cell>
          <cell r="C402">
            <v>4.6245080000000188E-2</v>
          </cell>
          <cell r="D402">
            <v>4.0213113043478431E-2</v>
          </cell>
          <cell r="E402">
            <v>6.1043505600000249E-2</v>
          </cell>
          <cell r="F402">
            <v>1.3000351500000236E-2</v>
          </cell>
          <cell r="G402">
            <v>1.1818501363636578E-2</v>
          </cell>
          <cell r="H402">
            <v>2.2100597550000399E-2</v>
          </cell>
        </row>
        <row r="403">
          <cell r="B403">
            <v>400</v>
          </cell>
          <cell r="C403">
            <v>4.627338000000019E-2</v>
          </cell>
          <cell r="D403">
            <v>4.0237721739130601E-2</v>
          </cell>
          <cell r="E403">
            <v>6.1080861600000251E-2</v>
          </cell>
          <cell r="F403">
            <v>1.3000370000000237E-2</v>
          </cell>
          <cell r="G403">
            <v>1.1818518181818395E-2</v>
          </cell>
          <cell r="H403">
            <v>2.2100629000000403E-2</v>
          </cell>
        </row>
        <row r="404">
          <cell r="B404">
            <v>401</v>
          </cell>
          <cell r="C404">
            <v>4.6301680000000192E-2</v>
          </cell>
          <cell r="D404">
            <v>4.0262330434782778E-2</v>
          </cell>
          <cell r="E404">
            <v>6.1118217600000253E-2</v>
          </cell>
          <cell r="F404">
            <v>1.3000388500000237E-2</v>
          </cell>
          <cell r="G404">
            <v>1.1818535000000215E-2</v>
          </cell>
          <cell r="H404">
            <v>2.2100660450000403E-2</v>
          </cell>
        </row>
        <row r="405">
          <cell r="B405">
            <v>402</v>
          </cell>
          <cell r="C405">
            <v>4.6329980000000194E-2</v>
          </cell>
          <cell r="D405">
            <v>4.0286939130434955E-2</v>
          </cell>
          <cell r="E405">
            <v>6.1155573600000256E-2</v>
          </cell>
          <cell r="F405">
            <v>1.3000407000000238E-2</v>
          </cell>
          <cell r="G405">
            <v>1.1818551818182034E-2</v>
          </cell>
          <cell r="H405">
            <v>2.2100691900000403E-2</v>
          </cell>
        </row>
        <row r="406">
          <cell r="B406">
            <v>403</v>
          </cell>
          <cell r="C406">
            <v>4.6358280000000196E-2</v>
          </cell>
          <cell r="D406">
            <v>4.0311547826087132E-2</v>
          </cell>
          <cell r="E406">
            <v>6.1192929600000265E-2</v>
          </cell>
          <cell r="F406">
            <v>1.3000425500000239E-2</v>
          </cell>
          <cell r="G406">
            <v>1.1818568636363852E-2</v>
          </cell>
          <cell r="H406">
            <v>2.2100723350000406E-2</v>
          </cell>
        </row>
        <row r="407">
          <cell r="B407">
            <v>404</v>
          </cell>
          <cell r="C407">
            <v>4.6386580000000198E-2</v>
          </cell>
          <cell r="D407">
            <v>4.0336156521739303E-2</v>
          </cell>
          <cell r="E407">
            <v>6.1230285600000267E-2</v>
          </cell>
          <cell r="F407">
            <v>1.3000444000000239E-2</v>
          </cell>
          <cell r="G407">
            <v>1.1818585454545671E-2</v>
          </cell>
          <cell r="H407">
            <v>2.2100754800000406E-2</v>
          </cell>
        </row>
        <row r="408">
          <cell r="B408">
            <v>405</v>
          </cell>
          <cell r="C408">
            <v>4.64148800000002E-2</v>
          </cell>
          <cell r="D408">
            <v>4.036076521739148E-2</v>
          </cell>
          <cell r="E408">
            <v>6.1267641600000269E-2</v>
          </cell>
          <cell r="F408">
            <v>1.300046250000024E-2</v>
          </cell>
          <cell r="G408">
            <v>1.1818602272727489E-2</v>
          </cell>
          <cell r="H408">
            <v>2.2100786250000407E-2</v>
          </cell>
        </row>
        <row r="409">
          <cell r="B409">
            <v>406</v>
          </cell>
          <cell r="C409">
            <v>4.6443180000000202E-2</v>
          </cell>
          <cell r="D409">
            <v>4.0385373913043657E-2</v>
          </cell>
          <cell r="E409">
            <v>6.1304997600000272E-2</v>
          </cell>
          <cell r="F409">
            <v>1.3000481000000241E-2</v>
          </cell>
          <cell r="G409">
            <v>1.1818619090909309E-2</v>
          </cell>
          <cell r="H409">
            <v>2.210081770000041E-2</v>
          </cell>
        </row>
        <row r="410">
          <cell r="B410">
            <v>407</v>
          </cell>
          <cell r="C410">
            <v>4.6471480000000204E-2</v>
          </cell>
          <cell r="D410">
            <v>4.0409982608695834E-2</v>
          </cell>
          <cell r="E410">
            <v>6.1342353600000274E-2</v>
          </cell>
          <cell r="F410">
            <v>1.3000499500000241E-2</v>
          </cell>
          <cell r="G410">
            <v>1.1818635909091128E-2</v>
          </cell>
          <cell r="H410">
            <v>2.210084915000041E-2</v>
          </cell>
        </row>
        <row r="411">
          <cell r="B411">
            <v>408</v>
          </cell>
          <cell r="C411">
            <v>4.6499780000000206E-2</v>
          </cell>
          <cell r="D411">
            <v>4.0434591304348011E-2</v>
          </cell>
          <cell r="E411">
            <v>6.1379709600000276E-2</v>
          </cell>
          <cell r="F411">
            <v>1.3000518000000242E-2</v>
          </cell>
          <cell r="G411">
            <v>1.1818652727272946E-2</v>
          </cell>
          <cell r="H411">
            <v>2.210088060000041E-2</v>
          </cell>
        </row>
        <row r="412">
          <cell r="B412">
            <v>409</v>
          </cell>
          <cell r="C412">
            <v>4.6528080000000208E-2</v>
          </cell>
          <cell r="D412">
            <v>4.0459200000000181E-2</v>
          </cell>
          <cell r="E412">
            <v>6.1417065600000278E-2</v>
          </cell>
          <cell r="F412">
            <v>1.3000536500000243E-2</v>
          </cell>
          <cell r="G412">
            <v>1.1818669545454765E-2</v>
          </cell>
          <cell r="H412">
            <v>2.210091205000041E-2</v>
          </cell>
        </row>
        <row r="413">
          <cell r="B413">
            <v>410</v>
          </cell>
          <cell r="C413">
            <v>4.655638000000021E-2</v>
          </cell>
          <cell r="D413">
            <v>4.0483808695652358E-2</v>
          </cell>
          <cell r="E413">
            <v>6.1454421600000281E-2</v>
          </cell>
          <cell r="F413">
            <v>1.3000555000000243E-2</v>
          </cell>
          <cell r="G413">
            <v>1.1818686363636585E-2</v>
          </cell>
          <cell r="H413">
            <v>2.2100943500000414E-2</v>
          </cell>
        </row>
        <row r="414">
          <cell r="B414">
            <v>411</v>
          </cell>
          <cell r="C414">
            <v>4.6584680000000211E-2</v>
          </cell>
          <cell r="D414">
            <v>4.0508417391304535E-2</v>
          </cell>
          <cell r="E414">
            <v>6.1491777600000283E-2</v>
          </cell>
          <cell r="F414">
            <v>1.3000573500000244E-2</v>
          </cell>
          <cell r="G414">
            <v>1.1818703181818402E-2</v>
          </cell>
          <cell r="H414">
            <v>2.2100974950000414E-2</v>
          </cell>
        </row>
        <row r="415">
          <cell r="B415">
            <v>412</v>
          </cell>
          <cell r="C415">
            <v>4.6612980000000213E-2</v>
          </cell>
          <cell r="D415">
            <v>4.0533026086956712E-2</v>
          </cell>
          <cell r="E415">
            <v>6.1529133600000285E-2</v>
          </cell>
          <cell r="F415">
            <v>1.3000592000000245E-2</v>
          </cell>
          <cell r="G415">
            <v>1.1818720000000222E-2</v>
          </cell>
          <cell r="H415">
            <v>2.2101006400000414E-2</v>
          </cell>
        </row>
        <row r="416">
          <cell r="B416">
            <v>413</v>
          </cell>
          <cell r="C416">
            <v>4.6641280000000215E-2</v>
          </cell>
          <cell r="D416">
            <v>4.0557634782608883E-2</v>
          </cell>
          <cell r="E416">
            <v>6.1566489600000288E-2</v>
          </cell>
          <cell r="F416">
            <v>1.3000610500000245E-2</v>
          </cell>
          <cell r="G416">
            <v>1.1818736818182041E-2</v>
          </cell>
          <cell r="H416">
            <v>2.2101037850000418E-2</v>
          </cell>
        </row>
        <row r="417">
          <cell r="B417">
            <v>414</v>
          </cell>
          <cell r="C417">
            <v>4.6669580000000217E-2</v>
          </cell>
          <cell r="D417">
            <v>4.058224347826106E-2</v>
          </cell>
          <cell r="E417">
            <v>6.160384560000029E-2</v>
          </cell>
          <cell r="F417">
            <v>1.3000629000000246E-2</v>
          </cell>
          <cell r="G417">
            <v>1.1818753636363859E-2</v>
          </cell>
          <cell r="H417">
            <v>2.2101069300000418E-2</v>
          </cell>
        </row>
        <row r="418">
          <cell r="B418">
            <v>415</v>
          </cell>
          <cell r="C418">
            <v>4.6697880000000219E-2</v>
          </cell>
          <cell r="D418">
            <v>4.0606852173913237E-2</v>
          </cell>
          <cell r="E418">
            <v>6.1641201600000292E-2</v>
          </cell>
          <cell r="F418">
            <v>1.3000647500000247E-2</v>
          </cell>
          <cell r="G418">
            <v>1.1818770454545678E-2</v>
          </cell>
          <cell r="H418">
            <v>2.2101100750000418E-2</v>
          </cell>
        </row>
        <row r="419">
          <cell r="B419">
            <v>416</v>
          </cell>
          <cell r="C419">
            <v>4.6726180000000221E-2</v>
          </cell>
          <cell r="D419">
            <v>4.0631460869565414E-2</v>
          </cell>
          <cell r="E419">
            <v>6.1678557600000294E-2</v>
          </cell>
          <cell r="F419">
            <v>1.3000666000000247E-2</v>
          </cell>
          <cell r="G419">
            <v>1.1818787272727496E-2</v>
          </cell>
          <cell r="H419">
            <v>2.2101132200000422E-2</v>
          </cell>
        </row>
        <row r="420">
          <cell r="B420">
            <v>417</v>
          </cell>
          <cell r="C420">
            <v>4.6754480000000223E-2</v>
          </cell>
          <cell r="D420">
            <v>4.0656069565217591E-2</v>
          </cell>
          <cell r="E420">
            <v>6.1715913600000297E-2</v>
          </cell>
          <cell r="F420">
            <v>1.3000684500000248E-2</v>
          </cell>
          <cell r="G420">
            <v>1.1818804090909315E-2</v>
          </cell>
          <cell r="H420">
            <v>2.2101163650000422E-2</v>
          </cell>
        </row>
        <row r="421">
          <cell r="B421">
            <v>418</v>
          </cell>
          <cell r="C421">
            <v>4.6782780000000225E-2</v>
          </cell>
          <cell r="D421">
            <v>4.0680678260869761E-2</v>
          </cell>
          <cell r="E421">
            <v>6.1753269600000299E-2</v>
          </cell>
          <cell r="F421">
            <v>1.3000703000000249E-2</v>
          </cell>
          <cell r="G421">
            <v>1.1818820909091135E-2</v>
          </cell>
          <cell r="H421">
            <v>2.2101195100000422E-2</v>
          </cell>
        </row>
        <row r="422">
          <cell r="B422">
            <v>419</v>
          </cell>
          <cell r="C422">
            <v>4.6811080000000227E-2</v>
          </cell>
          <cell r="D422">
            <v>4.0705286956521938E-2</v>
          </cell>
          <cell r="E422">
            <v>6.1790625600000301E-2</v>
          </cell>
          <cell r="F422">
            <v>1.3000721500000249E-2</v>
          </cell>
          <cell r="G422">
            <v>1.1818837727272952E-2</v>
          </cell>
          <cell r="H422">
            <v>2.2101226550000422E-2</v>
          </cell>
        </row>
        <row r="423">
          <cell r="B423">
            <v>420</v>
          </cell>
          <cell r="C423">
            <v>4.6839380000000229E-2</v>
          </cell>
          <cell r="D423">
            <v>4.0729895652174115E-2</v>
          </cell>
          <cell r="E423">
            <v>6.1827981600000304E-2</v>
          </cell>
          <cell r="F423">
            <v>1.300074000000025E-2</v>
          </cell>
          <cell r="G423">
            <v>1.1818854545454772E-2</v>
          </cell>
          <cell r="H423">
            <v>2.2101258000000425E-2</v>
          </cell>
        </row>
        <row r="424">
          <cell r="B424">
            <v>421</v>
          </cell>
          <cell r="C424">
            <v>4.6867680000000231E-2</v>
          </cell>
          <cell r="D424">
            <v>4.0754504347826292E-2</v>
          </cell>
          <cell r="E424">
            <v>6.1865337600000306E-2</v>
          </cell>
          <cell r="F424">
            <v>1.3000758500000251E-2</v>
          </cell>
          <cell r="G424">
            <v>1.1818871363636591E-2</v>
          </cell>
          <cell r="H424">
            <v>2.2101289450000425E-2</v>
          </cell>
        </row>
        <row r="425">
          <cell r="B425">
            <v>422</v>
          </cell>
          <cell r="C425">
            <v>4.6895980000000233E-2</v>
          </cell>
          <cell r="D425">
            <v>4.077911304347847E-2</v>
          </cell>
          <cell r="E425">
            <v>6.1902693600000308E-2</v>
          </cell>
          <cell r="F425">
            <v>1.3000777000000251E-2</v>
          </cell>
          <cell r="G425">
            <v>1.1818888181818409E-2</v>
          </cell>
          <cell r="H425">
            <v>2.2101320900000426E-2</v>
          </cell>
        </row>
        <row r="426">
          <cell r="B426">
            <v>423</v>
          </cell>
          <cell r="C426">
            <v>4.6924280000000235E-2</v>
          </cell>
          <cell r="D426">
            <v>4.080372173913064E-2</v>
          </cell>
          <cell r="E426">
            <v>6.194004960000031E-2</v>
          </cell>
          <cell r="F426">
            <v>1.3000795500000252E-2</v>
          </cell>
          <cell r="G426">
            <v>1.1818905000000228E-2</v>
          </cell>
          <cell r="H426">
            <v>2.2101352350000429E-2</v>
          </cell>
        </row>
        <row r="427">
          <cell r="B427">
            <v>424</v>
          </cell>
          <cell r="C427">
            <v>4.6952580000000237E-2</v>
          </cell>
          <cell r="D427">
            <v>4.0828330434782817E-2</v>
          </cell>
          <cell r="E427">
            <v>6.1977405600000313E-2</v>
          </cell>
          <cell r="F427">
            <v>1.3000814000000253E-2</v>
          </cell>
          <cell r="G427">
            <v>1.1818921818182048E-2</v>
          </cell>
          <cell r="H427">
            <v>2.2101383800000429E-2</v>
          </cell>
        </row>
        <row r="428">
          <cell r="B428">
            <v>425</v>
          </cell>
          <cell r="C428">
            <v>4.6980880000000239E-2</v>
          </cell>
          <cell r="D428">
            <v>4.0852939130434994E-2</v>
          </cell>
          <cell r="E428">
            <v>6.2014761600000315E-2</v>
          </cell>
          <cell r="F428">
            <v>1.3000832500000253E-2</v>
          </cell>
          <cell r="G428">
            <v>1.1818938636363865E-2</v>
          </cell>
          <cell r="H428">
            <v>2.2101415250000429E-2</v>
          </cell>
        </row>
        <row r="429">
          <cell r="B429">
            <v>426</v>
          </cell>
          <cell r="C429">
            <v>4.700918000000024E-2</v>
          </cell>
          <cell r="D429">
            <v>4.0877547826087171E-2</v>
          </cell>
          <cell r="E429">
            <v>6.2052117600000317E-2</v>
          </cell>
          <cell r="F429">
            <v>1.3000851000000254E-2</v>
          </cell>
          <cell r="G429">
            <v>1.1818955454545685E-2</v>
          </cell>
          <cell r="H429">
            <v>2.2101446700000433E-2</v>
          </cell>
        </row>
        <row r="430">
          <cell r="B430">
            <v>427</v>
          </cell>
          <cell r="C430">
            <v>4.7037480000000242E-2</v>
          </cell>
          <cell r="D430">
            <v>4.0902156521739341E-2</v>
          </cell>
          <cell r="E430">
            <v>6.2089473600000326E-2</v>
          </cell>
          <cell r="F430">
            <v>1.3000869500000255E-2</v>
          </cell>
          <cell r="G430">
            <v>1.1818972272727503E-2</v>
          </cell>
          <cell r="H430">
            <v>2.2101478150000433E-2</v>
          </cell>
        </row>
        <row r="431">
          <cell r="B431">
            <v>428</v>
          </cell>
          <cell r="C431">
            <v>4.7065780000000244E-2</v>
          </cell>
          <cell r="D431">
            <v>4.0926765217391518E-2</v>
          </cell>
          <cell r="E431">
            <v>6.2126829600000329E-2</v>
          </cell>
          <cell r="F431">
            <v>1.3000888000000255E-2</v>
          </cell>
          <cell r="G431">
            <v>1.1818989090909322E-2</v>
          </cell>
          <cell r="H431">
            <v>2.2101509600000433E-2</v>
          </cell>
        </row>
        <row r="432">
          <cell r="B432">
            <v>429</v>
          </cell>
          <cell r="C432">
            <v>4.7094080000000246E-2</v>
          </cell>
          <cell r="D432">
            <v>4.0951373913043695E-2</v>
          </cell>
          <cell r="E432">
            <v>6.2164185600000331E-2</v>
          </cell>
          <cell r="F432">
            <v>1.3000906500000256E-2</v>
          </cell>
          <cell r="G432">
            <v>1.1819005909091141E-2</v>
          </cell>
          <cell r="H432">
            <v>2.2101541050000433E-2</v>
          </cell>
        </row>
        <row r="433">
          <cell r="B433">
            <v>430</v>
          </cell>
          <cell r="C433">
            <v>4.7122380000000248E-2</v>
          </cell>
          <cell r="D433">
            <v>4.0975982608695873E-2</v>
          </cell>
          <cell r="E433">
            <v>6.2201541600000333E-2</v>
          </cell>
          <cell r="F433">
            <v>1.3000925000000257E-2</v>
          </cell>
          <cell r="G433">
            <v>1.1819022727272959E-2</v>
          </cell>
          <cell r="H433">
            <v>2.2101572500000437E-2</v>
          </cell>
        </row>
        <row r="434">
          <cell r="B434">
            <v>431</v>
          </cell>
          <cell r="C434">
            <v>4.715068000000025E-2</v>
          </cell>
          <cell r="D434">
            <v>4.100059130434805E-2</v>
          </cell>
          <cell r="E434">
            <v>6.2238897600000335E-2</v>
          </cell>
          <cell r="F434">
            <v>1.3000943500000257E-2</v>
          </cell>
          <cell r="G434">
            <v>1.1819039545454779E-2</v>
          </cell>
          <cell r="H434">
            <v>2.2101603950000437E-2</v>
          </cell>
        </row>
        <row r="435">
          <cell r="B435">
            <v>432</v>
          </cell>
          <cell r="C435">
            <v>4.7178980000000252E-2</v>
          </cell>
          <cell r="D435">
            <v>4.102520000000022E-2</v>
          </cell>
          <cell r="E435">
            <v>6.2276253600000338E-2</v>
          </cell>
          <cell r="F435">
            <v>1.3000962000000258E-2</v>
          </cell>
          <cell r="G435">
            <v>1.1819056363636598E-2</v>
          </cell>
          <cell r="H435">
            <v>2.2101635400000437E-2</v>
          </cell>
        </row>
        <row r="436">
          <cell r="B436">
            <v>433</v>
          </cell>
          <cell r="C436">
            <v>4.7207280000000254E-2</v>
          </cell>
          <cell r="D436">
            <v>4.1049808695652397E-2</v>
          </cell>
          <cell r="E436">
            <v>6.231360960000034E-2</v>
          </cell>
          <cell r="F436">
            <v>1.3000980500000259E-2</v>
          </cell>
          <cell r="G436">
            <v>1.1819073181818416E-2</v>
          </cell>
          <cell r="H436">
            <v>2.2101666850000441E-2</v>
          </cell>
        </row>
        <row r="437">
          <cell r="B437">
            <v>434</v>
          </cell>
          <cell r="C437">
            <v>4.7235580000000256E-2</v>
          </cell>
          <cell r="D437">
            <v>4.1074417391304574E-2</v>
          </cell>
          <cell r="E437">
            <v>6.2350965600000342E-2</v>
          </cell>
          <cell r="F437">
            <v>1.3000999000000259E-2</v>
          </cell>
          <cell r="G437">
            <v>1.1819090000000235E-2</v>
          </cell>
          <cell r="H437">
            <v>2.2101698300000441E-2</v>
          </cell>
        </row>
        <row r="438">
          <cell r="B438">
            <v>435</v>
          </cell>
          <cell r="C438">
            <v>4.7263880000000258E-2</v>
          </cell>
          <cell r="D438">
            <v>4.1099026086956751E-2</v>
          </cell>
          <cell r="E438">
            <v>6.2388321600000345E-2</v>
          </cell>
          <cell r="F438">
            <v>1.300101750000026E-2</v>
          </cell>
          <cell r="G438">
            <v>1.1819106818182054E-2</v>
          </cell>
          <cell r="H438">
            <v>2.2101729750000441E-2</v>
          </cell>
        </row>
        <row r="439">
          <cell r="B439">
            <v>436</v>
          </cell>
          <cell r="C439">
            <v>4.729218000000026E-2</v>
          </cell>
          <cell r="D439">
            <v>4.1123634782608928E-2</v>
          </cell>
          <cell r="E439">
            <v>6.2425677600000347E-2</v>
          </cell>
          <cell r="F439">
            <v>1.3001036000000261E-2</v>
          </cell>
          <cell r="G439">
            <v>1.1819123636363872E-2</v>
          </cell>
          <cell r="H439">
            <v>2.2101761200000444E-2</v>
          </cell>
        </row>
        <row r="440">
          <cell r="B440">
            <v>437</v>
          </cell>
          <cell r="C440">
            <v>4.7320480000000262E-2</v>
          </cell>
          <cell r="D440">
            <v>4.1148243478261098E-2</v>
          </cell>
          <cell r="E440">
            <v>6.2463033600000349E-2</v>
          </cell>
          <cell r="F440">
            <v>1.3001054500000261E-2</v>
          </cell>
          <cell r="G440">
            <v>1.1819140454545692E-2</v>
          </cell>
          <cell r="H440">
            <v>2.2101792650000444E-2</v>
          </cell>
        </row>
        <row r="441">
          <cell r="B441">
            <v>438</v>
          </cell>
          <cell r="C441">
            <v>4.7348780000000264E-2</v>
          </cell>
          <cell r="D441">
            <v>4.1172852173913276E-2</v>
          </cell>
          <cell r="E441">
            <v>6.2500389600000344E-2</v>
          </cell>
          <cell r="F441">
            <v>1.3001073000000262E-2</v>
          </cell>
          <cell r="G441">
            <v>1.1819157272727509E-2</v>
          </cell>
          <cell r="H441">
            <v>2.2101824100000445E-2</v>
          </cell>
        </row>
        <row r="442">
          <cell r="B442">
            <v>439</v>
          </cell>
          <cell r="C442">
            <v>4.7377080000000266E-2</v>
          </cell>
          <cell r="D442">
            <v>4.1197460869565453E-2</v>
          </cell>
          <cell r="E442">
            <v>6.2537745600000347E-2</v>
          </cell>
          <cell r="F442">
            <v>1.3001091500000263E-2</v>
          </cell>
          <cell r="G442">
            <v>1.1819174090909329E-2</v>
          </cell>
          <cell r="H442">
            <v>2.2101855550000445E-2</v>
          </cell>
        </row>
        <row r="443">
          <cell r="B443">
            <v>440</v>
          </cell>
          <cell r="C443">
            <v>4.7405380000000268E-2</v>
          </cell>
          <cell r="D443">
            <v>4.122206956521763E-2</v>
          </cell>
          <cell r="E443">
            <v>6.2575101600000363E-2</v>
          </cell>
          <cell r="F443">
            <v>1.3001110000000263E-2</v>
          </cell>
          <cell r="G443">
            <v>1.1819190909091148E-2</v>
          </cell>
          <cell r="H443">
            <v>2.2101887000000448E-2</v>
          </cell>
        </row>
        <row r="444">
          <cell r="B444">
            <v>441</v>
          </cell>
          <cell r="C444">
            <v>4.743368000000027E-2</v>
          </cell>
          <cell r="D444">
            <v>4.12466782608698E-2</v>
          </cell>
          <cell r="E444">
            <v>6.2612457600000365E-2</v>
          </cell>
          <cell r="F444">
            <v>1.3001128500000264E-2</v>
          </cell>
          <cell r="G444">
            <v>1.1819207727272966E-2</v>
          </cell>
          <cell r="H444">
            <v>2.2101918450000448E-2</v>
          </cell>
        </row>
        <row r="445">
          <cell r="B445">
            <v>442</v>
          </cell>
          <cell r="C445">
            <v>4.7461980000000271E-2</v>
          </cell>
          <cell r="D445">
            <v>4.1271286956521977E-2</v>
          </cell>
          <cell r="E445">
            <v>6.2649813600000367E-2</v>
          </cell>
          <cell r="F445">
            <v>1.3001147000000265E-2</v>
          </cell>
          <cell r="G445">
            <v>1.1819224545454785E-2</v>
          </cell>
          <cell r="H445">
            <v>2.2101949900000448E-2</v>
          </cell>
        </row>
        <row r="446">
          <cell r="B446">
            <v>443</v>
          </cell>
          <cell r="C446">
            <v>4.7490280000000273E-2</v>
          </cell>
          <cell r="D446">
            <v>4.1295895652174154E-2</v>
          </cell>
          <cell r="E446">
            <v>6.268716960000037E-2</v>
          </cell>
          <cell r="F446">
            <v>1.3001165500000265E-2</v>
          </cell>
          <cell r="G446">
            <v>1.1819241363636605E-2</v>
          </cell>
          <cell r="H446">
            <v>2.2101981350000452E-2</v>
          </cell>
        </row>
        <row r="447">
          <cell r="B447">
            <v>444</v>
          </cell>
          <cell r="C447">
            <v>4.7518580000000275E-2</v>
          </cell>
          <cell r="D447">
            <v>4.1320504347826331E-2</v>
          </cell>
          <cell r="E447">
            <v>6.2724525600000372E-2</v>
          </cell>
          <cell r="F447">
            <v>1.3001184000000266E-2</v>
          </cell>
          <cell r="G447">
            <v>1.1819258181818422E-2</v>
          </cell>
          <cell r="H447">
            <v>2.2102012800000452E-2</v>
          </cell>
        </row>
        <row r="448">
          <cell r="B448">
            <v>445</v>
          </cell>
          <cell r="C448">
            <v>4.7546880000000277E-2</v>
          </cell>
          <cell r="D448">
            <v>4.1345113043478508E-2</v>
          </cell>
          <cell r="E448">
            <v>6.2761881600000374E-2</v>
          </cell>
          <cell r="F448">
            <v>1.3001202500000267E-2</v>
          </cell>
          <cell r="G448">
            <v>1.1819275000000242E-2</v>
          </cell>
          <cell r="H448">
            <v>2.2102044250000452E-2</v>
          </cell>
        </row>
        <row r="449">
          <cell r="B449">
            <v>446</v>
          </cell>
          <cell r="C449">
            <v>4.7575180000000279E-2</v>
          </cell>
          <cell r="D449">
            <v>4.1369721739130678E-2</v>
          </cell>
          <cell r="E449">
            <v>6.2799237600000377E-2</v>
          </cell>
          <cell r="F449">
            <v>1.3001221000000267E-2</v>
          </cell>
          <cell r="G449">
            <v>1.1819291818182061E-2</v>
          </cell>
          <cell r="H449">
            <v>2.2102075700000456E-2</v>
          </cell>
        </row>
        <row r="450">
          <cell r="B450">
            <v>447</v>
          </cell>
          <cell r="C450">
            <v>4.7603480000000281E-2</v>
          </cell>
          <cell r="D450">
            <v>4.1394330434782856E-2</v>
          </cell>
          <cell r="E450">
            <v>6.2836593600000379E-2</v>
          </cell>
          <cell r="F450">
            <v>1.3001239500000268E-2</v>
          </cell>
          <cell r="G450">
            <v>1.1819308636363879E-2</v>
          </cell>
          <cell r="H450">
            <v>2.2102107150000456E-2</v>
          </cell>
        </row>
        <row r="451">
          <cell r="B451">
            <v>448</v>
          </cell>
          <cell r="C451">
            <v>4.7631780000000283E-2</v>
          </cell>
          <cell r="D451">
            <v>4.1418939130435033E-2</v>
          </cell>
          <cell r="E451">
            <v>6.2873949600000381E-2</v>
          </cell>
          <cell r="F451">
            <v>1.3001258000000269E-2</v>
          </cell>
          <cell r="G451">
            <v>1.1819325454545698E-2</v>
          </cell>
          <cell r="H451">
            <v>2.2102138600000456E-2</v>
          </cell>
        </row>
        <row r="452">
          <cell r="B452">
            <v>449</v>
          </cell>
          <cell r="C452">
            <v>4.7660080000000285E-2</v>
          </cell>
          <cell r="D452">
            <v>4.144354782608721E-2</v>
          </cell>
          <cell r="E452">
            <v>6.2911305600000383E-2</v>
          </cell>
          <cell r="F452">
            <v>1.3001276500000269E-2</v>
          </cell>
          <cell r="G452">
            <v>1.1819342272727516E-2</v>
          </cell>
          <cell r="H452">
            <v>2.2102170050000456E-2</v>
          </cell>
        </row>
        <row r="453">
          <cell r="B453">
            <v>450</v>
          </cell>
          <cell r="C453">
            <v>4.7688380000000287E-2</v>
          </cell>
          <cell r="D453">
            <v>4.146815652173938E-2</v>
          </cell>
          <cell r="E453">
            <v>6.2948661600000386E-2</v>
          </cell>
          <cell r="F453">
            <v>1.300129500000027E-2</v>
          </cell>
          <cell r="G453">
            <v>1.1819359090909335E-2</v>
          </cell>
          <cell r="H453">
            <v>2.210220150000046E-2</v>
          </cell>
        </row>
        <row r="454">
          <cell r="B454">
            <v>451</v>
          </cell>
          <cell r="C454">
            <v>4.7716680000000289E-2</v>
          </cell>
          <cell r="D454">
            <v>4.1492765217391557E-2</v>
          </cell>
          <cell r="E454">
            <v>6.2986017600000388E-2</v>
          </cell>
          <cell r="F454">
            <v>1.3001313500000271E-2</v>
          </cell>
          <cell r="G454">
            <v>1.1819375909091155E-2</v>
          </cell>
          <cell r="H454">
            <v>2.210223295000046E-2</v>
          </cell>
        </row>
        <row r="455">
          <cell r="B455">
            <v>452</v>
          </cell>
          <cell r="C455">
            <v>4.7744980000000291E-2</v>
          </cell>
          <cell r="D455">
            <v>4.1517373913043734E-2</v>
          </cell>
          <cell r="E455">
            <v>6.302337360000039E-2</v>
          </cell>
          <cell r="F455">
            <v>1.3001332000000271E-2</v>
          </cell>
          <cell r="G455">
            <v>1.1819392727272972E-2</v>
          </cell>
          <cell r="H455">
            <v>2.210226440000046E-2</v>
          </cell>
        </row>
        <row r="456">
          <cell r="B456">
            <v>453</v>
          </cell>
          <cell r="C456">
            <v>4.7773280000000293E-2</v>
          </cell>
          <cell r="D456">
            <v>4.1541982608695911E-2</v>
          </cell>
          <cell r="E456">
            <v>6.3060729600000393E-2</v>
          </cell>
          <cell r="F456">
            <v>1.3001350500000272E-2</v>
          </cell>
          <cell r="G456">
            <v>1.1819409545454792E-2</v>
          </cell>
          <cell r="H456">
            <v>2.2102295850000463E-2</v>
          </cell>
        </row>
        <row r="457">
          <cell r="B457">
            <v>454</v>
          </cell>
          <cell r="C457">
            <v>4.7801580000000295E-2</v>
          </cell>
          <cell r="D457">
            <v>4.1566591304348088E-2</v>
          </cell>
          <cell r="E457">
            <v>6.3098085600000395E-2</v>
          </cell>
          <cell r="F457">
            <v>1.3001369000000273E-2</v>
          </cell>
          <cell r="G457">
            <v>1.1819426363636611E-2</v>
          </cell>
          <cell r="H457">
            <v>2.2102327300000463E-2</v>
          </cell>
        </row>
        <row r="458">
          <cell r="B458">
            <v>455</v>
          </cell>
          <cell r="C458">
            <v>4.7829880000000297E-2</v>
          </cell>
          <cell r="D458">
            <v>4.1591200000000259E-2</v>
          </cell>
          <cell r="E458">
            <v>6.3135441600000397E-2</v>
          </cell>
          <cell r="F458">
            <v>1.3001387500000273E-2</v>
          </cell>
          <cell r="G458">
            <v>1.1819443181818429E-2</v>
          </cell>
          <cell r="H458">
            <v>2.2102358750000464E-2</v>
          </cell>
        </row>
        <row r="459">
          <cell r="B459">
            <v>456</v>
          </cell>
          <cell r="C459">
            <v>4.7858180000000299E-2</v>
          </cell>
          <cell r="D459">
            <v>4.1615808695652436E-2</v>
          </cell>
          <cell r="E459">
            <v>6.3172797600000399E-2</v>
          </cell>
          <cell r="F459">
            <v>1.3001406000000274E-2</v>
          </cell>
          <cell r="G459">
            <v>1.1819460000000248E-2</v>
          </cell>
          <cell r="H459">
            <v>2.2102390200000467E-2</v>
          </cell>
        </row>
        <row r="460">
          <cell r="B460">
            <v>457</v>
          </cell>
          <cell r="C460">
            <v>4.78864800000003E-2</v>
          </cell>
          <cell r="D460">
            <v>4.1640417391304613E-2</v>
          </cell>
          <cell r="E460">
            <v>6.3210153600000402E-2</v>
          </cell>
          <cell r="F460">
            <v>1.3001424500000275E-2</v>
          </cell>
          <cell r="G460">
            <v>1.1819476818182068E-2</v>
          </cell>
          <cell r="H460">
            <v>2.2102421650000467E-2</v>
          </cell>
        </row>
        <row r="461">
          <cell r="B461">
            <v>458</v>
          </cell>
          <cell r="C461">
            <v>4.7914780000000302E-2</v>
          </cell>
          <cell r="D461">
            <v>4.166502608695679E-2</v>
          </cell>
          <cell r="E461">
            <v>6.3247509600000404E-2</v>
          </cell>
          <cell r="F461">
            <v>1.3001443000000276E-2</v>
          </cell>
          <cell r="G461">
            <v>1.1819493636363886E-2</v>
          </cell>
          <cell r="H461">
            <v>2.2102453100000467E-2</v>
          </cell>
        </row>
        <row r="462">
          <cell r="B462">
            <v>459</v>
          </cell>
          <cell r="C462">
            <v>4.7943080000000304E-2</v>
          </cell>
          <cell r="D462">
            <v>4.1689634782608967E-2</v>
          </cell>
          <cell r="E462">
            <v>6.3284865600000406E-2</v>
          </cell>
          <cell r="F462">
            <v>1.3001461500000276E-2</v>
          </cell>
          <cell r="G462">
            <v>1.1819510454545705E-2</v>
          </cell>
          <cell r="H462">
            <v>2.2102484550000467E-2</v>
          </cell>
        </row>
        <row r="463">
          <cell r="B463">
            <v>460</v>
          </cell>
          <cell r="C463">
            <v>4.7971380000000306E-2</v>
          </cell>
          <cell r="D463">
            <v>4.1714243478261137E-2</v>
          </cell>
          <cell r="E463">
            <v>6.3322221600000408E-2</v>
          </cell>
          <cell r="F463">
            <v>1.3001480000000277E-2</v>
          </cell>
          <cell r="G463">
            <v>1.1819527272727523E-2</v>
          </cell>
          <cell r="H463">
            <v>2.2102516000000471E-2</v>
          </cell>
        </row>
        <row r="464">
          <cell r="B464">
            <v>461</v>
          </cell>
          <cell r="C464">
            <v>4.7999680000000308E-2</v>
          </cell>
          <cell r="D464">
            <v>4.1738852173913314E-2</v>
          </cell>
          <cell r="E464">
            <v>6.3359577600000411E-2</v>
          </cell>
          <cell r="F464">
            <v>1.3001498500000278E-2</v>
          </cell>
          <cell r="G464">
            <v>1.1819544090909342E-2</v>
          </cell>
          <cell r="H464">
            <v>2.2102547450000471E-2</v>
          </cell>
        </row>
        <row r="465">
          <cell r="B465">
            <v>462</v>
          </cell>
          <cell r="C465">
            <v>4.802798000000031E-2</v>
          </cell>
          <cell r="D465">
            <v>4.1763460869565491E-2</v>
          </cell>
          <cell r="E465">
            <v>6.3396933600000413E-2</v>
          </cell>
          <cell r="F465">
            <v>1.3001517000000278E-2</v>
          </cell>
          <cell r="G465">
            <v>1.1819560909091162E-2</v>
          </cell>
          <cell r="H465">
            <v>2.2102578900000471E-2</v>
          </cell>
        </row>
        <row r="466">
          <cell r="B466">
            <v>463</v>
          </cell>
          <cell r="C466">
            <v>4.8056280000000312E-2</v>
          </cell>
          <cell r="D466">
            <v>4.1788069565217668E-2</v>
          </cell>
          <cell r="E466">
            <v>6.3434289600000415E-2</v>
          </cell>
          <cell r="F466">
            <v>1.3001535500000279E-2</v>
          </cell>
          <cell r="G466">
            <v>1.1819577727272979E-2</v>
          </cell>
          <cell r="H466">
            <v>2.2102610350000475E-2</v>
          </cell>
        </row>
        <row r="467">
          <cell r="B467">
            <v>464</v>
          </cell>
          <cell r="C467">
            <v>4.8084580000000314E-2</v>
          </cell>
          <cell r="D467">
            <v>4.1812678260869839E-2</v>
          </cell>
          <cell r="E467">
            <v>6.3471645600000418E-2</v>
          </cell>
          <cell r="F467">
            <v>1.300155400000028E-2</v>
          </cell>
          <cell r="G467">
            <v>1.1819594545454799E-2</v>
          </cell>
          <cell r="H467">
            <v>2.2102641800000475E-2</v>
          </cell>
        </row>
        <row r="468">
          <cell r="B468">
            <v>465</v>
          </cell>
          <cell r="C468">
            <v>4.8112880000000316E-2</v>
          </cell>
          <cell r="D468">
            <v>4.1837286956522016E-2</v>
          </cell>
          <cell r="E468">
            <v>6.350900160000042E-2</v>
          </cell>
          <cell r="F468">
            <v>1.300157250000028E-2</v>
          </cell>
          <cell r="G468">
            <v>1.1819611363636618E-2</v>
          </cell>
          <cell r="H468">
            <v>2.2102673250000475E-2</v>
          </cell>
        </row>
        <row r="469">
          <cell r="B469">
            <v>466</v>
          </cell>
          <cell r="C469">
            <v>4.8141180000000318E-2</v>
          </cell>
          <cell r="D469">
            <v>4.1861895652174193E-2</v>
          </cell>
          <cell r="E469">
            <v>6.3546357600000422E-2</v>
          </cell>
          <cell r="F469">
            <v>1.3001591000000281E-2</v>
          </cell>
          <cell r="G469">
            <v>1.1819628181818436E-2</v>
          </cell>
          <cell r="H469">
            <v>2.2102704700000479E-2</v>
          </cell>
        </row>
        <row r="470">
          <cell r="B470">
            <v>467</v>
          </cell>
          <cell r="C470">
            <v>4.816948000000032E-2</v>
          </cell>
          <cell r="D470">
            <v>4.188650434782637E-2</v>
          </cell>
          <cell r="E470">
            <v>6.3583713600000424E-2</v>
          </cell>
          <cell r="F470">
            <v>1.3001609500000282E-2</v>
          </cell>
          <cell r="G470">
            <v>1.1819645000000255E-2</v>
          </cell>
          <cell r="H470">
            <v>2.2102736150000479E-2</v>
          </cell>
        </row>
        <row r="471">
          <cell r="B471">
            <v>468</v>
          </cell>
          <cell r="C471">
            <v>4.8197780000000322E-2</v>
          </cell>
          <cell r="D471">
            <v>4.1911113043478547E-2</v>
          </cell>
          <cell r="E471">
            <v>6.3621069600000427E-2</v>
          </cell>
          <cell r="F471">
            <v>1.3001628000000282E-2</v>
          </cell>
          <cell r="G471">
            <v>1.1819661818182075E-2</v>
          </cell>
          <cell r="H471">
            <v>2.2102767600000479E-2</v>
          </cell>
        </row>
        <row r="472">
          <cell r="B472">
            <v>469</v>
          </cell>
          <cell r="C472">
            <v>4.8226080000000324E-2</v>
          </cell>
          <cell r="D472">
            <v>4.1935721739130717E-2</v>
          </cell>
          <cell r="E472">
            <v>6.3658425600000429E-2</v>
          </cell>
          <cell r="F472">
            <v>1.3001646500000283E-2</v>
          </cell>
          <cell r="G472">
            <v>1.1819678636363892E-2</v>
          </cell>
          <cell r="H472">
            <v>2.2102799050000479E-2</v>
          </cell>
        </row>
        <row r="473">
          <cell r="B473">
            <v>470</v>
          </cell>
          <cell r="C473">
            <v>4.8254380000000326E-2</v>
          </cell>
          <cell r="D473">
            <v>4.1960330434782894E-2</v>
          </cell>
          <cell r="E473">
            <v>6.3695781600000431E-2</v>
          </cell>
          <cell r="F473">
            <v>1.3001665000000284E-2</v>
          </cell>
          <cell r="G473">
            <v>1.1819695454545712E-2</v>
          </cell>
          <cell r="H473">
            <v>2.2102830500000482E-2</v>
          </cell>
        </row>
        <row r="474">
          <cell r="B474">
            <v>471</v>
          </cell>
          <cell r="C474">
            <v>4.8282680000000328E-2</v>
          </cell>
          <cell r="D474">
            <v>4.1984939130435071E-2</v>
          </cell>
          <cell r="E474">
            <v>6.3733137600000433E-2</v>
          </cell>
          <cell r="F474">
            <v>1.3001683500000284E-2</v>
          </cell>
          <cell r="G474">
            <v>1.1819712272727529E-2</v>
          </cell>
          <cell r="H474">
            <v>2.2102861950000482E-2</v>
          </cell>
        </row>
        <row r="475">
          <cell r="B475">
            <v>472</v>
          </cell>
          <cell r="C475">
            <v>4.8310980000000329E-2</v>
          </cell>
          <cell r="D475">
            <v>4.2009547826087248E-2</v>
          </cell>
          <cell r="E475">
            <v>6.3770493600000436E-2</v>
          </cell>
          <cell r="F475">
            <v>1.3001702000000285E-2</v>
          </cell>
          <cell r="G475">
            <v>1.1819729090909349E-2</v>
          </cell>
          <cell r="H475">
            <v>2.2102893400000483E-2</v>
          </cell>
        </row>
        <row r="476">
          <cell r="B476">
            <v>473</v>
          </cell>
          <cell r="C476">
            <v>4.8339280000000331E-2</v>
          </cell>
          <cell r="D476">
            <v>4.2034156521739419E-2</v>
          </cell>
          <cell r="E476">
            <v>6.3807849600000438E-2</v>
          </cell>
          <cell r="F476">
            <v>1.3001720500000286E-2</v>
          </cell>
          <cell r="G476">
            <v>1.1819745909091168E-2</v>
          </cell>
          <cell r="H476">
            <v>2.2102924850000486E-2</v>
          </cell>
        </row>
        <row r="477">
          <cell r="B477">
            <v>474</v>
          </cell>
          <cell r="C477">
            <v>4.8367580000000333E-2</v>
          </cell>
          <cell r="D477">
            <v>4.2058765217391596E-2</v>
          </cell>
          <cell r="E477">
            <v>6.384520560000044E-2</v>
          </cell>
          <cell r="F477">
            <v>1.3001739000000286E-2</v>
          </cell>
          <cell r="G477">
            <v>1.1819762727272986E-2</v>
          </cell>
          <cell r="H477">
            <v>2.2102956300000486E-2</v>
          </cell>
        </row>
        <row r="478">
          <cell r="B478">
            <v>475</v>
          </cell>
          <cell r="C478">
            <v>4.8395880000000335E-2</v>
          </cell>
          <cell r="D478">
            <v>4.2083373913043773E-2</v>
          </cell>
          <cell r="E478">
            <v>6.3882561600000443E-2</v>
          </cell>
          <cell r="F478">
            <v>1.3001757500000287E-2</v>
          </cell>
          <cell r="G478">
            <v>1.1819779545454805E-2</v>
          </cell>
          <cell r="H478">
            <v>2.2102987750000486E-2</v>
          </cell>
        </row>
        <row r="479">
          <cell r="B479">
            <v>476</v>
          </cell>
          <cell r="C479">
            <v>4.8424180000000337E-2</v>
          </cell>
          <cell r="D479">
            <v>4.210798260869595E-2</v>
          </cell>
          <cell r="E479">
            <v>6.3919917600000445E-2</v>
          </cell>
          <cell r="F479">
            <v>1.3001776000000288E-2</v>
          </cell>
          <cell r="G479">
            <v>1.1819796363636625E-2</v>
          </cell>
          <cell r="H479">
            <v>2.210301920000049E-2</v>
          </cell>
        </row>
        <row r="480">
          <cell r="B480">
            <v>477</v>
          </cell>
          <cell r="C480">
            <v>4.8452480000000339E-2</v>
          </cell>
          <cell r="D480">
            <v>4.2132591304348127E-2</v>
          </cell>
          <cell r="E480">
            <v>6.3957273600000447E-2</v>
          </cell>
          <cell r="F480">
            <v>1.3001794500000288E-2</v>
          </cell>
          <cell r="G480">
            <v>1.1819813181818442E-2</v>
          </cell>
          <cell r="H480">
            <v>2.210305065000049E-2</v>
          </cell>
        </row>
        <row r="481">
          <cell r="B481">
            <v>478</v>
          </cell>
          <cell r="C481">
            <v>4.8480780000000341E-2</v>
          </cell>
          <cell r="D481">
            <v>4.2157200000000297E-2</v>
          </cell>
          <cell r="E481">
            <v>6.3994629600000449E-2</v>
          </cell>
          <cell r="F481">
            <v>1.3001813000000289E-2</v>
          </cell>
          <cell r="G481">
            <v>1.1819830000000262E-2</v>
          </cell>
          <cell r="H481">
            <v>2.210308210000049E-2</v>
          </cell>
        </row>
        <row r="482">
          <cell r="B482">
            <v>479</v>
          </cell>
          <cell r="C482">
            <v>4.8509080000000343E-2</v>
          </cell>
          <cell r="D482">
            <v>4.2181808695652474E-2</v>
          </cell>
          <cell r="E482">
            <v>6.4031985600000452E-2</v>
          </cell>
          <cell r="F482">
            <v>1.300183150000029E-2</v>
          </cell>
          <cell r="G482">
            <v>1.1819846818182081E-2</v>
          </cell>
          <cell r="H482">
            <v>2.210311355000049E-2</v>
          </cell>
        </row>
        <row r="483">
          <cell r="B483">
            <v>480</v>
          </cell>
          <cell r="C483">
            <v>4.8537380000000345E-2</v>
          </cell>
          <cell r="D483">
            <v>4.2206417391304651E-2</v>
          </cell>
          <cell r="E483">
            <v>6.4069341600000454E-2</v>
          </cell>
          <cell r="F483">
            <v>1.300185000000029E-2</v>
          </cell>
          <cell r="G483">
            <v>1.1819863636363899E-2</v>
          </cell>
          <cell r="H483">
            <v>2.2103145000000494E-2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0"/>
  <sheetViews>
    <sheetView rightToLeft="1" workbookViewId="0">
      <selection activeCell="C3" sqref="C3"/>
    </sheetView>
  </sheetViews>
  <sheetFormatPr defaultColWidth="14.375" defaultRowHeight="15" customHeight="1" x14ac:dyDescent="0.2"/>
  <cols>
    <col min="1" max="1" width="19.125" customWidth="1"/>
    <col min="2" max="2" width="2" bestFit="1" customWidth="1"/>
    <col min="3" max="3" width="11.25" customWidth="1"/>
    <col min="4" max="4" width="10.125" customWidth="1"/>
    <col min="5" max="5" width="9.875" customWidth="1"/>
    <col min="6" max="6" width="8" customWidth="1"/>
    <col min="7" max="8" width="6.625" customWidth="1"/>
    <col min="9" max="9" width="10.25" customWidth="1"/>
    <col min="10" max="10" width="10.625" customWidth="1"/>
    <col min="11" max="11" width="7.875" customWidth="1"/>
    <col min="12" max="12" width="6.375" customWidth="1"/>
    <col min="13" max="13" width="6.125" bestFit="1" customWidth="1"/>
    <col min="14" max="14" width="8" hidden="1" customWidth="1"/>
    <col min="15" max="15" width="7.125" hidden="1" customWidth="1"/>
    <col min="16" max="16" width="5.375" hidden="1" customWidth="1"/>
    <col min="17" max="17" width="5.5" customWidth="1"/>
    <col min="18" max="18" width="4.875" customWidth="1"/>
    <col min="19" max="19" width="9.25" customWidth="1"/>
    <col min="20" max="20" width="4.5" customWidth="1"/>
    <col min="21" max="21" width="5.75" customWidth="1"/>
    <col min="22" max="22" width="4.125" customWidth="1"/>
    <col min="23" max="23" width="9" customWidth="1"/>
    <col min="24" max="24" width="4.875" bestFit="1" customWidth="1"/>
    <col min="25" max="25" width="6" bestFit="1" customWidth="1"/>
    <col min="26" max="26" width="4.75" customWidth="1"/>
    <col min="27" max="27" width="8.625" customWidth="1"/>
    <col min="28" max="28" width="4.875" bestFit="1" customWidth="1"/>
    <col min="29" max="29" width="6" bestFit="1" customWidth="1"/>
    <col min="30" max="30" width="4" customWidth="1"/>
    <col min="31" max="31" width="8.25" customWidth="1"/>
    <col min="32" max="32" width="4.875" bestFit="1" customWidth="1"/>
    <col min="33" max="33" width="6.625" bestFit="1" customWidth="1"/>
    <col min="34" max="34" width="5.625" bestFit="1" customWidth="1"/>
    <col min="35" max="35" width="10.125" customWidth="1"/>
    <col min="36" max="36" width="3.75" customWidth="1"/>
    <col min="37" max="37" width="4.25" customWidth="1"/>
    <col min="38" max="38" width="3.25" customWidth="1"/>
    <col min="39" max="39" width="4.125" customWidth="1"/>
    <col min="40" max="40" width="1.5" customWidth="1"/>
    <col min="41" max="41" width="3.375" customWidth="1"/>
    <col min="42" max="42" width="15.75" customWidth="1"/>
    <col min="43" max="43" width="4.625" customWidth="1"/>
  </cols>
  <sheetData>
    <row r="1" spans="1:41" ht="14.25" customHeight="1" thickBot="1" x14ac:dyDescent="0.25">
      <c r="A1" s="20" t="s">
        <v>23</v>
      </c>
      <c r="B1" s="20"/>
      <c r="C1" s="19">
        <f ca="1">NOW()</f>
        <v>44214.399263310188</v>
      </c>
      <c r="D1" s="1"/>
      <c r="E1" s="293" t="s">
        <v>35</v>
      </c>
      <c r="F1" s="29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41" ht="14.25" customHeight="1" thickBot="1" x14ac:dyDescent="0.25">
      <c r="A2" s="10" t="s">
        <v>19</v>
      </c>
      <c r="B2" s="255"/>
      <c r="C2" s="11">
        <f>[1]toexcel!$A$2</f>
        <v>1400000</v>
      </c>
      <c r="D2" s="1"/>
      <c r="E2" s="89" t="s">
        <v>33</v>
      </c>
      <c r="F2" s="103">
        <f>[1]toexcel!$I$2</f>
        <v>0.05</v>
      </c>
    </row>
    <row r="3" spans="1:41" thickBot="1" x14ac:dyDescent="0.25">
      <c r="A3" s="12" t="s">
        <v>2</v>
      </c>
      <c r="B3" s="256"/>
      <c r="C3" s="13">
        <f>[1]toexcel!$B$2</f>
        <v>750000</v>
      </c>
      <c r="E3" s="20" t="s">
        <v>34</v>
      </c>
      <c r="F3" s="104">
        <f>[1]toexcel!$J$2</f>
        <v>0</v>
      </c>
    </row>
    <row r="4" spans="1:41" ht="14.25" customHeight="1" thickBot="1" x14ac:dyDescent="0.25">
      <c r="A4" s="12" t="s">
        <v>20</v>
      </c>
      <c r="B4" s="256"/>
      <c r="C4" s="14">
        <f>[1]toexcel!$C$2</f>
        <v>0.53571428571428503</v>
      </c>
      <c r="E4" s="20" t="s">
        <v>36</v>
      </c>
      <c r="F4" s="104">
        <f>[1]toexcel!$K$2</f>
        <v>0.6</v>
      </c>
    </row>
    <row r="5" spans="1:41" ht="14.25" customHeight="1" thickBot="1" x14ac:dyDescent="0.25">
      <c r="A5" s="12" t="s">
        <v>7</v>
      </c>
      <c r="B5" s="256"/>
      <c r="C5" s="13">
        <f>[1]toexcel!$D$2</f>
        <v>4500</v>
      </c>
      <c r="E5" s="20" t="s">
        <v>37</v>
      </c>
      <c r="F5" s="104">
        <f>[1]toexcel!$L$2</f>
        <v>0.6</v>
      </c>
    </row>
    <row r="6" spans="1:41" ht="14.25" customHeight="1" thickBot="1" x14ac:dyDescent="0.25">
      <c r="A6" s="18" t="s">
        <v>8</v>
      </c>
      <c r="B6" s="233"/>
      <c r="C6" s="15">
        <f>[1]toexcel!$E$2</f>
        <v>5500</v>
      </c>
      <c r="E6" s="16" t="s">
        <v>24</v>
      </c>
      <c r="F6" s="17">
        <f>[1]toexcel!$H$2</f>
        <v>3</v>
      </c>
    </row>
    <row r="7" spans="1:41" ht="14.25" customHeight="1" thickBot="1" x14ac:dyDescent="0.25">
      <c r="A7" s="12" t="s">
        <v>108</v>
      </c>
      <c r="B7" s="12"/>
      <c r="C7" s="90">
        <f>[1]toexcel!$F$2/100</f>
        <v>5.0000000000000001E-3</v>
      </c>
      <c r="E7" s="16" t="s">
        <v>98</v>
      </c>
      <c r="F7" s="16">
        <f>[1]toexcel!$G$2</f>
        <v>0.4</v>
      </c>
    </row>
    <row r="8" spans="1:41" ht="14.25" customHeight="1" thickBot="1" x14ac:dyDescent="0.25">
      <c r="A8" s="21" t="s">
        <v>9</v>
      </c>
      <c r="B8" s="257"/>
      <c r="C8" s="22">
        <v>44166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41" ht="14.25" customHeight="1" thickBot="1" x14ac:dyDescent="0.3">
      <c r="A9" s="110"/>
      <c r="B9" s="24"/>
      <c r="C9" s="29"/>
      <c r="D9" s="298" t="s">
        <v>0</v>
      </c>
      <c r="E9" s="299"/>
      <c r="F9" s="299"/>
      <c r="G9" s="299"/>
      <c r="H9" s="300"/>
      <c r="I9" s="301" t="s">
        <v>1</v>
      </c>
      <c r="J9" s="302"/>
      <c r="K9" s="302"/>
      <c r="L9" s="302"/>
      <c r="M9" s="303"/>
      <c r="N9" s="111"/>
      <c r="O9" s="111"/>
      <c r="P9" s="111"/>
      <c r="Q9" s="295" t="s">
        <v>12</v>
      </c>
      <c r="R9" s="296"/>
      <c r="S9" s="296"/>
      <c r="T9" s="297"/>
      <c r="U9" s="295" t="s">
        <v>21</v>
      </c>
      <c r="V9" s="296"/>
      <c r="W9" s="296"/>
      <c r="X9" s="297"/>
      <c r="Y9" s="290" t="s">
        <v>27</v>
      </c>
      <c r="Z9" s="291"/>
      <c r="AA9" s="291"/>
      <c r="AB9" s="292"/>
      <c r="AC9" s="290" t="s">
        <v>28</v>
      </c>
      <c r="AD9" s="291"/>
      <c r="AE9" s="291"/>
      <c r="AF9" s="292"/>
      <c r="AG9" s="290" t="s">
        <v>13</v>
      </c>
      <c r="AH9" s="291"/>
      <c r="AI9" s="292"/>
      <c r="AK9" s="284" t="s">
        <v>12</v>
      </c>
      <c r="AL9" s="284" t="s">
        <v>21</v>
      </c>
      <c r="AM9" s="284" t="s">
        <v>96</v>
      </c>
      <c r="AN9" s="285" t="s">
        <v>97</v>
      </c>
      <c r="AO9" s="285" t="s">
        <v>13</v>
      </c>
    </row>
    <row r="10" spans="1:41" ht="75.75" thickBot="1" x14ac:dyDescent="0.25">
      <c r="A10" s="269"/>
      <c r="B10" s="261"/>
      <c r="C10" s="42" t="s">
        <v>3</v>
      </c>
      <c r="D10" s="34" t="s">
        <v>25</v>
      </c>
      <c r="E10" s="35" t="s">
        <v>5</v>
      </c>
      <c r="F10" s="36" t="s">
        <v>4</v>
      </c>
      <c r="G10" s="35" t="s">
        <v>6</v>
      </c>
      <c r="H10" s="46" t="s">
        <v>22</v>
      </c>
      <c r="I10" s="34" t="s">
        <v>25</v>
      </c>
      <c r="J10" s="35" t="s">
        <v>5</v>
      </c>
      <c r="K10" s="37" t="s">
        <v>4</v>
      </c>
      <c r="L10" s="35" t="s">
        <v>6</v>
      </c>
      <c r="M10" s="53" t="s">
        <v>22</v>
      </c>
      <c r="N10" s="259" t="s">
        <v>88</v>
      </c>
      <c r="O10" s="259" t="s">
        <v>89</v>
      </c>
      <c r="P10" s="76" t="s">
        <v>32</v>
      </c>
      <c r="Q10" s="54" t="s">
        <v>11</v>
      </c>
      <c r="R10" s="35" t="s">
        <v>29</v>
      </c>
      <c r="S10" s="55" t="s">
        <v>26</v>
      </c>
      <c r="T10" s="56" t="s">
        <v>31</v>
      </c>
      <c r="U10" s="54" t="s">
        <v>11</v>
      </c>
      <c r="V10" s="55" t="s">
        <v>30</v>
      </c>
      <c r="W10" s="55" t="s">
        <v>26</v>
      </c>
      <c r="X10" s="56" t="s">
        <v>31</v>
      </c>
      <c r="Y10" s="54" t="s">
        <v>11</v>
      </c>
      <c r="Z10" s="55" t="s">
        <v>29</v>
      </c>
      <c r="AA10" s="55" t="s">
        <v>26</v>
      </c>
      <c r="AB10" s="56" t="s">
        <v>31</v>
      </c>
      <c r="AC10" s="54" t="s">
        <v>11</v>
      </c>
      <c r="AD10" s="55" t="s">
        <v>29</v>
      </c>
      <c r="AE10" s="55" t="s">
        <v>26</v>
      </c>
      <c r="AF10" s="56" t="s">
        <v>31</v>
      </c>
      <c r="AG10" s="54" t="s">
        <v>11</v>
      </c>
      <c r="AH10" s="55" t="s">
        <v>29</v>
      </c>
      <c r="AI10" s="274" t="s">
        <v>26</v>
      </c>
      <c r="AJ10" s="56" t="s">
        <v>31</v>
      </c>
    </row>
    <row r="11" spans="1:41" ht="15.75" thickBot="1" x14ac:dyDescent="0.25">
      <c r="A11" s="270" t="s">
        <v>99</v>
      </c>
      <c r="B11" s="23"/>
      <c r="C11" s="43">
        <f>[1]toexcel!A5</f>
        <v>4497.2412258657096</v>
      </c>
      <c r="D11" s="38">
        <f>[1]toexcel!B5</f>
        <v>915890.07544800802</v>
      </c>
      <c r="E11" s="40">
        <f>[1]toexcel!C5</f>
        <v>165890.07544800799</v>
      </c>
      <c r="F11" s="39">
        <f>[1]toexcel!D5</f>
        <v>5022.6509841528896</v>
      </c>
      <c r="G11" s="47">
        <f>D11/$C$3</f>
        <v>1.2211867672640107</v>
      </c>
      <c r="H11" s="48">
        <f>(F11/C11)-1</f>
        <v>0.11682934757097452</v>
      </c>
      <c r="I11" s="38">
        <f>[1]toexcel!E5</f>
        <v>958164.52485495096</v>
      </c>
      <c r="J11" s="40">
        <f>[1]toexcel!F5</f>
        <v>208164.52485495101</v>
      </c>
      <c r="K11" s="41">
        <f>[1]toexcel!G5</f>
        <v>5445.7318857466598</v>
      </c>
      <c r="L11" s="47">
        <f>I11/$C$3</f>
        <v>1.2775526998066014</v>
      </c>
      <c r="M11" s="57">
        <f>(K11/C11)-1</f>
        <v>0.21090499980871447</v>
      </c>
      <c r="N11" s="258">
        <f>X11+AB11</f>
        <v>0.44999999999999901</v>
      </c>
      <c r="O11" s="258">
        <f>AB11+AF11</f>
        <v>0</v>
      </c>
      <c r="P11" s="79">
        <f>MAX(AH11,AD11,Z11,V11,R11)/12</f>
        <v>17</v>
      </c>
      <c r="Q11" s="60">
        <f>[1]toexcel!H5/100</f>
        <v>2.76666666666666E-2</v>
      </c>
      <c r="R11" s="61">
        <f>[1]toexcel!I5</f>
        <v>204</v>
      </c>
      <c r="S11" s="62">
        <f>[1]toexcel!J5</f>
        <v>187500</v>
      </c>
      <c r="T11" s="63">
        <f>[1]toexcel!K5</f>
        <v>0.25</v>
      </c>
      <c r="U11" s="60">
        <f>[1]toexcel!L5/100</f>
        <v>1.7555555555555501E-2</v>
      </c>
      <c r="V11" s="61">
        <f>[1]toexcel!M5</f>
        <v>180</v>
      </c>
      <c r="W11" s="62">
        <f>[1]toexcel!N5</f>
        <v>337499.99999999901</v>
      </c>
      <c r="X11" s="63">
        <f>[1]toexcel!O5</f>
        <v>0.44999999999999901</v>
      </c>
      <c r="Y11" s="60">
        <f>[1]toexcel!P5/100</f>
        <v>2.7559999999999998E-2</v>
      </c>
      <c r="Z11" s="61">
        <f>[1]toexcel!Q5</f>
        <v>180</v>
      </c>
      <c r="AA11" s="62">
        <f>[1]toexcel!R5</f>
        <v>0</v>
      </c>
      <c r="AB11" s="63">
        <f>[1]toexcel!S5</f>
        <v>0</v>
      </c>
      <c r="AC11" s="60">
        <f>[1]toexcel!T5/100</f>
        <v>3.3799999999999997E-2</v>
      </c>
      <c r="AD11" s="61">
        <f>[1]toexcel!U5</f>
        <v>180</v>
      </c>
      <c r="AE11" s="62">
        <f>[1]toexcel!V5</f>
        <v>0</v>
      </c>
      <c r="AF11" s="63">
        <f>[1]toexcel!W5</f>
        <v>0</v>
      </c>
      <c r="AG11" s="60">
        <f>[1]toexcel!X5/100</f>
        <v>-5.0000000000000001E-3</v>
      </c>
      <c r="AH11" s="61">
        <f>[1]toexcel!Y5</f>
        <v>204</v>
      </c>
      <c r="AI11" s="275">
        <f>[1]toexcel!Z5</f>
        <v>225000</v>
      </c>
      <c r="AJ11" s="63">
        <f>[1]toexcel!AA5</f>
        <v>0.3</v>
      </c>
    </row>
    <row r="12" spans="1:41" ht="15.75" thickBot="1" x14ac:dyDescent="0.25">
      <c r="A12" s="271" t="s">
        <v>100</v>
      </c>
      <c r="B12" s="262"/>
      <c r="C12" s="44">
        <f>[1]toexcel!A6</f>
        <v>4495.0556875289703</v>
      </c>
      <c r="D12" s="25">
        <f>[1]toexcel!B6</f>
        <v>916086.16556551505</v>
      </c>
      <c r="E12" s="32">
        <f>[1]toexcel!C6</f>
        <v>166086.165565515</v>
      </c>
      <c r="F12" s="26">
        <f>[1]toexcel!D6</f>
        <v>4982.6018707023804</v>
      </c>
      <c r="G12" s="49">
        <f t="shared" ref="G12:G20" si="0">D12/$C$3</f>
        <v>1.22144822075402</v>
      </c>
      <c r="H12" s="50">
        <f t="shared" ref="H12:H20" si="1">(F12/C12)-1</f>
        <v>0.10846276822021417</v>
      </c>
      <c r="I12" s="25">
        <f>[1]toexcel!E6</f>
        <v>957095.93914502405</v>
      </c>
      <c r="J12" s="32">
        <f>[1]toexcel!F6</f>
        <v>207095.93914502399</v>
      </c>
      <c r="K12" s="30">
        <f>[1]toexcel!G6</f>
        <v>5372.91899635353</v>
      </c>
      <c r="L12" s="49">
        <f t="shared" ref="L12:L20" si="2">I12/$C$3</f>
        <v>1.2761279188600321</v>
      </c>
      <c r="M12" s="58">
        <f t="shared" ref="M12:M20" si="3">(K12/C12)-1</f>
        <v>0.19529531330614947</v>
      </c>
      <c r="N12" s="258">
        <f t="shared" ref="N12:N20" si="4">X12+AB12</f>
        <v>0.4</v>
      </c>
      <c r="O12" s="258">
        <f t="shared" ref="O12:O20" si="5">AB12+AF12</f>
        <v>0</v>
      </c>
      <c r="P12" s="77">
        <f t="shared" ref="P12:P20" si="6">MAX(AH12,AD12,Z12,V12,R12)/12</f>
        <v>18</v>
      </c>
      <c r="Q12" s="64">
        <f>[1]toexcel!H6/100</f>
        <v>2.74444444444444E-2</v>
      </c>
      <c r="R12" s="65">
        <f>[1]toexcel!I6</f>
        <v>192</v>
      </c>
      <c r="S12" s="66">
        <f>[1]toexcel!J6</f>
        <v>225000</v>
      </c>
      <c r="T12" s="67">
        <f>[1]toexcel!K6</f>
        <v>0.3</v>
      </c>
      <c r="U12" s="64">
        <f>[1]toexcel!L6/100</f>
        <v>1.7555555555555501E-2</v>
      </c>
      <c r="V12" s="65">
        <f>[1]toexcel!M6</f>
        <v>180</v>
      </c>
      <c r="W12" s="66">
        <f>[1]toexcel!N6</f>
        <v>300000</v>
      </c>
      <c r="X12" s="67">
        <f>[1]toexcel!O6</f>
        <v>0.4</v>
      </c>
      <c r="Y12" s="64">
        <f>[1]toexcel!P6/100</f>
        <v>2.7559999999999998E-2</v>
      </c>
      <c r="Z12" s="65">
        <f>[1]toexcel!Q6</f>
        <v>180</v>
      </c>
      <c r="AA12" s="66">
        <f>[1]toexcel!R6</f>
        <v>0</v>
      </c>
      <c r="AB12" s="67">
        <f>[1]toexcel!S6</f>
        <v>0</v>
      </c>
      <c r="AC12" s="64">
        <f>[1]toexcel!T6/100</f>
        <v>3.3799999999999997E-2</v>
      </c>
      <c r="AD12" s="65">
        <f>[1]toexcel!U6</f>
        <v>180</v>
      </c>
      <c r="AE12" s="66">
        <f>[1]toexcel!V6</f>
        <v>0</v>
      </c>
      <c r="AF12" s="67">
        <f>[1]toexcel!W6</f>
        <v>0</v>
      </c>
      <c r="AG12" s="64">
        <f>[1]toexcel!X6/100</f>
        <v>-5.0000000000000001E-3</v>
      </c>
      <c r="AH12" s="65">
        <f>[1]toexcel!Y6</f>
        <v>216</v>
      </c>
      <c r="AI12" s="276">
        <f>[1]toexcel!Z6</f>
        <v>225000</v>
      </c>
      <c r="AJ12" s="63">
        <f>[1]toexcel!AA6</f>
        <v>0.3</v>
      </c>
    </row>
    <row r="13" spans="1:41" ht="15.75" thickBot="1" x14ac:dyDescent="0.25">
      <c r="A13" s="272" t="s">
        <v>101</v>
      </c>
      <c r="B13" s="263"/>
      <c r="C13" s="45">
        <f>[1]toexcel!A7</f>
        <v>4499.4565387536304</v>
      </c>
      <c r="D13" s="27">
        <f>[1]toexcel!B7</f>
        <v>916121.07647014502</v>
      </c>
      <c r="E13" s="33">
        <f>[1]toexcel!C7</f>
        <v>166121.076470145</v>
      </c>
      <c r="F13" s="28">
        <f>[1]toexcel!D7</f>
        <v>4942.6397372241499</v>
      </c>
      <c r="G13" s="51">
        <f t="shared" si="0"/>
        <v>1.22149476862686</v>
      </c>
      <c r="H13" s="52">
        <f t="shared" si="1"/>
        <v>9.8497050622314397E-2</v>
      </c>
      <c r="I13" s="27">
        <f>[1]toexcel!E7</f>
        <v>954305.75262204499</v>
      </c>
      <c r="J13" s="33">
        <f>[1]toexcel!F7</f>
        <v>204305.75262204499</v>
      </c>
      <c r="K13" s="31">
        <f>[1]toexcel!G7</f>
        <v>5297.0235667585903</v>
      </c>
      <c r="L13" s="51">
        <f t="shared" si="2"/>
        <v>1.2724076701627267</v>
      </c>
      <c r="M13" s="59">
        <f t="shared" si="3"/>
        <v>0.17725852469860492</v>
      </c>
      <c r="N13" s="258">
        <f t="shared" si="4"/>
        <v>0.35</v>
      </c>
      <c r="O13" s="258">
        <f t="shared" si="5"/>
        <v>0</v>
      </c>
      <c r="P13" s="78">
        <f t="shared" si="6"/>
        <v>18</v>
      </c>
      <c r="Q13" s="68">
        <f>[1]toexcel!H7/100</f>
        <v>2.74444444444444E-2</v>
      </c>
      <c r="R13" s="69">
        <f>[1]toexcel!I7</f>
        <v>192</v>
      </c>
      <c r="S13" s="70">
        <f>[1]toexcel!J7</f>
        <v>262500</v>
      </c>
      <c r="T13" s="71">
        <f>[1]toexcel!K7</f>
        <v>0.35</v>
      </c>
      <c r="U13" s="68">
        <f>[1]toexcel!L7/100</f>
        <v>1.7555555555555501E-2</v>
      </c>
      <c r="V13" s="69">
        <f>[1]toexcel!M7</f>
        <v>180</v>
      </c>
      <c r="W13" s="70">
        <f>[1]toexcel!N7</f>
        <v>262500</v>
      </c>
      <c r="X13" s="71">
        <f>[1]toexcel!O7</f>
        <v>0.35</v>
      </c>
      <c r="Y13" s="68">
        <f>[1]toexcel!P7/100</f>
        <v>2.7559999999999998E-2</v>
      </c>
      <c r="Z13" s="69">
        <f>[1]toexcel!Q7</f>
        <v>180</v>
      </c>
      <c r="AA13" s="70">
        <f>[1]toexcel!R7</f>
        <v>0</v>
      </c>
      <c r="AB13" s="71">
        <f>[1]toexcel!S7</f>
        <v>0</v>
      </c>
      <c r="AC13" s="68">
        <f>[1]toexcel!T7/100</f>
        <v>3.3799999999999997E-2</v>
      </c>
      <c r="AD13" s="69">
        <f>[1]toexcel!U7</f>
        <v>180</v>
      </c>
      <c r="AE13" s="70">
        <f>[1]toexcel!V7</f>
        <v>0</v>
      </c>
      <c r="AF13" s="71">
        <f>[1]toexcel!W7</f>
        <v>0</v>
      </c>
      <c r="AG13" s="68">
        <f>[1]toexcel!X7/100</f>
        <v>-5.0000000000000001E-3</v>
      </c>
      <c r="AH13" s="69">
        <f>[1]toexcel!Y7</f>
        <v>216</v>
      </c>
      <c r="AI13" s="277">
        <f>[1]toexcel!Z7</f>
        <v>225000</v>
      </c>
      <c r="AJ13" s="63">
        <f>[1]toexcel!AA7</f>
        <v>0.3</v>
      </c>
    </row>
    <row r="14" spans="1:41" s="282" customFormat="1" ht="15.75" thickBot="1" x14ac:dyDescent="0.25">
      <c r="A14" s="270" t="s">
        <v>102</v>
      </c>
      <c r="B14" s="264" t="s">
        <v>109</v>
      </c>
      <c r="C14" s="91">
        <f>[1]toexcel!A8</f>
        <v>4478.2031475108297</v>
      </c>
      <c r="D14" s="92">
        <f>[1]toexcel!B8</f>
        <v>921347.79738332296</v>
      </c>
      <c r="E14" s="93">
        <f>[1]toexcel!C8</f>
        <v>171347.79738332299</v>
      </c>
      <c r="F14" s="39">
        <f>[1]toexcel!D8</f>
        <v>4661.52205506684</v>
      </c>
      <c r="G14" s="94">
        <f t="shared" si="0"/>
        <v>1.2284637298444305</v>
      </c>
      <c r="H14" s="95">
        <f t="shared" si="1"/>
        <v>4.093581767453025E-2</v>
      </c>
      <c r="I14" s="92">
        <f>[1]toexcel!E8</f>
        <v>944235.02223872603</v>
      </c>
      <c r="J14" s="93">
        <f>[1]toexcel!F8</f>
        <v>194235.022238726</v>
      </c>
      <c r="K14" s="96">
        <f>[1]toexcel!G8</f>
        <v>4803.5753343616298</v>
      </c>
      <c r="L14" s="94">
        <f t="shared" si="2"/>
        <v>1.2589800296516347</v>
      </c>
      <c r="M14" s="97">
        <f t="shared" si="3"/>
        <v>7.2656861721794641E-2</v>
      </c>
      <c r="N14" s="258">
        <f t="shared" si="4"/>
        <v>0.05</v>
      </c>
      <c r="O14" s="258">
        <f t="shared" si="5"/>
        <v>0</v>
      </c>
      <c r="P14" s="98">
        <f t="shared" si="6"/>
        <v>19</v>
      </c>
      <c r="Q14" s="99">
        <f>[1]toexcel!H8/100</f>
        <v>2.76666666666666E-2</v>
      </c>
      <c r="R14" s="100">
        <f>[1]toexcel!I8</f>
        <v>192</v>
      </c>
      <c r="S14" s="101">
        <f>[1]toexcel!J8</f>
        <v>487500</v>
      </c>
      <c r="T14" s="102">
        <f>[1]toexcel!K8</f>
        <v>0.65</v>
      </c>
      <c r="U14" s="99">
        <f>[1]toexcel!L8/100</f>
        <v>1.8611111111111099E-2</v>
      </c>
      <c r="V14" s="100">
        <f>[1]toexcel!M8</f>
        <v>180</v>
      </c>
      <c r="W14" s="101">
        <f>[1]toexcel!N8</f>
        <v>37500</v>
      </c>
      <c r="X14" s="102">
        <f>[1]toexcel!O8</f>
        <v>0.05</v>
      </c>
      <c r="Y14" s="99">
        <f>[1]toexcel!P8/100</f>
        <v>2.7619999999999999E-2</v>
      </c>
      <c r="Z14" s="100">
        <f>[1]toexcel!Q8</f>
        <v>180</v>
      </c>
      <c r="AA14" s="101">
        <f>[1]toexcel!R8</f>
        <v>0</v>
      </c>
      <c r="AB14" s="102">
        <f>[1]toexcel!S8</f>
        <v>0</v>
      </c>
      <c r="AC14" s="99">
        <f>[1]toexcel!T8/100</f>
        <v>3.4599999999999999E-2</v>
      </c>
      <c r="AD14" s="100">
        <f>[1]toexcel!U8</f>
        <v>180</v>
      </c>
      <c r="AE14" s="101">
        <f>[1]toexcel!V8</f>
        <v>0</v>
      </c>
      <c r="AF14" s="102">
        <f>[1]toexcel!W8</f>
        <v>0</v>
      </c>
      <c r="AG14" s="99">
        <f>[1]toexcel!X8/100</f>
        <v>-5.0000000000000001E-3</v>
      </c>
      <c r="AH14" s="100">
        <f>[1]toexcel!Y8</f>
        <v>228</v>
      </c>
      <c r="AI14" s="278">
        <f>[1]toexcel!Z8</f>
        <v>225000</v>
      </c>
      <c r="AJ14" s="63">
        <f>[1]toexcel!AA8</f>
        <v>0.3</v>
      </c>
    </row>
    <row r="15" spans="1:41" s="282" customFormat="1" ht="15.75" thickBot="1" x14ac:dyDescent="0.25">
      <c r="A15" s="271" t="s">
        <v>103</v>
      </c>
      <c r="B15" s="265"/>
      <c r="C15" s="44">
        <f>[1]toexcel!A9</f>
        <v>4488.5561627278003</v>
      </c>
      <c r="D15" s="25">
        <f>[1]toexcel!B9</f>
        <v>925498.12667825597</v>
      </c>
      <c r="E15" s="32">
        <f>[1]toexcel!C9</f>
        <v>175498.126678256</v>
      </c>
      <c r="F15" s="26">
        <f>[1]toexcel!D9</f>
        <v>4674.7128805313896</v>
      </c>
      <c r="G15" s="49">
        <f t="shared" si="0"/>
        <v>1.2339975022376746</v>
      </c>
      <c r="H15" s="286">
        <f t="shared" si="1"/>
        <v>4.1473630061578115E-2</v>
      </c>
      <c r="I15" s="25">
        <f>[1]toexcel!E9</f>
        <v>945623.22646819102</v>
      </c>
      <c r="J15" s="287">
        <f>[1]toexcel!F9</f>
        <v>195623.22646819099</v>
      </c>
      <c r="K15" s="30">
        <f>[1]toexcel!G9</f>
        <v>4815.0354367523596</v>
      </c>
      <c r="L15" s="288">
        <f t="shared" si="2"/>
        <v>1.2608309686242547</v>
      </c>
      <c r="M15" s="289">
        <f t="shared" si="3"/>
        <v>7.2735922686138377E-2</v>
      </c>
      <c r="N15" s="258">
        <f t="shared" si="4"/>
        <v>0.05</v>
      </c>
      <c r="O15" s="258">
        <f t="shared" si="5"/>
        <v>0.05</v>
      </c>
      <c r="P15" s="106">
        <f t="shared" si="6"/>
        <v>17</v>
      </c>
      <c r="Q15" s="107">
        <f>[1]toexcel!H9/100</f>
        <v>2.78888888888888E-2</v>
      </c>
      <c r="R15" s="108">
        <f>[1]toexcel!I9</f>
        <v>204</v>
      </c>
      <c r="S15" s="105">
        <f>[1]toexcel!J9</f>
        <v>450000</v>
      </c>
      <c r="T15" s="109">
        <f>[1]toexcel!K9</f>
        <v>0.6</v>
      </c>
      <c r="U15" s="107">
        <f>[1]toexcel!L9/100</f>
        <v>1.8611111111111099E-2</v>
      </c>
      <c r="V15" s="108">
        <f>[1]toexcel!M9</f>
        <v>180</v>
      </c>
      <c r="W15" s="105">
        <f>[1]toexcel!N9</f>
        <v>37500</v>
      </c>
      <c r="X15" s="109">
        <f>[1]toexcel!O9</f>
        <v>0.05</v>
      </c>
      <c r="Y15" s="107">
        <f>[1]toexcel!P9/100</f>
        <v>2.7619999999999999E-2</v>
      </c>
      <c r="Z15" s="108">
        <f>[1]toexcel!Q9</f>
        <v>180</v>
      </c>
      <c r="AA15" s="105">
        <f>[1]toexcel!R9</f>
        <v>0</v>
      </c>
      <c r="AB15" s="109">
        <f>[1]toexcel!S9</f>
        <v>0</v>
      </c>
      <c r="AC15" s="107">
        <f>[1]toexcel!T9/100</f>
        <v>3.4599999999999999E-2</v>
      </c>
      <c r="AD15" s="108">
        <f>[1]toexcel!U9</f>
        <v>180</v>
      </c>
      <c r="AE15" s="105">
        <f>[1]toexcel!V9</f>
        <v>37500</v>
      </c>
      <c r="AF15" s="109">
        <f>[1]toexcel!W9</f>
        <v>0.05</v>
      </c>
      <c r="AG15" s="107">
        <f>[1]toexcel!X9/100</f>
        <v>-5.0000000000000001E-3</v>
      </c>
      <c r="AH15" s="108">
        <f>[1]toexcel!Y9</f>
        <v>204</v>
      </c>
      <c r="AI15" s="279">
        <f>[1]toexcel!Z9</f>
        <v>225000</v>
      </c>
      <c r="AJ15" s="63">
        <f>[1]toexcel!AA9</f>
        <v>0.3</v>
      </c>
    </row>
    <row r="16" spans="1:41" s="283" customFormat="1" ht="15.75" thickBot="1" x14ac:dyDescent="0.25">
      <c r="A16" s="272" t="s">
        <v>104</v>
      </c>
      <c r="B16" s="266"/>
      <c r="C16" s="45">
        <f>[1]toexcel!A10</f>
        <v>4475.2098896144798</v>
      </c>
      <c r="D16" s="27">
        <f>[1]toexcel!B10</f>
        <v>921589.31774224399</v>
      </c>
      <c r="E16" s="33">
        <f>[1]toexcel!C10</f>
        <v>171589.31774224399</v>
      </c>
      <c r="F16" s="28">
        <f>[1]toexcel!D10</f>
        <v>4703.2298685752103</v>
      </c>
      <c r="G16" s="51">
        <f t="shared" si="0"/>
        <v>1.2287857569896588</v>
      </c>
      <c r="H16" s="52">
        <f t="shared" si="1"/>
        <v>5.0951795465480121E-2</v>
      </c>
      <c r="I16" s="27">
        <f>[1]toexcel!E10</f>
        <v>947323.16986321099</v>
      </c>
      <c r="J16" s="33">
        <f>[1]toexcel!F10</f>
        <v>197323.16986321099</v>
      </c>
      <c r="K16" s="31">
        <f>[1]toexcel!G10</f>
        <v>4881.49028871682</v>
      </c>
      <c r="L16" s="51">
        <f t="shared" si="2"/>
        <v>1.2630975598176146</v>
      </c>
      <c r="M16" s="59">
        <f t="shared" si="3"/>
        <v>9.0784657954297465E-2</v>
      </c>
      <c r="N16" s="258">
        <f t="shared" si="4"/>
        <v>0.1</v>
      </c>
      <c r="O16" s="258">
        <f t="shared" si="5"/>
        <v>0</v>
      </c>
      <c r="P16" s="78">
        <f t="shared" si="6"/>
        <v>19</v>
      </c>
      <c r="Q16" s="68">
        <f>[1]toexcel!H10/100</f>
        <v>2.76666666666666E-2</v>
      </c>
      <c r="R16" s="69">
        <f>[1]toexcel!I10</f>
        <v>192</v>
      </c>
      <c r="S16" s="70">
        <f>[1]toexcel!J10</f>
        <v>450000</v>
      </c>
      <c r="T16" s="71">
        <f>[1]toexcel!K10</f>
        <v>0.6</v>
      </c>
      <c r="U16" s="68">
        <f>[1]toexcel!L10/100</f>
        <v>1.8611111111111099E-2</v>
      </c>
      <c r="V16" s="69">
        <f>[1]toexcel!M10</f>
        <v>180</v>
      </c>
      <c r="W16" s="70">
        <f>[1]toexcel!N10</f>
        <v>75000</v>
      </c>
      <c r="X16" s="71">
        <f>[1]toexcel!O10</f>
        <v>0.1</v>
      </c>
      <c r="Y16" s="68">
        <f>[1]toexcel!P10/100</f>
        <v>2.7619999999999999E-2</v>
      </c>
      <c r="Z16" s="69">
        <f>[1]toexcel!Q10</f>
        <v>180</v>
      </c>
      <c r="AA16" s="70">
        <f>[1]toexcel!R10</f>
        <v>0</v>
      </c>
      <c r="AB16" s="71">
        <f>[1]toexcel!S10</f>
        <v>0</v>
      </c>
      <c r="AC16" s="68">
        <f>[1]toexcel!T10/100</f>
        <v>3.4599999999999999E-2</v>
      </c>
      <c r="AD16" s="69">
        <f>[1]toexcel!U10</f>
        <v>180</v>
      </c>
      <c r="AE16" s="70">
        <f>[1]toexcel!V10</f>
        <v>0</v>
      </c>
      <c r="AF16" s="71">
        <f>[1]toexcel!W10</f>
        <v>0</v>
      </c>
      <c r="AG16" s="68">
        <f>[1]toexcel!X10/100</f>
        <v>-5.0000000000000001E-3</v>
      </c>
      <c r="AH16" s="69">
        <f>[1]toexcel!Y10</f>
        <v>228</v>
      </c>
      <c r="AI16" s="277">
        <f>[1]toexcel!Z10</f>
        <v>225000</v>
      </c>
      <c r="AJ16" s="63">
        <f>[1]toexcel!AA10</f>
        <v>0.3</v>
      </c>
    </row>
    <row r="17" spans="1:36" ht="15.75" thickBot="1" x14ac:dyDescent="0.25">
      <c r="A17" s="270" t="s">
        <v>105</v>
      </c>
      <c r="B17" s="267"/>
      <c r="C17" s="43">
        <f>[1]toexcel!A11</f>
        <v>4478.2031475108297</v>
      </c>
      <c r="D17" s="38">
        <f>[1]toexcel!B11</f>
        <v>921347.79738332296</v>
      </c>
      <c r="E17" s="40">
        <f>[1]toexcel!C11</f>
        <v>171347.79738332299</v>
      </c>
      <c r="F17" s="39">
        <f>[1]toexcel!D11</f>
        <v>4661.52205506684</v>
      </c>
      <c r="G17" s="47">
        <f t="shared" si="0"/>
        <v>1.2284637298444305</v>
      </c>
      <c r="H17" s="48">
        <f t="shared" si="1"/>
        <v>4.093581767453025E-2</v>
      </c>
      <c r="I17" s="38">
        <f>[1]toexcel!E11</f>
        <v>944235.02223872603</v>
      </c>
      <c r="J17" s="40">
        <f>[1]toexcel!F11</f>
        <v>194235.022238726</v>
      </c>
      <c r="K17" s="41">
        <f>[1]toexcel!G11</f>
        <v>4803.5753343616298</v>
      </c>
      <c r="L17" s="47">
        <f t="shared" si="2"/>
        <v>1.2589800296516347</v>
      </c>
      <c r="M17" s="57">
        <f t="shared" si="3"/>
        <v>7.2656861721794641E-2</v>
      </c>
      <c r="N17" s="258">
        <f t="shared" si="4"/>
        <v>0.05</v>
      </c>
      <c r="O17" s="258">
        <f t="shared" si="5"/>
        <v>0</v>
      </c>
      <c r="P17" s="79">
        <f t="shared" si="6"/>
        <v>19</v>
      </c>
      <c r="Q17" s="60">
        <f>[1]toexcel!H11/100</f>
        <v>2.76666666666666E-2</v>
      </c>
      <c r="R17" s="61">
        <f>[1]toexcel!I11</f>
        <v>192</v>
      </c>
      <c r="S17" s="62">
        <f>[1]toexcel!J11</f>
        <v>487500</v>
      </c>
      <c r="T17" s="63">
        <f>[1]toexcel!K11</f>
        <v>0.65</v>
      </c>
      <c r="U17" s="60">
        <f>[1]toexcel!L11/100</f>
        <v>1.8611111111111099E-2</v>
      </c>
      <c r="V17" s="61">
        <f>[1]toexcel!M11</f>
        <v>180</v>
      </c>
      <c r="W17" s="62">
        <f>[1]toexcel!N11</f>
        <v>37500</v>
      </c>
      <c r="X17" s="63">
        <f>[1]toexcel!O11</f>
        <v>0.05</v>
      </c>
      <c r="Y17" s="60">
        <f>[1]toexcel!P11/100</f>
        <v>2.7619999999999999E-2</v>
      </c>
      <c r="Z17" s="61">
        <f>[1]toexcel!Q11</f>
        <v>180</v>
      </c>
      <c r="AA17" s="62">
        <f>[1]toexcel!R11</f>
        <v>0</v>
      </c>
      <c r="AB17" s="63">
        <f>[1]toexcel!S11</f>
        <v>0</v>
      </c>
      <c r="AC17" s="60">
        <f>[1]toexcel!T11/100</f>
        <v>3.4599999999999999E-2</v>
      </c>
      <c r="AD17" s="61">
        <f>[1]toexcel!U11</f>
        <v>180</v>
      </c>
      <c r="AE17" s="62">
        <f>[1]toexcel!V11</f>
        <v>0</v>
      </c>
      <c r="AF17" s="63">
        <f>[1]toexcel!W11</f>
        <v>0</v>
      </c>
      <c r="AG17" s="60">
        <f>[1]toexcel!X11/100</f>
        <v>-5.0000000000000001E-3</v>
      </c>
      <c r="AH17" s="61">
        <f>[1]toexcel!Y11</f>
        <v>228</v>
      </c>
      <c r="AI17" s="275">
        <f>[1]toexcel!Z11</f>
        <v>225000</v>
      </c>
      <c r="AJ17" s="63">
        <f>[1]toexcel!AA11</f>
        <v>0.3</v>
      </c>
    </row>
    <row r="18" spans="1:36" ht="15.75" thickBot="1" x14ac:dyDescent="0.25">
      <c r="A18" s="271" t="s">
        <v>106</v>
      </c>
      <c r="B18" s="262"/>
      <c r="C18" s="44">
        <f>[1]toexcel!A12</f>
        <v>4488.5561627278003</v>
      </c>
      <c r="D18" s="25">
        <f>[1]toexcel!B12</f>
        <v>925498.12667825597</v>
      </c>
      <c r="E18" s="32">
        <f>[1]toexcel!C12</f>
        <v>175498.126678256</v>
      </c>
      <c r="F18" s="26">
        <f>[1]toexcel!D12</f>
        <v>4674.7128805313896</v>
      </c>
      <c r="G18" s="49">
        <f t="shared" si="0"/>
        <v>1.2339975022376746</v>
      </c>
      <c r="H18" s="50">
        <f t="shared" si="1"/>
        <v>4.1473630061578115E-2</v>
      </c>
      <c r="I18" s="25">
        <f>[1]toexcel!E12</f>
        <v>945623.22646819102</v>
      </c>
      <c r="J18" s="32">
        <f>[1]toexcel!F12</f>
        <v>195623.22646819099</v>
      </c>
      <c r="K18" s="30">
        <f>[1]toexcel!G12</f>
        <v>4815.0354367523596</v>
      </c>
      <c r="L18" s="49">
        <f t="shared" si="2"/>
        <v>1.2608309686242547</v>
      </c>
      <c r="M18" s="58">
        <f t="shared" si="3"/>
        <v>7.2735922686138377E-2</v>
      </c>
      <c r="N18" s="258">
        <f t="shared" si="4"/>
        <v>0.05</v>
      </c>
      <c r="O18" s="258">
        <f t="shared" si="5"/>
        <v>0.05</v>
      </c>
      <c r="P18" s="77">
        <f t="shared" si="6"/>
        <v>17</v>
      </c>
      <c r="Q18" s="64">
        <f>[1]toexcel!H12/100</f>
        <v>2.78888888888888E-2</v>
      </c>
      <c r="R18" s="65">
        <f>[1]toexcel!I12</f>
        <v>204</v>
      </c>
      <c r="S18" s="66">
        <f>[1]toexcel!J12</f>
        <v>450000</v>
      </c>
      <c r="T18" s="67">
        <f>[1]toexcel!K12</f>
        <v>0.6</v>
      </c>
      <c r="U18" s="64">
        <f>[1]toexcel!L12/100</f>
        <v>1.8611111111111099E-2</v>
      </c>
      <c r="V18" s="65">
        <f>[1]toexcel!M12</f>
        <v>180</v>
      </c>
      <c r="W18" s="66">
        <f>[1]toexcel!N12</f>
        <v>37500</v>
      </c>
      <c r="X18" s="67">
        <f>[1]toexcel!O12</f>
        <v>0.05</v>
      </c>
      <c r="Y18" s="64">
        <f>[1]toexcel!P12/100</f>
        <v>2.7619999999999999E-2</v>
      </c>
      <c r="Z18" s="65">
        <f>[1]toexcel!Q12</f>
        <v>180</v>
      </c>
      <c r="AA18" s="66">
        <f>[1]toexcel!R12</f>
        <v>0</v>
      </c>
      <c r="AB18" s="67">
        <f>[1]toexcel!S12</f>
        <v>0</v>
      </c>
      <c r="AC18" s="64">
        <f>[1]toexcel!T12/100</f>
        <v>3.4599999999999999E-2</v>
      </c>
      <c r="AD18" s="65">
        <f>[1]toexcel!U12</f>
        <v>180</v>
      </c>
      <c r="AE18" s="66">
        <f>[1]toexcel!V12</f>
        <v>37500</v>
      </c>
      <c r="AF18" s="67">
        <f>[1]toexcel!W12</f>
        <v>0.05</v>
      </c>
      <c r="AG18" s="64">
        <f>[1]toexcel!X12/100</f>
        <v>-5.0000000000000001E-3</v>
      </c>
      <c r="AH18" s="65">
        <f>[1]toexcel!Y12</f>
        <v>204</v>
      </c>
      <c r="AI18" s="276">
        <f>[1]toexcel!Z12</f>
        <v>225000</v>
      </c>
      <c r="AJ18" s="63">
        <f>[1]toexcel!AA12</f>
        <v>0.3</v>
      </c>
    </row>
    <row r="19" spans="1:36" ht="15.75" thickBot="1" x14ac:dyDescent="0.25">
      <c r="A19" s="272" t="s">
        <v>107</v>
      </c>
      <c r="B19" s="263"/>
      <c r="C19" s="45">
        <f>[1]toexcel!A13</f>
        <v>4475.2098896144798</v>
      </c>
      <c r="D19" s="27">
        <f>[1]toexcel!B13</f>
        <v>921589.31774224399</v>
      </c>
      <c r="E19" s="33">
        <f>[1]toexcel!C13</f>
        <v>171589.31774224399</v>
      </c>
      <c r="F19" s="28">
        <f>[1]toexcel!D13</f>
        <v>4703.2298685752103</v>
      </c>
      <c r="G19" s="51">
        <f t="shared" si="0"/>
        <v>1.2287857569896588</v>
      </c>
      <c r="H19" s="52">
        <f t="shared" si="1"/>
        <v>5.0951795465480121E-2</v>
      </c>
      <c r="I19" s="27">
        <f>[1]toexcel!E13</f>
        <v>947323.16986321099</v>
      </c>
      <c r="J19" s="33">
        <f>[1]toexcel!F13</f>
        <v>197323.16986321099</v>
      </c>
      <c r="K19" s="31">
        <f>[1]toexcel!G13</f>
        <v>4881.49028871682</v>
      </c>
      <c r="L19" s="51">
        <f t="shared" si="2"/>
        <v>1.2630975598176146</v>
      </c>
      <c r="M19" s="59">
        <f t="shared" si="3"/>
        <v>9.0784657954297465E-2</v>
      </c>
      <c r="N19" s="258">
        <f t="shared" si="4"/>
        <v>0.1</v>
      </c>
      <c r="O19" s="258">
        <f t="shared" si="5"/>
        <v>0</v>
      </c>
      <c r="P19" s="78">
        <f t="shared" si="6"/>
        <v>19</v>
      </c>
      <c r="Q19" s="68">
        <f>[1]toexcel!H13/100</f>
        <v>2.76666666666666E-2</v>
      </c>
      <c r="R19" s="69">
        <f>[1]toexcel!I13</f>
        <v>192</v>
      </c>
      <c r="S19" s="70">
        <f>[1]toexcel!J13</f>
        <v>450000</v>
      </c>
      <c r="T19" s="71">
        <f>[1]toexcel!K13</f>
        <v>0.6</v>
      </c>
      <c r="U19" s="68">
        <f>[1]toexcel!L13/100</f>
        <v>1.8611111111111099E-2</v>
      </c>
      <c r="V19" s="69">
        <f>[1]toexcel!M13</f>
        <v>180</v>
      </c>
      <c r="W19" s="70">
        <f>[1]toexcel!N13</f>
        <v>75000</v>
      </c>
      <c r="X19" s="71">
        <f>[1]toexcel!O13</f>
        <v>0.1</v>
      </c>
      <c r="Y19" s="68">
        <f>[1]toexcel!P13/100</f>
        <v>2.7619999999999999E-2</v>
      </c>
      <c r="Z19" s="69">
        <f>[1]toexcel!Q13</f>
        <v>180</v>
      </c>
      <c r="AA19" s="70">
        <f>[1]toexcel!R13</f>
        <v>0</v>
      </c>
      <c r="AB19" s="71">
        <f>[1]toexcel!S13</f>
        <v>0</v>
      </c>
      <c r="AC19" s="68">
        <f>[1]toexcel!T13/100</f>
        <v>3.4599999999999999E-2</v>
      </c>
      <c r="AD19" s="69">
        <f>[1]toexcel!U13</f>
        <v>180</v>
      </c>
      <c r="AE19" s="70">
        <f>[1]toexcel!V13</f>
        <v>0</v>
      </c>
      <c r="AF19" s="71">
        <f>[1]toexcel!W13</f>
        <v>0</v>
      </c>
      <c r="AG19" s="68">
        <f>[1]toexcel!X13/100</f>
        <v>-5.0000000000000001E-3</v>
      </c>
      <c r="AH19" s="69">
        <f>[1]toexcel!Y13</f>
        <v>228</v>
      </c>
      <c r="AI19" s="277">
        <f>[1]toexcel!Z13</f>
        <v>225000</v>
      </c>
      <c r="AJ19" s="63">
        <f>[1]toexcel!AA13</f>
        <v>0.3</v>
      </c>
    </row>
    <row r="20" spans="1:36" ht="14.25" customHeight="1" thickBot="1" x14ac:dyDescent="0.25">
      <c r="A20" s="273" t="s">
        <v>110</v>
      </c>
      <c r="B20" s="268"/>
      <c r="C20" s="80">
        <f>[1]toexcel!A14</f>
        <v>4480.6473447890903</v>
      </c>
      <c r="D20" s="81">
        <f>[1]toexcel!B14</f>
        <v>925935.88782043802</v>
      </c>
      <c r="E20" s="82">
        <f>[1]toexcel!C14</f>
        <v>175935.88782043799</v>
      </c>
      <c r="F20" s="83">
        <f>[1]toexcel!D14</f>
        <v>4622.1029911879496</v>
      </c>
      <c r="G20" s="84">
        <f t="shared" si="0"/>
        <v>1.234581183760584</v>
      </c>
      <c r="H20" s="85">
        <f t="shared" si="1"/>
        <v>3.1570359261451353E-2</v>
      </c>
      <c r="I20" s="81">
        <f>[1]toexcel!E14</f>
        <v>943214.36034480797</v>
      </c>
      <c r="J20" s="82">
        <f>[1]toexcel!F14</f>
        <v>193214.360344808</v>
      </c>
      <c r="K20" s="86">
        <f>[1]toexcel!G14</f>
        <v>4726.2184065620904</v>
      </c>
      <c r="L20" s="84">
        <f t="shared" si="2"/>
        <v>1.2576191471264107</v>
      </c>
      <c r="M20" s="88">
        <f t="shared" si="3"/>
        <v>5.4807049713161415E-2</v>
      </c>
      <c r="N20" s="280">
        <f t="shared" si="4"/>
        <v>0</v>
      </c>
      <c r="O20" s="280">
        <f t="shared" si="5"/>
        <v>0.05</v>
      </c>
      <c r="P20" s="87">
        <f t="shared" si="6"/>
        <v>17</v>
      </c>
      <c r="Q20" s="72">
        <f>[1]toexcel!H14/100</f>
        <v>2.78888888888888E-2</v>
      </c>
      <c r="R20" s="73">
        <f>[1]toexcel!I14</f>
        <v>204</v>
      </c>
      <c r="S20" s="74">
        <f>[1]toexcel!J14</f>
        <v>487500</v>
      </c>
      <c r="T20" s="75">
        <f>[1]toexcel!K14</f>
        <v>0.65</v>
      </c>
      <c r="U20" s="72">
        <f>[1]toexcel!L14/100</f>
        <v>1.8666666666666599E-2</v>
      </c>
      <c r="V20" s="73">
        <f>[1]toexcel!M14</f>
        <v>132</v>
      </c>
      <c r="W20" s="74">
        <f>[1]toexcel!N14</f>
        <v>0</v>
      </c>
      <c r="X20" s="75">
        <f>[1]toexcel!O14</f>
        <v>0</v>
      </c>
      <c r="Y20" s="72">
        <f>[1]toexcel!P14/100</f>
        <v>2.7619999999999999E-2</v>
      </c>
      <c r="Z20" s="73">
        <f>[1]toexcel!Q14</f>
        <v>180</v>
      </c>
      <c r="AA20" s="74">
        <f>[1]toexcel!R14</f>
        <v>0</v>
      </c>
      <c r="AB20" s="75">
        <f>[1]toexcel!S14</f>
        <v>0</v>
      </c>
      <c r="AC20" s="72">
        <f>[1]toexcel!T14/100</f>
        <v>3.4599999999999999E-2</v>
      </c>
      <c r="AD20" s="73">
        <f>[1]toexcel!U14</f>
        <v>180</v>
      </c>
      <c r="AE20" s="74">
        <f>[1]toexcel!V14</f>
        <v>37500</v>
      </c>
      <c r="AF20" s="75">
        <f>[1]toexcel!W14</f>
        <v>0.05</v>
      </c>
      <c r="AG20" s="72">
        <f>[1]toexcel!X14/100</f>
        <v>-5.0000000000000001E-3</v>
      </c>
      <c r="AH20" s="73">
        <f>[1]toexcel!Y14</f>
        <v>204</v>
      </c>
      <c r="AI20" s="281">
        <f>[1]toexcel!Z14</f>
        <v>225000</v>
      </c>
      <c r="AJ20" s="63">
        <f>[1]toexcel!AA14</f>
        <v>0.3</v>
      </c>
    </row>
    <row r="21" spans="1:36" ht="14.25" customHeight="1" x14ac:dyDescent="0.2"/>
    <row r="22" spans="1:36" ht="14.25" customHeight="1" x14ac:dyDescent="0.2"/>
    <row r="23" spans="1:36" ht="14.25" customHeight="1" x14ac:dyDescent="0.2"/>
    <row r="24" spans="1:36" ht="14.25" customHeight="1" x14ac:dyDescent="0.2"/>
    <row r="25" spans="1:36" ht="14.25" customHeight="1" x14ac:dyDescent="0.2"/>
    <row r="26" spans="1:36" ht="14.25" customHeight="1" x14ac:dyDescent="0.2"/>
    <row r="27" spans="1:36" ht="14.25" customHeight="1" x14ac:dyDescent="0.2"/>
    <row r="28" spans="1:36" ht="14.25" customHeight="1" x14ac:dyDescent="0.2"/>
    <row r="29" spans="1:36" ht="14.25" customHeight="1" x14ac:dyDescent="0.2"/>
    <row r="30" spans="1:36" ht="14.25" customHeight="1" x14ac:dyDescent="0.2"/>
    <row r="31" spans="1:36" ht="14.25" customHeight="1" x14ac:dyDescent="0.2"/>
    <row r="32" spans="1:36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</sheetData>
  <mergeCells count="8">
    <mergeCell ref="AG9:AI9"/>
    <mergeCell ref="E1:F1"/>
    <mergeCell ref="Q9:T9"/>
    <mergeCell ref="U9:X9"/>
    <mergeCell ref="Y9:AB9"/>
    <mergeCell ref="AC9:AF9"/>
    <mergeCell ref="D9:H9"/>
    <mergeCell ref="I9:M9"/>
  </mergeCells>
  <pageMargins left="0.7" right="0.7" top="0.75" bottom="0.75" header="0.3" footer="0.3"/>
  <pageSetup scale="9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604"/>
  <sheetViews>
    <sheetView rightToLeft="1" tabSelected="1" topLeftCell="AL1" zoomScale="81" zoomScaleNormal="115" workbookViewId="0">
      <selection activeCell="AR15" sqref="AR15"/>
    </sheetView>
  </sheetViews>
  <sheetFormatPr defaultColWidth="14.375" defaultRowHeight="15" customHeight="1" x14ac:dyDescent="0.2"/>
  <cols>
    <col min="1" max="1" width="16.625" bestFit="1" customWidth="1"/>
    <col min="2" max="3" width="10.75" customWidth="1"/>
    <col min="4" max="5" width="10.375" customWidth="1"/>
    <col min="6" max="6" width="10.75" customWidth="1"/>
    <col min="7" max="9" width="10.375" customWidth="1"/>
    <col min="10" max="10" width="20.125" customWidth="1"/>
    <col min="11" max="11" width="10.75" customWidth="1"/>
    <col min="12" max="12" width="15.75" customWidth="1"/>
    <col min="13" max="14" width="10.75" customWidth="1"/>
    <col min="15" max="15" width="11.375" customWidth="1"/>
    <col min="16" max="18" width="10.375" customWidth="1"/>
    <col min="19" max="19" width="16.25" customWidth="1"/>
    <col min="20" max="20" width="10.75" customWidth="1"/>
    <col min="21" max="21" width="10.375" customWidth="1"/>
    <col min="22" max="22" width="16.25" customWidth="1"/>
    <col min="23" max="23" width="10.75" customWidth="1"/>
    <col min="24" max="27" width="10.375" customWidth="1"/>
    <col min="28" max="28" width="16.25" customWidth="1"/>
    <col min="29" max="29" width="10.75" customWidth="1"/>
    <col min="30" max="30" width="10.375" customWidth="1"/>
    <col min="31" max="31" width="16.25" customWidth="1"/>
    <col min="32" max="32" width="10.75" customWidth="1"/>
    <col min="33" max="38" width="10.375" customWidth="1"/>
    <col min="39" max="39" width="20.125" customWidth="1"/>
    <col min="40" max="40" width="10.75" customWidth="1"/>
    <col min="41" max="41" width="15.75" customWidth="1"/>
    <col min="42" max="43" width="10.75" customWidth="1"/>
    <col min="44" max="44" width="11.375" customWidth="1"/>
    <col min="45" max="49" width="10.375" customWidth="1"/>
    <col min="50" max="50" width="16.25" customWidth="1"/>
    <col min="51" max="51" width="10.75" customWidth="1"/>
    <col min="52" max="52" width="10.375" customWidth="1"/>
    <col min="53" max="53" width="16.25" customWidth="1"/>
    <col min="54" max="54" width="10.75" customWidth="1"/>
    <col min="55" max="60" width="10.375" customWidth="1"/>
    <col min="61" max="61" width="16.25" customWidth="1"/>
    <col min="62" max="62" width="10.75" customWidth="1"/>
    <col min="63" max="63" width="10.375" customWidth="1"/>
    <col min="64" max="64" width="16.25" customWidth="1"/>
    <col min="65" max="65" width="10.75" customWidth="1"/>
    <col min="66" max="69" width="10.375" customWidth="1"/>
    <col min="70" max="70" width="13.375" customWidth="1"/>
    <col min="71" max="71" width="8.625" customWidth="1"/>
    <col min="72" max="73" width="9" customWidth="1"/>
    <col min="74" max="75" width="11.375" customWidth="1"/>
    <col min="76" max="76" width="13.375" customWidth="1"/>
    <col min="77" max="77" width="10.75" customWidth="1"/>
    <col min="78" max="78" width="10.125" customWidth="1"/>
    <col min="79" max="80" width="9" customWidth="1"/>
    <col min="81" max="82" width="11.375" customWidth="1"/>
    <col min="83" max="83" width="13.375" customWidth="1"/>
    <col min="84" max="84" width="10.75" customWidth="1"/>
    <col min="85" max="85" width="10.125" customWidth="1"/>
    <col min="86" max="86" width="8.375" customWidth="1"/>
    <col min="87" max="87" width="10.75" customWidth="1"/>
    <col min="88" max="88" width="10.125" customWidth="1"/>
    <col min="89" max="90" width="9" customWidth="1"/>
    <col min="91" max="92" width="11.375" customWidth="1"/>
    <col min="93" max="93" width="13.375" customWidth="1"/>
    <col min="94" max="94" width="10.75" customWidth="1"/>
    <col min="95" max="95" width="10.125" customWidth="1"/>
    <col min="96" max="96" width="8.375" customWidth="1"/>
    <col min="97" max="97" width="10.75" customWidth="1"/>
    <col min="98" max="98" width="10.125" customWidth="1"/>
    <col min="99" max="100" width="10.375" customWidth="1"/>
    <col min="101" max="101" width="10.75" customWidth="1"/>
    <col min="102" max="103" width="9" customWidth="1"/>
    <col min="104" max="104" width="10.375" customWidth="1"/>
    <col min="105" max="105" width="8.75" customWidth="1"/>
    <col min="106" max="106" width="9" customWidth="1"/>
    <col min="107" max="107" width="10.25" bestFit="1" customWidth="1"/>
    <col min="108" max="108" width="10.375" customWidth="1"/>
    <col min="109" max="113" width="9" customWidth="1"/>
    <col min="114" max="114" width="9.625" bestFit="1" customWidth="1"/>
    <col min="115" max="115" width="10.375" customWidth="1"/>
    <col min="116" max="118" width="9" customWidth="1"/>
    <col min="128" max="128" width="14.375" style="113"/>
    <col min="129" max="129" width="15.5" style="113" bestFit="1" customWidth="1"/>
    <col min="130" max="137" width="14.375" style="113"/>
    <col min="138" max="138" width="15.5" style="113" bestFit="1" customWidth="1"/>
    <col min="139" max="146" width="14.375" style="113"/>
    <col min="147" max="147" width="15.5" style="113" bestFit="1" customWidth="1"/>
    <col min="148" max="153" width="14.375" style="113"/>
  </cols>
  <sheetData>
    <row r="1" spans="1:118" ht="14.25" customHeight="1" thickBot="1" x14ac:dyDescent="0.3">
      <c r="A1" s="1"/>
      <c r="B1" s="295" t="s">
        <v>38</v>
      </c>
      <c r="C1" s="296"/>
      <c r="D1" s="296"/>
      <c r="E1" s="296"/>
      <c r="F1" s="297"/>
      <c r="G1" s="295" t="s">
        <v>10</v>
      </c>
      <c r="H1" s="296"/>
      <c r="I1" s="296"/>
      <c r="J1" s="297"/>
      <c r="K1" s="307" t="s">
        <v>1</v>
      </c>
      <c r="L1" s="305"/>
      <c r="M1" s="305"/>
      <c r="N1" s="306"/>
      <c r="O1" s="11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</row>
    <row r="2" spans="1:118" ht="14.25" customHeight="1" thickBot="1" x14ac:dyDescent="0.25">
      <c r="A2" s="114">
        <v>2</v>
      </c>
      <c r="B2" s="2" t="s">
        <v>39</v>
      </c>
      <c r="C2" s="2" t="s">
        <v>11</v>
      </c>
      <c r="D2" s="2" t="s">
        <v>40</v>
      </c>
      <c r="E2" s="2" t="s">
        <v>2</v>
      </c>
      <c r="F2" s="115" t="s">
        <v>41</v>
      </c>
      <c r="G2" s="116" t="s">
        <v>42</v>
      </c>
      <c r="H2" s="117" t="s">
        <v>43</v>
      </c>
      <c r="I2" s="118" t="s">
        <v>44</v>
      </c>
      <c r="J2" s="119"/>
      <c r="K2" s="120" t="s">
        <v>42</v>
      </c>
      <c r="L2" s="121" t="s">
        <v>43</v>
      </c>
      <c r="M2" s="122" t="s">
        <v>44</v>
      </c>
      <c r="N2" s="123"/>
      <c r="O2" s="1"/>
      <c r="P2" s="309" t="s">
        <v>92</v>
      </c>
      <c r="Q2" s="310"/>
      <c r="R2" s="309" t="s">
        <v>93</v>
      </c>
      <c r="S2" s="310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</row>
    <row r="3" spans="1:118" ht="14.25" customHeight="1" thickBot="1" x14ac:dyDescent="0.25">
      <c r="A3" s="124" t="s">
        <v>12</v>
      </c>
      <c r="B3" s="125">
        <f t="shared" ref="B3:B8" si="0">E3/$E$9</f>
        <v>0.65</v>
      </c>
      <c r="C3" s="126">
        <f>VLOOKUP("V",'נתוני משכנתא'!$B$11:$AI$20,16)</f>
        <v>2.76666666666666E-2</v>
      </c>
      <c r="D3" s="127">
        <f>VLOOKUP("V",'נתוני משכנתא'!$B$11:$AI$20,17)</f>
        <v>192</v>
      </c>
      <c r="E3" s="128">
        <f>VLOOKUP("V",'נתוני משכנתא'!$B$11:$AI$20,18)</f>
        <v>487500</v>
      </c>
      <c r="F3" s="129">
        <f>C48</f>
        <v>3145.2470524113855</v>
      </c>
      <c r="G3" s="129">
        <f>C45</f>
        <v>603887.43406298605</v>
      </c>
      <c r="H3" s="130">
        <f>MAX($D$53:$D$532)</f>
        <v>3145.2470524113855</v>
      </c>
      <c r="I3" s="129">
        <f t="shared" ref="I3:I8" si="1">G3-E3</f>
        <v>116387.43406298605</v>
      </c>
      <c r="J3" s="131">
        <f t="shared" ref="J3:J9" si="2">G3/E3</f>
        <v>1.2387434544881766</v>
      </c>
      <c r="K3" s="132">
        <f>C45</f>
        <v>603887.43406298605</v>
      </c>
      <c r="L3" s="133">
        <f>MAX($D$53:$D$532)</f>
        <v>3145.2470524113855</v>
      </c>
      <c r="M3" s="133">
        <f t="shared" ref="M3:M8" si="3">K3-E3</f>
        <v>116387.43406298605</v>
      </c>
      <c r="N3" s="134">
        <f t="shared" ref="N3:N9" si="4">K3/E3</f>
        <v>1.2387434544881766</v>
      </c>
      <c r="O3" s="1"/>
      <c r="P3" s="1" t="s">
        <v>90</v>
      </c>
      <c r="Q3" s="260">
        <f>B5+B7</f>
        <v>0.05</v>
      </c>
      <c r="R3" s="211" t="s">
        <v>94</v>
      </c>
      <c r="S3" s="260">
        <f>B7+B8</f>
        <v>0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</row>
    <row r="4" spans="1:118" ht="14.25" hidden="1" customHeight="1" thickBot="1" x14ac:dyDescent="0.25">
      <c r="A4" s="124" t="s">
        <v>45</v>
      </c>
      <c r="B4" s="125">
        <f t="shared" si="0"/>
        <v>0</v>
      </c>
      <c r="C4" s="126">
        <v>0</v>
      </c>
      <c r="D4" s="127">
        <v>1</v>
      </c>
      <c r="E4" s="128">
        <v>0</v>
      </c>
      <c r="F4" s="129">
        <f>DR48</f>
        <v>0</v>
      </c>
      <c r="G4" s="129">
        <f>DR45</f>
        <v>0</v>
      </c>
      <c r="H4" s="130">
        <f>MAX(DS53:DS501)</f>
        <v>0</v>
      </c>
      <c r="I4" s="129">
        <f t="shared" si="1"/>
        <v>0</v>
      </c>
      <c r="J4" s="131" t="e">
        <f t="shared" si="2"/>
        <v>#DIV/0!</v>
      </c>
      <c r="K4" s="132">
        <f>DR45</f>
        <v>0</v>
      </c>
      <c r="L4" s="133">
        <f>MAX(DS53:DS501)</f>
        <v>0</v>
      </c>
      <c r="M4" s="133">
        <f t="shared" si="3"/>
        <v>0</v>
      </c>
      <c r="N4" s="134" t="e">
        <f t="shared" si="4"/>
        <v>#DIV/0!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</row>
    <row r="5" spans="1:118" ht="14.25" customHeight="1" thickBot="1" x14ac:dyDescent="0.25">
      <c r="A5" s="124" t="s">
        <v>46</v>
      </c>
      <c r="B5" s="125">
        <f t="shared" si="0"/>
        <v>0.05</v>
      </c>
      <c r="C5" s="126">
        <f>VLOOKUP("V",'נתוני משכנתא'!$B$11:$AI$20,20)</f>
        <v>1.8611111111111099E-2</v>
      </c>
      <c r="D5" s="127">
        <f>VLOOKUP("V",'נתוני משכנתא'!$B$11:$AI$20,21)</f>
        <v>180</v>
      </c>
      <c r="E5" s="128">
        <f>VLOOKUP("V",'נתוני משכנתא'!$B$11:$AI$20,22)</f>
        <v>37500</v>
      </c>
      <c r="F5" s="132">
        <f>K48</f>
        <v>238.9488230583616</v>
      </c>
      <c r="G5" s="132">
        <f>K45</f>
        <v>46694.445430845924</v>
      </c>
      <c r="H5" s="130">
        <f>MAX(M53:M1030)</f>
        <v>283.64926420194263</v>
      </c>
      <c r="I5" s="129">
        <f t="shared" si="1"/>
        <v>9194.4454308459244</v>
      </c>
      <c r="J5" s="135">
        <f t="shared" si="2"/>
        <v>1.2451852114892246</v>
      </c>
      <c r="K5" s="132">
        <f>T45</f>
        <v>49536.076503111522</v>
      </c>
      <c r="L5" s="133">
        <f>MAX(V53:V1030)</f>
        <v>319.81777151622072</v>
      </c>
      <c r="M5" s="133">
        <f t="shared" si="3"/>
        <v>12036.076503111522</v>
      </c>
      <c r="N5" s="134">
        <f t="shared" si="4"/>
        <v>1.320962040082974</v>
      </c>
      <c r="O5" s="1"/>
      <c r="P5" s="211" t="s">
        <v>91</v>
      </c>
      <c r="Q5" s="260">
        <f>B3+B6+B8</f>
        <v>0.95</v>
      </c>
      <c r="R5" s="211" t="s">
        <v>13</v>
      </c>
      <c r="S5" s="260">
        <f>B6</f>
        <v>0.3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</row>
    <row r="6" spans="1:118" ht="14.25" customHeight="1" thickBot="1" x14ac:dyDescent="0.25">
      <c r="A6" s="124" t="s">
        <v>13</v>
      </c>
      <c r="B6" s="125">
        <f t="shared" si="0"/>
        <v>0.3</v>
      </c>
      <c r="C6" s="126">
        <f>VLOOKUP("V",'נתוני משכנתא'!$B$11:$AI$20,32)</f>
        <v>-5.0000000000000001E-3</v>
      </c>
      <c r="D6" s="127">
        <f>VLOOKUP("V",'נתוני משכנתא'!$B$11:$AI$20,33)</f>
        <v>228</v>
      </c>
      <c r="E6" s="128">
        <f>VLOOKUP("V",'נתוני משכנתא'!$B$11:$AI$20,34)</f>
        <v>225000</v>
      </c>
      <c r="F6" s="132">
        <f>BS47</f>
        <v>1094.0072720410933</v>
      </c>
      <c r="G6" s="132">
        <f>BS44</f>
        <v>270766.58881793288</v>
      </c>
      <c r="H6" s="130">
        <f>MAX($BV$53:$BV$532)</f>
        <v>1236.970520268841</v>
      </c>
      <c r="I6" s="129">
        <f t="shared" si="1"/>
        <v>45766.588817932876</v>
      </c>
      <c r="J6" s="135">
        <f t="shared" si="2"/>
        <v>1.203407061413035</v>
      </c>
      <c r="K6" s="132">
        <f>CD44</f>
        <v>290809.78716721246</v>
      </c>
      <c r="L6" s="133">
        <f>MAX($CF$53:$CF$532)</f>
        <v>1344.4870545176693</v>
      </c>
      <c r="M6" s="133">
        <f t="shared" si="3"/>
        <v>65809.78716721246</v>
      </c>
      <c r="N6" s="134">
        <f t="shared" si="4"/>
        <v>1.2924879429653886</v>
      </c>
      <c r="O6" s="1"/>
      <c r="P6" s="1"/>
      <c r="Q6" s="1"/>
      <c r="R6" s="211" t="s">
        <v>95</v>
      </c>
      <c r="S6" s="260">
        <f>B3+B5</f>
        <v>0.70000000000000007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</row>
    <row r="7" spans="1:118" ht="14.25" customHeight="1" thickBot="1" x14ac:dyDescent="0.25">
      <c r="A7" s="124" t="s">
        <v>47</v>
      </c>
      <c r="B7" s="125">
        <f t="shared" si="0"/>
        <v>0</v>
      </c>
      <c r="C7" s="136">
        <f>VLOOKUP("V",'נתוני משכנתא'!$B$11:$AI$20,24)</f>
        <v>2.7619999999999999E-2</v>
      </c>
      <c r="D7" s="137">
        <f>VLOOKUP("V",'נתוני משכנתא'!$B$11:$AI$20,25)</f>
        <v>180</v>
      </c>
      <c r="E7" s="138">
        <f>VLOOKUP("V",'נתוני משכנתא'!$B$11:$AI$20,26)</f>
        <v>0</v>
      </c>
      <c r="F7" s="132">
        <f>AN48</f>
        <v>0</v>
      </c>
      <c r="G7" s="132">
        <f>AN45</f>
        <v>0</v>
      </c>
      <c r="H7" s="130">
        <f>MAX($AP$53:$AP$502)</f>
        <v>0</v>
      </c>
      <c r="I7" s="129">
        <f t="shared" si="1"/>
        <v>0</v>
      </c>
      <c r="J7" s="135" t="e">
        <f t="shared" si="2"/>
        <v>#DIV/0!</v>
      </c>
      <c r="K7" s="139">
        <f>AY45</f>
        <v>0</v>
      </c>
      <c r="L7" s="140">
        <f>MAX($BA$53:$BA$502)</f>
        <v>0</v>
      </c>
      <c r="M7" s="133">
        <f t="shared" si="3"/>
        <v>0</v>
      </c>
      <c r="N7" s="134" t="e">
        <f t="shared" si="4"/>
        <v>#DIV/0!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</row>
    <row r="8" spans="1:118" ht="14.25" customHeight="1" thickBot="1" x14ac:dyDescent="0.25">
      <c r="A8" s="124" t="s">
        <v>48</v>
      </c>
      <c r="B8" s="125">
        <f t="shared" si="0"/>
        <v>0</v>
      </c>
      <c r="C8" s="141">
        <f>VLOOKUP("V",'נתוני משכנתא'!$B$11:$AI$20,28)</f>
        <v>3.4599999999999999E-2</v>
      </c>
      <c r="D8" s="142">
        <f>VLOOKUP("V",'נתוני משכנתא'!$B$11:$AI$20,29)</f>
        <v>180</v>
      </c>
      <c r="E8" s="143">
        <f>VLOOKUP("V",'נתוני משכנתא'!$B$11:$AI$20,30)</f>
        <v>0</v>
      </c>
      <c r="F8" s="144">
        <f>DZ48</f>
        <v>0</v>
      </c>
      <c r="G8" s="132">
        <f>DZ45</f>
        <v>0</v>
      </c>
      <c r="H8" s="130">
        <f>MAX(EB53:EB550)</f>
        <v>0</v>
      </c>
      <c r="I8" s="129">
        <f t="shared" si="1"/>
        <v>0</v>
      </c>
      <c r="J8" s="135" t="e">
        <f t="shared" si="2"/>
        <v>#DIV/0!</v>
      </c>
      <c r="K8" s="139">
        <f>EI45</f>
        <v>0</v>
      </c>
      <c r="L8" s="140">
        <f>MAX(EK53:EK550)</f>
        <v>0</v>
      </c>
      <c r="M8" s="133">
        <f t="shared" si="3"/>
        <v>0</v>
      </c>
      <c r="N8" s="134" t="e">
        <f t="shared" si="4"/>
        <v>#DIV/0!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</row>
    <row r="9" spans="1:118" ht="14.25" customHeight="1" thickBot="1" x14ac:dyDescent="0.25">
      <c r="A9" s="124" t="s">
        <v>49</v>
      </c>
      <c r="B9" s="145">
        <f>SUM(B3:B8)</f>
        <v>1</v>
      </c>
      <c r="C9" s="146"/>
      <c r="D9" s="146"/>
      <c r="E9" s="147">
        <f>SUM(E3:E8)</f>
        <v>750000</v>
      </c>
      <c r="F9" s="148">
        <f>SUM(F3:F8)</f>
        <v>4478.2031475108406</v>
      </c>
      <c r="G9" s="149">
        <f>SUM(G3:G8)</f>
        <v>921348.46831176488</v>
      </c>
      <c r="H9" s="148">
        <f>MAX(CW53:CW550)</f>
        <v>4661.6393132340627</v>
      </c>
      <c r="I9" s="150">
        <f>SUM(I3:I8)</f>
        <v>171348.46831176485</v>
      </c>
      <c r="J9" s="151">
        <f t="shared" si="2"/>
        <v>1.2284646244156865</v>
      </c>
      <c r="K9" s="152">
        <f>SUM(K3:K8)</f>
        <v>944233.29773331003</v>
      </c>
      <c r="L9" s="153">
        <f>MAX(DD53:DD550)</f>
        <v>4803.5284532099358</v>
      </c>
      <c r="M9" s="154">
        <f>SUM(M3:M8)</f>
        <v>194233.29773331003</v>
      </c>
      <c r="N9" s="155">
        <f t="shared" si="4"/>
        <v>1.2589777303110801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</row>
    <row r="10" spans="1:118" ht="14.2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</row>
    <row r="11" spans="1:118" ht="14.2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</row>
    <row r="12" spans="1:118" ht="14.2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</row>
    <row r="13" spans="1:118" ht="14.2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</row>
    <row r="14" spans="1:118" ht="14.2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</row>
    <row r="15" spans="1:118" ht="14.25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</row>
    <row r="16" spans="1:118" ht="14.2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</row>
    <row r="17" spans="1:118" ht="14.2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</row>
    <row r="18" spans="1:118" ht="14.2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</row>
    <row r="19" spans="1:118" ht="14.2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</row>
    <row r="20" spans="1:118" ht="14.2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</row>
    <row r="21" spans="1:118" ht="14.2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</row>
    <row r="22" spans="1:118" ht="14.2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</row>
    <row r="23" spans="1:118" ht="14.2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</row>
    <row r="24" spans="1:118" ht="14.2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</row>
    <row r="25" spans="1:118" ht="14.2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</row>
    <row r="26" spans="1:118" ht="14.2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</row>
    <row r="27" spans="1:118" ht="14.2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</row>
    <row r="28" spans="1:118" ht="14.2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</row>
    <row r="29" spans="1:118" ht="14.2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</row>
    <row r="30" spans="1:118" ht="14.2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</row>
    <row r="31" spans="1:118" ht="14.2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</row>
    <row r="32" spans="1:118" ht="14.2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</row>
    <row r="33" spans="1:153" ht="14.2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</row>
    <row r="34" spans="1:153" ht="14.2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</row>
    <row r="35" spans="1:153" ht="14.2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</row>
    <row r="36" spans="1:153" ht="14.2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</row>
    <row r="37" spans="1:153" ht="14.2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</row>
    <row r="38" spans="1:153" ht="14.25" customHeight="1" thickBo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</row>
    <row r="39" spans="1:153" ht="14.25" customHeight="1" thickBot="1" x14ac:dyDescent="0.25">
      <c r="A39" s="156"/>
      <c r="B39" s="157"/>
      <c r="C39" s="157"/>
      <c r="D39" s="157"/>
      <c r="E39" s="157"/>
      <c r="F39" s="157"/>
      <c r="G39" s="158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P39" s="156"/>
      <c r="DQ39" s="157"/>
      <c r="DR39" s="157"/>
      <c r="DS39" s="157"/>
      <c r="DT39" s="157"/>
      <c r="DU39" s="157"/>
      <c r="DV39" s="158"/>
      <c r="DX39" s="156"/>
      <c r="DY39" s="159"/>
      <c r="DZ39" s="160"/>
      <c r="EA39" s="161"/>
      <c r="EB39" s="157"/>
      <c r="EC39" s="157"/>
      <c r="ED39" s="157"/>
      <c r="EE39" s="158"/>
      <c r="EG39" s="156"/>
      <c r="EH39" s="159"/>
      <c r="EI39" s="160"/>
      <c r="EJ39" s="161"/>
      <c r="EK39" s="157"/>
      <c r="EL39" s="157"/>
      <c r="EM39" s="157"/>
      <c r="EN39" s="158"/>
      <c r="EP39" s="156"/>
      <c r="EQ39" s="159"/>
      <c r="ER39" s="160"/>
      <c r="ES39" s="161"/>
      <c r="ET39" s="157"/>
      <c r="EU39" s="157"/>
      <c r="EV39" s="157"/>
      <c r="EW39" s="158"/>
    </row>
    <row r="40" spans="1:153" ht="14.25" customHeight="1" x14ac:dyDescent="0.2">
      <c r="A40" s="162"/>
      <c r="B40" s="159" t="s">
        <v>2</v>
      </c>
      <c r="C40" s="163">
        <f>E3</f>
        <v>487500</v>
      </c>
      <c r="D40" s="164"/>
      <c r="E40" s="1"/>
      <c r="F40" s="1"/>
      <c r="G40" s="165"/>
      <c r="I40" s="156"/>
      <c r="J40" s="159" t="s">
        <v>2</v>
      </c>
      <c r="K40" s="160">
        <f>E5</f>
        <v>37500</v>
      </c>
      <c r="L40" s="161"/>
      <c r="M40" s="157"/>
      <c r="N40" s="157"/>
      <c r="O40" s="157"/>
      <c r="P40" s="158"/>
      <c r="Q40" s="1"/>
      <c r="R40" s="156"/>
      <c r="S40" s="159" t="s">
        <v>2</v>
      </c>
      <c r="T40" s="160">
        <f>E5</f>
        <v>37500</v>
      </c>
      <c r="U40" s="161"/>
      <c r="V40" s="157"/>
      <c r="W40" s="157"/>
      <c r="X40" s="157"/>
      <c r="Y40" s="158"/>
      <c r="Z40" s="166"/>
      <c r="AA40" s="156"/>
      <c r="AB40" s="159" t="s">
        <v>2</v>
      </c>
      <c r="AC40" s="160">
        <f>T40</f>
        <v>37500</v>
      </c>
      <c r="AD40" s="161"/>
      <c r="AE40" s="157"/>
      <c r="AF40" s="157"/>
      <c r="AG40" s="157"/>
      <c r="AH40" s="158"/>
      <c r="AI40" s="166"/>
      <c r="AJ40" s="166"/>
      <c r="AK40" s="166"/>
      <c r="AL40" s="156"/>
      <c r="AM40" s="159" t="s">
        <v>2</v>
      </c>
      <c r="AN40" s="160">
        <f>E7</f>
        <v>0</v>
      </c>
      <c r="AO40" s="161"/>
      <c r="AP40" s="157"/>
      <c r="AQ40" s="157"/>
      <c r="AR40" s="157"/>
      <c r="AS40" s="158"/>
      <c r="AT40" s="166"/>
      <c r="AU40" s="166"/>
      <c r="AV40" s="166"/>
      <c r="AW40" s="156"/>
      <c r="AX40" s="159" t="s">
        <v>2</v>
      </c>
      <c r="AY40" s="160">
        <f>AN40</f>
        <v>0</v>
      </c>
      <c r="AZ40" s="161"/>
      <c r="BA40" s="157"/>
      <c r="BB40" s="157"/>
      <c r="BC40" s="157"/>
      <c r="BD40" s="158"/>
      <c r="BE40" s="166"/>
      <c r="BF40" s="166"/>
      <c r="BG40" s="166"/>
      <c r="BH40" s="156"/>
      <c r="BI40" s="159" t="s">
        <v>2</v>
      </c>
      <c r="BJ40" s="160">
        <f>AY40</f>
        <v>0</v>
      </c>
      <c r="BK40" s="161"/>
      <c r="BL40" s="157"/>
      <c r="BM40" s="157"/>
      <c r="BN40" s="157"/>
      <c r="BO40" s="158"/>
      <c r="BP40" s="166"/>
      <c r="BQ40" s="156"/>
      <c r="BR40" s="167" t="s">
        <v>2</v>
      </c>
      <c r="BS40" s="163">
        <f>E6</f>
        <v>225000</v>
      </c>
      <c r="BT40" s="161"/>
      <c r="BU40" s="157"/>
      <c r="BV40" s="157"/>
      <c r="BW40" s="157"/>
      <c r="BX40" s="157"/>
      <c r="BY40" s="158"/>
      <c r="CA40" s="156"/>
      <c r="CB40" s="157"/>
      <c r="CC40" s="120" t="s">
        <v>2</v>
      </c>
      <c r="CD40" s="168">
        <f>E6</f>
        <v>225000</v>
      </c>
      <c r="CE40" s="161"/>
      <c r="CF40" s="157"/>
      <c r="CG40" s="157"/>
      <c r="CH40" s="157"/>
      <c r="CI40" s="158"/>
      <c r="CJ40" s="1"/>
      <c r="CK40" s="156"/>
      <c r="CL40" s="157"/>
      <c r="CM40" s="120" t="s">
        <v>2</v>
      </c>
      <c r="CN40" s="168">
        <f>CD40</f>
        <v>225000</v>
      </c>
      <c r="CO40" s="161"/>
      <c r="CP40" s="157"/>
      <c r="CQ40" s="157"/>
      <c r="CR40" s="157"/>
      <c r="CS40" s="158"/>
      <c r="CT40" s="1"/>
      <c r="CU40" s="1"/>
      <c r="CV40" s="1"/>
      <c r="CW40" s="1"/>
      <c r="CX40" s="1"/>
      <c r="CY40" s="1"/>
      <c r="CZ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P40" s="162"/>
      <c r="DQ40" s="159" t="s">
        <v>2</v>
      </c>
      <c r="DR40" s="163">
        <f>E4</f>
        <v>0</v>
      </c>
      <c r="DS40" s="164"/>
      <c r="DT40" s="1"/>
      <c r="DU40" s="1"/>
      <c r="DV40" s="165"/>
      <c r="DX40" s="162"/>
      <c r="DY40" s="159" t="s">
        <v>2</v>
      </c>
      <c r="DZ40" s="163">
        <f>E8</f>
        <v>0</v>
      </c>
      <c r="EA40" s="164"/>
      <c r="EB40" s="169"/>
      <c r="EC40" s="170"/>
      <c r="ED40" s="1"/>
      <c r="EE40" s="165"/>
      <c r="EG40" s="162"/>
      <c r="EH40" s="159" t="s">
        <v>2</v>
      </c>
      <c r="EI40" s="163">
        <f>E8</f>
        <v>0</v>
      </c>
      <c r="EJ40" s="164"/>
      <c r="EK40" s="169"/>
      <c r="EL40" s="170"/>
      <c r="EM40" s="1"/>
      <c r="EN40" s="165"/>
      <c r="EP40" s="162"/>
      <c r="EQ40" s="159" t="s">
        <v>2</v>
      </c>
      <c r="ER40" s="163">
        <f>E8</f>
        <v>0</v>
      </c>
      <c r="ES40" s="164"/>
      <c r="ET40" s="169"/>
      <c r="EU40" s="170"/>
      <c r="EV40" s="1"/>
      <c r="EW40" s="165"/>
    </row>
    <row r="41" spans="1:153" ht="14.25" customHeight="1" x14ac:dyDescent="0.2">
      <c r="A41" s="162"/>
      <c r="B41" s="169" t="s">
        <v>50</v>
      </c>
      <c r="C41" s="171">
        <f>C42/12</f>
        <v>16</v>
      </c>
      <c r="D41" s="1"/>
      <c r="E41" s="1"/>
      <c r="F41" s="1"/>
      <c r="G41" s="165"/>
      <c r="I41" s="162"/>
      <c r="J41" s="169" t="s">
        <v>50</v>
      </c>
      <c r="K41" s="172">
        <f>K42/12</f>
        <v>15</v>
      </c>
      <c r="L41" s="164"/>
      <c r="M41" s="1"/>
      <c r="N41" s="1"/>
      <c r="O41" s="1"/>
      <c r="P41" s="165"/>
      <c r="Q41" s="1"/>
      <c r="R41" s="162"/>
      <c r="S41" s="169" t="s">
        <v>50</v>
      </c>
      <c r="T41" s="172">
        <f>T42/12</f>
        <v>15</v>
      </c>
      <c r="U41" s="164"/>
      <c r="V41" s="1"/>
      <c r="W41" s="1"/>
      <c r="X41" s="1"/>
      <c r="Y41" s="165"/>
      <c r="Z41" s="166"/>
      <c r="AA41" s="162"/>
      <c r="AB41" s="169" t="s">
        <v>50</v>
      </c>
      <c r="AC41" s="172">
        <f>T41</f>
        <v>15</v>
      </c>
      <c r="AD41" s="164"/>
      <c r="AE41" s="1"/>
      <c r="AF41" s="1"/>
      <c r="AG41" s="1"/>
      <c r="AH41" s="165"/>
      <c r="AI41" s="166"/>
      <c r="AJ41" s="166"/>
      <c r="AK41" s="166"/>
      <c r="AL41" s="162"/>
      <c r="AM41" s="169" t="s">
        <v>50</v>
      </c>
      <c r="AN41" s="172">
        <f>AN42/12</f>
        <v>15</v>
      </c>
      <c r="AO41" s="164"/>
      <c r="AP41" s="169" t="s">
        <v>51</v>
      </c>
      <c r="AQ41" s="170">
        <f>AN43+0.0074</f>
        <v>3.5019999999999996E-2</v>
      </c>
      <c r="AR41" s="1"/>
      <c r="AS41" s="165"/>
      <c r="AT41" s="166"/>
      <c r="AU41" s="166"/>
      <c r="AV41" s="166"/>
      <c r="AW41" s="162"/>
      <c r="AX41" s="169" t="s">
        <v>50</v>
      </c>
      <c r="AY41" s="172">
        <f>AY42/12</f>
        <v>15</v>
      </c>
      <c r="AZ41" s="164"/>
      <c r="BA41" s="169" t="s">
        <v>51</v>
      </c>
      <c r="BB41" s="170">
        <f>AY43+0.01</f>
        <v>3.7620000000000001E-2</v>
      </c>
      <c r="BC41" s="1"/>
      <c r="BD41" s="165"/>
      <c r="BE41" s="166"/>
      <c r="BF41" s="166"/>
      <c r="BG41" s="166"/>
      <c r="BH41" s="162"/>
      <c r="BI41" s="169" t="s">
        <v>50</v>
      </c>
      <c r="BJ41" s="172">
        <f>AY41</f>
        <v>15</v>
      </c>
      <c r="BK41" s="164"/>
      <c r="BL41" s="169" t="s">
        <v>51</v>
      </c>
      <c r="BM41" s="170">
        <f>$BJ$43</f>
        <v>2.7619999999999999E-2</v>
      </c>
      <c r="BN41" s="1"/>
      <c r="BO41" s="165"/>
      <c r="BP41" s="166"/>
      <c r="BQ41" s="162"/>
      <c r="BR41" s="173" t="s">
        <v>50</v>
      </c>
      <c r="BS41" s="171">
        <f>BS42/12</f>
        <v>19</v>
      </c>
      <c r="BT41" s="164"/>
      <c r="BU41" s="1"/>
      <c r="BV41" s="1"/>
      <c r="BW41" s="1"/>
      <c r="BX41" s="1"/>
      <c r="BY41" s="165"/>
      <c r="CA41" s="162"/>
      <c r="CB41" s="1"/>
      <c r="CC41" s="174" t="s">
        <v>50</v>
      </c>
      <c r="CD41" s="175">
        <f>CD42/12</f>
        <v>19</v>
      </c>
      <c r="CE41" s="164"/>
      <c r="CF41" s="1"/>
      <c r="CG41" s="1"/>
      <c r="CH41" s="1"/>
      <c r="CI41" s="165"/>
      <c r="CJ41" s="1"/>
      <c r="CK41" s="162"/>
      <c r="CL41" s="1"/>
      <c r="CM41" s="174" t="s">
        <v>50</v>
      </c>
      <c r="CN41" s="175">
        <f>CD41</f>
        <v>19</v>
      </c>
      <c r="CO41" s="164"/>
      <c r="CP41" s="1"/>
      <c r="CQ41" s="1"/>
      <c r="CR41" s="1"/>
      <c r="CS41" s="165"/>
      <c r="CT41" s="1"/>
      <c r="CU41" s="1"/>
      <c r="CV41" s="1"/>
      <c r="CW41" s="1"/>
      <c r="CX41" s="1"/>
      <c r="CY41" s="1"/>
      <c r="CZ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P41" s="162"/>
      <c r="DQ41" s="169" t="s">
        <v>50</v>
      </c>
      <c r="DR41" s="171">
        <f>DR42/12</f>
        <v>8.3333333333333329E-2</v>
      </c>
      <c r="DS41" s="1"/>
      <c r="DT41" s="1"/>
      <c r="DU41" s="1"/>
      <c r="DV41" s="165"/>
      <c r="DX41" s="162"/>
      <c r="DY41" s="169" t="s">
        <v>50</v>
      </c>
      <c r="DZ41" s="171">
        <f>DZ42/12</f>
        <v>15</v>
      </c>
      <c r="EA41" s="164"/>
      <c r="EB41" s="169" t="s">
        <v>51</v>
      </c>
      <c r="EC41" s="170">
        <f>DZ43+0.0079</f>
        <v>4.2499999999999996E-2</v>
      </c>
      <c r="ED41" s="1"/>
      <c r="EE41" s="165"/>
      <c r="EG41" s="162"/>
      <c r="EH41" s="169" t="s">
        <v>50</v>
      </c>
      <c r="EI41" s="171">
        <f>EI42/12</f>
        <v>15</v>
      </c>
      <c r="EJ41" s="164"/>
      <c r="EK41" s="169" t="s">
        <v>51</v>
      </c>
      <c r="EL41" s="170">
        <f>EI43+0.01</f>
        <v>4.4600000000000001E-2</v>
      </c>
      <c r="EM41" s="1"/>
      <c r="EN41" s="165"/>
      <c r="EP41" s="162"/>
      <c r="EQ41" s="169" t="s">
        <v>50</v>
      </c>
      <c r="ER41" s="171">
        <f>ER42/12</f>
        <v>15</v>
      </c>
      <c r="ES41" s="164"/>
      <c r="ET41" s="169" t="s">
        <v>51</v>
      </c>
      <c r="EU41" s="170">
        <f>$ER$43</f>
        <v>3.4599999999999999E-2</v>
      </c>
      <c r="EV41" s="1"/>
      <c r="EW41" s="165"/>
    </row>
    <row r="42" spans="1:153" ht="14.25" customHeight="1" x14ac:dyDescent="0.2">
      <c r="A42" s="162"/>
      <c r="B42" s="169" t="s">
        <v>52</v>
      </c>
      <c r="C42" s="171">
        <f>D3</f>
        <v>192</v>
      </c>
      <c r="D42" s="1"/>
      <c r="E42" s="1"/>
      <c r="F42" s="1"/>
      <c r="G42" s="165"/>
      <c r="I42" s="162"/>
      <c r="J42" s="169" t="s">
        <v>52</v>
      </c>
      <c r="K42" s="176">
        <f>D5</f>
        <v>180</v>
      </c>
      <c r="L42" s="164"/>
      <c r="M42" s="1"/>
      <c r="N42" s="1"/>
      <c r="O42" s="1"/>
      <c r="P42" s="165"/>
      <c r="Q42" s="1"/>
      <c r="R42" s="162"/>
      <c r="S42" s="169" t="s">
        <v>52</v>
      </c>
      <c r="T42" s="176">
        <f>D5</f>
        <v>180</v>
      </c>
      <c r="U42" s="164"/>
      <c r="V42" s="1"/>
      <c r="W42" s="1"/>
      <c r="X42" s="1"/>
      <c r="Y42" s="165"/>
      <c r="Z42" s="166"/>
      <c r="AA42" s="162"/>
      <c r="AB42" s="169" t="s">
        <v>52</v>
      </c>
      <c r="AC42" s="176">
        <f>T42</f>
        <v>180</v>
      </c>
      <c r="AD42" s="164"/>
      <c r="AE42" s="1"/>
      <c r="AF42" s="1"/>
      <c r="AG42" s="1"/>
      <c r="AH42" s="165"/>
      <c r="AI42" s="166"/>
      <c r="AJ42" s="166"/>
      <c r="AK42" s="166"/>
      <c r="AL42" s="162"/>
      <c r="AM42" s="169" t="s">
        <v>52</v>
      </c>
      <c r="AN42" s="176">
        <f>D7</f>
        <v>180</v>
      </c>
      <c r="AO42" s="164"/>
      <c r="AP42" s="169" t="s">
        <v>53</v>
      </c>
      <c r="AQ42" s="170">
        <f>$AN$43+0.0089+0.0063</f>
        <v>4.2819999999999997E-2</v>
      </c>
      <c r="AR42" s="1"/>
      <c r="AS42" s="165"/>
      <c r="AT42" s="166"/>
      <c r="AU42" s="166"/>
      <c r="AV42" s="166"/>
      <c r="AW42" s="162"/>
      <c r="AX42" s="169" t="s">
        <v>52</v>
      </c>
      <c r="AY42" s="176">
        <f>AN42</f>
        <v>180</v>
      </c>
      <c r="AZ42" s="164"/>
      <c r="BA42" s="169" t="s">
        <v>53</v>
      </c>
      <c r="BB42" s="170">
        <f>BB41+0.01</f>
        <v>4.7620000000000003E-2</v>
      </c>
      <c r="BC42" s="1"/>
      <c r="BD42" s="165"/>
      <c r="BE42" s="166"/>
      <c r="BF42" s="166"/>
      <c r="BG42" s="166"/>
      <c r="BH42" s="162"/>
      <c r="BI42" s="169" t="s">
        <v>52</v>
      </c>
      <c r="BJ42" s="176">
        <f>AY42</f>
        <v>180</v>
      </c>
      <c r="BK42" s="164"/>
      <c r="BL42" s="169" t="s">
        <v>53</v>
      </c>
      <c r="BM42" s="170">
        <f>$BJ$43</f>
        <v>2.7619999999999999E-2</v>
      </c>
      <c r="BN42" s="1"/>
      <c r="BO42" s="165"/>
      <c r="BP42" s="166"/>
      <c r="BQ42" s="162"/>
      <c r="BR42" s="173" t="s">
        <v>52</v>
      </c>
      <c r="BS42" s="171">
        <f>D6</f>
        <v>228</v>
      </c>
      <c r="BT42" s="164"/>
      <c r="BU42" s="1"/>
      <c r="BV42" s="1"/>
      <c r="BW42" s="1"/>
      <c r="BX42" s="1"/>
      <c r="BY42" s="165"/>
      <c r="CA42" s="162"/>
      <c r="CB42" s="1"/>
      <c r="CC42" s="174" t="s">
        <v>52</v>
      </c>
      <c r="CD42" s="175">
        <f>D6</f>
        <v>228</v>
      </c>
      <c r="CE42" s="164"/>
      <c r="CF42" s="1"/>
      <c r="CG42" s="1"/>
      <c r="CH42" s="1"/>
      <c r="CI42" s="165"/>
      <c r="CJ42" s="1"/>
      <c r="CK42" s="162"/>
      <c r="CL42" s="1"/>
      <c r="CM42" s="174" t="s">
        <v>52</v>
      </c>
      <c r="CN42" s="175">
        <f>CD42</f>
        <v>228</v>
      </c>
      <c r="CO42" s="164"/>
      <c r="CP42" s="1"/>
      <c r="CQ42" s="1"/>
      <c r="CR42" s="1"/>
      <c r="CS42" s="165"/>
      <c r="CT42" s="1"/>
      <c r="CU42" s="1"/>
      <c r="CV42" s="1"/>
      <c r="CW42" s="1"/>
      <c r="CX42" s="1"/>
      <c r="CY42" s="1"/>
      <c r="CZ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P42" s="162"/>
      <c r="DQ42" s="169" t="s">
        <v>52</v>
      </c>
      <c r="DR42" s="171">
        <f>D4</f>
        <v>1</v>
      </c>
      <c r="DS42" s="1"/>
      <c r="DT42" s="1"/>
      <c r="DU42" s="1"/>
      <c r="DV42" s="165"/>
      <c r="DX42" s="162"/>
      <c r="DY42" s="169" t="s">
        <v>52</v>
      </c>
      <c r="DZ42" s="171">
        <f>D8</f>
        <v>180</v>
      </c>
      <c r="EA42" s="164"/>
      <c r="EB42" s="169" t="s">
        <v>53</v>
      </c>
      <c r="EC42" s="170">
        <f>DZ43+0.0155</f>
        <v>5.0099999999999999E-2</v>
      </c>
      <c r="ED42" s="1"/>
      <c r="EE42" s="165"/>
      <c r="EG42" s="162"/>
      <c r="EH42" s="169" t="s">
        <v>52</v>
      </c>
      <c r="EI42" s="171">
        <f>D8</f>
        <v>180</v>
      </c>
      <c r="EJ42" s="164"/>
      <c r="EK42" s="169" t="s">
        <v>53</v>
      </c>
      <c r="EL42" s="170">
        <f>EI43+0.02</f>
        <v>5.4599999999999996E-2</v>
      </c>
      <c r="EM42" s="1"/>
      <c r="EN42" s="165"/>
      <c r="EP42" s="162"/>
      <c r="EQ42" s="169" t="s">
        <v>52</v>
      </c>
      <c r="ER42" s="171">
        <f>D8</f>
        <v>180</v>
      </c>
      <c r="ES42" s="164"/>
      <c r="ET42" s="169" t="s">
        <v>53</v>
      </c>
      <c r="EU42" s="170">
        <f>$ER$43</f>
        <v>3.4599999999999999E-2</v>
      </c>
      <c r="EV42" s="1"/>
      <c r="EW42" s="165"/>
    </row>
    <row r="43" spans="1:153" ht="14.25" customHeight="1" x14ac:dyDescent="0.2">
      <c r="A43" s="162"/>
      <c r="B43" s="169" t="s">
        <v>54</v>
      </c>
      <c r="C43" s="177">
        <f>C3</f>
        <v>2.76666666666666E-2</v>
      </c>
      <c r="D43" s="1"/>
      <c r="E43" s="1"/>
      <c r="F43" s="1"/>
      <c r="G43" s="165"/>
      <c r="I43" s="162"/>
      <c r="J43" s="169" t="s">
        <v>54</v>
      </c>
      <c r="K43" s="170">
        <f>C5</f>
        <v>1.8611111111111099E-2</v>
      </c>
      <c r="L43" s="164"/>
      <c r="M43" s="1"/>
      <c r="N43" s="1"/>
      <c r="O43" s="1"/>
      <c r="P43" s="165"/>
      <c r="Q43" s="1"/>
      <c r="R43" s="162"/>
      <c r="S43" s="169" t="s">
        <v>54</v>
      </c>
      <c r="T43" s="170">
        <f>C5</f>
        <v>1.8611111111111099E-2</v>
      </c>
      <c r="U43" s="164"/>
      <c r="V43" s="1"/>
      <c r="W43" s="1"/>
      <c r="X43" s="1"/>
      <c r="Y43" s="165"/>
      <c r="Z43" s="166"/>
      <c r="AA43" s="162"/>
      <c r="AB43" s="169" t="s">
        <v>54</v>
      </c>
      <c r="AC43" s="170">
        <f>T43</f>
        <v>1.8611111111111099E-2</v>
      </c>
      <c r="AD43" s="164"/>
      <c r="AE43" s="1"/>
      <c r="AF43" s="1"/>
      <c r="AG43" s="1"/>
      <c r="AH43" s="165"/>
      <c r="AI43" s="166"/>
      <c r="AJ43" s="166"/>
      <c r="AK43" s="166"/>
      <c r="AL43" s="162"/>
      <c r="AM43" s="169" t="s">
        <v>54</v>
      </c>
      <c r="AN43" s="170">
        <f>C7</f>
        <v>2.7619999999999999E-2</v>
      </c>
      <c r="AO43" s="164"/>
      <c r="AP43" s="169" t="s">
        <v>55</v>
      </c>
      <c r="AQ43" s="170">
        <f>$AN$43+0.0144+0.0063</f>
        <v>4.8320000000000002E-2</v>
      </c>
      <c r="AR43" s="1"/>
      <c r="AS43" s="165"/>
      <c r="AT43" s="166"/>
      <c r="AU43" s="166"/>
      <c r="AV43" s="166"/>
      <c r="AW43" s="162"/>
      <c r="AX43" s="169" t="s">
        <v>54</v>
      </c>
      <c r="AY43" s="170">
        <f>AN43</f>
        <v>2.7619999999999999E-2</v>
      </c>
      <c r="AZ43" s="164"/>
      <c r="BA43" s="169" t="s">
        <v>55</v>
      </c>
      <c r="BB43" s="170">
        <f>BB42+0.01</f>
        <v>5.7620000000000005E-2</v>
      </c>
      <c r="BC43" s="1"/>
      <c r="BD43" s="165"/>
      <c r="BE43" s="166"/>
      <c r="BF43" s="166"/>
      <c r="BG43" s="166"/>
      <c r="BH43" s="162"/>
      <c r="BI43" s="169" t="s">
        <v>54</v>
      </c>
      <c r="BJ43" s="170">
        <f>AY43</f>
        <v>2.7619999999999999E-2</v>
      </c>
      <c r="BK43" s="164"/>
      <c r="BL43" s="169" t="s">
        <v>55</v>
      </c>
      <c r="BM43" s="170">
        <f>$BJ$43</f>
        <v>2.7619999999999999E-2</v>
      </c>
      <c r="BN43" s="1"/>
      <c r="BO43" s="165"/>
      <c r="BP43" s="166"/>
      <c r="BQ43" s="162"/>
      <c r="BR43" s="173" t="s">
        <v>56</v>
      </c>
      <c r="BS43" s="177">
        <f>C6</f>
        <v>-5.0000000000000001E-3</v>
      </c>
      <c r="BT43" s="164"/>
      <c r="BU43" s="1"/>
      <c r="BV43" s="1"/>
      <c r="BW43" s="1"/>
      <c r="BX43" s="1"/>
      <c r="BY43" s="165"/>
      <c r="CA43" s="162"/>
      <c r="CB43" s="1"/>
      <c r="CC43" s="174" t="s">
        <v>56</v>
      </c>
      <c r="CD43" s="178">
        <f>C6</f>
        <v>-5.0000000000000001E-3</v>
      </c>
      <c r="CE43" s="164"/>
      <c r="CF43" s="1"/>
      <c r="CG43" s="1"/>
      <c r="CH43" s="1"/>
      <c r="CI43" s="165"/>
      <c r="CJ43" s="1"/>
      <c r="CK43" s="162"/>
      <c r="CL43" s="1"/>
      <c r="CM43" s="174" t="s">
        <v>56</v>
      </c>
      <c r="CN43" s="178">
        <f>CD43</f>
        <v>-5.0000000000000001E-3</v>
      </c>
      <c r="CO43" s="164"/>
      <c r="CP43" s="1"/>
      <c r="CQ43" s="1"/>
      <c r="CR43" s="1"/>
      <c r="CS43" s="165"/>
      <c r="CT43" s="1"/>
      <c r="CU43" s="1"/>
      <c r="CV43" s="1"/>
      <c r="CW43" s="1"/>
      <c r="CX43" s="1"/>
      <c r="CY43" s="1"/>
      <c r="CZ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P43" s="162"/>
      <c r="DQ43" s="169" t="s">
        <v>54</v>
      </c>
      <c r="DR43" s="177">
        <f>C4</f>
        <v>0</v>
      </c>
      <c r="DS43" s="1"/>
      <c r="DT43" s="1"/>
      <c r="DU43" s="1"/>
      <c r="DV43" s="165"/>
      <c r="DX43" s="162"/>
      <c r="DY43" s="169" t="s">
        <v>54</v>
      </c>
      <c r="DZ43" s="177">
        <f>C8</f>
        <v>3.4599999999999999E-2</v>
      </c>
      <c r="EA43" s="164"/>
      <c r="EB43" s="169" t="s">
        <v>55</v>
      </c>
      <c r="EC43" s="170">
        <f>DZ43+0.0209</f>
        <v>5.5499999999999994E-2</v>
      </c>
      <c r="ED43" s="1"/>
      <c r="EE43" s="165"/>
      <c r="EG43" s="162"/>
      <c r="EH43" s="169" t="s">
        <v>54</v>
      </c>
      <c r="EI43" s="177">
        <f>C8</f>
        <v>3.4599999999999999E-2</v>
      </c>
      <c r="EJ43" s="164"/>
      <c r="EK43" s="169" t="s">
        <v>55</v>
      </c>
      <c r="EL43" s="170">
        <f>EI43+0.03</f>
        <v>6.4599999999999991E-2</v>
      </c>
      <c r="EM43" s="1"/>
      <c r="EN43" s="165"/>
      <c r="EP43" s="162"/>
      <c r="EQ43" s="169" t="s">
        <v>54</v>
      </c>
      <c r="ER43" s="177">
        <f>C8</f>
        <v>3.4599999999999999E-2</v>
      </c>
      <c r="ES43" s="164"/>
      <c r="ET43" s="169" t="s">
        <v>55</v>
      </c>
      <c r="EU43" s="170">
        <f>$ER$43</f>
        <v>3.4599999999999999E-2</v>
      </c>
      <c r="EV43" s="1"/>
      <c r="EW43" s="165"/>
    </row>
    <row r="44" spans="1:153" ht="14.25" customHeight="1" x14ac:dyDescent="0.2">
      <c r="A44" s="162"/>
      <c r="B44" s="169" t="s">
        <v>57</v>
      </c>
      <c r="C44" s="177">
        <f>C43/12</f>
        <v>2.3055555555555498E-3</v>
      </c>
      <c r="D44" s="1"/>
      <c r="E44" s="1"/>
      <c r="F44" s="1"/>
      <c r="G44" s="165"/>
      <c r="I44" s="162"/>
      <c r="J44" s="169" t="s">
        <v>57</v>
      </c>
      <c r="K44" s="170">
        <f>K43/12</f>
        <v>1.550925925925925E-3</v>
      </c>
      <c r="L44" s="164"/>
      <c r="M44" s="1"/>
      <c r="N44" s="1"/>
      <c r="O44" s="1"/>
      <c r="P44" s="165"/>
      <c r="Q44" s="1"/>
      <c r="R44" s="162"/>
      <c r="S44" s="169" t="s">
        <v>57</v>
      </c>
      <c r="T44" s="170">
        <f>T43/12</f>
        <v>1.550925925925925E-3</v>
      </c>
      <c r="U44" s="164"/>
      <c r="V44" s="1"/>
      <c r="W44" s="1"/>
      <c r="X44" s="1"/>
      <c r="Y44" s="165"/>
      <c r="Z44" s="166"/>
      <c r="AA44" s="162"/>
      <c r="AB44" s="169" t="s">
        <v>57</v>
      </c>
      <c r="AC44" s="170">
        <f>AC43/12</f>
        <v>1.550925925925925E-3</v>
      </c>
      <c r="AD44" s="164"/>
      <c r="AE44" s="1"/>
      <c r="AF44" s="1"/>
      <c r="AG44" s="1"/>
      <c r="AH44" s="165"/>
      <c r="AI44" s="166"/>
      <c r="AJ44" s="166"/>
      <c r="AK44" s="166"/>
      <c r="AL44" s="162"/>
      <c r="AM44" s="169" t="s">
        <v>57</v>
      </c>
      <c r="AN44" s="170">
        <f>AN43/12</f>
        <v>2.3016666666666667E-3</v>
      </c>
      <c r="AO44" s="164"/>
      <c r="AP44" s="169" t="s">
        <v>58</v>
      </c>
      <c r="AQ44" s="170">
        <f>$AN$43+0.0174+0.0063</f>
        <v>5.1319999999999998E-2</v>
      </c>
      <c r="AR44" s="1"/>
      <c r="AS44" s="165"/>
      <c r="AT44" s="166"/>
      <c r="AU44" s="166"/>
      <c r="AV44" s="166"/>
      <c r="AW44" s="162"/>
      <c r="AX44" s="169" t="s">
        <v>57</v>
      </c>
      <c r="AY44" s="170">
        <f>AY43/12</f>
        <v>2.3016666666666667E-3</v>
      </c>
      <c r="AZ44" s="164"/>
      <c r="BA44" s="169" t="s">
        <v>58</v>
      </c>
      <c r="BB44" s="170">
        <f>BB43</f>
        <v>5.7620000000000005E-2</v>
      </c>
      <c r="BC44" s="1"/>
      <c r="BD44" s="165"/>
      <c r="BE44" s="166"/>
      <c r="BF44" s="166"/>
      <c r="BG44" s="166"/>
      <c r="BH44" s="162"/>
      <c r="BI44" s="169" t="s">
        <v>57</v>
      </c>
      <c r="BJ44" s="170">
        <f>BJ43/12</f>
        <v>2.3016666666666667E-3</v>
      </c>
      <c r="BK44" s="164"/>
      <c r="BL44" s="169" t="s">
        <v>58</v>
      </c>
      <c r="BM44" s="170">
        <f>$BJ$43</f>
        <v>2.7619999999999999E-2</v>
      </c>
      <c r="BN44" s="1"/>
      <c r="BO44" s="165"/>
      <c r="BP44" s="166"/>
      <c r="BQ44" s="162"/>
      <c r="BR44" s="173" t="s">
        <v>42</v>
      </c>
      <c r="BS44" s="179">
        <f>VLOOKUP($BS$42,$BT$53:$BY$5031,6)</f>
        <v>270766.58881793288</v>
      </c>
      <c r="BT44" s="164"/>
      <c r="BU44" s="1"/>
      <c r="BV44" s="1"/>
      <c r="BW44" s="1"/>
      <c r="BX44" s="1"/>
      <c r="BY44" s="165"/>
      <c r="CA44" s="162"/>
      <c r="CB44" s="1"/>
      <c r="CC44" s="174" t="s">
        <v>42</v>
      </c>
      <c r="CD44" s="180">
        <f>VLOOKUP($CD$42,$CD$53:$CI$5031,6)</f>
        <v>290809.78716721246</v>
      </c>
      <c r="CE44" s="164"/>
      <c r="CF44" s="1"/>
      <c r="CG44" s="1"/>
      <c r="CH44" s="1"/>
      <c r="CI44" s="165"/>
      <c r="CJ44" s="1"/>
      <c r="CK44" s="162"/>
      <c r="CL44" s="1"/>
      <c r="CM44" s="174" t="s">
        <v>42</v>
      </c>
      <c r="CN44" s="180">
        <f>VLOOKUP($CD$42,$CN$53:$CS$5031,6)</f>
        <v>263979.45736549201</v>
      </c>
      <c r="CO44" s="164"/>
      <c r="CP44" s="1"/>
      <c r="CQ44" s="1"/>
      <c r="CR44" s="1"/>
      <c r="CS44" s="165"/>
      <c r="CT44" s="1"/>
      <c r="CU44" s="1"/>
      <c r="CV44" s="1"/>
      <c r="CW44" s="1"/>
      <c r="CX44" s="1"/>
      <c r="CY44" s="1"/>
      <c r="CZ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P44" s="162"/>
      <c r="DQ44" s="169" t="s">
        <v>57</v>
      </c>
      <c r="DR44" s="177">
        <f>DR43/12</f>
        <v>0</v>
      </c>
      <c r="DS44" s="1"/>
      <c r="DT44" s="1"/>
      <c r="DU44" s="1"/>
      <c r="DV44" s="165"/>
      <c r="DX44" s="162"/>
      <c r="DY44" s="169" t="s">
        <v>57</v>
      </c>
      <c r="DZ44" s="177">
        <f>DZ43/12</f>
        <v>2.8833333333333332E-3</v>
      </c>
      <c r="EA44" s="164"/>
      <c r="EB44" s="169" t="s">
        <v>58</v>
      </c>
      <c r="EC44" s="170">
        <f>DZ43+0.024</f>
        <v>5.8599999999999999E-2</v>
      </c>
      <c r="ED44" s="1"/>
      <c r="EE44" s="165"/>
      <c r="EG44" s="162"/>
      <c r="EH44" s="169" t="s">
        <v>57</v>
      </c>
      <c r="EI44" s="177">
        <f>EI43/12</f>
        <v>2.8833333333333332E-3</v>
      </c>
      <c r="EJ44" s="164"/>
      <c r="EK44" s="169" t="s">
        <v>58</v>
      </c>
      <c r="EL44" s="170">
        <f>EI43+0.03</f>
        <v>6.4599999999999991E-2</v>
      </c>
      <c r="EM44" s="1"/>
      <c r="EN44" s="165"/>
      <c r="EP44" s="162"/>
      <c r="EQ44" s="169" t="s">
        <v>57</v>
      </c>
      <c r="ER44" s="177">
        <f>ER43/12</f>
        <v>2.8833333333333332E-3</v>
      </c>
      <c r="ES44" s="164"/>
      <c r="ET44" s="169" t="s">
        <v>58</v>
      </c>
      <c r="EU44" s="170">
        <f>$ER$43</f>
        <v>3.4599999999999999E-2</v>
      </c>
      <c r="EV44" s="1"/>
      <c r="EW44" s="165"/>
    </row>
    <row r="45" spans="1:153" ht="14.25" customHeight="1" x14ac:dyDescent="0.2">
      <c r="A45" s="162"/>
      <c r="B45" s="169" t="s">
        <v>42</v>
      </c>
      <c r="C45" s="179">
        <f>C48*C42</f>
        <v>603887.43406298605</v>
      </c>
      <c r="D45" s="1"/>
      <c r="E45" s="1"/>
      <c r="F45" s="1"/>
      <c r="G45" s="165"/>
      <c r="I45" s="162"/>
      <c r="J45" s="169" t="s">
        <v>42</v>
      </c>
      <c r="K45" s="181">
        <f>VLOOKUP($K$42,$K$53:$P$1030,6)</f>
        <v>46694.445430845924</v>
      </c>
      <c r="L45" s="164"/>
      <c r="M45" s="1"/>
      <c r="N45" s="1"/>
      <c r="O45" s="1"/>
      <c r="P45" s="165"/>
      <c r="Q45" s="1"/>
      <c r="R45" s="162"/>
      <c r="S45" s="169" t="s">
        <v>42</v>
      </c>
      <c r="T45" s="181">
        <f>VLOOKUP($T$42,$T$53:$Y$1030,6)</f>
        <v>49536.076503111522</v>
      </c>
      <c r="U45" s="164"/>
      <c r="V45" s="1"/>
      <c r="W45" s="1"/>
      <c r="X45" s="1"/>
      <c r="Y45" s="165"/>
      <c r="Z45" s="166"/>
      <c r="AA45" s="162"/>
      <c r="AB45" s="169" t="s">
        <v>42</v>
      </c>
      <c r="AC45" s="181">
        <f>VLOOKUP($T$42,$AC$53:$AH$1030,6)</f>
        <v>46342.141217469514</v>
      </c>
      <c r="AD45" s="164"/>
      <c r="AE45" s="1"/>
      <c r="AF45" s="1"/>
      <c r="AG45" s="1"/>
      <c r="AH45" s="165"/>
      <c r="AI45" s="166"/>
      <c r="AJ45" s="166"/>
      <c r="AK45" s="166"/>
      <c r="AL45" s="162"/>
      <c r="AM45" s="169" t="s">
        <v>42</v>
      </c>
      <c r="AN45" s="181">
        <f>VLOOKUP($AN$42,$AN$53:$AS$502,6)</f>
        <v>0</v>
      </c>
      <c r="AO45" s="164"/>
      <c r="AP45" s="169" t="s">
        <v>59</v>
      </c>
      <c r="AQ45" s="170">
        <f>$AN$43+0.0188+0.0063</f>
        <v>5.2720000000000003E-2</v>
      </c>
      <c r="AR45" s="1"/>
      <c r="AS45" s="165"/>
      <c r="AT45" s="166"/>
      <c r="AU45" s="166"/>
      <c r="AV45" s="166"/>
      <c r="AW45" s="162"/>
      <c r="AX45" s="169" t="s">
        <v>42</v>
      </c>
      <c r="AY45" s="181">
        <f>VLOOKUP($AY$42,$AY$53:$BD$502,6)</f>
        <v>0</v>
      </c>
      <c r="AZ45" s="164"/>
      <c r="BA45" s="169" t="s">
        <v>59</v>
      </c>
      <c r="BB45" s="170">
        <f>BB44</f>
        <v>5.7620000000000005E-2</v>
      </c>
      <c r="BC45" s="1"/>
      <c r="BD45" s="165"/>
      <c r="BE45" s="166"/>
      <c r="BF45" s="166"/>
      <c r="BG45" s="166"/>
      <c r="BH45" s="162"/>
      <c r="BI45" s="169" t="s">
        <v>42</v>
      </c>
      <c r="BJ45" s="181">
        <f>VLOOKUP($BJ$42,$BJ$53:$BO$502,6)</f>
        <v>0</v>
      </c>
      <c r="BK45" s="164"/>
      <c r="BL45" s="169" t="s">
        <v>59</v>
      </c>
      <c r="BM45" s="170">
        <f>$BJ$43</f>
        <v>2.7619999999999999E-2</v>
      </c>
      <c r="BN45" s="1"/>
      <c r="BO45" s="165"/>
      <c r="BP45" s="166"/>
      <c r="BQ45" s="162"/>
      <c r="BR45" s="173" t="s">
        <v>60</v>
      </c>
      <c r="BS45" s="182">
        <f>VLOOKUP($BS$48,$BT$53:$BY$1031,6)</f>
        <v>2188.0145440821866</v>
      </c>
      <c r="BT45" s="164"/>
      <c r="BU45" s="1"/>
      <c r="BV45" s="1"/>
      <c r="BW45" s="1"/>
      <c r="BX45" s="1"/>
      <c r="BY45" s="165"/>
      <c r="CA45" s="162"/>
      <c r="CB45" s="1"/>
      <c r="CC45" s="174" t="s">
        <v>60</v>
      </c>
      <c r="CD45" s="183">
        <f>VLOOKUP($CD$48,$CD$53:$CI$1031,6)</f>
        <v>2292.6540527898296</v>
      </c>
      <c r="CE45" s="164"/>
      <c r="CF45" s="1"/>
      <c r="CG45" s="1"/>
      <c r="CH45" s="1"/>
      <c r="CI45" s="165"/>
      <c r="CJ45" s="1"/>
      <c r="CK45" s="162"/>
      <c r="CL45" s="1"/>
      <c r="CM45" s="174" t="s">
        <v>60</v>
      </c>
      <c r="CN45" s="183">
        <f>VLOOKUP($CD$48,$CN$53:$CS$5031,6)</f>
        <v>2188.0145440821866</v>
      </c>
      <c r="CO45" s="164"/>
      <c r="CP45" s="1"/>
      <c r="CQ45" s="1"/>
      <c r="CR45" s="1"/>
      <c r="CS45" s="165"/>
      <c r="CT45" s="1"/>
      <c r="CU45" s="1"/>
      <c r="CV45" s="1"/>
      <c r="CW45" s="1"/>
      <c r="CX45" s="1"/>
      <c r="CY45" s="1"/>
      <c r="CZ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P45" s="162"/>
      <c r="DQ45" s="169" t="s">
        <v>42</v>
      </c>
      <c r="DR45" s="179">
        <f>DR48*DR42</f>
        <v>0</v>
      </c>
      <c r="DS45" s="1"/>
      <c r="DT45" s="1"/>
      <c r="DU45" s="1"/>
      <c r="DV45" s="165"/>
      <c r="DX45" s="162"/>
      <c r="DY45" s="169" t="s">
        <v>42</v>
      </c>
      <c r="DZ45" s="179">
        <f>VLOOKUP($DZ$42,$DZ$53:$EE$550,6)</f>
        <v>0</v>
      </c>
      <c r="EA45" s="164"/>
      <c r="EB45" s="169" t="s">
        <v>59</v>
      </c>
      <c r="EC45" s="170">
        <f>DZ43+0.0257</f>
        <v>6.0299999999999999E-2</v>
      </c>
      <c r="ED45" s="1"/>
      <c r="EE45" s="165"/>
      <c r="EG45" s="162"/>
      <c r="EH45" s="169" t="s">
        <v>42</v>
      </c>
      <c r="EI45" s="179">
        <f>VLOOKUP($EI$42,$EI$53:$EN$550,6)</f>
        <v>0</v>
      </c>
      <c r="EJ45" s="164"/>
      <c r="EK45" s="169" t="s">
        <v>59</v>
      </c>
      <c r="EL45" s="170">
        <f>EI43+0.03</f>
        <v>6.4599999999999991E-2</v>
      </c>
      <c r="EM45" s="1"/>
      <c r="EN45" s="165"/>
      <c r="EP45" s="162"/>
      <c r="EQ45" s="169" t="s">
        <v>42</v>
      </c>
      <c r="ER45" s="179">
        <f>VLOOKUP($DZ$42,$ER$53:$EW$550,6)</f>
        <v>0</v>
      </c>
      <c r="ES45" s="164"/>
      <c r="ET45" s="169" t="s">
        <v>59</v>
      </c>
      <c r="EU45" s="170">
        <f>$ER$43</f>
        <v>3.4599999999999999E-2</v>
      </c>
      <c r="EV45" s="1"/>
      <c r="EW45" s="165"/>
    </row>
    <row r="46" spans="1:153" ht="14.25" customHeight="1" thickBot="1" x14ac:dyDescent="0.25">
      <c r="A46" s="162"/>
      <c r="B46" s="169" t="s">
        <v>60</v>
      </c>
      <c r="C46" s="184">
        <f>C48*C49</f>
        <v>6290.4941048227711</v>
      </c>
      <c r="D46" s="164"/>
      <c r="E46" s="1"/>
      <c r="F46" s="1"/>
      <c r="G46" s="165"/>
      <c r="I46" s="162"/>
      <c r="J46" s="169" t="s">
        <v>60</v>
      </c>
      <c r="K46" s="185">
        <f>VLOOKUP($K$49,$K$53:$P$1030,6)</f>
        <v>477.9454358813349</v>
      </c>
      <c r="L46" s="164"/>
      <c r="M46" s="1"/>
      <c r="N46" s="1"/>
      <c r="O46" s="1"/>
      <c r="P46" s="165"/>
      <c r="Q46" s="1"/>
      <c r="R46" s="162"/>
      <c r="S46" s="169" t="s">
        <v>60</v>
      </c>
      <c r="T46" s="185">
        <f>VLOOKUP($K$49,$K$53:$P$1030,6)</f>
        <v>477.9454358813349</v>
      </c>
      <c r="U46" s="164"/>
      <c r="V46" s="1"/>
      <c r="W46" s="1"/>
      <c r="X46" s="1"/>
      <c r="Y46" s="165"/>
      <c r="Z46" s="166"/>
      <c r="AA46" s="162"/>
      <c r="AB46" s="169" t="s">
        <v>60</v>
      </c>
      <c r="AC46" s="185">
        <f>VLOOKUP($K$49,$K$53:$P$1030,6)</f>
        <v>477.9454358813349</v>
      </c>
      <c r="AD46" s="164"/>
      <c r="AE46" s="1"/>
      <c r="AF46" s="1"/>
      <c r="AG46" s="1"/>
      <c r="AH46" s="165"/>
      <c r="AI46" s="166"/>
      <c r="AJ46" s="166"/>
      <c r="AK46" s="166"/>
      <c r="AL46" s="162"/>
      <c r="AM46" s="169" t="s">
        <v>60</v>
      </c>
      <c r="AN46" s="185">
        <f>VLOOKUP($K$49,$K$53:$P$1030,6)</f>
        <v>477.9454358813349</v>
      </c>
      <c r="AO46" s="164"/>
      <c r="AP46" s="1"/>
      <c r="AQ46" s="1"/>
      <c r="AR46" s="1"/>
      <c r="AS46" s="165"/>
      <c r="AT46" s="166"/>
      <c r="AU46" s="166"/>
      <c r="AV46" s="166"/>
      <c r="AW46" s="162"/>
      <c r="AX46" s="169" t="s">
        <v>60</v>
      </c>
      <c r="AY46" s="185">
        <f>VLOOKUP($K$49,$AY$53:$BD$502,6)</f>
        <v>0</v>
      </c>
      <c r="AZ46" s="164"/>
      <c r="BA46" s="1"/>
      <c r="BB46" s="1"/>
      <c r="BC46" s="1"/>
      <c r="BD46" s="165"/>
      <c r="BE46" s="166"/>
      <c r="BF46" s="166"/>
      <c r="BG46" s="166"/>
      <c r="BH46" s="162"/>
      <c r="BI46" s="169" t="s">
        <v>60</v>
      </c>
      <c r="BJ46" s="185">
        <f>VLOOKUP($K$49,$BJ$53:$BO$502,6)</f>
        <v>0</v>
      </c>
      <c r="BK46" s="164"/>
      <c r="BL46" s="1"/>
      <c r="BM46" s="1"/>
      <c r="BN46" s="1"/>
      <c r="BO46" s="165"/>
      <c r="BP46" s="166"/>
      <c r="BQ46" s="162"/>
      <c r="BR46" s="186" t="s">
        <v>61</v>
      </c>
      <c r="BS46" s="187">
        <f>BS44-BS45</f>
        <v>268578.57427385071</v>
      </c>
      <c r="BT46" s="164"/>
      <c r="BU46" s="1"/>
      <c r="BV46" s="1"/>
      <c r="BW46" s="1"/>
      <c r="BX46" s="1"/>
      <c r="BY46" s="165"/>
      <c r="CA46" s="162"/>
      <c r="CB46" s="1"/>
      <c r="CC46" s="188" t="s">
        <v>61</v>
      </c>
      <c r="CD46" s="183">
        <f>CD44-CD45</f>
        <v>288517.13311442261</v>
      </c>
      <c r="CE46" s="164"/>
      <c r="CF46" s="1"/>
      <c r="CG46" s="1"/>
      <c r="CH46" s="1"/>
      <c r="CI46" s="165"/>
      <c r="CJ46" s="1"/>
      <c r="CK46" s="162"/>
      <c r="CL46" s="1"/>
      <c r="CM46" s="188" t="s">
        <v>61</v>
      </c>
      <c r="CN46" s="183">
        <f>CN44-CN45</f>
        <v>261791.44282140982</v>
      </c>
      <c r="CO46" s="164"/>
      <c r="CP46" s="1"/>
      <c r="CQ46" s="1"/>
      <c r="CR46" s="1"/>
      <c r="CS46" s="165"/>
      <c r="CT46" s="1"/>
      <c r="CU46" s="1"/>
      <c r="CV46" s="1"/>
      <c r="CW46" s="1"/>
      <c r="CX46" s="1"/>
      <c r="CY46" s="1"/>
      <c r="CZ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P46" s="162"/>
      <c r="DQ46" s="169" t="s">
        <v>60</v>
      </c>
      <c r="DR46" s="184">
        <f>DR48*DR49</f>
        <v>0</v>
      </c>
      <c r="DS46" s="164"/>
      <c r="DT46" s="1"/>
      <c r="DU46" s="1"/>
      <c r="DV46" s="165"/>
      <c r="DX46" s="162"/>
      <c r="DY46" s="169" t="s">
        <v>60</v>
      </c>
      <c r="DZ46" s="184">
        <f>VLOOKUP($K$49,$K$53:$P$1030,6)</f>
        <v>477.9454358813349</v>
      </c>
      <c r="EA46" s="189"/>
      <c r="EB46" s="166"/>
      <c r="EC46" s="166"/>
      <c r="ED46" s="166"/>
      <c r="EE46" s="165"/>
      <c r="EG46" s="162"/>
      <c r="EH46" s="169" t="s">
        <v>60</v>
      </c>
      <c r="EI46" s="184">
        <f>VLOOKUP($K$49,$K$53:$P$1030,6)</f>
        <v>477.9454358813349</v>
      </c>
      <c r="EJ46" s="189"/>
      <c r="EK46" s="166"/>
      <c r="EL46" s="166"/>
      <c r="EM46" s="166"/>
      <c r="EN46" s="165"/>
      <c r="EP46" s="162"/>
      <c r="EQ46" s="169" t="s">
        <v>60</v>
      </c>
      <c r="ER46" s="184">
        <f>VLOOKUP($K$49,$K$53:$P$1030,6)</f>
        <v>477.9454358813349</v>
      </c>
      <c r="ES46" s="189"/>
      <c r="ET46" s="166"/>
      <c r="EU46" s="166"/>
      <c r="EV46" s="166"/>
      <c r="EW46" s="165"/>
    </row>
    <row r="47" spans="1:153" ht="14.25" customHeight="1" thickTop="1" thickBot="1" x14ac:dyDescent="0.25">
      <c r="A47" s="162"/>
      <c r="B47" s="190" t="s">
        <v>61</v>
      </c>
      <c r="C47" s="187">
        <f>C45-C46</f>
        <v>597596.9399581633</v>
      </c>
      <c r="D47" s="164"/>
      <c r="E47" s="1"/>
      <c r="F47" s="1"/>
      <c r="G47" s="165"/>
      <c r="I47" s="162"/>
      <c r="J47" s="191" t="s">
        <v>61</v>
      </c>
      <c r="K47" s="192">
        <f>K45-K46</f>
        <v>46216.499994964586</v>
      </c>
      <c r="L47" s="164"/>
      <c r="M47" s="1"/>
      <c r="N47" s="1"/>
      <c r="O47" s="1"/>
      <c r="P47" s="165"/>
      <c r="Q47" s="1"/>
      <c r="R47" s="162"/>
      <c r="S47" s="191" t="s">
        <v>61</v>
      </c>
      <c r="T47" s="192">
        <f>T45-T46</f>
        <v>49058.131067230184</v>
      </c>
      <c r="U47" s="164"/>
      <c r="V47" s="1"/>
      <c r="W47" s="1"/>
      <c r="X47" s="1"/>
      <c r="Y47" s="165"/>
      <c r="Z47" s="166"/>
      <c r="AA47" s="162"/>
      <c r="AB47" s="191" t="s">
        <v>61</v>
      </c>
      <c r="AC47" s="192">
        <f>AC45-AC46</f>
        <v>45864.195781588176</v>
      </c>
      <c r="AD47" s="164"/>
      <c r="AE47" s="1"/>
      <c r="AF47" s="1"/>
      <c r="AG47" s="1"/>
      <c r="AH47" s="165"/>
      <c r="AI47" s="166"/>
      <c r="AJ47" s="166"/>
      <c r="AK47" s="166"/>
      <c r="AL47" s="162"/>
      <c r="AM47" s="191" t="s">
        <v>61</v>
      </c>
      <c r="AN47" s="192">
        <f>AN45-AN46</f>
        <v>-477.9454358813349</v>
      </c>
      <c r="AO47" s="164"/>
      <c r="AP47" s="1"/>
      <c r="AQ47" s="1"/>
      <c r="AR47" s="1"/>
      <c r="AS47" s="165"/>
      <c r="AT47" s="166"/>
      <c r="AU47" s="166"/>
      <c r="AV47" s="166"/>
      <c r="AW47" s="162"/>
      <c r="AX47" s="191" t="s">
        <v>61</v>
      </c>
      <c r="AY47" s="192">
        <f>AY45-AY46</f>
        <v>0</v>
      </c>
      <c r="AZ47" s="164"/>
      <c r="BA47" s="1"/>
      <c r="BB47" s="1"/>
      <c r="BC47" s="1"/>
      <c r="BD47" s="165"/>
      <c r="BE47" s="166"/>
      <c r="BF47" s="166"/>
      <c r="BG47" s="166"/>
      <c r="BH47" s="162"/>
      <c r="BI47" s="191" t="s">
        <v>61</v>
      </c>
      <c r="BJ47" s="192">
        <f>BJ45-BJ46</f>
        <v>0</v>
      </c>
      <c r="BK47" s="164"/>
      <c r="BL47" s="1"/>
      <c r="BM47" s="1"/>
      <c r="BN47" s="1"/>
      <c r="BO47" s="165"/>
      <c r="BP47" s="166"/>
      <c r="BQ47" s="162"/>
      <c r="BR47" s="2" t="s">
        <v>62</v>
      </c>
      <c r="BS47" s="193">
        <f>(PMT(BR53,BS42,BS40))*-1</f>
        <v>1094.0072720410933</v>
      </c>
      <c r="BT47" s="194" t="s">
        <v>63</v>
      </c>
      <c r="BU47" s="195" t="s">
        <v>62</v>
      </c>
      <c r="BV47" s="195" t="s">
        <v>64</v>
      </c>
      <c r="BW47" s="195" t="s">
        <v>44</v>
      </c>
      <c r="BX47" s="1"/>
      <c r="BY47" s="165"/>
      <c r="CA47" s="162"/>
      <c r="CB47" s="1"/>
      <c r="CC47" s="116" t="s">
        <v>62</v>
      </c>
      <c r="CD47" s="196">
        <f>(PMT(CB53,CD42,CD40))*-1</f>
        <v>1146.3270263949148</v>
      </c>
      <c r="CE47" s="124" t="s">
        <v>65</v>
      </c>
      <c r="CF47" s="124" t="s">
        <v>62</v>
      </c>
      <c r="CG47" s="124" t="s">
        <v>64</v>
      </c>
      <c r="CH47" s="124" t="s">
        <v>44</v>
      </c>
      <c r="CI47" s="165"/>
      <c r="CJ47" s="1"/>
      <c r="CK47" s="162"/>
      <c r="CL47" s="1"/>
      <c r="CM47" s="116" t="s">
        <v>62</v>
      </c>
      <c r="CN47" s="196">
        <f>(PMT(CL53,CN42,CN40))*-1</f>
        <v>1094.0072720410933</v>
      </c>
      <c r="CO47" s="124" t="s">
        <v>65</v>
      </c>
      <c r="CP47" s="124" t="s">
        <v>62</v>
      </c>
      <c r="CQ47" s="124" t="s">
        <v>64</v>
      </c>
      <c r="CR47" s="124" t="s">
        <v>44</v>
      </c>
      <c r="CS47" s="165"/>
      <c r="CT47" s="1"/>
      <c r="CU47" s="1"/>
      <c r="CV47" s="1"/>
      <c r="CW47" s="1"/>
      <c r="CX47" s="1"/>
      <c r="CY47" s="1"/>
      <c r="CZ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P47" s="162"/>
      <c r="DQ47" s="190" t="s">
        <v>61</v>
      </c>
      <c r="DR47" s="187">
        <f>DR45-DR46</f>
        <v>0</v>
      </c>
      <c r="DS47" s="164"/>
      <c r="DT47" s="1"/>
      <c r="DU47" s="1"/>
      <c r="DV47" s="165"/>
      <c r="DX47" s="162"/>
      <c r="DY47" s="190" t="s">
        <v>61</v>
      </c>
      <c r="DZ47" s="187">
        <f>DZ45-DZ46</f>
        <v>-477.9454358813349</v>
      </c>
      <c r="EA47" s="197"/>
      <c r="EB47" s="198"/>
      <c r="EC47" s="198"/>
      <c r="ED47" s="199"/>
      <c r="EE47" s="165"/>
      <c r="EG47" s="162"/>
      <c r="EH47" s="190" t="s">
        <v>61</v>
      </c>
      <c r="EI47" s="187">
        <f>EI45-EI46</f>
        <v>-477.9454358813349</v>
      </c>
      <c r="EJ47" s="197"/>
      <c r="EK47" s="198"/>
      <c r="EL47" s="198"/>
      <c r="EM47" s="199"/>
      <c r="EN47" s="165"/>
      <c r="EP47" s="162"/>
      <c r="EQ47" s="190" t="s">
        <v>61</v>
      </c>
      <c r="ER47" s="187">
        <f>ER45-ER46</f>
        <v>-477.9454358813349</v>
      </c>
      <c r="ES47" s="197"/>
      <c r="ET47" s="198"/>
      <c r="EU47" s="198"/>
      <c r="EV47" s="199"/>
      <c r="EW47" s="165"/>
    </row>
    <row r="48" spans="1:153" ht="14.25" customHeight="1" thickBot="1" x14ac:dyDescent="0.25">
      <c r="A48" s="162"/>
      <c r="B48" s="200" t="s">
        <v>62</v>
      </c>
      <c r="C48" s="201">
        <f>(PMT(C44,C42,C40))*-1</f>
        <v>3145.2470524113855</v>
      </c>
      <c r="D48" s="194" t="s">
        <v>63</v>
      </c>
      <c r="E48" s="195" t="s">
        <v>62</v>
      </c>
      <c r="F48" s="195" t="s">
        <v>64</v>
      </c>
      <c r="G48" s="202" t="s">
        <v>44</v>
      </c>
      <c r="I48" s="162"/>
      <c r="J48" s="2" t="s">
        <v>66</v>
      </c>
      <c r="K48" s="193">
        <f>(PMT(K44,K42,K40*(1+J53))*-1)</f>
        <v>238.9488230583616</v>
      </c>
      <c r="L48" s="194" t="s">
        <v>63</v>
      </c>
      <c r="M48" s="195" t="s">
        <v>62</v>
      </c>
      <c r="N48" s="195" t="s">
        <v>64</v>
      </c>
      <c r="O48" s="202" t="s">
        <v>44</v>
      </c>
      <c r="P48" s="165"/>
      <c r="Q48" s="1"/>
      <c r="R48" s="162"/>
      <c r="S48" s="2" t="s">
        <v>66</v>
      </c>
      <c r="T48" s="193">
        <f>(PMT(T44,T42,T40*(1+S53))*-1)</f>
        <v>238.96554780350118</v>
      </c>
      <c r="U48" s="194" t="s">
        <v>63</v>
      </c>
      <c r="V48" s="195" t="s">
        <v>62</v>
      </c>
      <c r="W48" s="195" t="s">
        <v>64</v>
      </c>
      <c r="X48" s="202" t="s">
        <v>44</v>
      </c>
      <c r="Y48" s="165"/>
      <c r="Z48" s="166"/>
      <c r="AA48" s="162"/>
      <c r="AB48" s="2" t="s">
        <v>66</v>
      </c>
      <c r="AC48" s="193">
        <f>(PMT(AC44,AC42,AC40*(1+AB53))*-1)</f>
        <v>238.9488230583616</v>
      </c>
      <c r="AD48" s="194" t="s">
        <v>63</v>
      </c>
      <c r="AE48" s="195" t="s">
        <v>62</v>
      </c>
      <c r="AF48" s="195" t="s">
        <v>64</v>
      </c>
      <c r="AG48" s="202" t="s">
        <v>44</v>
      </c>
      <c r="AH48" s="165"/>
      <c r="AI48" s="166"/>
      <c r="AJ48" s="166"/>
      <c r="AK48" s="166"/>
      <c r="AL48" s="162"/>
      <c r="AM48" s="2" t="s">
        <v>66</v>
      </c>
      <c r="AN48" s="193">
        <f>(PMT(AN44,AN42,AN40*(1+AM53))*-1)</f>
        <v>0</v>
      </c>
      <c r="AO48" s="194" t="s">
        <v>63</v>
      </c>
      <c r="AP48" s="195" t="s">
        <v>62</v>
      </c>
      <c r="AQ48" s="195" t="s">
        <v>64</v>
      </c>
      <c r="AR48" s="202" t="s">
        <v>44</v>
      </c>
      <c r="AS48" s="165"/>
      <c r="AT48" s="166"/>
      <c r="AU48" s="166"/>
      <c r="AV48" s="166"/>
      <c r="AW48" s="162"/>
      <c r="AX48" s="2" t="s">
        <v>66</v>
      </c>
      <c r="AY48" s="193">
        <f>(PMT(AY44,AY42,AY40*(1+AX53))*-1)</f>
        <v>0</v>
      </c>
      <c r="AZ48" s="194" t="s">
        <v>63</v>
      </c>
      <c r="BA48" s="195" t="s">
        <v>62</v>
      </c>
      <c r="BB48" s="195" t="s">
        <v>64</v>
      </c>
      <c r="BC48" s="202" t="s">
        <v>44</v>
      </c>
      <c r="BD48" s="165"/>
      <c r="BE48" s="166"/>
      <c r="BF48" s="166"/>
      <c r="BG48" s="166"/>
      <c r="BH48" s="162"/>
      <c r="BI48" s="2" t="s">
        <v>66</v>
      </c>
      <c r="BJ48" s="193">
        <f>(PMT(BJ44,BJ42,BJ40*(1+BI53))*-1)</f>
        <v>0</v>
      </c>
      <c r="BK48" s="194" t="s">
        <v>63</v>
      </c>
      <c r="BL48" s="195" t="s">
        <v>62</v>
      </c>
      <c r="BM48" s="195" t="s">
        <v>64</v>
      </c>
      <c r="BN48" s="202" t="s">
        <v>44</v>
      </c>
      <c r="BO48" s="165"/>
      <c r="BP48" s="166"/>
      <c r="BQ48" s="162"/>
      <c r="BR48" s="203" t="s">
        <v>67</v>
      </c>
      <c r="BS48" s="204">
        <f>A2</f>
        <v>2</v>
      </c>
      <c r="BT48" s="152">
        <f>VLOOKUP($BS$48,$BT$53:$BY$1038,2)</f>
        <v>224112.24272795892</v>
      </c>
      <c r="BU48" s="152">
        <f>VLOOKUP($BS$48,$BT$53:$BY$1038,3)</f>
        <v>1094.0072720410933</v>
      </c>
      <c r="BV48" s="152">
        <f>VLOOKUP($BS$48,$BT$53:$BY$1038,4)</f>
        <v>888.57104954046429</v>
      </c>
      <c r="BW48" s="152">
        <f>VLOOKUP($BS$48,$BT$53:$BY$1038,5)</f>
        <v>205.43622250062901</v>
      </c>
      <c r="BX48" s="1"/>
      <c r="BY48" s="165"/>
      <c r="CA48" s="162"/>
      <c r="CB48" s="1"/>
      <c r="CC48" s="205" t="s">
        <v>67</v>
      </c>
      <c r="CD48" s="206">
        <f>A2</f>
        <v>2</v>
      </c>
      <c r="CE48" s="149">
        <f>VLOOKUP($A$2,$CD$53:$CI$1038,2)</f>
        <v>224155.92297360508</v>
      </c>
      <c r="CF48" s="149">
        <f>VLOOKUP($A$2,$CD$53:$CI$1038,3)</f>
        <v>1146.3270263949146</v>
      </c>
      <c r="CG48" s="149">
        <f>VLOOKUP($A$2,$CD$53:$CI$1038,4)</f>
        <v>845.21090320037183</v>
      </c>
      <c r="CH48" s="149">
        <f>VLOOKUP($A$2,$CD$53:$CI$1038,5)</f>
        <v>301.11612319454281</v>
      </c>
      <c r="CI48" s="165"/>
      <c r="CJ48" s="1"/>
      <c r="CK48" s="162"/>
      <c r="CL48" s="1"/>
      <c r="CM48" s="205" t="s">
        <v>67</v>
      </c>
      <c r="CN48" s="206" t="str">
        <f>K2</f>
        <v>סה"כ לתשלום</v>
      </c>
      <c r="CO48" s="149">
        <f>VLOOKUP($A$2,$CN$53:$CS$5031,2)</f>
        <v>224112.24272795892</v>
      </c>
      <c r="CP48" s="149">
        <f>VLOOKUP($A$2,$CN$53:$CS$5031,3)</f>
        <v>1094.0072720410933</v>
      </c>
      <c r="CQ48" s="149">
        <f>VLOOKUP($A$2,$CN$53:$CS$5031,4)</f>
        <v>888.57104954046429</v>
      </c>
      <c r="CR48" s="149">
        <f>VLOOKUP($A$2,$CN$53:$CS$5031,5)</f>
        <v>205.43622250062901</v>
      </c>
      <c r="CS48" s="165"/>
      <c r="CT48" s="1"/>
      <c r="CU48" s="1"/>
      <c r="CW48" s="1"/>
      <c r="CX48" s="1"/>
      <c r="CY48" s="1"/>
      <c r="CZ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P48" s="162"/>
      <c r="DQ48" s="200" t="s">
        <v>62</v>
      </c>
      <c r="DR48" s="201">
        <f>(PMT(DR44,DR42,DR40))*-1</f>
        <v>0</v>
      </c>
      <c r="DS48" s="194" t="s">
        <v>63</v>
      </c>
      <c r="DT48" s="195" t="s">
        <v>62</v>
      </c>
      <c r="DU48" s="195" t="s">
        <v>64</v>
      </c>
      <c r="DV48" s="202" t="s">
        <v>44</v>
      </c>
      <c r="DX48" s="162"/>
      <c r="DY48" s="200" t="s">
        <v>66</v>
      </c>
      <c r="DZ48" s="201">
        <f>(PMT(DZ44,DZ42,DZ40)*-1)</f>
        <v>0</v>
      </c>
      <c r="EA48" s="152" t="s">
        <v>63</v>
      </c>
      <c r="EB48" s="152" t="s">
        <v>62</v>
      </c>
      <c r="EC48" s="152" t="s">
        <v>64</v>
      </c>
      <c r="ED48" s="207" t="s">
        <v>44</v>
      </c>
      <c r="EE48" s="165"/>
      <c r="EG48" s="162"/>
      <c r="EH48" s="200" t="s">
        <v>66</v>
      </c>
      <c r="EI48" s="201">
        <f>(PMT(EI44,EI42,EI40)*-1)</f>
        <v>0</v>
      </c>
      <c r="EJ48" s="152" t="s">
        <v>63</v>
      </c>
      <c r="EK48" s="152" t="s">
        <v>62</v>
      </c>
      <c r="EL48" s="152" t="s">
        <v>64</v>
      </c>
      <c r="EM48" s="207" t="s">
        <v>44</v>
      </c>
      <c r="EN48" s="165"/>
      <c r="EP48" s="162"/>
      <c r="EQ48" s="200" t="s">
        <v>66</v>
      </c>
      <c r="ER48" s="201">
        <f>(PMT(ER44,ER42,ER40)*-1)</f>
        <v>0</v>
      </c>
      <c r="ES48" s="152" t="s">
        <v>63</v>
      </c>
      <c r="ET48" s="152" t="s">
        <v>62</v>
      </c>
      <c r="EU48" s="152" t="s">
        <v>64</v>
      </c>
      <c r="EV48" s="207" t="s">
        <v>44</v>
      </c>
      <c r="EW48" s="165"/>
    </row>
    <row r="49" spans="1:153" ht="14.25" customHeight="1" thickBot="1" x14ac:dyDescent="0.25">
      <c r="A49" s="162"/>
      <c r="B49" s="203" t="s">
        <v>67</v>
      </c>
      <c r="C49" s="208">
        <f>A2</f>
        <v>2</v>
      </c>
      <c r="D49" s="209">
        <f>VLOOKUP($C$49,$B$53:$H$1038,2)</f>
        <v>485478.71128092194</v>
      </c>
      <c r="E49" s="152">
        <f>VLOOKUP($C$49,$B$53:$H$1038,3)</f>
        <v>3145.2470524113855</v>
      </c>
      <c r="F49" s="152">
        <f>VLOOKUP($C$49,$B$53:$H$1038,4)</f>
        <v>2025.9489125137072</v>
      </c>
      <c r="G49" s="210">
        <f>VLOOKUP($C$49,$B$53:$H$1038,5)</f>
        <v>1119.2981398976783</v>
      </c>
      <c r="I49" s="162"/>
      <c r="J49" s="116" t="s">
        <v>62</v>
      </c>
      <c r="K49" s="204">
        <f>A2</f>
        <v>2</v>
      </c>
      <c r="L49" s="152">
        <f>VLOOKUP($A$2,$K$53:$P$1038,2)</f>
        <v>37330.431308479114</v>
      </c>
      <c r="M49" s="152">
        <f>VLOOKUP($A$2,$K$53:$P$1038,3)</f>
        <v>238.99661282297333</v>
      </c>
      <c r="N49" s="152">
        <f>VLOOKUP($A$2,$K$53:$P$1038,4)</f>
        <v>181.09987908065622</v>
      </c>
      <c r="O49" s="210">
        <f>VLOOKUP($A$2,$K$53:$P$1038,5)</f>
        <v>57.89673374231711</v>
      </c>
      <c r="P49" s="165"/>
      <c r="Q49" s="1"/>
      <c r="R49" s="162"/>
      <c r="S49" s="116" t="s">
        <v>62</v>
      </c>
      <c r="T49" s="204">
        <f>A2</f>
        <v>2</v>
      </c>
      <c r="U49" s="152">
        <f>VLOOKUP($A$2,$T$53:$Y$1038,2)</f>
        <v>37338.269758452436</v>
      </c>
      <c r="V49" s="152">
        <f>VLOOKUP($A$2,$T$53:$Y$1038,3)</f>
        <v>239.04679608975439</v>
      </c>
      <c r="W49" s="152">
        <f>VLOOKUP($A$2,$T$53:$Y$1038,4)</f>
        <v>181.13790549215457</v>
      </c>
      <c r="X49" s="152">
        <f>VLOOKUP($A$2,$T$53:$Y$1038,5)</f>
        <v>57.908890597599807</v>
      </c>
      <c r="Y49" s="165"/>
      <c r="Z49" s="166"/>
      <c r="AA49" s="162"/>
      <c r="AB49" s="116" t="s">
        <v>62</v>
      </c>
      <c r="AC49" s="204">
        <f>J2</f>
        <v>0</v>
      </c>
      <c r="AD49" s="152">
        <f>VLOOKUP($A$2,$AC$53:$AH$1038,2)</f>
        <v>37329.752709084292</v>
      </c>
      <c r="AE49" s="152">
        <f>VLOOKUP($A$2,$AC$53:$AH$1038,3)</f>
        <v>238.99226829891768</v>
      </c>
      <c r="AF49" s="152">
        <f>VLOOKUP($A$2,$AC$53:$AH$1038,4)</f>
        <v>181.0965870139953</v>
      </c>
      <c r="AG49" s="152">
        <f>VLOOKUP($A$2,$AC$53:$AH$1038,5)</f>
        <v>57.895681284922361</v>
      </c>
      <c r="AH49" s="165"/>
      <c r="AI49" s="166"/>
      <c r="AJ49" s="166"/>
      <c r="AK49" s="166"/>
      <c r="AL49" s="162"/>
      <c r="AM49" s="116" t="s">
        <v>62</v>
      </c>
      <c r="AN49" s="204">
        <f>A2</f>
        <v>2</v>
      </c>
      <c r="AO49" s="152">
        <f>VLOOKUP($A$2,$AN$53:$AS$502,2)</f>
        <v>0</v>
      </c>
      <c r="AP49" s="152">
        <f>VLOOKUP($A$2,$AN$53:$AS$502,3)</f>
        <v>0</v>
      </c>
      <c r="AQ49" s="152">
        <f>VLOOKUP($A$2,$AN$53:$AS$502,4)</f>
        <v>0</v>
      </c>
      <c r="AR49" s="210">
        <f>VLOOKUP($A$2,$AN$53:$AS$502,5)</f>
        <v>0</v>
      </c>
      <c r="AS49" s="165"/>
      <c r="AT49" s="166"/>
      <c r="AU49" s="166"/>
      <c r="AV49" s="166"/>
      <c r="AW49" s="162"/>
      <c r="AX49" s="116" t="s">
        <v>62</v>
      </c>
      <c r="AY49" s="204">
        <f>AN49</f>
        <v>2</v>
      </c>
      <c r="AZ49" s="152">
        <f>VLOOKUP($A$2,$AY$53:$BD$502,2)</f>
        <v>0</v>
      </c>
      <c r="BA49" s="152">
        <f>VLOOKUP($A$2,$AY$53:$BD$502,3)</f>
        <v>0</v>
      </c>
      <c r="BB49" s="152">
        <f>VLOOKUP($A$2,$AY$53:$BD$502,4)</f>
        <v>0</v>
      </c>
      <c r="BC49" s="152">
        <f>VLOOKUP($A$2,$AY$53:$BD$502,5)</f>
        <v>0</v>
      </c>
      <c r="BD49" s="165"/>
      <c r="BE49" s="166"/>
      <c r="BF49" s="166"/>
      <c r="BG49" s="166"/>
      <c r="BH49" s="162"/>
      <c r="BI49" s="116" t="s">
        <v>62</v>
      </c>
      <c r="BJ49" s="204">
        <f>AY49</f>
        <v>2</v>
      </c>
      <c r="BK49" s="152">
        <f>VLOOKUP($A$2,$BJ$53:$BO$502,2)</f>
        <v>0</v>
      </c>
      <c r="BL49" s="152">
        <f>VLOOKUP($A$2,$BJ$53:$BO$502,3)</f>
        <v>0</v>
      </c>
      <c r="BM49" s="152">
        <f>VLOOKUP($A$2,$BJ$53:$BO$502,4)</f>
        <v>0</v>
      </c>
      <c r="BN49" s="152">
        <f>VLOOKUP($A$2,$BJ$53:$BO$502,5)</f>
        <v>0</v>
      </c>
      <c r="BO49" s="165"/>
      <c r="BP49" s="166"/>
      <c r="BQ49" s="162"/>
      <c r="BR49" s="1"/>
      <c r="BS49" s="1"/>
      <c r="BT49" s="1"/>
      <c r="BU49" s="1"/>
      <c r="BV49" s="1"/>
      <c r="BW49" s="1"/>
      <c r="BX49" s="1"/>
      <c r="BY49" s="165"/>
      <c r="CA49" s="162"/>
      <c r="CB49" s="1"/>
      <c r="CC49" s="1"/>
      <c r="CD49" s="1"/>
      <c r="CE49" s="1"/>
      <c r="CF49" s="1"/>
      <c r="CG49" s="1"/>
      <c r="CH49" s="1"/>
      <c r="CI49" s="165"/>
      <c r="CJ49" s="1"/>
      <c r="CK49" s="162"/>
      <c r="CL49" s="1"/>
      <c r="CM49" s="1"/>
      <c r="CN49" s="1"/>
      <c r="CO49" s="1"/>
      <c r="CP49" s="1"/>
      <c r="CQ49" s="1"/>
      <c r="CR49" s="1"/>
      <c r="CS49" s="165"/>
      <c r="CT49" s="1"/>
      <c r="CU49" s="211" t="s">
        <v>10</v>
      </c>
      <c r="CW49" s="1"/>
      <c r="CX49" s="1"/>
      <c r="CY49" s="1"/>
      <c r="CZ49" s="1"/>
      <c r="DB49" s="211" t="s">
        <v>18</v>
      </c>
      <c r="DC49" s="1"/>
      <c r="DD49" s="1"/>
      <c r="DE49" s="1"/>
      <c r="DF49" s="1"/>
      <c r="DG49" s="1"/>
      <c r="DH49" s="1"/>
      <c r="DI49" s="211" t="s">
        <v>68</v>
      </c>
      <c r="DJ49" s="1"/>
      <c r="DK49" s="1"/>
      <c r="DL49" s="1"/>
      <c r="DM49" s="1"/>
      <c r="DN49" s="1"/>
      <c r="DP49" s="162"/>
      <c r="DQ49" s="203" t="s">
        <v>67</v>
      </c>
      <c r="DR49" s="208">
        <f>A2</f>
        <v>2</v>
      </c>
      <c r="DS49" s="209">
        <f>VLOOKUP($DR$49,$DQ$53:$DV$1038,2)</f>
        <v>0</v>
      </c>
      <c r="DT49" s="209">
        <f>VLOOKUP($DR$49,$DQ$53:$DV$1038,3)</f>
        <v>0</v>
      </c>
      <c r="DU49" s="209">
        <f>VLOOKUP($DR$49,$DQ$53:$DV$1038,4)</f>
        <v>0</v>
      </c>
      <c r="DV49" s="209">
        <f>VLOOKUP($DR$49,$DQ$53:$DV$1038,5)</f>
        <v>0</v>
      </c>
      <c r="DX49" s="156"/>
      <c r="DY49" s="203" t="s">
        <v>62</v>
      </c>
      <c r="DZ49" s="208">
        <f>A2</f>
        <v>2</v>
      </c>
      <c r="EA49" s="212">
        <f>VLOOKUP($A$2,$DZ$53:$EE$550,2)</f>
        <v>0</v>
      </c>
      <c r="EB49" s="212">
        <f>VLOOKUP($A$2,$DZ$53:$EE$550,3)</f>
        <v>0</v>
      </c>
      <c r="EC49" s="212">
        <f>VLOOKUP($A$2,$DZ$53:$EE$550,4)</f>
        <v>0</v>
      </c>
      <c r="ED49" s="213">
        <f>VLOOKUP($A$2,$DZ$53:$EE$550,5)</f>
        <v>0</v>
      </c>
      <c r="EE49" s="158"/>
      <c r="EG49" s="156"/>
      <c r="EH49" s="203" t="s">
        <v>62</v>
      </c>
      <c r="EI49" s="208">
        <f>A2</f>
        <v>2</v>
      </c>
      <c r="EJ49" s="212">
        <f>VLOOKUP($A$2,$EI$53:$EN$550,2)</f>
        <v>0</v>
      </c>
      <c r="EK49" s="212">
        <f>VLOOKUP($A$2,$EI$53:$EN$550,3)</f>
        <v>0</v>
      </c>
      <c r="EL49" s="212">
        <f>VLOOKUP($A$2,$EI$53:$EN$550,4)</f>
        <v>0</v>
      </c>
      <c r="EM49" s="213">
        <f>VLOOKUP($A$2,$EI$53:$EN$550,5)</f>
        <v>0</v>
      </c>
      <c r="EN49" s="158"/>
      <c r="EP49" s="156"/>
      <c r="EQ49" s="203" t="s">
        <v>62</v>
      </c>
      <c r="ER49" s="208">
        <f>S2</f>
        <v>0</v>
      </c>
      <c r="ES49" s="212">
        <f>A2</f>
        <v>2</v>
      </c>
      <c r="ET49" s="212">
        <f>VLOOKUP($A$2,$ER$53:$EW$550,3)</f>
        <v>0</v>
      </c>
      <c r="EU49" s="212">
        <f>VLOOKUP($A$2,$ER$53:$EW$550,4)</f>
        <v>0</v>
      </c>
      <c r="EV49" s="213">
        <f>VLOOKUP($A$2,$ER$53:$EW$550,5)</f>
        <v>0</v>
      </c>
      <c r="EW49" s="158"/>
    </row>
    <row r="50" spans="1:153" ht="14.25" customHeight="1" thickBot="1" x14ac:dyDescent="0.3">
      <c r="A50" s="162"/>
      <c r="B50" s="164"/>
      <c r="C50" s="164"/>
      <c r="D50" s="164"/>
      <c r="E50" s="164"/>
      <c r="F50" s="164"/>
      <c r="G50" s="214"/>
      <c r="I50" s="162"/>
      <c r="J50" s="112"/>
      <c r="K50" s="164"/>
      <c r="L50" s="164"/>
      <c r="M50" s="164" t="s">
        <v>21</v>
      </c>
      <c r="N50" s="164"/>
      <c r="O50" s="164"/>
      <c r="P50" s="214"/>
      <c r="Q50" s="164"/>
      <c r="R50" s="162"/>
      <c r="S50" s="112"/>
      <c r="T50" s="164"/>
      <c r="U50" s="164"/>
      <c r="V50" s="164"/>
      <c r="W50" s="164"/>
      <c r="X50" s="164"/>
      <c r="Y50" s="214"/>
      <c r="Z50" s="189"/>
      <c r="AA50" s="162"/>
      <c r="AB50" s="112"/>
      <c r="AC50" s="164"/>
      <c r="AD50" s="164"/>
      <c r="AE50" s="164"/>
      <c r="AF50" s="164"/>
      <c r="AG50" s="164"/>
      <c r="AH50" s="214"/>
      <c r="AI50" s="189"/>
      <c r="AJ50" s="189"/>
      <c r="AK50" s="189"/>
      <c r="AL50" s="162"/>
      <c r="AM50" s="112"/>
      <c r="AN50" s="164"/>
      <c r="AO50" s="164"/>
      <c r="AP50" s="164"/>
      <c r="AQ50" s="164"/>
      <c r="AR50" s="164"/>
      <c r="AS50" s="214"/>
      <c r="AT50" s="189"/>
      <c r="AU50" s="189"/>
      <c r="AV50" s="189"/>
      <c r="AW50" s="162"/>
      <c r="AX50" s="112"/>
      <c r="AY50" s="164"/>
      <c r="AZ50" s="164"/>
      <c r="BA50" s="164"/>
      <c r="BB50" s="164"/>
      <c r="BC50" s="164"/>
      <c r="BD50" s="214"/>
      <c r="BE50" s="189"/>
      <c r="BF50" s="189"/>
      <c r="BG50" s="189"/>
      <c r="BH50" s="162"/>
      <c r="BI50" s="112"/>
      <c r="BJ50" s="164"/>
      <c r="BK50" s="164"/>
      <c r="BL50" s="164"/>
      <c r="BM50" s="164"/>
      <c r="BN50" s="164"/>
      <c r="BO50" s="214"/>
      <c r="BP50" s="189"/>
      <c r="BQ50" s="215"/>
      <c r="BR50" s="1"/>
      <c r="BS50" s="1"/>
      <c r="BT50" s="1"/>
      <c r="BU50" s="1"/>
      <c r="BV50" s="211" t="s">
        <v>13</v>
      </c>
      <c r="BW50" s="164"/>
      <c r="BX50" s="164"/>
      <c r="BY50" s="214"/>
      <c r="CA50" s="162"/>
      <c r="CB50" s="1"/>
      <c r="CC50" s="1"/>
      <c r="CD50" s="164"/>
      <c r="CE50" s="164"/>
      <c r="CF50" s="164"/>
      <c r="CG50" s="164"/>
      <c r="CH50" s="164"/>
      <c r="CI50" s="165"/>
      <c r="CJ50" s="1"/>
      <c r="CK50" s="162"/>
      <c r="CL50" s="1"/>
      <c r="CM50" s="1"/>
      <c r="CN50" s="164"/>
      <c r="CO50" s="164"/>
      <c r="CP50" s="164"/>
      <c r="CQ50" s="164"/>
      <c r="CR50" s="164"/>
      <c r="CS50" s="165"/>
      <c r="CT50" s="1"/>
      <c r="CU50" s="164"/>
      <c r="CV50" s="164"/>
      <c r="CW50" s="1"/>
      <c r="CX50" s="1"/>
      <c r="CY50" s="1"/>
      <c r="CZ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P50" s="162"/>
      <c r="DQ50" s="164"/>
      <c r="DR50" s="164"/>
      <c r="DS50" s="164"/>
      <c r="DT50" s="164"/>
      <c r="DU50" s="164"/>
      <c r="DV50" s="214"/>
      <c r="DX50" s="216"/>
      <c r="DY50" s="217"/>
      <c r="DZ50" s="218"/>
      <c r="EA50" s="218"/>
      <c r="EB50" s="218"/>
      <c r="EC50" s="218"/>
      <c r="ED50" s="218"/>
      <c r="EE50" s="219"/>
      <c r="EG50" s="216"/>
      <c r="EH50" s="217"/>
      <c r="EI50" s="218"/>
      <c r="EJ50" s="218"/>
      <c r="EK50" s="218"/>
      <c r="EL50" s="218"/>
      <c r="EM50" s="218"/>
      <c r="EN50" s="219"/>
      <c r="EP50" s="216"/>
      <c r="EQ50" s="217"/>
      <c r="ER50" s="218"/>
      <c r="ES50" s="218"/>
      <c r="ET50" s="218"/>
      <c r="EU50" s="218"/>
      <c r="EV50" s="218"/>
      <c r="EW50" s="219"/>
    </row>
    <row r="51" spans="1:153" ht="14.25" customHeight="1" thickBot="1" x14ac:dyDescent="0.3">
      <c r="A51" s="156"/>
      <c r="B51" s="304" t="s">
        <v>12</v>
      </c>
      <c r="C51" s="305"/>
      <c r="D51" s="305"/>
      <c r="E51" s="305"/>
      <c r="F51" s="305"/>
      <c r="G51" s="306"/>
      <c r="I51" s="220"/>
      <c r="J51" s="123"/>
      <c r="K51" s="308" t="s">
        <v>69</v>
      </c>
      <c r="L51" s="305"/>
      <c r="M51" s="305"/>
      <c r="N51" s="305"/>
      <c r="O51" s="305"/>
      <c r="P51" s="306"/>
      <c r="Q51" s="221"/>
      <c r="R51" s="220"/>
      <c r="S51" s="123"/>
      <c r="T51" s="308" t="s">
        <v>70</v>
      </c>
      <c r="U51" s="305"/>
      <c r="V51" s="305"/>
      <c r="W51" s="305"/>
      <c r="X51" s="305"/>
      <c r="Y51" s="306"/>
      <c r="Z51" s="222"/>
      <c r="AA51" s="220"/>
      <c r="AB51" s="123"/>
      <c r="AC51" s="308" t="s">
        <v>71</v>
      </c>
      <c r="AD51" s="305"/>
      <c r="AE51" s="305"/>
      <c r="AF51" s="305"/>
      <c r="AG51" s="305"/>
      <c r="AH51" s="306"/>
      <c r="AI51" s="222"/>
      <c r="AJ51" s="222"/>
      <c r="AK51" s="222"/>
      <c r="AL51" s="220"/>
      <c r="AM51" s="123"/>
      <c r="AN51" s="308" t="s">
        <v>72</v>
      </c>
      <c r="AO51" s="305"/>
      <c r="AP51" s="305"/>
      <c r="AQ51" s="305"/>
      <c r="AR51" s="305"/>
      <c r="AS51" s="306"/>
      <c r="AT51" s="222"/>
      <c r="AU51" s="222"/>
      <c r="AV51" s="222"/>
      <c r="AW51" s="220"/>
      <c r="AX51" s="123"/>
      <c r="AY51" s="308" t="s">
        <v>73</v>
      </c>
      <c r="AZ51" s="305"/>
      <c r="BA51" s="305"/>
      <c r="BB51" s="305"/>
      <c r="BC51" s="305"/>
      <c r="BD51" s="306"/>
      <c r="BE51" s="222"/>
      <c r="BF51" s="222"/>
      <c r="BG51" s="222"/>
      <c r="BH51" s="220"/>
      <c r="BI51" s="123"/>
      <c r="BJ51" s="308" t="s">
        <v>74</v>
      </c>
      <c r="BK51" s="305"/>
      <c r="BL51" s="305"/>
      <c r="BM51" s="305"/>
      <c r="BN51" s="305"/>
      <c r="BO51" s="306"/>
      <c r="BP51" s="222"/>
      <c r="BQ51" s="162"/>
      <c r="BR51" s="221"/>
      <c r="BS51" s="1"/>
      <c r="BT51" s="311" t="s">
        <v>75</v>
      </c>
      <c r="BU51" s="305"/>
      <c r="BV51" s="305"/>
      <c r="BW51" s="305"/>
      <c r="BX51" s="305"/>
      <c r="BY51" s="306"/>
      <c r="CA51" s="162"/>
      <c r="CB51" s="1"/>
      <c r="CC51" s="1"/>
      <c r="CD51" s="304" t="s">
        <v>76</v>
      </c>
      <c r="CE51" s="305"/>
      <c r="CF51" s="305"/>
      <c r="CG51" s="305"/>
      <c r="CH51" s="305"/>
      <c r="CI51" s="306"/>
      <c r="CJ51" s="1"/>
      <c r="CK51" s="162"/>
      <c r="CL51" s="1"/>
      <c r="CM51" s="1"/>
      <c r="CN51" s="304" t="s">
        <v>77</v>
      </c>
      <c r="CO51" s="305"/>
      <c r="CP51" s="305"/>
      <c r="CQ51" s="305"/>
      <c r="CR51" s="305"/>
      <c r="CS51" s="306"/>
      <c r="CT51" s="1"/>
      <c r="CU51" s="304" t="s">
        <v>78</v>
      </c>
      <c r="CV51" s="305"/>
      <c r="CW51" s="305"/>
      <c r="CX51" s="305"/>
      <c r="CY51" s="305"/>
      <c r="CZ51" s="306"/>
      <c r="DB51" s="304" t="s">
        <v>79</v>
      </c>
      <c r="DC51" s="305"/>
      <c r="DD51" s="305"/>
      <c r="DE51" s="305"/>
      <c r="DF51" s="305"/>
      <c r="DG51" s="306"/>
      <c r="DH51" s="222"/>
      <c r="DI51" s="304" t="s">
        <v>80</v>
      </c>
      <c r="DJ51" s="305"/>
      <c r="DK51" s="305"/>
      <c r="DL51" s="305"/>
      <c r="DM51" s="305"/>
      <c r="DN51" s="306"/>
      <c r="DP51" s="156"/>
      <c r="DQ51" s="304" t="s">
        <v>45</v>
      </c>
      <c r="DR51" s="305"/>
      <c r="DS51" s="305"/>
      <c r="DT51" s="305"/>
      <c r="DU51" s="305"/>
      <c r="DV51" s="306"/>
      <c r="DX51" s="223"/>
      <c r="DY51" s="224"/>
      <c r="DZ51" s="301" t="s">
        <v>81</v>
      </c>
      <c r="EA51" s="302"/>
      <c r="EB51" s="302"/>
      <c r="EC51" s="302"/>
      <c r="ED51" s="302"/>
      <c r="EE51" s="303"/>
      <c r="EG51" s="223"/>
      <c r="EH51" s="224"/>
      <c r="EI51" s="301" t="s">
        <v>82</v>
      </c>
      <c r="EJ51" s="302"/>
      <c r="EK51" s="302"/>
      <c r="EL51" s="302"/>
      <c r="EM51" s="302"/>
      <c r="EN51" s="303"/>
      <c r="EP51" s="223"/>
      <c r="EQ51" s="224"/>
      <c r="ER51" s="301" t="s">
        <v>83</v>
      </c>
      <c r="ES51" s="302"/>
      <c r="ET51" s="302"/>
      <c r="EU51" s="302"/>
      <c r="EV51" s="302"/>
      <c r="EW51" s="303"/>
    </row>
    <row r="52" spans="1:153" ht="14.25" customHeight="1" thickBot="1" x14ac:dyDescent="0.25">
      <c r="A52" s="162" t="s">
        <v>14</v>
      </c>
      <c r="B52" s="225" t="s">
        <v>15</v>
      </c>
      <c r="C52" s="194" t="s">
        <v>63</v>
      </c>
      <c r="D52" s="226" t="s">
        <v>62</v>
      </c>
      <c r="E52" s="226" t="s">
        <v>64</v>
      </c>
      <c r="F52" s="226" t="s">
        <v>44</v>
      </c>
      <c r="G52" s="227" t="s">
        <v>84</v>
      </c>
      <c r="I52" s="228" t="s">
        <v>85</v>
      </c>
      <c r="J52" s="229" t="s">
        <v>86</v>
      </c>
      <c r="K52" s="230" t="s">
        <v>15</v>
      </c>
      <c r="L52" s="194" t="s">
        <v>63</v>
      </c>
      <c r="M52" s="231" t="s">
        <v>62</v>
      </c>
      <c r="N52" s="231" t="s">
        <v>64</v>
      </c>
      <c r="O52" s="231" t="s">
        <v>44</v>
      </c>
      <c r="P52" s="232" t="s">
        <v>84</v>
      </c>
      <c r="Q52" s="233"/>
      <c r="R52" s="228" t="s">
        <v>85</v>
      </c>
      <c r="S52" s="229" t="s">
        <v>86</v>
      </c>
      <c r="T52" s="230" t="s">
        <v>15</v>
      </c>
      <c r="U52" s="194" t="s">
        <v>63</v>
      </c>
      <c r="V52" s="231" t="s">
        <v>62</v>
      </c>
      <c r="W52" s="231" t="s">
        <v>64</v>
      </c>
      <c r="X52" s="231" t="s">
        <v>44</v>
      </c>
      <c r="Y52" s="232" t="s">
        <v>84</v>
      </c>
      <c r="Z52" s="233"/>
      <c r="AA52" s="228" t="s">
        <v>85</v>
      </c>
      <c r="AB52" s="229" t="s">
        <v>86</v>
      </c>
      <c r="AC52" s="230" t="s">
        <v>15</v>
      </c>
      <c r="AD52" s="194" t="s">
        <v>63</v>
      </c>
      <c r="AE52" s="231" t="s">
        <v>62</v>
      </c>
      <c r="AF52" s="231" t="s">
        <v>64</v>
      </c>
      <c r="AG52" s="231" t="s">
        <v>44</v>
      </c>
      <c r="AH52" s="232" t="s">
        <v>84</v>
      </c>
      <c r="AI52" s="233"/>
      <c r="AJ52" s="228" t="s">
        <v>54</v>
      </c>
      <c r="AK52" s="228" t="s">
        <v>57</v>
      </c>
      <c r="AL52" s="228" t="s">
        <v>85</v>
      </c>
      <c r="AM52" s="229" t="s">
        <v>86</v>
      </c>
      <c r="AN52" s="230" t="s">
        <v>15</v>
      </c>
      <c r="AO52" s="194" t="s">
        <v>63</v>
      </c>
      <c r="AP52" s="231" t="s">
        <v>62</v>
      </c>
      <c r="AQ52" s="231" t="s">
        <v>64</v>
      </c>
      <c r="AR52" s="231" t="s">
        <v>44</v>
      </c>
      <c r="AS52" s="232" t="s">
        <v>84</v>
      </c>
      <c r="AT52" s="233"/>
      <c r="AU52" s="228" t="s">
        <v>54</v>
      </c>
      <c r="AV52" s="228" t="s">
        <v>57</v>
      </c>
      <c r="AW52" s="228" t="s">
        <v>85</v>
      </c>
      <c r="AX52" s="229" t="s">
        <v>86</v>
      </c>
      <c r="AY52" s="230" t="s">
        <v>15</v>
      </c>
      <c r="AZ52" s="194" t="s">
        <v>63</v>
      </c>
      <c r="BA52" s="231" t="s">
        <v>62</v>
      </c>
      <c r="BB52" s="231" t="s">
        <v>64</v>
      </c>
      <c r="BC52" s="231" t="s">
        <v>44</v>
      </c>
      <c r="BD52" s="232" t="s">
        <v>84</v>
      </c>
      <c r="BE52" s="233"/>
      <c r="BF52" s="233"/>
      <c r="BG52" s="233"/>
      <c r="BH52" s="228" t="s">
        <v>85</v>
      </c>
      <c r="BI52" s="229" t="s">
        <v>86</v>
      </c>
      <c r="BJ52" s="230" t="s">
        <v>15</v>
      </c>
      <c r="BK52" s="194" t="s">
        <v>63</v>
      </c>
      <c r="BL52" s="231" t="s">
        <v>62</v>
      </c>
      <c r="BM52" s="231" t="s">
        <v>64</v>
      </c>
      <c r="BN52" s="231" t="s">
        <v>44</v>
      </c>
      <c r="BO52" s="232" t="s">
        <v>84</v>
      </c>
      <c r="BP52" s="233"/>
      <c r="BQ52" s="2" t="s">
        <v>87</v>
      </c>
      <c r="BR52" s="2" t="s">
        <v>57</v>
      </c>
      <c r="BS52" s="2" t="s">
        <v>14</v>
      </c>
      <c r="BT52" s="2" t="s">
        <v>15</v>
      </c>
      <c r="BU52" s="194" t="s">
        <v>63</v>
      </c>
      <c r="BV52" s="231" t="s">
        <v>62</v>
      </c>
      <c r="BW52" s="231" t="s">
        <v>64</v>
      </c>
      <c r="BX52" s="231" t="s">
        <v>44</v>
      </c>
      <c r="BY52" s="232" t="s">
        <v>84</v>
      </c>
      <c r="CA52" s="2" t="s">
        <v>87</v>
      </c>
      <c r="CB52" s="2" t="s">
        <v>57</v>
      </c>
      <c r="CC52" s="2" t="s">
        <v>14</v>
      </c>
      <c r="CD52" s="2" t="s">
        <v>15</v>
      </c>
      <c r="CE52" s="231" t="s">
        <v>63</v>
      </c>
      <c r="CF52" s="231" t="s">
        <v>62</v>
      </c>
      <c r="CG52" s="231" t="s">
        <v>64</v>
      </c>
      <c r="CH52" s="231" t="s">
        <v>44</v>
      </c>
      <c r="CI52" s="232" t="s">
        <v>84</v>
      </c>
      <c r="CJ52" s="1"/>
      <c r="CK52" s="2" t="s">
        <v>87</v>
      </c>
      <c r="CL52" s="2" t="s">
        <v>57</v>
      </c>
      <c r="CM52" s="2" t="s">
        <v>14</v>
      </c>
      <c r="CN52" s="2" t="s">
        <v>15</v>
      </c>
      <c r="CO52" s="231" t="s">
        <v>63</v>
      </c>
      <c r="CP52" s="231" t="s">
        <v>62</v>
      </c>
      <c r="CQ52" s="231" t="s">
        <v>64</v>
      </c>
      <c r="CR52" s="231" t="s">
        <v>44</v>
      </c>
      <c r="CS52" s="232" t="s">
        <v>84</v>
      </c>
      <c r="CT52" s="1"/>
      <c r="CU52" s="2" t="s">
        <v>15</v>
      </c>
      <c r="CV52" s="194" t="s">
        <v>63</v>
      </c>
      <c r="CW52" s="231" t="s">
        <v>62</v>
      </c>
      <c r="CX52" s="231" t="s">
        <v>64</v>
      </c>
      <c r="CY52" s="231" t="s">
        <v>44</v>
      </c>
      <c r="CZ52" s="232" t="s">
        <v>84</v>
      </c>
      <c r="DB52" s="2" t="s">
        <v>15</v>
      </c>
      <c r="DC52" s="194" t="s">
        <v>63</v>
      </c>
      <c r="DD52" s="231" t="s">
        <v>62</v>
      </c>
      <c r="DE52" s="231" t="s">
        <v>64</v>
      </c>
      <c r="DF52" s="231" t="s">
        <v>44</v>
      </c>
      <c r="DG52" s="232" t="s">
        <v>84</v>
      </c>
      <c r="DH52" s="233"/>
      <c r="DI52" s="2" t="s">
        <v>15</v>
      </c>
      <c r="DJ52" s="194" t="s">
        <v>63</v>
      </c>
      <c r="DK52" s="231" t="s">
        <v>62</v>
      </c>
      <c r="DL52" s="231" t="s">
        <v>64</v>
      </c>
      <c r="DM52" s="231" t="s">
        <v>44</v>
      </c>
      <c r="DN52" s="232" t="s">
        <v>84</v>
      </c>
      <c r="DP52" s="162" t="s">
        <v>14</v>
      </c>
      <c r="DQ52" s="225" t="s">
        <v>15</v>
      </c>
      <c r="DR52" s="194" t="s">
        <v>63</v>
      </c>
      <c r="DS52" s="226" t="s">
        <v>62</v>
      </c>
      <c r="DT52" s="226" t="s">
        <v>64</v>
      </c>
      <c r="DU52" s="226" t="s">
        <v>44</v>
      </c>
      <c r="DV52" s="227" t="s">
        <v>84</v>
      </c>
      <c r="DX52" s="234" t="s">
        <v>54</v>
      </c>
      <c r="DY52" s="235" t="s">
        <v>57</v>
      </c>
      <c r="DZ52" s="235" t="s">
        <v>15</v>
      </c>
      <c r="EA52" s="235" t="s">
        <v>63</v>
      </c>
      <c r="EB52" s="235" t="s">
        <v>62</v>
      </c>
      <c r="EC52" s="235" t="s">
        <v>64</v>
      </c>
      <c r="ED52" s="235" t="s">
        <v>44</v>
      </c>
      <c r="EE52" s="236" t="s">
        <v>84</v>
      </c>
      <c r="EG52" s="234" t="s">
        <v>54</v>
      </c>
      <c r="EH52" s="235" t="s">
        <v>57</v>
      </c>
      <c r="EI52" s="235" t="s">
        <v>15</v>
      </c>
      <c r="EJ52" s="235" t="s">
        <v>63</v>
      </c>
      <c r="EK52" s="235" t="s">
        <v>62</v>
      </c>
      <c r="EL52" s="235" t="s">
        <v>64</v>
      </c>
      <c r="EM52" s="235" t="s">
        <v>44</v>
      </c>
      <c r="EN52" s="236" t="s">
        <v>84</v>
      </c>
      <c r="EP52" s="234" t="s">
        <v>54</v>
      </c>
      <c r="EQ52" s="235" t="s">
        <v>57</v>
      </c>
      <c r="ER52" s="235" t="s">
        <v>15</v>
      </c>
      <c r="ES52" s="235" t="s">
        <v>63</v>
      </c>
      <c r="ET52" s="235" t="s">
        <v>62</v>
      </c>
      <c r="EU52" s="235" t="s">
        <v>64</v>
      </c>
      <c r="EV52" s="235" t="s">
        <v>44</v>
      </c>
      <c r="EW52" s="236" t="s">
        <v>84</v>
      </c>
    </row>
    <row r="53" spans="1:153" ht="14.25" customHeight="1" thickBot="1" x14ac:dyDescent="0.25">
      <c r="A53" s="3">
        <f>'[2]נתוני משכנתא'!B6</f>
        <v>0</v>
      </c>
      <c r="B53" s="237">
        <v>1</v>
      </c>
      <c r="C53" s="238">
        <f>C40</f>
        <v>487500</v>
      </c>
      <c r="D53" s="238">
        <f t="shared" ref="D53:D307" si="5">IF(C53&lt;=0,0,$C$48)</f>
        <v>3145.2470524113855</v>
      </c>
      <c r="E53" s="238">
        <f t="shared" ref="E53:E307" si="6">D53-F53</f>
        <v>2021.288719078055</v>
      </c>
      <c r="F53" s="238">
        <f t="shared" ref="F53:F307" si="7">C53*$C$44</f>
        <v>1123.9583333333305</v>
      </c>
      <c r="G53" s="239">
        <f>D53</f>
        <v>3145.2470524113855</v>
      </c>
      <c r="I53" s="240">
        <f>VLOOKUP(K53,[2]תחזיות!$B$4:$H$1000,5)</f>
        <v>1.1999999999999999E-3</v>
      </c>
      <c r="J53" s="241">
        <f t="shared" ref="J53:J307" si="8">I53/12</f>
        <v>9.9999999999999991E-5</v>
      </c>
      <c r="K53" s="237">
        <v>1</v>
      </c>
      <c r="L53" s="242">
        <f>K40*(1+J53)</f>
        <v>37503.75</v>
      </c>
      <c r="M53" s="242">
        <f>K48</f>
        <v>238.9488230583616</v>
      </c>
      <c r="N53" s="242">
        <f t="shared" ref="N53:N307" si="9">M53-O53</f>
        <v>180.78328486391717</v>
      </c>
      <c r="O53" s="242">
        <f t="shared" ref="O53:O307" si="10">L53*$K$44</f>
        <v>58.165538194444409</v>
      </c>
      <c r="P53" s="243">
        <f>SUM(M53)</f>
        <v>238.9488230583616</v>
      </c>
      <c r="Q53" s="244"/>
      <c r="R53" s="240">
        <f>VLOOKUP(T53,[2]תחזיות!$B$4:$H$1000,7)</f>
        <v>2.0399999999999997E-3</v>
      </c>
      <c r="S53" s="241">
        <f t="shared" ref="S53:S307" si="11">R53/12</f>
        <v>1.6999999999999999E-4</v>
      </c>
      <c r="T53" s="237">
        <v>1</v>
      </c>
      <c r="U53" s="242">
        <f>T40*(1+S53)</f>
        <v>37506.375</v>
      </c>
      <c r="V53" s="242">
        <f>T48</f>
        <v>238.96554780350118</v>
      </c>
      <c r="W53" s="242">
        <f t="shared" ref="W53:W307" si="12">V53-X53</f>
        <v>180.79593842850122</v>
      </c>
      <c r="X53" s="242">
        <f>U53*$T$44</f>
        <v>58.169609374999965</v>
      </c>
      <c r="Y53" s="243">
        <f>SUM(V53)</f>
        <v>238.96554780350118</v>
      </c>
      <c r="Z53" s="245"/>
      <c r="AA53" s="240">
        <f>VLOOKUP(AC53,[2]תחזיות!$B$4:$H$1000,6)</f>
        <v>1.1999999999999999E-3</v>
      </c>
      <c r="AB53" s="241">
        <f t="shared" ref="AB53:AB307" si="13">AA53/12</f>
        <v>9.9999999999999991E-5</v>
      </c>
      <c r="AC53" s="237">
        <v>1</v>
      </c>
      <c r="AD53" s="242">
        <f>AC40*(1+AB53)</f>
        <v>37503.75</v>
      </c>
      <c r="AE53" s="242">
        <f>AC48</f>
        <v>238.9488230583616</v>
      </c>
      <c r="AF53" s="242">
        <f t="shared" ref="AF53:AF307" si="14">AE53-AG53</f>
        <v>180.78328486391717</v>
      </c>
      <c r="AG53" s="242">
        <f>AD53*$T$44</f>
        <v>58.165538194444409</v>
      </c>
      <c r="AH53" s="243">
        <f>SUM(AE53)</f>
        <v>238.9488230583616</v>
      </c>
      <c r="AI53" s="245"/>
      <c r="AJ53" s="241">
        <f>$AN$43</f>
        <v>2.7619999999999999E-2</v>
      </c>
      <c r="AK53" s="241">
        <f>AJ53/12</f>
        <v>2.3016666666666667E-3</v>
      </c>
      <c r="AL53" s="240">
        <f>VLOOKUP(AN53,[2]תחזיות!$B$4:$H$1000,5)</f>
        <v>1.1999999999999999E-3</v>
      </c>
      <c r="AM53" s="241">
        <f t="shared" ref="AM53:AM116" si="15">AL53/12</f>
        <v>9.9999999999999991E-5</v>
      </c>
      <c r="AN53" s="237">
        <v>1</v>
      </c>
      <c r="AO53" s="242">
        <f>AN40*(1+AM53)</f>
        <v>0</v>
      </c>
      <c r="AP53" s="242">
        <f>AN48</f>
        <v>0</v>
      </c>
      <c r="AQ53" s="242">
        <f t="shared" ref="AQ53:AQ307" si="16">AP53-AR53</f>
        <v>0</v>
      </c>
      <c r="AR53" s="242">
        <f>AO53*AK53</f>
        <v>0</v>
      </c>
      <c r="AS53" s="243">
        <f>SUM(AP53)</f>
        <v>0</v>
      </c>
      <c r="AT53" s="244"/>
      <c r="AU53" s="241">
        <f>$AY$43</f>
        <v>2.7619999999999999E-2</v>
      </c>
      <c r="AV53" s="241">
        <f>AU53/12</f>
        <v>2.3016666666666667E-3</v>
      </c>
      <c r="AW53" s="240">
        <f>VLOOKUP(AY53,[2]תחזיות!$B$4:$H$1000,7)</f>
        <v>2.0399999999999997E-3</v>
      </c>
      <c r="AX53" s="241">
        <f t="shared" ref="AX53:AX307" si="17">AW53/12</f>
        <v>1.6999999999999999E-4</v>
      </c>
      <c r="AY53" s="237">
        <v>1</v>
      </c>
      <c r="AZ53" s="242">
        <f>AY40*(1+AX53)</f>
        <v>0</v>
      </c>
      <c r="BA53" s="242">
        <f>AY48</f>
        <v>0</v>
      </c>
      <c r="BB53" s="242">
        <f t="shared" ref="BB53:BB307" si="18">BA53-BC53</f>
        <v>0</v>
      </c>
      <c r="BC53" s="242">
        <f>AZ53*AV53</f>
        <v>0</v>
      </c>
      <c r="BD53" s="243">
        <f>SUM(BA53)</f>
        <v>0</v>
      </c>
      <c r="BE53" s="245"/>
      <c r="BF53" s="245"/>
      <c r="BG53" s="245"/>
      <c r="BH53" s="240">
        <f>VLOOKUP(BJ53,[2]תחזיות!$B$4:$H$1000,6)</f>
        <v>1.1999999999999999E-3</v>
      </c>
      <c r="BI53" s="241">
        <f t="shared" ref="BI53:BI307" si="19">BH53/12</f>
        <v>9.9999999999999991E-5</v>
      </c>
      <c r="BJ53" s="237">
        <v>1</v>
      </c>
      <c r="BK53" s="242">
        <f>BJ40*(1+BI53)</f>
        <v>0</v>
      </c>
      <c r="BL53" s="242">
        <f>BJ48</f>
        <v>0</v>
      </c>
      <c r="BM53" s="242">
        <f t="shared" ref="BM53:BM307" si="20">BL53-BN53</f>
        <v>0</v>
      </c>
      <c r="BN53" s="242">
        <f>BK53*$T$44</f>
        <v>0</v>
      </c>
      <c r="BO53" s="243">
        <f>SUM(BL53)</f>
        <v>0</v>
      </c>
      <c r="BP53" s="245"/>
      <c r="BQ53" s="246">
        <f>VLOOKUP(BT53,[2]תחזיות!$B$4:$E$1000,2)</f>
        <v>1.6E-2</v>
      </c>
      <c r="BR53" s="134">
        <f t="shared" ref="BR53:BR307" si="21">(BQ53+$BS$43)/12</f>
        <v>9.1666666666666665E-4</v>
      </c>
      <c r="BS53" s="3">
        <f>'[2]נתוני משכנתא'!B6</f>
        <v>0</v>
      </c>
      <c r="BT53" s="237">
        <v>1</v>
      </c>
      <c r="BU53" s="238">
        <f>BS40</f>
        <v>225000</v>
      </c>
      <c r="BV53" s="238">
        <f>(PMT(BR53,BS42,BU53))*-1</f>
        <v>1094.0072720410933</v>
      </c>
      <c r="BW53" s="238">
        <f t="shared" ref="BW53:BW307" si="22">BV53-BX53</f>
        <v>887.7572720410933</v>
      </c>
      <c r="BX53" s="238">
        <f t="shared" ref="BX53:BX307" si="23">BU53*BR53</f>
        <v>206.25</v>
      </c>
      <c r="BY53" s="239">
        <f>BV53</f>
        <v>1094.0072720410933</v>
      </c>
      <c r="CA53" s="246">
        <f>VLOOKUP(CD53,[2]תחזיות!$B$4:$E$1000,4)</f>
        <v>2.112E-2</v>
      </c>
      <c r="CB53" s="134">
        <f t="shared" ref="CB53:CB307" si="24">(CA53+$CD$43)/12</f>
        <v>1.3433333333333333E-3</v>
      </c>
      <c r="CC53" s="3">
        <f>'[2]נתוני משכנתא'!B6</f>
        <v>0</v>
      </c>
      <c r="CD53" s="237">
        <v>1</v>
      </c>
      <c r="CE53" s="238">
        <f>CD40</f>
        <v>225000</v>
      </c>
      <c r="CF53" s="238">
        <f>(PMT(CB53,CD42,CE53))*-1</f>
        <v>1146.3270263949148</v>
      </c>
      <c r="CG53" s="238">
        <f t="shared" ref="CG53:CG307" si="25">CF53-CH53</f>
        <v>844.07702639491481</v>
      </c>
      <c r="CH53" s="238">
        <f t="shared" ref="CH53:CH307" si="26">CE53*CB53</f>
        <v>302.25</v>
      </c>
      <c r="CI53" s="239">
        <f>CF53</f>
        <v>1146.3270263949148</v>
      </c>
      <c r="CJ53" s="1"/>
      <c r="CK53" s="246">
        <f>VLOOKUP(CN53,[2]תחזיות!$B$4:$E$1000,3)</f>
        <v>1.6E-2</v>
      </c>
      <c r="CL53" s="134">
        <f t="shared" ref="CL53:CL307" si="27">(CK53+$CD$43)/12</f>
        <v>9.1666666666666665E-4</v>
      </c>
      <c r="CM53" s="3">
        <f>CC53</f>
        <v>0</v>
      </c>
      <c r="CN53" s="237">
        <v>1</v>
      </c>
      <c r="CO53" s="238">
        <f>CN40</f>
        <v>225000</v>
      </c>
      <c r="CP53" s="238">
        <f>(PMT(CL53,CN42,CO53))*-1</f>
        <v>1094.0072720410933</v>
      </c>
      <c r="CQ53" s="238">
        <f t="shared" ref="CQ53:CQ307" si="28">CP53-CR53</f>
        <v>887.7572720410933</v>
      </c>
      <c r="CR53" s="238">
        <f t="shared" ref="CR53:CR307" si="29">CO53*CL53</f>
        <v>206.25</v>
      </c>
      <c r="CS53" s="239">
        <f>CP53</f>
        <v>1094.0072720410933</v>
      </c>
      <c r="CT53" s="1"/>
      <c r="CU53" s="237">
        <v>1</v>
      </c>
      <c r="CV53" s="238">
        <f>BU53+L53+C53+AO53+DR53+EA53</f>
        <v>750003.75</v>
      </c>
      <c r="CW53" s="238">
        <f t="shared" ref="CW53:CZ68" si="30">BV53+M53+D53+AP53+DS53+EB53</f>
        <v>4478.2031475108406</v>
      </c>
      <c r="CX53" s="238">
        <f t="shared" si="30"/>
        <v>3089.8292759830656</v>
      </c>
      <c r="CY53" s="238">
        <f t="shared" si="30"/>
        <v>1388.373871527775</v>
      </c>
      <c r="CZ53" s="238">
        <f t="shared" si="30"/>
        <v>4478.2031475108406</v>
      </c>
      <c r="DB53" s="237">
        <v>1</v>
      </c>
      <c r="DC53" s="238">
        <f>CE53+U53+C53+AZ53+DR53+EJ53</f>
        <v>750006.375</v>
      </c>
      <c r="DD53" s="238">
        <f>CF53+V53+D53+BA53+DS53+EK53</f>
        <v>4530.5396266098014</v>
      </c>
      <c r="DE53" s="238">
        <f t="shared" ref="DD53:DG68" si="31">CG53+W53+E53+BB53+DT53+EL53</f>
        <v>3046.161683901471</v>
      </c>
      <c r="DF53" s="238">
        <f t="shared" si="31"/>
        <v>1484.3779427083305</v>
      </c>
      <c r="DG53" s="238">
        <f t="shared" si="31"/>
        <v>4530.5396266098014</v>
      </c>
      <c r="DH53" s="247"/>
      <c r="DI53" s="237">
        <v>1</v>
      </c>
      <c r="DJ53" s="238">
        <f>C53+AD53+CO53+BK53+DR53+ES53</f>
        <v>750003.75</v>
      </c>
      <c r="DK53" s="238">
        <f t="shared" ref="DK53:DN68" si="32">D53+AE53+CP53+BL53+DS53+ET53</f>
        <v>4478.2031475108406</v>
      </c>
      <c r="DL53" s="238">
        <f t="shared" si="32"/>
        <v>3089.8292759830656</v>
      </c>
      <c r="DM53" s="238">
        <f t="shared" si="32"/>
        <v>1388.373871527775</v>
      </c>
      <c r="DN53" s="238">
        <f t="shared" si="32"/>
        <v>4478.2031475108406</v>
      </c>
      <c r="DP53" s="3">
        <f>'[2]נתוני משכנתא'!DQ6</f>
        <v>0</v>
      </c>
      <c r="DQ53" s="237">
        <v>1</v>
      </c>
      <c r="DR53" s="238">
        <f>DR40</f>
        <v>0</v>
      </c>
      <c r="DS53" s="238">
        <f>IF(DR53&lt;=0,0,$DR$48)</f>
        <v>0</v>
      </c>
      <c r="DT53" s="238">
        <f t="shared" ref="DT53:DT307" si="33">DS53-DU53</f>
        <v>0</v>
      </c>
      <c r="DU53" s="238">
        <f>DR53*$DR$44</f>
        <v>0</v>
      </c>
      <c r="DV53" s="239">
        <f>DS53</f>
        <v>0</v>
      </c>
      <c r="DX53" s="241">
        <f>$DZ$43</f>
        <v>3.4599999999999999E-2</v>
      </c>
      <c r="DY53" s="241">
        <f>DX53/12</f>
        <v>2.8833333333333332E-3</v>
      </c>
      <c r="DZ53" s="237">
        <v>1</v>
      </c>
      <c r="EA53" s="242">
        <f>DZ40</f>
        <v>0</v>
      </c>
      <c r="EB53" s="242">
        <f>DZ48</f>
        <v>0</v>
      </c>
      <c r="EC53" s="242">
        <f t="shared" ref="EC53:EC307" si="34">EB53-ED53</f>
        <v>0</v>
      </c>
      <c r="ED53" s="242">
        <f t="shared" ref="ED53:ED116" si="35">EA53*DY53</f>
        <v>0</v>
      </c>
      <c r="EE53" s="243">
        <f>SUM(EB53)</f>
        <v>0</v>
      </c>
      <c r="EF53" s="248"/>
      <c r="EG53" s="241">
        <f>$EI$43</f>
        <v>3.4599999999999999E-2</v>
      </c>
      <c r="EH53" s="241">
        <f>EG53/12</f>
        <v>2.8833333333333332E-3</v>
      </c>
      <c r="EI53" s="237">
        <v>1</v>
      </c>
      <c r="EJ53" s="242">
        <f>EI40</f>
        <v>0</v>
      </c>
      <c r="EK53" s="242">
        <f>EI48</f>
        <v>0</v>
      </c>
      <c r="EL53" s="242">
        <f t="shared" ref="EL53:EL307" si="36">EK53-EM53</f>
        <v>0</v>
      </c>
      <c r="EM53" s="242">
        <f t="shared" ref="EM53:EM116" si="37">EJ53*EH53</f>
        <v>0</v>
      </c>
      <c r="EN53" s="243">
        <f>SUM(EK53)</f>
        <v>0</v>
      </c>
      <c r="EO53" s="248"/>
      <c r="EP53" s="241">
        <f>$ER$43</f>
        <v>3.4599999999999999E-2</v>
      </c>
      <c r="EQ53" s="241">
        <f>EP53/12</f>
        <v>2.8833333333333332E-3</v>
      </c>
      <c r="ER53" s="237">
        <v>1</v>
      </c>
      <c r="ES53" s="242">
        <f>ER40</f>
        <v>0</v>
      </c>
      <c r="ET53" s="242">
        <f>ER48</f>
        <v>0</v>
      </c>
      <c r="EU53" s="242">
        <f t="shared" ref="EU53:EU307" si="38">ET53-EV53</f>
        <v>0</v>
      </c>
      <c r="EV53" s="242">
        <f t="shared" ref="EV53:EV116" si="39">ES53*EQ53</f>
        <v>0</v>
      </c>
      <c r="EW53" s="243">
        <f>SUM(ET53)</f>
        <v>0</v>
      </c>
    </row>
    <row r="54" spans="1:153" ht="14.25" customHeight="1" thickBot="1" x14ac:dyDescent="0.25">
      <c r="A54" s="3">
        <f t="shared" ref="A54:A117" si="40">EDATE(A53,1)</f>
        <v>31</v>
      </c>
      <c r="B54" s="237">
        <v>2</v>
      </c>
      <c r="C54" s="238">
        <f t="shared" ref="C54:C117" si="41">C53-E53</f>
        <v>485478.71128092194</v>
      </c>
      <c r="D54" s="238">
        <f t="shared" si="5"/>
        <v>3145.2470524113855</v>
      </c>
      <c r="E54" s="238">
        <f t="shared" si="6"/>
        <v>2025.9489125137072</v>
      </c>
      <c r="F54" s="238">
        <f t="shared" si="7"/>
        <v>1119.2981398976783</v>
      </c>
      <c r="G54" s="239">
        <f t="shared" ref="G54:G117" si="42">IF(C54&gt;0,G53+D54,G53)</f>
        <v>6290.4941048227711</v>
      </c>
      <c r="I54" s="240">
        <f>VLOOKUP(K54,[2]תחזיות!$B$4:$H$1000,5)</f>
        <v>2.3999999999999998E-3</v>
      </c>
      <c r="J54" s="134">
        <f t="shared" si="8"/>
        <v>1.9999999999999998E-4</v>
      </c>
      <c r="K54" s="237">
        <v>2</v>
      </c>
      <c r="L54" s="242">
        <f t="shared" ref="L54:L117" si="43">(L53-N53)*(1+J54)</f>
        <v>37330.431308479114</v>
      </c>
      <c r="M54" s="242">
        <f t="shared" ref="M54:M308" si="44">IF(K53=$K$42,0,(PMT($K$44,$K$42-K53,L54))*-1)</f>
        <v>238.99661282297333</v>
      </c>
      <c r="N54" s="242">
        <f t="shared" si="9"/>
        <v>181.09987908065622</v>
      </c>
      <c r="O54" s="242">
        <f t="shared" si="10"/>
        <v>57.89673374231711</v>
      </c>
      <c r="P54" s="243">
        <f t="shared" ref="P54:P117" si="45">IF(L54&gt;0,P53+M54,P53)</f>
        <v>477.9454358813349</v>
      </c>
      <c r="Q54" s="244"/>
      <c r="R54" s="240">
        <f>VLOOKUP(T54,[2]תחזיות!$B$4:$H$1000,7)</f>
        <v>4.0799999999999994E-3</v>
      </c>
      <c r="S54" s="134">
        <f t="shared" si="11"/>
        <v>3.3999999999999997E-4</v>
      </c>
      <c r="T54" s="237">
        <v>2</v>
      </c>
      <c r="U54" s="242">
        <f t="shared" ref="U54:U117" si="46">(U53-W53)*(1+S54)</f>
        <v>37338.269758452436</v>
      </c>
      <c r="V54" s="242">
        <f t="shared" ref="V54:V308" si="47">IF(T53=$K$42,0,(PMT($K$44,$K$42-T53,U54))*-1)</f>
        <v>239.04679608975439</v>
      </c>
      <c r="W54" s="242">
        <f t="shared" si="12"/>
        <v>181.13790549215457</v>
      </c>
      <c r="X54" s="242">
        <f t="shared" ref="X54:X308" si="48">U54*$K$44</f>
        <v>57.908890597599807</v>
      </c>
      <c r="Y54" s="243">
        <f t="shared" ref="Y54:Y117" si="49">IF(U54&gt;0,Y53+V54,Y53)</f>
        <v>478.01234389325555</v>
      </c>
      <c r="Z54" s="245"/>
      <c r="AA54" s="240">
        <f>VLOOKUP(AC54,[2]תחזיות!$B$4:$H$1000,6)</f>
        <v>2.1818181818181815E-3</v>
      </c>
      <c r="AB54" s="134">
        <f t="shared" si="13"/>
        <v>1.8181818181818178E-4</v>
      </c>
      <c r="AC54" s="237">
        <v>2</v>
      </c>
      <c r="AD54" s="242">
        <f t="shared" ref="AD54:AD117" si="50">(AD53-AF53)*(1+AB54)</f>
        <v>37329.752709084292</v>
      </c>
      <c r="AE54" s="242">
        <f t="shared" ref="AE54:AE308" si="51">IF(AC53=$K$42,0,(PMT($K$44,$K$42-AC53,AD54))*-1)</f>
        <v>238.99226829891768</v>
      </c>
      <c r="AF54" s="242">
        <f t="shared" si="14"/>
        <v>181.0965870139953</v>
      </c>
      <c r="AG54" s="242">
        <f t="shared" ref="AG54:AG308" si="52">AD54*$K$44</f>
        <v>57.895681284922361</v>
      </c>
      <c r="AH54" s="243">
        <f t="shared" ref="AH54:AH117" si="53">IF(AD54&gt;0,AH53+AE54,AH53)</f>
        <v>477.94109135727928</v>
      </c>
      <c r="AI54" s="245"/>
      <c r="AJ54" s="241">
        <f t="shared" ref="AJ54:AJ112" si="54">$AN$43</f>
        <v>2.7619999999999999E-2</v>
      </c>
      <c r="AK54" s="241">
        <f t="shared" ref="AK54:AK117" si="55">AJ54/12</f>
        <v>2.3016666666666667E-3</v>
      </c>
      <c r="AL54" s="240">
        <f>VLOOKUP(AN54,[2]תחזיות!$B$4:$H$1000,5)</f>
        <v>2.3999999999999998E-3</v>
      </c>
      <c r="AM54" s="134">
        <f t="shared" si="15"/>
        <v>1.9999999999999998E-4</v>
      </c>
      <c r="AN54" s="237">
        <v>2</v>
      </c>
      <c r="AO54" s="242">
        <f t="shared" ref="AO54:AO117" si="56">(AO53-AQ53)*(1+AM54)</f>
        <v>0</v>
      </c>
      <c r="AP54" s="242">
        <f>IF(AN53=$AN$42,0,(PMT(AK54,$AN$42-AN53,AO54))*-1)</f>
        <v>0</v>
      </c>
      <c r="AQ54" s="242">
        <f t="shared" si="16"/>
        <v>0</v>
      </c>
      <c r="AR54" s="242">
        <f t="shared" ref="AR54:AR117" si="57">AO54*AK54</f>
        <v>0</v>
      </c>
      <c r="AS54" s="243">
        <f t="shared" ref="AS54:AS117" si="58">IF(AO54&gt;0,AS53+AP54,AS53)</f>
        <v>0</v>
      </c>
      <c r="AT54" s="244"/>
      <c r="AU54" s="241">
        <f t="shared" ref="AU54:AU112" si="59">$AY$43</f>
        <v>2.7619999999999999E-2</v>
      </c>
      <c r="AV54" s="241">
        <f t="shared" ref="AV54:AV117" si="60">AU54/12</f>
        <v>2.3016666666666667E-3</v>
      </c>
      <c r="AW54" s="240">
        <f>VLOOKUP(AY54,[2]תחזיות!$B$4:$H$1000,7)</f>
        <v>4.0799999999999994E-3</v>
      </c>
      <c r="AX54" s="134">
        <f t="shared" si="17"/>
        <v>3.3999999999999997E-4</v>
      </c>
      <c r="AY54" s="237">
        <v>2</v>
      </c>
      <c r="AZ54" s="242">
        <f t="shared" ref="AZ54:AZ117" si="61">(AZ53-BB53)*(1+AX54)</f>
        <v>0</v>
      </c>
      <c r="BA54" s="242">
        <f>IF(AY53=$AY$42,0,(PMT(AV54,$AY$42-AY53,AZ54))*-1)</f>
        <v>0</v>
      </c>
      <c r="BB54" s="242">
        <f t="shared" si="18"/>
        <v>0</v>
      </c>
      <c r="BC54" s="242">
        <f t="shared" ref="BC54:BC117" si="62">AZ54*AV54</f>
        <v>0</v>
      </c>
      <c r="BD54" s="243">
        <f t="shared" ref="BD54:BD117" si="63">IF(AZ54&gt;0,BD53+BA54,BD53)</f>
        <v>0</v>
      </c>
      <c r="BE54" s="245"/>
      <c r="BF54" s="245"/>
      <c r="BG54" s="245"/>
      <c r="BH54" s="240">
        <f>VLOOKUP(BJ54,[2]תחזיות!$B$4:$H$1000,6)</f>
        <v>2.1818181818181815E-3</v>
      </c>
      <c r="BI54" s="134">
        <f t="shared" si="19"/>
        <v>1.8181818181818178E-4</v>
      </c>
      <c r="BJ54" s="237">
        <v>2</v>
      </c>
      <c r="BK54" s="242">
        <f t="shared" ref="BK54:BK117" si="64">(BK53-BM53)*(1+BI54)</f>
        <v>0</v>
      </c>
      <c r="BL54" s="242">
        <f>IF(BJ53=$BJ$42,0,(PMT($BJ$44,$BJ$42-BJ53,BK54))*-1)</f>
        <v>0</v>
      </c>
      <c r="BM54" s="242">
        <f t="shared" si="20"/>
        <v>0</v>
      </c>
      <c r="BN54" s="242">
        <f t="shared" ref="BN54:BN308" si="65">BK54*$K$44</f>
        <v>0</v>
      </c>
      <c r="BO54" s="243">
        <f t="shared" ref="BO54:BO117" si="66">IF(BK54&gt;0,BO53+BL54,BO53)</f>
        <v>0</v>
      </c>
      <c r="BP54" s="245"/>
      <c r="BQ54" s="246">
        <f>VLOOKUP(BT54,[2]תחזיות!$B$4:$E$1000,2)</f>
        <v>1.6E-2</v>
      </c>
      <c r="BR54" s="134">
        <f t="shared" si="21"/>
        <v>9.1666666666666665E-4</v>
      </c>
      <c r="BS54" s="3">
        <f t="shared" ref="BS54:BS117" si="67">EDATE(A53,1)</f>
        <v>31</v>
      </c>
      <c r="BT54" s="237">
        <v>2</v>
      </c>
      <c r="BU54" s="238">
        <f t="shared" ref="BU54:BU117" si="68">BU53-BW53</f>
        <v>224112.24272795892</v>
      </c>
      <c r="BV54" s="238">
        <f t="shared" ref="BV54:BV117" si="69">IF(BU54&lt;=0,0,(PMT(BR54,$BS$42-BT53,BU54))*-1)</f>
        <v>1094.0072720410933</v>
      </c>
      <c r="BW54" s="238">
        <f t="shared" si="22"/>
        <v>888.57104954046429</v>
      </c>
      <c r="BX54" s="238">
        <f t="shared" si="23"/>
        <v>205.43622250062901</v>
      </c>
      <c r="BY54" s="239">
        <f t="shared" ref="BY54:BY117" si="70">BY53+BV54</f>
        <v>2188.0145440821866</v>
      </c>
      <c r="CA54" s="246">
        <f>VLOOKUP(CD54,[2]תחזיות!$B$4:$E$1000,4)</f>
        <v>2.112E-2</v>
      </c>
      <c r="CB54" s="134">
        <f t="shared" si="24"/>
        <v>1.3433333333333333E-3</v>
      </c>
      <c r="CC54" s="3">
        <f t="shared" ref="CC54:CC117" si="71">EDATE(A53,1)</f>
        <v>31</v>
      </c>
      <c r="CD54" s="237">
        <v>2</v>
      </c>
      <c r="CE54" s="238">
        <f t="shared" ref="CE54:CE117" si="72">CE53-CG53</f>
        <v>224155.92297360508</v>
      </c>
      <c r="CF54" s="238">
        <f t="shared" ref="CF54:CF117" si="73">IF(CE54&lt;=0,0,(PMT(CB54,$CD$42-CD53,CE54))*-1)</f>
        <v>1146.3270263949146</v>
      </c>
      <c r="CG54" s="238">
        <f t="shared" si="25"/>
        <v>845.21090320037183</v>
      </c>
      <c r="CH54" s="238">
        <f t="shared" si="26"/>
        <v>301.11612319454281</v>
      </c>
      <c r="CI54" s="239">
        <f t="shared" ref="CI54:CI117" si="74">CI53+CF54</f>
        <v>2292.6540527898296</v>
      </c>
      <c r="CJ54" s="1"/>
      <c r="CK54" s="246">
        <f>VLOOKUP(CN54,[2]תחזיות!$B$4:$E$1000,3)</f>
        <v>1.6E-2</v>
      </c>
      <c r="CL54" s="134">
        <f t="shared" si="27"/>
        <v>9.1666666666666665E-4</v>
      </c>
      <c r="CM54" s="3">
        <f t="shared" ref="CM54:CM117" si="75">CC54</f>
        <v>31</v>
      </c>
      <c r="CN54" s="237">
        <v>2</v>
      </c>
      <c r="CO54" s="238">
        <f t="shared" ref="CO54:CO117" si="76">CO53-CQ53</f>
        <v>224112.24272795892</v>
      </c>
      <c r="CP54" s="238">
        <f>IF(CO54&lt;=0,0,(PMT(CL54,$CN$42-CN53,CO54))*-1)</f>
        <v>1094.0072720410933</v>
      </c>
      <c r="CQ54" s="238">
        <f t="shared" si="28"/>
        <v>888.57104954046429</v>
      </c>
      <c r="CR54" s="238">
        <f t="shared" si="29"/>
        <v>205.43622250062901</v>
      </c>
      <c r="CS54" s="239">
        <f t="shared" ref="CS54:CS117" si="77">CS53+CP54</f>
        <v>2188.0145440821866</v>
      </c>
      <c r="CT54" s="1"/>
      <c r="CU54" s="237">
        <v>2</v>
      </c>
      <c r="CV54" s="238">
        <f t="shared" ref="CV54:CZ116" si="78">BU54+L54+C54+AO54+DR54+EA54</f>
        <v>746921.38531735993</v>
      </c>
      <c r="CW54" s="238">
        <f t="shared" si="30"/>
        <v>4478.2509372754521</v>
      </c>
      <c r="CX54" s="238">
        <f t="shared" si="30"/>
        <v>3095.6198411348278</v>
      </c>
      <c r="CY54" s="238">
        <f t="shared" si="30"/>
        <v>1382.6310961406243</v>
      </c>
      <c r="CZ54" s="238">
        <f t="shared" si="30"/>
        <v>8956.4540847862918</v>
      </c>
      <c r="DB54" s="237">
        <v>2</v>
      </c>
      <c r="DC54" s="238">
        <f t="shared" ref="DC54:DG116" si="79">CE54+U54+C54+AZ54+DR54+EJ54</f>
        <v>746972.90401297947</v>
      </c>
      <c r="DD54" s="238">
        <f t="shared" si="31"/>
        <v>4530.6208748960544</v>
      </c>
      <c r="DE54" s="238">
        <f t="shared" si="31"/>
        <v>3052.2977212062333</v>
      </c>
      <c r="DF54" s="238">
        <f t="shared" si="31"/>
        <v>1478.3231536898209</v>
      </c>
      <c r="DG54" s="238">
        <f t="shared" si="31"/>
        <v>9061.1605015058558</v>
      </c>
      <c r="DH54" s="247"/>
      <c r="DI54" s="237">
        <v>2</v>
      </c>
      <c r="DJ54" s="238">
        <f t="shared" ref="DJ54:DN116" si="80">C54+AD54+CO54+BK54+DR54+ES54</f>
        <v>746920.70671796519</v>
      </c>
      <c r="DK54" s="238">
        <f t="shared" si="32"/>
        <v>4478.2465927513967</v>
      </c>
      <c r="DL54" s="238">
        <f t="shared" si="32"/>
        <v>3095.6165490681665</v>
      </c>
      <c r="DM54" s="238">
        <f t="shared" si="32"/>
        <v>1382.6300436832298</v>
      </c>
      <c r="DN54" s="238">
        <f t="shared" si="32"/>
        <v>8956.4497402622364</v>
      </c>
      <c r="DP54" s="3">
        <f t="shared" ref="DP54:DP117" si="81">EDATE(DP53,1)</f>
        <v>31</v>
      </c>
      <c r="DQ54" s="237">
        <v>2</v>
      </c>
      <c r="DR54" s="238">
        <f t="shared" ref="DR54:DR117" si="82">DR53-DT53</f>
        <v>0</v>
      </c>
      <c r="DS54" s="238">
        <f t="shared" ref="DS54:DS117" si="83">IF(DR54&lt;=0,0,$DR$48)</f>
        <v>0</v>
      </c>
      <c r="DT54" s="238">
        <f t="shared" si="33"/>
        <v>0</v>
      </c>
      <c r="DU54" s="238">
        <f t="shared" ref="DU54:DU117" si="84">DR54*$DR$44</f>
        <v>0</v>
      </c>
      <c r="DV54" s="239">
        <f>IF(DR54&gt;0,DV53+DS54,DV53)</f>
        <v>0</v>
      </c>
      <c r="DX54" s="241">
        <f t="shared" ref="DX54:DX112" si="85">$DZ$43</f>
        <v>3.4599999999999999E-2</v>
      </c>
      <c r="DY54" s="241">
        <f t="shared" ref="DY54:DY117" si="86">DX54/12</f>
        <v>2.8833333333333332E-3</v>
      </c>
      <c r="DZ54" s="237">
        <v>2</v>
      </c>
      <c r="EA54" s="242">
        <f>(EA53-EC53)</f>
        <v>0</v>
      </c>
      <c r="EB54" s="242">
        <f>IF(DZ53&gt;=$DZ$42,0,(PMT(DY54,$DZ$42-DZ53,EA54))*-1)</f>
        <v>0</v>
      </c>
      <c r="EC54" s="242">
        <f t="shared" si="34"/>
        <v>0</v>
      </c>
      <c r="ED54" s="242">
        <f t="shared" si="35"/>
        <v>0</v>
      </c>
      <c r="EE54" s="243">
        <f t="shared" ref="EE54:EE117" si="87">IF(EA54&gt;0,EE53+EB54,EE53)</f>
        <v>0</v>
      </c>
      <c r="EF54" s="248"/>
      <c r="EG54" s="241">
        <f t="shared" ref="EG54:EG112" si="88">$EI$43</f>
        <v>3.4599999999999999E-2</v>
      </c>
      <c r="EH54" s="241">
        <f t="shared" ref="EH54:EH117" si="89">EG54/12</f>
        <v>2.8833333333333332E-3</v>
      </c>
      <c r="EI54" s="237">
        <v>2</v>
      </c>
      <c r="EJ54" s="242">
        <f>(EJ53-EL53)</f>
        <v>0</v>
      </c>
      <c r="EK54" s="242">
        <f>IF(EI53&gt;=$EI$42,0,(PMT(EH54,$EI$42-EI53,EJ54))*-1)</f>
        <v>0</v>
      </c>
      <c r="EL54" s="242">
        <f t="shared" si="36"/>
        <v>0</v>
      </c>
      <c r="EM54" s="242">
        <f t="shared" si="37"/>
        <v>0</v>
      </c>
      <c r="EN54" s="243">
        <f t="shared" ref="EN54:EN117" si="90">IF(EJ54&gt;0,EN53+EK54,EN53)</f>
        <v>0</v>
      </c>
      <c r="EO54" s="248"/>
      <c r="EP54" s="241">
        <f t="shared" ref="EP54:EP112" si="91">$ER$43</f>
        <v>3.4599999999999999E-2</v>
      </c>
      <c r="EQ54" s="241">
        <f t="shared" ref="EQ54:EQ117" si="92">EP54/12</f>
        <v>2.8833333333333332E-3</v>
      </c>
      <c r="ER54" s="237">
        <v>2</v>
      </c>
      <c r="ES54" s="242">
        <f>(ES53-EU53)</f>
        <v>0</v>
      </c>
      <c r="ET54" s="242">
        <f>IF(ER53&gt;=$ER$42,0,(PMT(EQ54,$ER$42-ER53,ES54))*-1)</f>
        <v>0</v>
      </c>
      <c r="EU54" s="242">
        <f t="shared" si="38"/>
        <v>0</v>
      </c>
      <c r="EV54" s="242">
        <f t="shared" si="39"/>
        <v>0</v>
      </c>
      <c r="EW54" s="243">
        <f t="shared" ref="EW54:EW117" si="93">IF(ES54&gt;0,EW53+ET54,EW53)</f>
        <v>0</v>
      </c>
    </row>
    <row r="55" spans="1:153" ht="14.25" customHeight="1" thickBot="1" x14ac:dyDescent="0.25">
      <c r="A55" s="3">
        <f t="shared" si="40"/>
        <v>59</v>
      </c>
      <c r="B55" s="237">
        <v>3</v>
      </c>
      <c r="C55" s="238">
        <f t="shared" si="41"/>
        <v>483452.76236840821</v>
      </c>
      <c r="D55" s="238">
        <f t="shared" si="5"/>
        <v>3145.2470524113855</v>
      </c>
      <c r="E55" s="238">
        <f t="shared" si="6"/>
        <v>2030.6198502842249</v>
      </c>
      <c r="F55" s="238">
        <f t="shared" si="7"/>
        <v>1114.6272021271607</v>
      </c>
      <c r="G55" s="239">
        <f t="shared" si="42"/>
        <v>9435.7411572341571</v>
      </c>
      <c r="I55" s="240">
        <f>VLOOKUP(K55,[2]תחזיות!$B$4:$H$1000,5)</f>
        <v>3.5000000000000001E-3</v>
      </c>
      <c r="J55" s="134">
        <f t="shared" si="8"/>
        <v>2.9166666666666669E-4</v>
      </c>
      <c r="K55" s="237">
        <v>3</v>
      </c>
      <c r="L55" s="242">
        <f t="shared" si="43"/>
        <v>37160.166651065367</v>
      </c>
      <c r="M55" s="242">
        <f t="shared" si="44"/>
        <v>239.06632016838</v>
      </c>
      <c r="N55" s="242">
        <f t="shared" si="9"/>
        <v>181.43365429751478</v>
      </c>
      <c r="O55" s="242">
        <f>L55*$K$44</f>
        <v>57.632665870865232</v>
      </c>
      <c r="P55" s="243">
        <f t="shared" si="45"/>
        <v>717.0117560497149</v>
      </c>
      <c r="Q55" s="244"/>
      <c r="R55" s="240">
        <f>VLOOKUP(T55,[2]תחזיות!$B$4:$H$1000,7)</f>
        <v>5.9499999999999996E-3</v>
      </c>
      <c r="S55" s="134">
        <f t="shared" si="11"/>
        <v>4.9583333333333326E-4</v>
      </c>
      <c r="T55" s="237">
        <v>3</v>
      </c>
      <c r="U55" s="242">
        <f t="shared" si="46"/>
        <v>37175.555597504041</v>
      </c>
      <c r="V55" s="242">
        <f t="shared" si="47"/>
        <v>239.16532345948218</v>
      </c>
      <c r="W55" s="242">
        <f t="shared" si="12"/>
        <v>181.50879047261253</v>
      </c>
      <c r="X55" s="242">
        <f t="shared" si="48"/>
        <v>57.656532986869657</v>
      </c>
      <c r="Y55" s="243">
        <f t="shared" si="49"/>
        <v>717.17766735273767</v>
      </c>
      <c r="Z55" s="245"/>
      <c r="AA55" s="240">
        <f>VLOOKUP(AC55,[2]תחזיות!$B$4:$H$1000,6)</f>
        <v>3.1818181818181815E-3</v>
      </c>
      <c r="AB55" s="134">
        <f t="shared" si="13"/>
        <v>2.6515151515151512E-4</v>
      </c>
      <c r="AC55" s="237">
        <v>3</v>
      </c>
      <c r="AD55" s="242">
        <f t="shared" si="50"/>
        <v>37158.506144526909</v>
      </c>
      <c r="AE55" s="242">
        <f t="shared" si="51"/>
        <v>239.05563746096664</v>
      </c>
      <c r="AF55" s="242">
        <f t="shared" si="14"/>
        <v>181.42554691274205</v>
      </c>
      <c r="AG55" s="242">
        <f t="shared" si="52"/>
        <v>57.630090548224572</v>
      </c>
      <c r="AH55" s="243">
        <f t="shared" si="53"/>
        <v>716.99672881824586</v>
      </c>
      <c r="AI55" s="245"/>
      <c r="AJ55" s="241">
        <f t="shared" si="54"/>
        <v>2.7619999999999999E-2</v>
      </c>
      <c r="AK55" s="241">
        <f t="shared" si="55"/>
        <v>2.3016666666666667E-3</v>
      </c>
      <c r="AL55" s="240">
        <f>VLOOKUP(AN55,[2]תחזיות!$B$4:$H$1000,5)</f>
        <v>3.5000000000000001E-3</v>
      </c>
      <c r="AM55" s="134">
        <f t="shared" si="15"/>
        <v>2.9166666666666669E-4</v>
      </c>
      <c r="AN55" s="237">
        <v>3</v>
      </c>
      <c r="AO55" s="242">
        <f t="shared" si="56"/>
        <v>0</v>
      </c>
      <c r="AP55" s="242">
        <f t="shared" ref="AP55:AP118" si="94">IF(AN54=$AN$42,0,(PMT(AK55,$AN$42-AN54,AO55))*-1)</f>
        <v>0</v>
      </c>
      <c r="AQ55" s="242">
        <f t="shared" si="16"/>
        <v>0</v>
      </c>
      <c r="AR55" s="242">
        <f t="shared" si="57"/>
        <v>0</v>
      </c>
      <c r="AS55" s="243">
        <f t="shared" si="58"/>
        <v>0</v>
      </c>
      <c r="AT55" s="244"/>
      <c r="AU55" s="241">
        <f t="shared" si="59"/>
        <v>2.7619999999999999E-2</v>
      </c>
      <c r="AV55" s="241">
        <f t="shared" si="60"/>
        <v>2.3016666666666667E-3</v>
      </c>
      <c r="AW55" s="240">
        <f>VLOOKUP(AY55,[2]תחזיות!$B$4:$H$1000,7)</f>
        <v>5.9499999999999996E-3</v>
      </c>
      <c r="AX55" s="134">
        <f t="shared" si="17"/>
        <v>4.9583333333333326E-4</v>
      </c>
      <c r="AY55" s="237">
        <v>3</v>
      </c>
      <c r="AZ55" s="242">
        <f t="shared" si="61"/>
        <v>0</v>
      </c>
      <c r="BA55" s="242">
        <f t="shared" ref="BA55:BA118" si="95">IF(AY54=$AY$42,0,(PMT(AV55,$AY$42-AY54,AZ55))*-1)</f>
        <v>0</v>
      </c>
      <c r="BB55" s="242">
        <f t="shared" si="18"/>
        <v>0</v>
      </c>
      <c r="BC55" s="242">
        <f t="shared" si="62"/>
        <v>0</v>
      </c>
      <c r="BD55" s="243">
        <f t="shared" si="63"/>
        <v>0</v>
      </c>
      <c r="BE55" s="245"/>
      <c r="BF55" s="245"/>
      <c r="BG55" s="245"/>
      <c r="BH55" s="240">
        <f>VLOOKUP(BJ55,[2]תחזיות!$B$4:$H$1000,6)</f>
        <v>3.1818181818181815E-3</v>
      </c>
      <c r="BI55" s="134">
        <f t="shared" si="19"/>
        <v>2.6515151515151512E-4</v>
      </c>
      <c r="BJ55" s="237">
        <v>3</v>
      </c>
      <c r="BK55" s="242">
        <f t="shared" si="64"/>
        <v>0</v>
      </c>
      <c r="BL55" s="242">
        <f t="shared" ref="BL55:BL118" si="96">IF(BJ54=$BJ$42,0,(PMT($BJ$44,$BJ$42-BJ54,BK55))*-1)</f>
        <v>0</v>
      </c>
      <c r="BM55" s="242">
        <f t="shared" si="20"/>
        <v>0</v>
      </c>
      <c r="BN55" s="242">
        <f t="shared" si="65"/>
        <v>0</v>
      </c>
      <c r="BO55" s="243">
        <f t="shared" si="66"/>
        <v>0</v>
      </c>
      <c r="BP55" s="245"/>
      <c r="BQ55" s="246">
        <f>VLOOKUP(BT55,[2]תחזיות!$B$4:$E$1000,2)</f>
        <v>1.6E-2</v>
      </c>
      <c r="BR55" s="134">
        <f t="shared" si="21"/>
        <v>9.1666666666666665E-4</v>
      </c>
      <c r="BS55" s="3">
        <f t="shared" si="67"/>
        <v>59</v>
      </c>
      <c r="BT55" s="237">
        <v>3</v>
      </c>
      <c r="BU55" s="238">
        <f t="shared" si="68"/>
        <v>223223.67167841844</v>
      </c>
      <c r="BV55" s="238">
        <f t="shared" si="69"/>
        <v>1094.0072720410933</v>
      </c>
      <c r="BW55" s="238">
        <f t="shared" si="22"/>
        <v>889.38557300254308</v>
      </c>
      <c r="BX55" s="238">
        <f t="shared" si="23"/>
        <v>204.62169903855022</v>
      </c>
      <c r="BY55" s="239">
        <f t="shared" si="70"/>
        <v>3282.0218161232797</v>
      </c>
      <c r="CA55" s="246">
        <f>VLOOKUP(CD55,[2]תחזיות!$B$4:$E$1000,4)</f>
        <v>2.112E-2</v>
      </c>
      <c r="CB55" s="134">
        <f t="shared" si="24"/>
        <v>1.3433333333333333E-3</v>
      </c>
      <c r="CC55" s="3">
        <f t="shared" si="71"/>
        <v>59</v>
      </c>
      <c r="CD55" s="237">
        <v>3</v>
      </c>
      <c r="CE55" s="238">
        <f t="shared" si="72"/>
        <v>223310.7120704047</v>
      </c>
      <c r="CF55" s="238">
        <f t="shared" si="73"/>
        <v>1146.3270263949146</v>
      </c>
      <c r="CG55" s="238">
        <f t="shared" si="25"/>
        <v>846.3463031803376</v>
      </c>
      <c r="CH55" s="238">
        <f t="shared" si="26"/>
        <v>299.98072321457698</v>
      </c>
      <c r="CI55" s="239">
        <f t="shared" si="74"/>
        <v>3438.981079184744</v>
      </c>
      <c r="CJ55" s="1"/>
      <c r="CK55" s="246">
        <f>VLOOKUP(CN55,[2]תחזיות!$B$4:$E$1000,3)</f>
        <v>1.6E-2</v>
      </c>
      <c r="CL55" s="134">
        <f t="shared" si="27"/>
        <v>9.1666666666666665E-4</v>
      </c>
      <c r="CM55" s="3">
        <f t="shared" si="75"/>
        <v>59</v>
      </c>
      <c r="CN55" s="237">
        <v>3</v>
      </c>
      <c r="CO55" s="238">
        <f t="shared" si="76"/>
        <v>223223.67167841844</v>
      </c>
      <c r="CP55" s="238">
        <f t="shared" ref="CP55:CP118" si="97">IF(CO55&lt;=0,0,(PMT(CL55,$CN$42-CN54,CO55))*-1)</f>
        <v>1094.0072720410933</v>
      </c>
      <c r="CQ55" s="238">
        <f t="shared" si="28"/>
        <v>889.38557300254308</v>
      </c>
      <c r="CR55" s="238">
        <f t="shared" si="29"/>
        <v>204.62169903855022</v>
      </c>
      <c r="CS55" s="239">
        <f t="shared" si="77"/>
        <v>3282.0218161232797</v>
      </c>
      <c r="CT55" s="1"/>
      <c r="CU55" s="237">
        <v>3</v>
      </c>
      <c r="CV55" s="238">
        <f t="shared" si="78"/>
        <v>743836.60069789202</v>
      </c>
      <c r="CW55" s="238">
        <f t="shared" si="30"/>
        <v>4478.3206446208587</v>
      </c>
      <c r="CX55" s="238">
        <f t="shared" si="30"/>
        <v>3101.439077584283</v>
      </c>
      <c r="CY55" s="238">
        <f t="shared" si="30"/>
        <v>1376.8815670365761</v>
      </c>
      <c r="CZ55" s="238">
        <f t="shared" si="30"/>
        <v>13434.774729407152</v>
      </c>
      <c r="DB55" s="237">
        <v>3</v>
      </c>
      <c r="DC55" s="238">
        <f t="shared" si="79"/>
        <v>743939.03003631695</v>
      </c>
      <c r="DD55" s="238">
        <f t="shared" si="31"/>
        <v>4530.7394022657827</v>
      </c>
      <c r="DE55" s="238">
        <f t="shared" si="31"/>
        <v>3058.4749439371749</v>
      </c>
      <c r="DF55" s="238">
        <f t="shared" si="31"/>
        <v>1472.2644583286074</v>
      </c>
      <c r="DG55" s="238">
        <f t="shared" si="31"/>
        <v>13591.899903771638</v>
      </c>
      <c r="DH55" s="247"/>
      <c r="DI55" s="237">
        <v>3</v>
      </c>
      <c r="DJ55" s="238">
        <f t="shared" si="80"/>
        <v>743834.94019135355</v>
      </c>
      <c r="DK55" s="238">
        <f t="shared" si="32"/>
        <v>4478.3099619134455</v>
      </c>
      <c r="DL55" s="238">
        <f t="shared" si="32"/>
        <v>3101.4309701995098</v>
      </c>
      <c r="DM55" s="238">
        <f t="shared" si="32"/>
        <v>1376.8789917139356</v>
      </c>
      <c r="DN55" s="238">
        <f t="shared" si="32"/>
        <v>13434.759702175681</v>
      </c>
      <c r="DP55" s="3">
        <f t="shared" si="81"/>
        <v>59</v>
      </c>
      <c r="DQ55" s="237">
        <v>3</v>
      </c>
      <c r="DR55" s="238">
        <f t="shared" si="82"/>
        <v>0</v>
      </c>
      <c r="DS55" s="238">
        <f t="shared" si="83"/>
        <v>0</v>
      </c>
      <c r="DT55" s="238">
        <f t="shared" si="33"/>
        <v>0</v>
      </c>
      <c r="DU55" s="238">
        <f t="shared" si="84"/>
        <v>0</v>
      </c>
      <c r="DV55" s="239">
        <f t="shared" ref="DV55:DV118" si="98">IF(DR55&gt;0,DV54+DS55,DV54)</f>
        <v>0</v>
      </c>
      <c r="DX55" s="241">
        <f t="shared" si="85"/>
        <v>3.4599999999999999E-2</v>
      </c>
      <c r="DY55" s="241">
        <f t="shared" si="86"/>
        <v>2.8833333333333332E-3</v>
      </c>
      <c r="DZ55" s="237">
        <v>3</v>
      </c>
      <c r="EA55" s="242">
        <f t="shared" ref="EA55:EA118" si="99">(EA54-EC54)</f>
        <v>0</v>
      </c>
      <c r="EB55" s="242">
        <f t="shared" ref="EB55:EB118" si="100">IF(DZ54&gt;=$DZ$42,0,(PMT(DY55,$DZ$42-DZ54,EA55))*-1)</f>
        <v>0</v>
      </c>
      <c r="EC55" s="242">
        <f t="shared" si="34"/>
        <v>0</v>
      </c>
      <c r="ED55" s="242">
        <f t="shared" si="35"/>
        <v>0</v>
      </c>
      <c r="EE55" s="243">
        <f t="shared" si="87"/>
        <v>0</v>
      </c>
      <c r="EF55" s="248"/>
      <c r="EG55" s="241">
        <f t="shared" si="88"/>
        <v>3.4599999999999999E-2</v>
      </c>
      <c r="EH55" s="241">
        <f t="shared" si="89"/>
        <v>2.8833333333333332E-3</v>
      </c>
      <c r="EI55" s="237">
        <v>3</v>
      </c>
      <c r="EJ55" s="242">
        <f t="shared" ref="EJ55:EJ118" si="101">(EJ54-EL54)</f>
        <v>0</v>
      </c>
      <c r="EK55" s="242">
        <f t="shared" ref="EK55:EK118" si="102">IF(EI54&gt;=$EI$42,0,(PMT(EH55,$EI$42-EI54,EJ55))*-1)</f>
        <v>0</v>
      </c>
      <c r="EL55" s="242">
        <f t="shared" si="36"/>
        <v>0</v>
      </c>
      <c r="EM55" s="242">
        <f t="shared" si="37"/>
        <v>0</v>
      </c>
      <c r="EN55" s="243">
        <f t="shared" si="90"/>
        <v>0</v>
      </c>
      <c r="EO55" s="248"/>
      <c r="EP55" s="241">
        <f t="shared" si="91"/>
        <v>3.4599999999999999E-2</v>
      </c>
      <c r="EQ55" s="241">
        <f t="shared" si="92"/>
        <v>2.8833333333333332E-3</v>
      </c>
      <c r="ER55" s="237">
        <v>3</v>
      </c>
      <c r="ES55" s="242">
        <f t="shared" ref="ES55:ES118" si="103">(ES54-EU54)</f>
        <v>0</v>
      </c>
      <c r="ET55" s="242">
        <f t="shared" ref="ET55:ET118" si="104">IF(ER54&gt;=$ER$42,0,(PMT(EQ55,$ER$42-ER54,ES55))*-1)</f>
        <v>0</v>
      </c>
      <c r="EU55" s="242">
        <f t="shared" si="38"/>
        <v>0</v>
      </c>
      <c r="EV55" s="242">
        <f t="shared" si="39"/>
        <v>0</v>
      </c>
      <c r="EW55" s="243">
        <f t="shared" si="93"/>
        <v>0</v>
      </c>
    </row>
    <row r="56" spans="1:153" ht="14.25" customHeight="1" thickBot="1" x14ac:dyDescent="0.25">
      <c r="A56" s="3">
        <f t="shared" si="40"/>
        <v>88</v>
      </c>
      <c r="B56" s="237">
        <v>4</v>
      </c>
      <c r="C56" s="238">
        <f t="shared" si="41"/>
        <v>481422.14251812396</v>
      </c>
      <c r="D56" s="238">
        <f t="shared" si="5"/>
        <v>3145.2470524113855</v>
      </c>
      <c r="E56" s="238">
        <f t="shared" si="6"/>
        <v>2035.3015571612691</v>
      </c>
      <c r="F56" s="238">
        <f t="shared" si="7"/>
        <v>1109.9454952501164</v>
      </c>
      <c r="G56" s="239">
        <f t="shared" si="42"/>
        <v>12580.988209645542</v>
      </c>
      <c r="I56" s="240">
        <f>VLOOKUP(K56,[2]תחזיות!$B$4:$H$1000,5)</f>
        <v>4.4999999999999997E-3</v>
      </c>
      <c r="J56" s="134">
        <f t="shared" si="8"/>
        <v>3.7499999999999995E-4</v>
      </c>
      <c r="K56" s="237">
        <v>4</v>
      </c>
      <c r="L56" s="242">
        <f t="shared" si="43"/>
        <v>36992.600021641643</v>
      </c>
      <c r="M56" s="242">
        <f t="shared" si="44"/>
        <v>239.15597003844317</v>
      </c>
      <c r="N56" s="242">
        <f t="shared" si="9"/>
        <v>181.78318759747123</v>
      </c>
      <c r="O56" s="242">
        <f t="shared" si="10"/>
        <v>57.37278244097196</v>
      </c>
      <c r="P56" s="243">
        <f t="shared" si="45"/>
        <v>956.16772608815813</v>
      </c>
      <c r="Q56" s="244"/>
      <c r="R56" s="240">
        <f>VLOOKUP(T56,[2]תחזיות!$B$4:$H$1000,7)</f>
        <v>7.6499999999999988E-3</v>
      </c>
      <c r="S56" s="134">
        <f t="shared" si="11"/>
        <v>6.3749999999999994E-4</v>
      </c>
      <c r="T56" s="237">
        <v>4</v>
      </c>
      <c r="U56" s="242">
        <f t="shared" si="46"/>
        <v>37017.630511870913</v>
      </c>
      <c r="V56" s="242">
        <f t="shared" si="47"/>
        <v>239.31779135318766</v>
      </c>
      <c r="W56" s="242">
        <f t="shared" si="12"/>
        <v>181.90618847598049</v>
      </c>
      <c r="X56" s="242">
        <f t="shared" si="48"/>
        <v>57.411602877207166</v>
      </c>
      <c r="Y56" s="243">
        <f t="shared" si="49"/>
        <v>956.49545870592533</v>
      </c>
      <c r="Z56" s="245"/>
      <c r="AA56" s="240">
        <f>VLOOKUP(AC56,[2]תחזיות!$B$4:$H$1000,6)</f>
        <v>4.0909090909090904E-3</v>
      </c>
      <c r="AB56" s="134">
        <f t="shared" si="13"/>
        <v>3.4090909090909088E-4</v>
      </c>
      <c r="AC56" s="237">
        <v>4</v>
      </c>
      <c r="AD56" s="242">
        <f t="shared" si="50"/>
        <v>36989.686420545164</v>
      </c>
      <c r="AE56" s="242">
        <f t="shared" si="51"/>
        <v>239.1371337010101</v>
      </c>
      <c r="AF56" s="242">
        <f t="shared" si="14"/>
        <v>181.76887003951649</v>
      </c>
      <c r="AG56" s="242">
        <f t="shared" si="52"/>
        <v>57.368263661493621</v>
      </c>
      <c r="AH56" s="243">
        <f t="shared" si="53"/>
        <v>956.1338625192559</v>
      </c>
      <c r="AI56" s="245"/>
      <c r="AJ56" s="241">
        <f t="shared" si="54"/>
        <v>2.7619999999999999E-2</v>
      </c>
      <c r="AK56" s="241">
        <f t="shared" si="55"/>
        <v>2.3016666666666667E-3</v>
      </c>
      <c r="AL56" s="240">
        <f>VLOOKUP(AN56,[2]תחזיות!$B$4:$H$1000,5)</f>
        <v>4.4999999999999997E-3</v>
      </c>
      <c r="AM56" s="134">
        <f t="shared" si="15"/>
        <v>3.7499999999999995E-4</v>
      </c>
      <c r="AN56" s="237">
        <v>4</v>
      </c>
      <c r="AO56" s="242">
        <f t="shared" si="56"/>
        <v>0</v>
      </c>
      <c r="AP56" s="242">
        <f t="shared" si="94"/>
        <v>0</v>
      </c>
      <c r="AQ56" s="242">
        <f t="shared" si="16"/>
        <v>0</v>
      </c>
      <c r="AR56" s="242">
        <f t="shared" si="57"/>
        <v>0</v>
      </c>
      <c r="AS56" s="243">
        <f t="shared" si="58"/>
        <v>0</v>
      </c>
      <c r="AT56" s="244"/>
      <c r="AU56" s="241">
        <f t="shared" si="59"/>
        <v>2.7619999999999999E-2</v>
      </c>
      <c r="AV56" s="241">
        <f t="shared" si="60"/>
        <v>2.3016666666666667E-3</v>
      </c>
      <c r="AW56" s="240">
        <f>VLOOKUP(AY56,[2]תחזיות!$B$4:$H$1000,7)</f>
        <v>7.6499999999999988E-3</v>
      </c>
      <c r="AX56" s="134">
        <f t="shared" si="17"/>
        <v>6.3749999999999994E-4</v>
      </c>
      <c r="AY56" s="237">
        <v>4</v>
      </c>
      <c r="AZ56" s="242">
        <f t="shared" si="61"/>
        <v>0</v>
      </c>
      <c r="BA56" s="242">
        <f t="shared" si="95"/>
        <v>0</v>
      </c>
      <c r="BB56" s="242">
        <f t="shared" si="18"/>
        <v>0</v>
      </c>
      <c r="BC56" s="242">
        <f t="shared" si="62"/>
        <v>0</v>
      </c>
      <c r="BD56" s="243">
        <f t="shared" si="63"/>
        <v>0</v>
      </c>
      <c r="BE56" s="245"/>
      <c r="BF56" s="245"/>
      <c r="BG56" s="245"/>
      <c r="BH56" s="240">
        <f>VLOOKUP(BJ56,[2]תחזיות!$B$4:$H$1000,6)</f>
        <v>4.0909090909090904E-3</v>
      </c>
      <c r="BI56" s="134">
        <f t="shared" si="19"/>
        <v>3.4090909090909088E-4</v>
      </c>
      <c r="BJ56" s="237">
        <v>4</v>
      </c>
      <c r="BK56" s="242">
        <f t="shared" si="64"/>
        <v>0</v>
      </c>
      <c r="BL56" s="242">
        <f t="shared" si="96"/>
        <v>0</v>
      </c>
      <c r="BM56" s="242">
        <f t="shared" si="20"/>
        <v>0</v>
      </c>
      <c r="BN56" s="242">
        <f t="shared" si="65"/>
        <v>0</v>
      </c>
      <c r="BO56" s="243">
        <f t="shared" si="66"/>
        <v>0</v>
      </c>
      <c r="BP56" s="245"/>
      <c r="BQ56" s="246">
        <f>VLOOKUP(BT56,[2]תחזיות!$B$4:$E$1000,2)</f>
        <v>1.6E-2</v>
      </c>
      <c r="BR56" s="134">
        <f t="shared" si="21"/>
        <v>9.1666666666666665E-4</v>
      </c>
      <c r="BS56" s="3">
        <f t="shared" si="67"/>
        <v>88</v>
      </c>
      <c r="BT56" s="237">
        <v>4</v>
      </c>
      <c r="BU56" s="238">
        <f t="shared" si="68"/>
        <v>222334.2861054159</v>
      </c>
      <c r="BV56" s="238">
        <f t="shared" si="69"/>
        <v>1094.0072720410933</v>
      </c>
      <c r="BW56" s="238">
        <f t="shared" si="22"/>
        <v>890.20084311112873</v>
      </c>
      <c r="BX56" s="238">
        <f t="shared" si="23"/>
        <v>203.80642892996457</v>
      </c>
      <c r="BY56" s="239">
        <f t="shared" si="70"/>
        <v>4376.0290881643732</v>
      </c>
      <c r="CA56" s="246">
        <f>VLOOKUP(CD56,[2]תחזיות!$B$4:$E$1000,4)</f>
        <v>2.112E-2</v>
      </c>
      <c r="CB56" s="134">
        <f t="shared" si="24"/>
        <v>1.3433333333333333E-3</v>
      </c>
      <c r="CC56" s="3">
        <f t="shared" si="71"/>
        <v>88</v>
      </c>
      <c r="CD56" s="237">
        <v>4</v>
      </c>
      <c r="CE56" s="238">
        <f t="shared" si="72"/>
        <v>222464.36576722437</v>
      </c>
      <c r="CF56" s="238">
        <f t="shared" si="73"/>
        <v>1146.3270263949146</v>
      </c>
      <c r="CG56" s="238">
        <f t="shared" si="25"/>
        <v>847.48322838094316</v>
      </c>
      <c r="CH56" s="238">
        <f t="shared" si="26"/>
        <v>298.84379801397142</v>
      </c>
      <c r="CI56" s="239">
        <f t="shared" si="74"/>
        <v>4585.3081055796583</v>
      </c>
      <c r="CJ56" s="1"/>
      <c r="CK56" s="246">
        <f>VLOOKUP(CN56,[2]תחזיות!$B$4:$E$1000,3)</f>
        <v>1.6E-2</v>
      </c>
      <c r="CL56" s="134">
        <f t="shared" si="27"/>
        <v>9.1666666666666665E-4</v>
      </c>
      <c r="CM56" s="3">
        <f t="shared" si="75"/>
        <v>88</v>
      </c>
      <c r="CN56" s="237">
        <v>4</v>
      </c>
      <c r="CO56" s="238">
        <f t="shared" si="76"/>
        <v>222334.2861054159</v>
      </c>
      <c r="CP56" s="238">
        <f t="shared" si="97"/>
        <v>1094.0072720410933</v>
      </c>
      <c r="CQ56" s="238">
        <f t="shared" si="28"/>
        <v>890.20084311112873</v>
      </c>
      <c r="CR56" s="238">
        <f t="shared" si="29"/>
        <v>203.80642892996457</v>
      </c>
      <c r="CS56" s="239">
        <f t="shared" si="77"/>
        <v>4376.0290881643732</v>
      </c>
      <c r="CT56" s="1"/>
      <c r="CU56" s="237">
        <v>4</v>
      </c>
      <c r="CV56" s="238">
        <f t="shared" si="78"/>
        <v>740749.02864518156</v>
      </c>
      <c r="CW56" s="238">
        <f t="shared" si="30"/>
        <v>4478.4102944909218</v>
      </c>
      <c r="CX56" s="238">
        <f t="shared" si="30"/>
        <v>3107.2855878698692</v>
      </c>
      <c r="CY56" s="238">
        <f t="shared" si="30"/>
        <v>1371.1247066210531</v>
      </c>
      <c r="CZ56" s="238">
        <f t="shared" si="30"/>
        <v>17913.185023898073</v>
      </c>
      <c r="DB56" s="237">
        <v>4</v>
      </c>
      <c r="DC56" s="238">
        <f t="shared" si="79"/>
        <v>740904.13879721926</v>
      </c>
      <c r="DD56" s="238">
        <f t="shared" si="31"/>
        <v>4530.8918701594876</v>
      </c>
      <c r="DE56" s="238">
        <f t="shared" si="31"/>
        <v>3064.6909740181927</v>
      </c>
      <c r="DF56" s="238">
        <f t="shared" si="31"/>
        <v>1466.2008961412951</v>
      </c>
      <c r="DG56" s="238">
        <f t="shared" si="31"/>
        <v>18122.791773931127</v>
      </c>
      <c r="DH56" s="247"/>
      <c r="DI56" s="237">
        <v>4</v>
      </c>
      <c r="DJ56" s="238">
        <f t="shared" si="80"/>
        <v>740746.11504408508</v>
      </c>
      <c r="DK56" s="238">
        <f t="shared" si="32"/>
        <v>4478.3914581534891</v>
      </c>
      <c r="DL56" s="238">
        <f t="shared" si="32"/>
        <v>3107.2712703119141</v>
      </c>
      <c r="DM56" s="238">
        <f t="shared" si="32"/>
        <v>1371.1201878415745</v>
      </c>
      <c r="DN56" s="238">
        <f t="shared" si="32"/>
        <v>17913.151160329173</v>
      </c>
      <c r="DP56" s="3">
        <f t="shared" si="81"/>
        <v>88</v>
      </c>
      <c r="DQ56" s="237">
        <v>4</v>
      </c>
      <c r="DR56" s="238">
        <f t="shared" si="82"/>
        <v>0</v>
      </c>
      <c r="DS56" s="238">
        <f t="shared" si="83"/>
        <v>0</v>
      </c>
      <c r="DT56" s="238">
        <f t="shared" si="33"/>
        <v>0</v>
      </c>
      <c r="DU56" s="238">
        <f t="shared" si="84"/>
        <v>0</v>
      </c>
      <c r="DV56" s="239">
        <f t="shared" si="98"/>
        <v>0</v>
      </c>
      <c r="DX56" s="241">
        <f t="shared" si="85"/>
        <v>3.4599999999999999E-2</v>
      </c>
      <c r="DY56" s="241">
        <f t="shared" si="86"/>
        <v>2.8833333333333332E-3</v>
      </c>
      <c r="DZ56" s="237">
        <v>4</v>
      </c>
      <c r="EA56" s="242">
        <f t="shared" si="99"/>
        <v>0</v>
      </c>
      <c r="EB56" s="242">
        <f t="shared" si="100"/>
        <v>0</v>
      </c>
      <c r="EC56" s="242">
        <f t="shared" si="34"/>
        <v>0</v>
      </c>
      <c r="ED56" s="242">
        <f t="shared" si="35"/>
        <v>0</v>
      </c>
      <c r="EE56" s="243">
        <f t="shared" si="87"/>
        <v>0</v>
      </c>
      <c r="EF56" s="248"/>
      <c r="EG56" s="241">
        <f t="shared" si="88"/>
        <v>3.4599999999999999E-2</v>
      </c>
      <c r="EH56" s="241">
        <f t="shared" si="89"/>
        <v>2.8833333333333332E-3</v>
      </c>
      <c r="EI56" s="237">
        <v>4</v>
      </c>
      <c r="EJ56" s="242">
        <f t="shared" si="101"/>
        <v>0</v>
      </c>
      <c r="EK56" s="242">
        <f t="shared" si="102"/>
        <v>0</v>
      </c>
      <c r="EL56" s="242">
        <f t="shared" si="36"/>
        <v>0</v>
      </c>
      <c r="EM56" s="242">
        <f t="shared" si="37"/>
        <v>0</v>
      </c>
      <c r="EN56" s="243">
        <f t="shared" si="90"/>
        <v>0</v>
      </c>
      <c r="EO56" s="248"/>
      <c r="EP56" s="241">
        <f t="shared" si="91"/>
        <v>3.4599999999999999E-2</v>
      </c>
      <c r="EQ56" s="241">
        <f t="shared" si="92"/>
        <v>2.8833333333333332E-3</v>
      </c>
      <c r="ER56" s="237">
        <v>4</v>
      </c>
      <c r="ES56" s="242">
        <f t="shared" si="103"/>
        <v>0</v>
      </c>
      <c r="ET56" s="242">
        <f t="shared" si="104"/>
        <v>0</v>
      </c>
      <c r="EU56" s="242">
        <f t="shared" si="38"/>
        <v>0</v>
      </c>
      <c r="EV56" s="242">
        <f t="shared" si="39"/>
        <v>0</v>
      </c>
      <c r="EW56" s="243">
        <f t="shared" si="93"/>
        <v>0</v>
      </c>
    </row>
    <row r="57" spans="1:153" ht="14.25" customHeight="1" thickBot="1" x14ac:dyDescent="0.25">
      <c r="A57" s="3">
        <f t="shared" si="40"/>
        <v>119</v>
      </c>
      <c r="B57" s="237">
        <v>5</v>
      </c>
      <c r="C57" s="238">
        <f t="shared" si="41"/>
        <v>479386.8409609627</v>
      </c>
      <c r="D57" s="238">
        <f t="shared" si="5"/>
        <v>3145.2470524113855</v>
      </c>
      <c r="E57" s="238">
        <f t="shared" si="6"/>
        <v>2039.9940579736133</v>
      </c>
      <c r="F57" s="238">
        <f t="shared" si="7"/>
        <v>1105.2529944377723</v>
      </c>
      <c r="G57" s="239">
        <f t="shared" si="42"/>
        <v>15726.235262056927</v>
      </c>
      <c r="I57" s="240">
        <f>VLOOKUP(K57,[2]תחזיות!$B$4:$H$1000,5)</f>
        <v>5.3E-3</v>
      </c>
      <c r="J57" s="134">
        <f t="shared" si="8"/>
        <v>4.4166666666666665E-4</v>
      </c>
      <c r="K57" s="237">
        <v>5</v>
      </c>
      <c r="L57" s="242">
        <f t="shared" si="43"/>
        <v>36827.074944812543</v>
      </c>
      <c r="M57" s="242">
        <f t="shared" si="44"/>
        <v>239.26159725854353</v>
      </c>
      <c r="N57" s="242">
        <f t="shared" si="9"/>
        <v>182.14553195061671</v>
      </c>
      <c r="O57" s="242">
        <f t="shared" si="10"/>
        <v>57.116065307926824</v>
      </c>
      <c r="P57" s="243">
        <f t="shared" si="45"/>
        <v>1195.4293233467017</v>
      </c>
      <c r="Q57" s="244"/>
      <c r="R57" s="240">
        <f>VLOOKUP(T57,[2]תחזיות!$B$4:$H$1000,7)</f>
        <v>9.0100000000000006E-3</v>
      </c>
      <c r="S57" s="134">
        <f t="shared" si="11"/>
        <v>7.5083333333333339E-4</v>
      </c>
      <c r="T57" s="237">
        <v>5</v>
      </c>
      <c r="U57" s="242">
        <f t="shared" si="46"/>
        <v>36863.381813074411</v>
      </c>
      <c r="V57" s="242">
        <f t="shared" si="47"/>
        <v>239.49747912819535</v>
      </c>
      <c r="W57" s="242">
        <f t="shared" si="12"/>
        <v>182.32510455699202</v>
      </c>
      <c r="X57" s="242">
        <f t="shared" si="48"/>
        <v>57.172374571203335</v>
      </c>
      <c r="Y57" s="243">
        <f t="shared" si="49"/>
        <v>1195.9929378341208</v>
      </c>
      <c r="Z57" s="245"/>
      <c r="AA57" s="240">
        <f>VLOOKUP(AC57,[2]תחזיות!$B$4:$H$1000,6)</f>
        <v>4.8181818181818178E-3</v>
      </c>
      <c r="AB57" s="134">
        <f t="shared" si="13"/>
        <v>4.0151515151515147E-4</v>
      </c>
      <c r="AC57" s="237">
        <v>5</v>
      </c>
      <c r="AD57" s="242">
        <f t="shared" si="50"/>
        <v>36822.696487097892</v>
      </c>
      <c r="AE57" s="242">
        <f t="shared" si="51"/>
        <v>239.23315088348099</v>
      </c>
      <c r="AF57" s="242">
        <f t="shared" si="14"/>
        <v>182.12387623913938</v>
      </c>
      <c r="AG57" s="242">
        <f t="shared" si="52"/>
        <v>57.109274644341603</v>
      </c>
      <c r="AH57" s="243">
        <f t="shared" si="53"/>
        <v>1195.3670134027368</v>
      </c>
      <c r="AI57" s="245"/>
      <c r="AJ57" s="241">
        <f t="shared" si="54"/>
        <v>2.7619999999999999E-2</v>
      </c>
      <c r="AK57" s="241">
        <f t="shared" si="55"/>
        <v>2.3016666666666667E-3</v>
      </c>
      <c r="AL57" s="240">
        <f>VLOOKUP(AN57,[2]תחזיות!$B$4:$H$1000,5)</f>
        <v>5.3E-3</v>
      </c>
      <c r="AM57" s="134">
        <f t="shared" si="15"/>
        <v>4.4166666666666665E-4</v>
      </c>
      <c r="AN57" s="237">
        <v>5</v>
      </c>
      <c r="AO57" s="242">
        <f t="shared" si="56"/>
        <v>0</v>
      </c>
      <c r="AP57" s="242">
        <f t="shared" si="94"/>
        <v>0</v>
      </c>
      <c r="AQ57" s="242">
        <f t="shared" si="16"/>
        <v>0</v>
      </c>
      <c r="AR57" s="242">
        <f t="shared" si="57"/>
        <v>0</v>
      </c>
      <c r="AS57" s="243">
        <f t="shared" si="58"/>
        <v>0</v>
      </c>
      <c r="AT57" s="244"/>
      <c r="AU57" s="241">
        <f t="shared" si="59"/>
        <v>2.7619999999999999E-2</v>
      </c>
      <c r="AV57" s="241">
        <f t="shared" si="60"/>
        <v>2.3016666666666667E-3</v>
      </c>
      <c r="AW57" s="240">
        <f>VLOOKUP(AY57,[2]תחזיות!$B$4:$H$1000,7)</f>
        <v>9.0100000000000006E-3</v>
      </c>
      <c r="AX57" s="134">
        <f t="shared" si="17"/>
        <v>7.5083333333333339E-4</v>
      </c>
      <c r="AY57" s="237">
        <v>5</v>
      </c>
      <c r="AZ57" s="242">
        <f t="shared" si="61"/>
        <v>0</v>
      </c>
      <c r="BA57" s="242">
        <f t="shared" si="95"/>
        <v>0</v>
      </c>
      <c r="BB57" s="242">
        <f t="shared" si="18"/>
        <v>0</v>
      </c>
      <c r="BC57" s="242">
        <f t="shared" si="62"/>
        <v>0</v>
      </c>
      <c r="BD57" s="243">
        <f t="shared" si="63"/>
        <v>0</v>
      </c>
      <c r="BE57" s="245"/>
      <c r="BF57" s="245"/>
      <c r="BG57" s="245"/>
      <c r="BH57" s="240">
        <f>VLOOKUP(BJ57,[2]תחזיות!$B$4:$H$1000,6)</f>
        <v>4.8181818181818178E-3</v>
      </c>
      <c r="BI57" s="134">
        <f t="shared" si="19"/>
        <v>4.0151515151515147E-4</v>
      </c>
      <c r="BJ57" s="237">
        <v>5</v>
      </c>
      <c r="BK57" s="242">
        <f t="shared" si="64"/>
        <v>0</v>
      </c>
      <c r="BL57" s="242">
        <f t="shared" si="96"/>
        <v>0</v>
      </c>
      <c r="BM57" s="242">
        <f t="shared" si="20"/>
        <v>0</v>
      </c>
      <c r="BN57" s="242">
        <f t="shared" si="65"/>
        <v>0</v>
      </c>
      <c r="BO57" s="243">
        <f t="shared" si="66"/>
        <v>0</v>
      </c>
      <c r="BP57" s="245"/>
      <c r="BQ57" s="246">
        <f>VLOOKUP(BT57,[2]תחזיות!$B$4:$E$1000,2)</f>
        <v>1.6E-2</v>
      </c>
      <c r="BR57" s="134">
        <f t="shared" si="21"/>
        <v>9.1666666666666665E-4</v>
      </c>
      <c r="BS57" s="3">
        <f t="shared" si="67"/>
        <v>119</v>
      </c>
      <c r="BT57" s="237">
        <v>5</v>
      </c>
      <c r="BU57" s="238">
        <f t="shared" si="68"/>
        <v>221444.08526230478</v>
      </c>
      <c r="BV57" s="238">
        <f t="shared" si="69"/>
        <v>1094.0072720410933</v>
      </c>
      <c r="BW57" s="238">
        <f t="shared" si="22"/>
        <v>891.01686055064727</v>
      </c>
      <c r="BX57" s="238">
        <f t="shared" si="23"/>
        <v>202.99041149044604</v>
      </c>
      <c r="BY57" s="239">
        <f t="shared" si="70"/>
        <v>5470.0363602054667</v>
      </c>
      <c r="CA57" s="246">
        <f>VLOOKUP(CD57,[2]תחזיות!$B$4:$E$1000,4)</f>
        <v>2.112E-2</v>
      </c>
      <c r="CB57" s="134">
        <f t="shared" si="24"/>
        <v>1.3433333333333333E-3</v>
      </c>
      <c r="CC57" s="3">
        <f t="shared" si="71"/>
        <v>119</v>
      </c>
      <c r="CD57" s="237">
        <v>5</v>
      </c>
      <c r="CE57" s="238">
        <f t="shared" si="72"/>
        <v>221616.88253884343</v>
      </c>
      <c r="CF57" s="238">
        <f t="shared" si="73"/>
        <v>1146.3270263949146</v>
      </c>
      <c r="CG57" s="238">
        <f t="shared" si="25"/>
        <v>848.62168085106828</v>
      </c>
      <c r="CH57" s="238">
        <f t="shared" si="26"/>
        <v>297.70534554384636</v>
      </c>
      <c r="CI57" s="239">
        <f t="shared" si="74"/>
        <v>5731.6351319745727</v>
      </c>
      <c r="CJ57" s="1"/>
      <c r="CK57" s="246">
        <f>VLOOKUP(CN57,[2]תחזיות!$B$4:$E$1000,3)</f>
        <v>1.6E-2</v>
      </c>
      <c r="CL57" s="134">
        <f t="shared" si="27"/>
        <v>9.1666666666666665E-4</v>
      </c>
      <c r="CM57" s="3">
        <f t="shared" si="75"/>
        <v>119</v>
      </c>
      <c r="CN57" s="237">
        <v>5</v>
      </c>
      <c r="CO57" s="238">
        <f t="shared" si="76"/>
        <v>221444.08526230478</v>
      </c>
      <c r="CP57" s="238">
        <f t="shared" si="97"/>
        <v>1094.0072720410933</v>
      </c>
      <c r="CQ57" s="238">
        <f t="shared" si="28"/>
        <v>891.01686055064727</v>
      </c>
      <c r="CR57" s="238">
        <f t="shared" si="29"/>
        <v>202.99041149044604</v>
      </c>
      <c r="CS57" s="239">
        <f t="shared" si="77"/>
        <v>5470.0363602054667</v>
      </c>
      <c r="CT57" s="1"/>
      <c r="CU57" s="237">
        <v>5</v>
      </c>
      <c r="CV57" s="238">
        <f t="shared" si="78"/>
        <v>737658.00116808002</v>
      </c>
      <c r="CW57" s="238">
        <f t="shared" si="30"/>
        <v>4478.5159217110222</v>
      </c>
      <c r="CX57" s="238">
        <f t="shared" si="30"/>
        <v>3113.1564504748776</v>
      </c>
      <c r="CY57" s="238">
        <f t="shared" si="30"/>
        <v>1365.3594712361451</v>
      </c>
      <c r="CZ57" s="238">
        <f t="shared" si="30"/>
        <v>22391.700945609096</v>
      </c>
      <c r="DB57" s="237">
        <v>5</v>
      </c>
      <c r="DC57" s="238">
        <f t="shared" si="79"/>
        <v>737867.10531288059</v>
      </c>
      <c r="DD57" s="238">
        <f t="shared" si="31"/>
        <v>4531.071557934496</v>
      </c>
      <c r="DE57" s="238">
        <f t="shared" si="31"/>
        <v>3070.9408433816734</v>
      </c>
      <c r="DF57" s="238">
        <f t="shared" si="31"/>
        <v>1460.1307145528219</v>
      </c>
      <c r="DG57" s="238">
        <f t="shared" si="31"/>
        <v>22653.863331865621</v>
      </c>
      <c r="DH57" s="247"/>
      <c r="DI57" s="237">
        <v>5</v>
      </c>
      <c r="DJ57" s="238">
        <f t="shared" si="80"/>
        <v>737653.62271036534</v>
      </c>
      <c r="DK57" s="238">
        <f t="shared" si="32"/>
        <v>4478.48747533596</v>
      </c>
      <c r="DL57" s="238">
        <f t="shared" si="32"/>
        <v>3113.1347947633999</v>
      </c>
      <c r="DM57" s="238">
        <f t="shared" si="32"/>
        <v>1365.3526805725601</v>
      </c>
      <c r="DN57" s="238">
        <f t="shared" si="32"/>
        <v>22391.638635665131</v>
      </c>
      <c r="DP57" s="3">
        <f t="shared" si="81"/>
        <v>119</v>
      </c>
      <c r="DQ57" s="237">
        <v>5</v>
      </c>
      <c r="DR57" s="238">
        <f t="shared" si="82"/>
        <v>0</v>
      </c>
      <c r="DS57" s="238">
        <f t="shared" si="83"/>
        <v>0</v>
      </c>
      <c r="DT57" s="238">
        <f t="shared" si="33"/>
        <v>0</v>
      </c>
      <c r="DU57" s="238">
        <f t="shared" si="84"/>
        <v>0</v>
      </c>
      <c r="DV57" s="239">
        <f t="shared" si="98"/>
        <v>0</v>
      </c>
      <c r="DX57" s="241">
        <f t="shared" si="85"/>
        <v>3.4599999999999999E-2</v>
      </c>
      <c r="DY57" s="241">
        <f t="shared" si="86"/>
        <v>2.8833333333333332E-3</v>
      </c>
      <c r="DZ57" s="237">
        <v>5</v>
      </c>
      <c r="EA57" s="242">
        <f t="shared" si="99"/>
        <v>0</v>
      </c>
      <c r="EB57" s="242">
        <f t="shared" si="100"/>
        <v>0</v>
      </c>
      <c r="EC57" s="242">
        <f t="shared" si="34"/>
        <v>0</v>
      </c>
      <c r="ED57" s="242">
        <f t="shared" si="35"/>
        <v>0</v>
      </c>
      <c r="EE57" s="243">
        <f t="shared" si="87"/>
        <v>0</v>
      </c>
      <c r="EF57" s="248"/>
      <c r="EG57" s="241">
        <f t="shared" si="88"/>
        <v>3.4599999999999999E-2</v>
      </c>
      <c r="EH57" s="241">
        <f t="shared" si="89"/>
        <v>2.8833333333333332E-3</v>
      </c>
      <c r="EI57" s="237">
        <v>5</v>
      </c>
      <c r="EJ57" s="242">
        <f t="shared" si="101"/>
        <v>0</v>
      </c>
      <c r="EK57" s="242">
        <f t="shared" si="102"/>
        <v>0</v>
      </c>
      <c r="EL57" s="242">
        <f t="shared" si="36"/>
        <v>0</v>
      </c>
      <c r="EM57" s="242">
        <f t="shared" si="37"/>
        <v>0</v>
      </c>
      <c r="EN57" s="243">
        <f t="shared" si="90"/>
        <v>0</v>
      </c>
      <c r="EO57" s="248"/>
      <c r="EP57" s="241">
        <f t="shared" si="91"/>
        <v>3.4599999999999999E-2</v>
      </c>
      <c r="EQ57" s="241">
        <f t="shared" si="92"/>
        <v>2.8833333333333332E-3</v>
      </c>
      <c r="ER57" s="237">
        <v>5</v>
      </c>
      <c r="ES57" s="242">
        <f t="shared" si="103"/>
        <v>0</v>
      </c>
      <c r="ET57" s="242">
        <f t="shared" si="104"/>
        <v>0</v>
      </c>
      <c r="EU57" s="242">
        <f t="shared" si="38"/>
        <v>0</v>
      </c>
      <c r="EV57" s="242">
        <f t="shared" si="39"/>
        <v>0</v>
      </c>
      <c r="EW57" s="243">
        <f t="shared" si="93"/>
        <v>0</v>
      </c>
    </row>
    <row r="58" spans="1:153" ht="14.25" customHeight="1" thickBot="1" x14ac:dyDescent="0.25">
      <c r="A58" s="3">
        <f t="shared" si="40"/>
        <v>149</v>
      </c>
      <c r="B58" s="237">
        <v>6</v>
      </c>
      <c r="C58" s="238">
        <f t="shared" si="41"/>
        <v>477346.84690298908</v>
      </c>
      <c r="D58" s="238">
        <f t="shared" si="5"/>
        <v>3145.2470524113855</v>
      </c>
      <c r="E58" s="238">
        <f t="shared" si="6"/>
        <v>2044.6973776072746</v>
      </c>
      <c r="F58" s="238">
        <f t="shared" si="7"/>
        <v>1100.549674804111</v>
      </c>
      <c r="G58" s="239">
        <f t="shared" si="42"/>
        <v>18871.482314468314</v>
      </c>
      <c r="I58" s="240">
        <f>VLOOKUP(K58,[2]תחזיות!$B$4:$H$1000,5)</f>
        <v>6.0000000000000001E-3</v>
      </c>
      <c r="J58" s="134">
        <f t="shared" si="8"/>
        <v>5.0000000000000001E-4</v>
      </c>
      <c r="K58" s="237">
        <v>6</v>
      </c>
      <c r="L58" s="242">
        <f t="shared" si="43"/>
        <v>36663.251877568349</v>
      </c>
      <c r="M58" s="242">
        <f t="shared" si="44"/>
        <v>239.38122805717268</v>
      </c>
      <c r="N58" s="242">
        <f t="shared" si="9"/>
        <v>182.51924019149959</v>
      </c>
      <c r="O58" s="242">
        <f t="shared" si="10"/>
        <v>56.8619878656731</v>
      </c>
      <c r="P58" s="243">
        <f t="shared" si="45"/>
        <v>1434.8105514038743</v>
      </c>
      <c r="Q58" s="244"/>
      <c r="R58" s="240">
        <f>VLOOKUP(T58,[2]תחזיות!$B$4:$H$1000,7)</f>
        <v>1.0200000000000001E-2</v>
      </c>
      <c r="S58" s="134">
        <f t="shared" si="11"/>
        <v>8.5000000000000006E-4</v>
      </c>
      <c r="T58" s="237">
        <v>6</v>
      </c>
      <c r="U58" s="242">
        <f t="shared" si="46"/>
        <v>36712.23560671966</v>
      </c>
      <c r="V58" s="242">
        <f t="shared" si="47"/>
        <v>239.70105198545426</v>
      </c>
      <c r="W58" s="242">
        <f t="shared" si="12"/>
        <v>182.76309398429186</v>
      </c>
      <c r="X58" s="242">
        <f t="shared" si="48"/>
        <v>56.9379580011624</v>
      </c>
      <c r="Y58" s="243">
        <f t="shared" si="49"/>
        <v>1435.6939898195751</v>
      </c>
      <c r="Z58" s="245"/>
      <c r="AA58" s="240">
        <f>VLOOKUP(AC58,[2]תחזיות!$B$4:$H$1000,6)</f>
        <v>5.4545454545454541E-3</v>
      </c>
      <c r="AB58" s="134">
        <f t="shared" si="13"/>
        <v>4.5454545454545449E-4</v>
      </c>
      <c r="AC58" s="237">
        <v>6</v>
      </c>
      <c r="AD58" s="242">
        <f t="shared" si="50"/>
        <v>36657.227416590962</v>
      </c>
      <c r="AE58" s="242">
        <f t="shared" si="51"/>
        <v>239.34189322479156</v>
      </c>
      <c r="AF58" s="242">
        <f t="shared" si="14"/>
        <v>182.48924885183803</v>
      </c>
      <c r="AG58" s="242">
        <f t="shared" si="52"/>
        <v>56.852644372953542</v>
      </c>
      <c r="AH58" s="243">
        <f t="shared" si="53"/>
        <v>1434.7089066275284</v>
      </c>
      <c r="AI58" s="245"/>
      <c r="AJ58" s="241">
        <f t="shared" si="54"/>
        <v>2.7619999999999999E-2</v>
      </c>
      <c r="AK58" s="241">
        <f t="shared" si="55"/>
        <v>2.3016666666666667E-3</v>
      </c>
      <c r="AL58" s="240">
        <f>VLOOKUP(AN58,[2]תחזיות!$B$4:$H$1000,5)</f>
        <v>6.0000000000000001E-3</v>
      </c>
      <c r="AM58" s="134">
        <f t="shared" si="15"/>
        <v>5.0000000000000001E-4</v>
      </c>
      <c r="AN58" s="237">
        <v>6</v>
      </c>
      <c r="AO58" s="242">
        <f t="shared" si="56"/>
        <v>0</v>
      </c>
      <c r="AP58" s="242">
        <f t="shared" si="94"/>
        <v>0</v>
      </c>
      <c r="AQ58" s="242">
        <f t="shared" si="16"/>
        <v>0</v>
      </c>
      <c r="AR58" s="242">
        <f t="shared" si="57"/>
        <v>0</v>
      </c>
      <c r="AS58" s="243">
        <f t="shared" si="58"/>
        <v>0</v>
      </c>
      <c r="AT58" s="244"/>
      <c r="AU58" s="241">
        <f t="shared" si="59"/>
        <v>2.7619999999999999E-2</v>
      </c>
      <c r="AV58" s="241">
        <f t="shared" si="60"/>
        <v>2.3016666666666667E-3</v>
      </c>
      <c r="AW58" s="240">
        <f>VLOOKUP(AY58,[2]תחזיות!$B$4:$H$1000,7)</f>
        <v>1.0200000000000001E-2</v>
      </c>
      <c r="AX58" s="134">
        <f t="shared" si="17"/>
        <v>8.5000000000000006E-4</v>
      </c>
      <c r="AY58" s="237">
        <v>6</v>
      </c>
      <c r="AZ58" s="242">
        <f t="shared" si="61"/>
        <v>0</v>
      </c>
      <c r="BA58" s="242">
        <f t="shared" si="95"/>
        <v>0</v>
      </c>
      <c r="BB58" s="242">
        <f t="shared" si="18"/>
        <v>0</v>
      </c>
      <c r="BC58" s="242">
        <f t="shared" si="62"/>
        <v>0</v>
      </c>
      <c r="BD58" s="243">
        <f t="shared" si="63"/>
        <v>0</v>
      </c>
      <c r="BE58" s="245"/>
      <c r="BF58" s="245"/>
      <c r="BG58" s="245"/>
      <c r="BH58" s="240">
        <f>VLOOKUP(BJ58,[2]תחזיות!$B$4:$H$1000,6)</f>
        <v>5.4545454545454541E-3</v>
      </c>
      <c r="BI58" s="134">
        <f t="shared" si="19"/>
        <v>4.5454545454545449E-4</v>
      </c>
      <c r="BJ58" s="237">
        <v>6</v>
      </c>
      <c r="BK58" s="242">
        <f t="shared" si="64"/>
        <v>0</v>
      </c>
      <c r="BL58" s="242">
        <f t="shared" si="96"/>
        <v>0</v>
      </c>
      <c r="BM58" s="242">
        <f t="shared" si="20"/>
        <v>0</v>
      </c>
      <c r="BN58" s="242">
        <f t="shared" si="65"/>
        <v>0</v>
      </c>
      <c r="BO58" s="243">
        <f t="shared" si="66"/>
        <v>0</v>
      </c>
      <c r="BP58" s="245"/>
      <c r="BQ58" s="246">
        <f>VLOOKUP(BT58,[2]תחזיות!$B$4:$E$1000,2)</f>
        <v>1.6E-2</v>
      </c>
      <c r="BR58" s="134">
        <f t="shared" si="21"/>
        <v>9.1666666666666665E-4</v>
      </c>
      <c r="BS58" s="3">
        <f t="shared" si="67"/>
        <v>149</v>
      </c>
      <c r="BT58" s="237">
        <v>6</v>
      </c>
      <c r="BU58" s="238">
        <f t="shared" si="68"/>
        <v>220553.06840175414</v>
      </c>
      <c r="BV58" s="238">
        <f t="shared" si="69"/>
        <v>1094.0072720410935</v>
      </c>
      <c r="BW58" s="238">
        <f t="shared" si="22"/>
        <v>891.83362600615226</v>
      </c>
      <c r="BX58" s="238">
        <f t="shared" si="23"/>
        <v>202.1736460349413</v>
      </c>
      <c r="BY58" s="239">
        <f t="shared" si="70"/>
        <v>6564.0436322465603</v>
      </c>
      <c r="CA58" s="246">
        <f>VLOOKUP(CD58,[2]תחזיות!$B$4:$E$1000,4)</f>
        <v>2.112E-2</v>
      </c>
      <c r="CB58" s="134">
        <f t="shared" si="24"/>
        <v>1.3433333333333333E-3</v>
      </c>
      <c r="CC58" s="3">
        <f t="shared" si="71"/>
        <v>149</v>
      </c>
      <c r="CD58" s="237">
        <v>6</v>
      </c>
      <c r="CE58" s="238">
        <f t="shared" si="72"/>
        <v>220768.26085799237</v>
      </c>
      <c r="CF58" s="238">
        <f t="shared" si="73"/>
        <v>1146.3270263949148</v>
      </c>
      <c r="CG58" s="238">
        <f t="shared" si="25"/>
        <v>849.76166264234507</v>
      </c>
      <c r="CH58" s="238">
        <f t="shared" si="26"/>
        <v>296.56536375256974</v>
      </c>
      <c r="CI58" s="239">
        <f t="shared" si="74"/>
        <v>6877.962158369488</v>
      </c>
      <c r="CJ58" s="1"/>
      <c r="CK58" s="246">
        <f>VLOOKUP(CN58,[2]תחזיות!$B$4:$E$1000,3)</f>
        <v>1.6E-2</v>
      </c>
      <c r="CL58" s="134">
        <f t="shared" si="27"/>
        <v>9.1666666666666665E-4</v>
      </c>
      <c r="CM58" s="3">
        <f t="shared" si="75"/>
        <v>149</v>
      </c>
      <c r="CN58" s="237">
        <v>6</v>
      </c>
      <c r="CO58" s="238">
        <f t="shared" si="76"/>
        <v>220553.06840175414</v>
      </c>
      <c r="CP58" s="238">
        <f t="shared" si="97"/>
        <v>1094.0072720410935</v>
      </c>
      <c r="CQ58" s="238">
        <f t="shared" si="28"/>
        <v>891.83362600615226</v>
      </c>
      <c r="CR58" s="238">
        <f t="shared" si="29"/>
        <v>202.1736460349413</v>
      </c>
      <c r="CS58" s="239">
        <f t="shared" si="77"/>
        <v>6564.0436322465603</v>
      </c>
      <c r="CT58" s="1"/>
      <c r="CU58" s="237">
        <v>6</v>
      </c>
      <c r="CV58" s="238">
        <f t="shared" si="78"/>
        <v>734563.16718231153</v>
      </c>
      <c r="CW58" s="238">
        <f t="shared" si="30"/>
        <v>4478.6355525096515</v>
      </c>
      <c r="CX58" s="238">
        <f t="shared" si="30"/>
        <v>3119.0502438049261</v>
      </c>
      <c r="CY58" s="238">
        <f t="shared" si="30"/>
        <v>1359.5853087047253</v>
      </c>
      <c r="CZ58" s="238">
        <f t="shared" si="30"/>
        <v>26870.336498118748</v>
      </c>
      <c r="DB58" s="237">
        <v>6</v>
      </c>
      <c r="DC58" s="238">
        <f t="shared" si="79"/>
        <v>734827.34336770116</v>
      </c>
      <c r="DD58" s="238">
        <f t="shared" si="31"/>
        <v>4531.2751307917551</v>
      </c>
      <c r="DE58" s="238">
        <f t="shared" si="31"/>
        <v>3077.2221342339117</v>
      </c>
      <c r="DF58" s="238">
        <f t="shared" si="31"/>
        <v>1454.052996557843</v>
      </c>
      <c r="DG58" s="238">
        <f t="shared" si="31"/>
        <v>27185.138462657378</v>
      </c>
      <c r="DH58" s="247"/>
      <c r="DI58" s="237">
        <v>6</v>
      </c>
      <c r="DJ58" s="238">
        <f t="shared" si="80"/>
        <v>734557.14272133424</v>
      </c>
      <c r="DK58" s="238">
        <f t="shared" si="32"/>
        <v>4478.59621767727</v>
      </c>
      <c r="DL58" s="238">
        <f t="shared" si="32"/>
        <v>3119.020252465265</v>
      </c>
      <c r="DM58" s="238">
        <f t="shared" si="32"/>
        <v>1359.5759652120059</v>
      </c>
      <c r="DN58" s="238">
        <f t="shared" si="32"/>
        <v>26870.234853342405</v>
      </c>
      <c r="DP58" s="3">
        <f t="shared" si="81"/>
        <v>149</v>
      </c>
      <c r="DQ58" s="237">
        <v>6</v>
      </c>
      <c r="DR58" s="238">
        <f t="shared" si="82"/>
        <v>0</v>
      </c>
      <c r="DS58" s="238">
        <f t="shared" si="83"/>
        <v>0</v>
      </c>
      <c r="DT58" s="238">
        <f t="shared" si="33"/>
        <v>0</v>
      </c>
      <c r="DU58" s="238">
        <f t="shared" si="84"/>
        <v>0</v>
      </c>
      <c r="DV58" s="239">
        <f t="shared" si="98"/>
        <v>0</v>
      </c>
      <c r="DX58" s="241">
        <f t="shared" si="85"/>
        <v>3.4599999999999999E-2</v>
      </c>
      <c r="DY58" s="241">
        <f t="shared" si="86"/>
        <v>2.8833333333333332E-3</v>
      </c>
      <c r="DZ58" s="237">
        <v>6</v>
      </c>
      <c r="EA58" s="242">
        <f t="shared" si="99"/>
        <v>0</v>
      </c>
      <c r="EB58" s="242">
        <f t="shared" si="100"/>
        <v>0</v>
      </c>
      <c r="EC58" s="242">
        <f t="shared" si="34"/>
        <v>0</v>
      </c>
      <c r="ED58" s="242">
        <f t="shared" si="35"/>
        <v>0</v>
      </c>
      <c r="EE58" s="243">
        <f t="shared" si="87"/>
        <v>0</v>
      </c>
      <c r="EF58" s="248"/>
      <c r="EG58" s="241">
        <f t="shared" si="88"/>
        <v>3.4599999999999999E-2</v>
      </c>
      <c r="EH58" s="241">
        <f t="shared" si="89"/>
        <v>2.8833333333333332E-3</v>
      </c>
      <c r="EI58" s="237">
        <v>6</v>
      </c>
      <c r="EJ58" s="242">
        <f t="shared" si="101"/>
        <v>0</v>
      </c>
      <c r="EK58" s="242">
        <f t="shared" si="102"/>
        <v>0</v>
      </c>
      <c r="EL58" s="242">
        <f t="shared" si="36"/>
        <v>0</v>
      </c>
      <c r="EM58" s="242">
        <f t="shared" si="37"/>
        <v>0</v>
      </c>
      <c r="EN58" s="243">
        <f t="shared" si="90"/>
        <v>0</v>
      </c>
      <c r="EO58" s="248"/>
      <c r="EP58" s="241">
        <f t="shared" si="91"/>
        <v>3.4599999999999999E-2</v>
      </c>
      <c r="EQ58" s="241">
        <f t="shared" si="92"/>
        <v>2.8833333333333332E-3</v>
      </c>
      <c r="ER58" s="237">
        <v>6</v>
      </c>
      <c r="ES58" s="242">
        <f t="shared" si="103"/>
        <v>0</v>
      </c>
      <c r="ET58" s="242">
        <f t="shared" si="104"/>
        <v>0</v>
      </c>
      <c r="EU58" s="242">
        <f t="shared" si="38"/>
        <v>0</v>
      </c>
      <c r="EV58" s="242">
        <f t="shared" si="39"/>
        <v>0</v>
      </c>
      <c r="EW58" s="243">
        <f t="shared" si="93"/>
        <v>0</v>
      </c>
    </row>
    <row r="59" spans="1:153" ht="14.25" customHeight="1" thickBot="1" x14ac:dyDescent="0.25">
      <c r="A59" s="3">
        <f t="shared" si="40"/>
        <v>180</v>
      </c>
      <c r="B59" s="237">
        <v>7</v>
      </c>
      <c r="C59" s="238">
        <f t="shared" si="41"/>
        <v>475302.1495253818</v>
      </c>
      <c r="D59" s="238">
        <f t="shared" si="5"/>
        <v>3145.2470524113855</v>
      </c>
      <c r="E59" s="238">
        <f t="shared" si="6"/>
        <v>2049.411541005647</v>
      </c>
      <c r="F59" s="238">
        <f t="shared" si="7"/>
        <v>1095.8355114057385</v>
      </c>
      <c r="G59" s="239">
        <f t="shared" si="42"/>
        <v>22016.729366879699</v>
      </c>
      <c r="I59" s="240">
        <f>VLOOKUP(K59,[2]תחזיות!$B$4:$H$1000,5)</f>
        <v>6.7000000000000002E-3</v>
      </c>
      <c r="J59" s="134">
        <f t="shared" si="8"/>
        <v>5.5833333333333332E-4</v>
      </c>
      <c r="K59" s="237">
        <v>7</v>
      </c>
      <c r="L59" s="242">
        <f t="shared" si="43"/>
        <v>36501.101046432726</v>
      </c>
      <c r="M59" s="242">
        <f t="shared" si="44"/>
        <v>239.51488257617132</v>
      </c>
      <c r="N59" s="242">
        <f t="shared" si="9"/>
        <v>182.90437863841689</v>
      </c>
      <c r="O59" s="242">
        <f t="shared" si="10"/>
        <v>56.610503937754423</v>
      </c>
      <c r="P59" s="243">
        <f t="shared" si="45"/>
        <v>1674.3254339800455</v>
      </c>
      <c r="Q59" s="244"/>
      <c r="R59" s="240">
        <f>VLOOKUP(T59,[2]תחזיות!$B$4:$H$1000,7)</f>
        <v>1.1390000000000001E-2</v>
      </c>
      <c r="S59" s="134">
        <f t="shared" si="11"/>
        <v>9.4916666666666673E-4</v>
      </c>
      <c r="T59" s="237">
        <v>7</v>
      </c>
      <c r="U59" s="242">
        <f t="shared" si="46"/>
        <v>36564.145070395367</v>
      </c>
      <c r="V59" s="242">
        <f t="shared" si="47"/>
        <v>239.9285682339638</v>
      </c>
      <c r="W59" s="242">
        <f t="shared" si="12"/>
        <v>183.22028768497103</v>
      </c>
      <c r="X59" s="242">
        <f t="shared" si="48"/>
        <v>56.708280548992782</v>
      </c>
      <c r="Y59" s="243">
        <f t="shared" si="49"/>
        <v>1675.6225580535388</v>
      </c>
      <c r="Z59" s="245"/>
      <c r="AA59" s="240">
        <f>VLOOKUP(AC59,[2]תחזיות!$B$4:$H$1000,6)</f>
        <v>6.0909090909090904E-3</v>
      </c>
      <c r="AB59" s="134">
        <f t="shared" si="13"/>
        <v>5.0757575757575757E-4</v>
      </c>
      <c r="AC59" s="237">
        <v>7</v>
      </c>
      <c r="AD59" s="242">
        <f t="shared" si="50"/>
        <v>36493.251860596989</v>
      </c>
      <c r="AE59" s="242">
        <f t="shared" si="51"/>
        <v>239.46337736756482</v>
      </c>
      <c r="AF59" s="242">
        <f t="shared" si="14"/>
        <v>182.86504693562046</v>
      </c>
      <c r="AG59" s="242">
        <f t="shared" si="52"/>
        <v>56.598330431944369</v>
      </c>
      <c r="AH59" s="243">
        <f t="shared" si="53"/>
        <v>1674.1722839950933</v>
      </c>
      <c r="AI59" s="245"/>
      <c r="AJ59" s="241">
        <f t="shared" si="54"/>
        <v>2.7619999999999999E-2</v>
      </c>
      <c r="AK59" s="241">
        <f t="shared" si="55"/>
        <v>2.3016666666666667E-3</v>
      </c>
      <c r="AL59" s="240">
        <f>VLOOKUP(AN59,[2]תחזיות!$B$4:$H$1000,5)</f>
        <v>6.7000000000000002E-3</v>
      </c>
      <c r="AM59" s="134">
        <f t="shared" si="15"/>
        <v>5.5833333333333332E-4</v>
      </c>
      <c r="AN59" s="237">
        <v>7</v>
      </c>
      <c r="AO59" s="242">
        <f t="shared" si="56"/>
        <v>0</v>
      </c>
      <c r="AP59" s="242">
        <f t="shared" si="94"/>
        <v>0</v>
      </c>
      <c r="AQ59" s="242">
        <f t="shared" si="16"/>
        <v>0</v>
      </c>
      <c r="AR59" s="242">
        <f t="shared" si="57"/>
        <v>0</v>
      </c>
      <c r="AS59" s="243">
        <f t="shared" si="58"/>
        <v>0</v>
      </c>
      <c r="AT59" s="244"/>
      <c r="AU59" s="241">
        <f t="shared" si="59"/>
        <v>2.7619999999999999E-2</v>
      </c>
      <c r="AV59" s="241">
        <f t="shared" si="60"/>
        <v>2.3016666666666667E-3</v>
      </c>
      <c r="AW59" s="240">
        <f>VLOOKUP(AY59,[2]תחזיות!$B$4:$H$1000,7)</f>
        <v>1.1390000000000001E-2</v>
      </c>
      <c r="AX59" s="134">
        <f t="shared" si="17"/>
        <v>9.4916666666666673E-4</v>
      </c>
      <c r="AY59" s="237">
        <v>7</v>
      </c>
      <c r="AZ59" s="242">
        <f t="shared" si="61"/>
        <v>0</v>
      </c>
      <c r="BA59" s="242">
        <f t="shared" si="95"/>
        <v>0</v>
      </c>
      <c r="BB59" s="242">
        <f t="shared" si="18"/>
        <v>0</v>
      </c>
      <c r="BC59" s="242">
        <f t="shared" si="62"/>
        <v>0</v>
      </c>
      <c r="BD59" s="243">
        <f t="shared" si="63"/>
        <v>0</v>
      </c>
      <c r="BE59" s="245"/>
      <c r="BF59" s="245"/>
      <c r="BG59" s="245"/>
      <c r="BH59" s="240">
        <f>VLOOKUP(BJ59,[2]תחזיות!$B$4:$H$1000,6)</f>
        <v>6.0909090909090904E-3</v>
      </c>
      <c r="BI59" s="134">
        <f t="shared" si="19"/>
        <v>5.0757575757575757E-4</v>
      </c>
      <c r="BJ59" s="237">
        <v>7</v>
      </c>
      <c r="BK59" s="242">
        <f t="shared" si="64"/>
        <v>0</v>
      </c>
      <c r="BL59" s="242">
        <f t="shared" si="96"/>
        <v>0</v>
      </c>
      <c r="BM59" s="242">
        <f t="shared" si="20"/>
        <v>0</v>
      </c>
      <c r="BN59" s="242">
        <f t="shared" si="65"/>
        <v>0</v>
      </c>
      <c r="BO59" s="243">
        <f t="shared" si="66"/>
        <v>0</v>
      </c>
      <c r="BP59" s="245"/>
      <c r="BQ59" s="246">
        <f>VLOOKUP(BT59,[2]תחזיות!$B$4:$E$1000,2)</f>
        <v>1.6108299999999999E-2</v>
      </c>
      <c r="BR59" s="134">
        <f t="shared" si="21"/>
        <v>9.256916666666665E-4</v>
      </c>
      <c r="BS59" s="3">
        <f t="shared" si="67"/>
        <v>180</v>
      </c>
      <c r="BT59" s="237">
        <v>7</v>
      </c>
      <c r="BU59" s="238">
        <f t="shared" si="68"/>
        <v>219661.23477574799</v>
      </c>
      <c r="BV59" s="238">
        <f t="shared" si="69"/>
        <v>1095.0703852565405</v>
      </c>
      <c r="BW59" s="238">
        <f t="shared" si="22"/>
        <v>891.73181073492037</v>
      </c>
      <c r="BX59" s="238">
        <f t="shared" si="23"/>
        <v>203.33857452162007</v>
      </c>
      <c r="BY59" s="239">
        <f t="shared" si="70"/>
        <v>7659.1140175031005</v>
      </c>
      <c r="CA59" s="246">
        <f>VLOOKUP(CD59,[2]תחזיות!$B$4:$E$1000,4)</f>
        <v>2.1262956E-2</v>
      </c>
      <c r="CB59" s="134">
        <f t="shared" si="24"/>
        <v>1.3552463333333332E-3</v>
      </c>
      <c r="CC59" s="3">
        <f t="shared" si="71"/>
        <v>180</v>
      </c>
      <c r="CD59" s="237">
        <v>7</v>
      </c>
      <c r="CE59" s="238">
        <f t="shared" si="72"/>
        <v>219918.49919535001</v>
      </c>
      <c r="CF59" s="238">
        <f t="shared" si="73"/>
        <v>1147.7731423896239</v>
      </c>
      <c r="CG59" s="238">
        <f t="shared" si="25"/>
        <v>849.72940272295614</v>
      </c>
      <c r="CH59" s="238">
        <f t="shared" si="26"/>
        <v>298.0437396666677</v>
      </c>
      <c r="CI59" s="239">
        <f t="shared" si="74"/>
        <v>8025.7353007591119</v>
      </c>
      <c r="CJ59" s="1"/>
      <c r="CK59" s="246">
        <f>VLOOKUP(CN59,[2]תחזיות!$B$4:$E$1000,3)</f>
        <v>1.6108299999999999E-2</v>
      </c>
      <c r="CL59" s="134">
        <f t="shared" si="27"/>
        <v>9.256916666666665E-4</v>
      </c>
      <c r="CM59" s="3">
        <f t="shared" si="75"/>
        <v>180</v>
      </c>
      <c r="CN59" s="237">
        <v>7</v>
      </c>
      <c r="CO59" s="238">
        <f t="shared" si="76"/>
        <v>219661.23477574799</v>
      </c>
      <c r="CP59" s="238">
        <f t="shared" si="97"/>
        <v>1095.0703852565405</v>
      </c>
      <c r="CQ59" s="238">
        <f t="shared" si="28"/>
        <v>891.73181073492037</v>
      </c>
      <c r="CR59" s="238">
        <f t="shared" si="29"/>
        <v>203.33857452162007</v>
      </c>
      <c r="CS59" s="239">
        <f t="shared" si="77"/>
        <v>7659.1140175031005</v>
      </c>
      <c r="CT59" s="1"/>
      <c r="CU59" s="237">
        <v>7</v>
      </c>
      <c r="CV59" s="238">
        <f t="shared" si="78"/>
        <v>731464.48534756247</v>
      </c>
      <c r="CW59" s="238">
        <f t="shared" si="30"/>
        <v>4479.832320244097</v>
      </c>
      <c r="CX59" s="238">
        <f t="shared" si="30"/>
        <v>3124.0477303789839</v>
      </c>
      <c r="CY59" s="238">
        <f t="shared" si="30"/>
        <v>1355.784589865113</v>
      </c>
      <c r="CZ59" s="238">
        <f t="shared" si="30"/>
        <v>31350.168818362843</v>
      </c>
      <c r="DB59" s="237">
        <v>7</v>
      </c>
      <c r="DC59" s="238">
        <f t="shared" si="79"/>
        <v>731784.79379112716</v>
      </c>
      <c r="DD59" s="238">
        <f t="shared" si="31"/>
        <v>4532.9487630349731</v>
      </c>
      <c r="DE59" s="238">
        <f t="shared" si="31"/>
        <v>3082.3612314135744</v>
      </c>
      <c r="DF59" s="238">
        <f t="shared" si="31"/>
        <v>1450.587531621399</v>
      </c>
      <c r="DG59" s="238">
        <f t="shared" si="31"/>
        <v>31718.08722569235</v>
      </c>
      <c r="DH59" s="247"/>
      <c r="DI59" s="237">
        <v>7</v>
      </c>
      <c r="DJ59" s="238">
        <f t="shared" si="80"/>
        <v>731456.63616172678</v>
      </c>
      <c r="DK59" s="238">
        <f t="shared" si="32"/>
        <v>4479.7808150354904</v>
      </c>
      <c r="DL59" s="238">
        <f t="shared" si="32"/>
        <v>3124.0083986761874</v>
      </c>
      <c r="DM59" s="238">
        <f t="shared" si="32"/>
        <v>1355.772416359303</v>
      </c>
      <c r="DN59" s="238">
        <f t="shared" si="32"/>
        <v>31350.015668377891</v>
      </c>
      <c r="DP59" s="3">
        <f t="shared" si="81"/>
        <v>180</v>
      </c>
      <c r="DQ59" s="237">
        <v>7</v>
      </c>
      <c r="DR59" s="238">
        <f t="shared" si="82"/>
        <v>0</v>
      </c>
      <c r="DS59" s="238">
        <f t="shared" si="83"/>
        <v>0</v>
      </c>
      <c r="DT59" s="238">
        <f t="shared" si="33"/>
        <v>0</v>
      </c>
      <c r="DU59" s="238">
        <f t="shared" si="84"/>
        <v>0</v>
      </c>
      <c r="DV59" s="239">
        <f t="shared" si="98"/>
        <v>0</v>
      </c>
      <c r="DX59" s="241">
        <f t="shared" si="85"/>
        <v>3.4599999999999999E-2</v>
      </c>
      <c r="DY59" s="241">
        <f t="shared" si="86"/>
        <v>2.8833333333333332E-3</v>
      </c>
      <c r="DZ59" s="237">
        <v>7</v>
      </c>
      <c r="EA59" s="242">
        <f t="shared" si="99"/>
        <v>0</v>
      </c>
      <c r="EB59" s="242">
        <f t="shared" si="100"/>
        <v>0</v>
      </c>
      <c r="EC59" s="242">
        <f t="shared" si="34"/>
        <v>0</v>
      </c>
      <c r="ED59" s="242">
        <f t="shared" si="35"/>
        <v>0</v>
      </c>
      <c r="EE59" s="243">
        <f t="shared" si="87"/>
        <v>0</v>
      </c>
      <c r="EF59" s="248"/>
      <c r="EG59" s="241">
        <f t="shared" si="88"/>
        <v>3.4599999999999999E-2</v>
      </c>
      <c r="EH59" s="241">
        <f t="shared" si="89"/>
        <v>2.8833333333333332E-3</v>
      </c>
      <c r="EI59" s="237">
        <v>7</v>
      </c>
      <c r="EJ59" s="242">
        <f t="shared" si="101"/>
        <v>0</v>
      </c>
      <c r="EK59" s="242">
        <f t="shared" si="102"/>
        <v>0</v>
      </c>
      <c r="EL59" s="242">
        <f t="shared" si="36"/>
        <v>0</v>
      </c>
      <c r="EM59" s="242">
        <f t="shared" si="37"/>
        <v>0</v>
      </c>
      <c r="EN59" s="243">
        <f t="shared" si="90"/>
        <v>0</v>
      </c>
      <c r="EO59" s="248"/>
      <c r="EP59" s="241">
        <f t="shared" si="91"/>
        <v>3.4599999999999999E-2</v>
      </c>
      <c r="EQ59" s="241">
        <f t="shared" si="92"/>
        <v>2.8833333333333332E-3</v>
      </c>
      <c r="ER59" s="237">
        <v>7</v>
      </c>
      <c r="ES59" s="242">
        <f t="shared" si="103"/>
        <v>0</v>
      </c>
      <c r="ET59" s="242">
        <f t="shared" si="104"/>
        <v>0</v>
      </c>
      <c r="EU59" s="242">
        <f t="shared" si="38"/>
        <v>0</v>
      </c>
      <c r="EV59" s="242">
        <f t="shared" si="39"/>
        <v>0</v>
      </c>
      <c r="EW59" s="243">
        <f t="shared" si="93"/>
        <v>0</v>
      </c>
    </row>
    <row r="60" spans="1:153" ht="14.25" customHeight="1" thickBot="1" x14ac:dyDescent="0.25">
      <c r="A60" s="3">
        <f t="shared" si="40"/>
        <v>210</v>
      </c>
      <c r="B60" s="237">
        <v>8</v>
      </c>
      <c r="C60" s="238">
        <f t="shared" si="41"/>
        <v>473252.73798437614</v>
      </c>
      <c r="D60" s="238">
        <f t="shared" si="5"/>
        <v>3145.2470524113855</v>
      </c>
      <c r="E60" s="238">
        <f t="shared" si="6"/>
        <v>2054.1365731696324</v>
      </c>
      <c r="F60" s="238">
        <f t="shared" si="7"/>
        <v>1091.1104792417534</v>
      </c>
      <c r="G60" s="239">
        <f t="shared" si="42"/>
        <v>25161.976419291084</v>
      </c>
      <c r="I60" s="240">
        <f>VLOOKUP(K60,[2]תחזיות!$B$4:$H$1000,5)</f>
        <v>7.3000000000000001E-3</v>
      </c>
      <c r="J60" s="134">
        <f t="shared" si="8"/>
        <v>6.0833333333333334E-4</v>
      </c>
      <c r="K60" s="237">
        <v>8</v>
      </c>
      <c r="L60" s="242">
        <f t="shared" si="43"/>
        <v>36340.290237433888</v>
      </c>
      <c r="M60" s="242">
        <f t="shared" si="44"/>
        <v>239.66058746307186</v>
      </c>
      <c r="N60" s="242">
        <f t="shared" si="9"/>
        <v>183.29948917816284</v>
      </c>
      <c r="O60" s="242">
        <f t="shared" si="10"/>
        <v>56.361098284909005</v>
      </c>
      <c r="P60" s="243">
        <f t="shared" si="45"/>
        <v>1913.9860214431174</v>
      </c>
      <c r="Q60" s="244"/>
      <c r="R60" s="240">
        <f>VLOOKUP(T60,[2]תחזיות!$B$4:$H$1000,7)</f>
        <v>1.2409999999999999E-2</v>
      </c>
      <c r="S60" s="134">
        <f t="shared" si="11"/>
        <v>1.0341666666666665E-3</v>
      </c>
      <c r="T60" s="237">
        <v>8</v>
      </c>
      <c r="U60" s="242">
        <f t="shared" si="46"/>
        <v>36418.548722423184</v>
      </c>
      <c r="V60" s="242">
        <f t="shared" si="47"/>
        <v>240.17669436161242</v>
      </c>
      <c r="W60" s="242">
        <f t="shared" si="12"/>
        <v>183.69422296340983</v>
      </c>
      <c r="X60" s="242">
        <f t="shared" si="48"/>
        <v>56.482471398202591</v>
      </c>
      <c r="Y60" s="243">
        <f t="shared" si="49"/>
        <v>1915.7992524151512</v>
      </c>
      <c r="Z60" s="245"/>
      <c r="AA60" s="240">
        <f>VLOOKUP(AC60,[2]תחזיות!$B$4:$H$1000,6)</f>
        <v>6.6363636363636356E-3</v>
      </c>
      <c r="AB60" s="134">
        <f t="shared" si="13"/>
        <v>5.5303030303030293E-4</v>
      </c>
      <c r="AC60" s="237">
        <v>8</v>
      </c>
      <c r="AD60" s="242">
        <f t="shared" si="50"/>
        <v>36330.467557884076</v>
      </c>
      <c r="AE60" s="242">
        <f t="shared" si="51"/>
        <v>239.59580787171504</v>
      </c>
      <c r="AF60" s="242">
        <f t="shared" si="14"/>
        <v>183.24994383518191</v>
      </c>
      <c r="AG60" s="242">
        <f t="shared" si="52"/>
        <v>56.345864036533143</v>
      </c>
      <c r="AH60" s="243">
        <f t="shared" si="53"/>
        <v>1913.7680918668084</v>
      </c>
      <c r="AI60" s="245"/>
      <c r="AJ60" s="241">
        <f t="shared" si="54"/>
        <v>2.7619999999999999E-2</v>
      </c>
      <c r="AK60" s="241">
        <f t="shared" si="55"/>
        <v>2.3016666666666667E-3</v>
      </c>
      <c r="AL60" s="240">
        <f>VLOOKUP(AN60,[2]תחזיות!$B$4:$H$1000,5)</f>
        <v>7.3000000000000001E-3</v>
      </c>
      <c r="AM60" s="134">
        <f t="shared" si="15"/>
        <v>6.0833333333333334E-4</v>
      </c>
      <c r="AN60" s="237">
        <v>8</v>
      </c>
      <c r="AO60" s="242">
        <f t="shared" si="56"/>
        <v>0</v>
      </c>
      <c r="AP60" s="242">
        <f t="shared" si="94"/>
        <v>0</v>
      </c>
      <c r="AQ60" s="242">
        <f t="shared" si="16"/>
        <v>0</v>
      </c>
      <c r="AR60" s="242">
        <f t="shared" si="57"/>
        <v>0</v>
      </c>
      <c r="AS60" s="243">
        <f t="shared" si="58"/>
        <v>0</v>
      </c>
      <c r="AT60" s="244"/>
      <c r="AU60" s="241">
        <f t="shared" si="59"/>
        <v>2.7619999999999999E-2</v>
      </c>
      <c r="AV60" s="241">
        <f t="shared" si="60"/>
        <v>2.3016666666666667E-3</v>
      </c>
      <c r="AW60" s="240">
        <f>VLOOKUP(AY60,[2]תחזיות!$B$4:$H$1000,7)</f>
        <v>1.2409999999999999E-2</v>
      </c>
      <c r="AX60" s="134">
        <f t="shared" si="17"/>
        <v>1.0341666666666665E-3</v>
      </c>
      <c r="AY60" s="237">
        <v>8</v>
      </c>
      <c r="AZ60" s="242">
        <f t="shared" si="61"/>
        <v>0</v>
      </c>
      <c r="BA60" s="242">
        <f t="shared" si="95"/>
        <v>0</v>
      </c>
      <c r="BB60" s="242">
        <f t="shared" si="18"/>
        <v>0</v>
      </c>
      <c r="BC60" s="242">
        <f t="shared" si="62"/>
        <v>0</v>
      </c>
      <c r="BD60" s="243">
        <f t="shared" si="63"/>
        <v>0</v>
      </c>
      <c r="BE60" s="245"/>
      <c r="BF60" s="245"/>
      <c r="BG60" s="245"/>
      <c r="BH60" s="240">
        <f>VLOOKUP(BJ60,[2]תחזיות!$B$4:$H$1000,6)</f>
        <v>6.6363636363636356E-3</v>
      </c>
      <c r="BI60" s="134">
        <f t="shared" si="19"/>
        <v>5.5303030303030293E-4</v>
      </c>
      <c r="BJ60" s="237">
        <v>8</v>
      </c>
      <c r="BK60" s="242">
        <f t="shared" si="64"/>
        <v>0</v>
      </c>
      <c r="BL60" s="242">
        <f t="shared" si="96"/>
        <v>0</v>
      </c>
      <c r="BM60" s="242">
        <f t="shared" si="20"/>
        <v>0</v>
      </c>
      <c r="BN60" s="242">
        <f t="shared" si="65"/>
        <v>0</v>
      </c>
      <c r="BO60" s="243">
        <f t="shared" si="66"/>
        <v>0</v>
      </c>
      <c r="BP60" s="245"/>
      <c r="BQ60" s="246">
        <f>VLOOKUP(BT60,[2]תחזיות!$B$4:$E$1000,2)</f>
        <v>1.6216599999999998E-2</v>
      </c>
      <c r="BR60" s="134">
        <f t="shared" si="21"/>
        <v>9.3471666666666636E-4</v>
      </c>
      <c r="BS60" s="3">
        <f t="shared" si="67"/>
        <v>210</v>
      </c>
      <c r="BT60" s="237">
        <v>8</v>
      </c>
      <c r="BU60" s="238">
        <f t="shared" si="68"/>
        <v>218769.50296501306</v>
      </c>
      <c r="BV60" s="238">
        <f t="shared" si="69"/>
        <v>1096.1295538067338</v>
      </c>
      <c r="BW60" s="238">
        <f t="shared" si="22"/>
        <v>891.64205322695341</v>
      </c>
      <c r="BX60" s="238">
        <f t="shared" si="23"/>
        <v>204.4875005797804</v>
      </c>
      <c r="BY60" s="239">
        <f t="shared" si="70"/>
        <v>8755.2435713098348</v>
      </c>
      <c r="CA60" s="246">
        <f>VLOOKUP(CD60,[2]תחזיות!$B$4:$E$1000,4)</f>
        <v>2.1405911999999999E-2</v>
      </c>
      <c r="CB60" s="134">
        <f t="shared" si="24"/>
        <v>1.3671593333333331E-3</v>
      </c>
      <c r="CC60" s="3">
        <f t="shared" si="71"/>
        <v>210</v>
      </c>
      <c r="CD60" s="237">
        <v>8</v>
      </c>
      <c r="CE60" s="238">
        <f t="shared" si="72"/>
        <v>219068.76979262705</v>
      </c>
      <c r="CF60" s="238">
        <f t="shared" si="73"/>
        <v>1149.2142489403163</v>
      </c>
      <c r="CG60" s="238">
        <f t="shared" si="25"/>
        <v>849.71233567647494</v>
      </c>
      <c r="CH60" s="238">
        <f t="shared" si="26"/>
        <v>299.5019132638414</v>
      </c>
      <c r="CI60" s="239">
        <f t="shared" si="74"/>
        <v>9174.9495496994277</v>
      </c>
      <c r="CJ60" s="1"/>
      <c r="CK60" s="246">
        <f>VLOOKUP(CN60,[2]תחזיות!$B$4:$E$1000,3)</f>
        <v>1.6216599999999998E-2</v>
      </c>
      <c r="CL60" s="134">
        <f t="shared" si="27"/>
        <v>9.3471666666666636E-4</v>
      </c>
      <c r="CM60" s="3">
        <f t="shared" si="75"/>
        <v>210</v>
      </c>
      <c r="CN60" s="237">
        <v>8</v>
      </c>
      <c r="CO60" s="238">
        <f t="shared" si="76"/>
        <v>218769.50296501306</v>
      </c>
      <c r="CP60" s="238">
        <f t="shared" si="97"/>
        <v>1096.1295538067338</v>
      </c>
      <c r="CQ60" s="238">
        <f t="shared" si="28"/>
        <v>891.64205322695341</v>
      </c>
      <c r="CR60" s="238">
        <f t="shared" si="29"/>
        <v>204.4875005797804</v>
      </c>
      <c r="CS60" s="239">
        <f t="shared" si="77"/>
        <v>8755.2435713098348</v>
      </c>
      <c r="CT60" s="1"/>
      <c r="CU60" s="237">
        <v>8</v>
      </c>
      <c r="CV60" s="238">
        <f t="shared" si="78"/>
        <v>728362.53118682303</v>
      </c>
      <c r="CW60" s="238">
        <f t="shared" si="30"/>
        <v>4481.0371936811916</v>
      </c>
      <c r="CX60" s="238">
        <f t="shared" si="30"/>
        <v>3129.0781155747486</v>
      </c>
      <c r="CY60" s="238">
        <f t="shared" si="30"/>
        <v>1351.9590781064428</v>
      </c>
      <c r="CZ60" s="238">
        <f t="shared" si="30"/>
        <v>35831.206012044036</v>
      </c>
      <c r="DB60" s="237">
        <v>8</v>
      </c>
      <c r="DC60" s="238">
        <f t="shared" si="79"/>
        <v>728740.05649942637</v>
      </c>
      <c r="DD60" s="238">
        <f t="shared" si="31"/>
        <v>4534.637995713314</v>
      </c>
      <c r="DE60" s="238">
        <f t="shared" si="31"/>
        <v>3087.543131809517</v>
      </c>
      <c r="DF60" s="238">
        <f t="shared" si="31"/>
        <v>1447.0948639037974</v>
      </c>
      <c r="DG60" s="238">
        <f t="shared" si="31"/>
        <v>36252.725221405664</v>
      </c>
      <c r="DH60" s="247"/>
      <c r="DI60" s="237">
        <v>8</v>
      </c>
      <c r="DJ60" s="238">
        <f t="shared" si="80"/>
        <v>728352.70850727323</v>
      </c>
      <c r="DK60" s="238">
        <f t="shared" si="32"/>
        <v>4480.9724140898343</v>
      </c>
      <c r="DL60" s="238">
        <f t="shared" si="32"/>
        <v>3129.0285702317678</v>
      </c>
      <c r="DM60" s="238">
        <f t="shared" si="32"/>
        <v>1351.9438438580669</v>
      </c>
      <c r="DN60" s="238">
        <f t="shared" si="32"/>
        <v>35830.988082467724</v>
      </c>
      <c r="DP60" s="3">
        <f t="shared" si="81"/>
        <v>210</v>
      </c>
      <c r="DQ60" s="237">
        <v>8</v>
      </c>
      <c r="DR60" s="238">
        <f t="shared" si="82"/>
        <v>0</v>
      </c>
      <c r="DS60" s="238">
        <f t="shared" si="83"/>
        <v>0</v>
      </c>
      <c r="DT60" s="238">
        <f t="shared" si="33"/>
        <v>0</v>
      </c>
      <c r="DU60" s="238">
        <f t="shared" si="84"/>
        <v>0</v>
      </c>
      <c r="DV60" s="239">
        <f t="shared" si="98"/>
        <v>0</v>
      </c>
      <c r="DX60" s="241">
        <f t="shared" si="85"/>
        <v>3.4599999999999999E-2</v>
      </c>
      <c r="DY60" s="241">
        <f t="shared" si="86"/>
        <v>2.8833333333333332E-3</v>
      </c>
      <c r="DZ60" s="237">
        <v>8</v>
      </c>
      <c r="EA60" s="242">
        <f t="shared" si="99"/>
        <v>0</v>
      </c>
      <c r="EB60" s="242">
        <f t="shared" si="100"/>
        <v>0</v>
      </c>
      <c r="EC60" s="242">
        <f t="shared" si="34"/>
        <v>0</v>
      </c>
      <c r="ED60" s="242">
        <f t="shared" si="35"/>
        <v>0</v>
      </c>
      <c r="EE60" s="243">
        <f t="shared" si="87"/>
        <v>0</v>
      </c>
      <c r="EF60" s="248"/>
      <c r="EG60" s="241">
        <f t="shared" si="88"/>
        <v>3.4599999999999999E-2</v>
      </c>
      <c r="EH60" s="241">
        <f t="shared" si="89"/>
        <v>2.8833333333333332E-3</v>
      </c>
      <c r="EI60" s="237">
        <v>8</v>
      </c>
      <c r="EJ60" s="242">
        <f t="shared" si="101"/>
        <v>0</v>
      </c>
      <c r="EK60" s="242">
        <f t="shared" si="102"/>
        <v>0</v>
      </c>
      <c r="EL60" s="242">
        <f t="shared" si="36"/>
        <v>0</v>
      </c>
      <c r="EM60" s="242">
        <f t="shared" si="37"/>
        <v>0</v>
      </c>
      <c r="EN60" s="243">
        <f t="shared" si="90"/>
        <v>0</v>
      </c>
      <c r="EO60" s="248"/>
      <c r="EP60" s="241">
        <f t="shared" si="91"/>
        <v>3.4599999999999999E-2</v>
      </c>
      <c r="EQ60" s="241">
        <f t="shared" si="92"/>
        <v>2.8833333333333332E-3</v>
      </c>
      <c r="ER60" s="237">
        <v>8</v>
      </c>
      <c r="ES60" s="242">
        <f t="shared" si="103"/>
        <v>0</v>
      </c>
      <c r="ET60" s="242">
        <f t="shared" si="104"/>
        <v>0</v>
      </c>
      <c r="EU60" s="242">
        <f t="shared" si="38"/>
        <v>0</v>
      </c>
      <c r="EV60" s="242">
        <f t="shared" si="39"/>
        <v>0</v>
      </c>
      <c r="EW60" s="243">
        <f t="shared" si="93"/>
        <v>0</v>
      </c>
    </row>
    <row r="61" spans="1:153" ht="14.25" customHeight="1" thickBot="1" x14ac:dyDescent="0.25">
      <c r="A61" s="3">
        <f t="shared" si="40"/>
        <v>241</v>
      </c>
      <c r="B61" s="237">
        <v>9</v>
      </c>
      <c r="C61" s="238">
        <f t="shared" si="41"/>
        <v>471198.60141120653</v>
      </c>
      <c r="D61" s="238">
        <f t="shared" si="5"/>
        <v>3145.2470524113855</v>
      </c>
      <c r="E61" s="238">
        <f t="shared" si="6"/>
        <v>2058.8724991577728</v>
      </c>
      <c r="F61" s="238">
        <f t="shared" si="7"/>
        <v>1086.3745532536125</v>
      </c>
      <c r="G61" s="239">
        <f t="shared" si="42"/>
        <v>28307.223471702469</v>
      </c>
      <c r="I61" s="240">
        <f>VLOOKUP(K61,[2]תחזיות!$B$4:$H$1000,5)</f>
        <v>7.7999999999999996E-3</v>
      </c>
      <c r="J61" s="134">
        <f t="shared" si="8"/>
        <v>6.4999999999999997E-4</v>
      </c>
      <c r="K61" s="237">
        <v>9</v>
      </c>
      <c r="L61" s="242">
        <f t="shared" si="43"/>
        <v>36180.49279224209</v>
      </c>
      <c r="M61" s="242">
        <f t="shared" si="44"/>
        <v>239.8163668449229</v>
      </c>
      <c r="N61" s="242">
        <f t="shared" si="9"/>
        <v>183.70310256065858</v>
      </c>
      <c r="O61" s="242">
        <f t="shared" si="10"/>
        <v>56.113264284264318</v>
      </c>
      <c r="P61" s="243">
        <f t="shared" si="45"/>
        <v>2153.8023882880402</v>
      </c>
      <c r="Q61" s="244"/>
      <c r="R61" s="240">
        <f>VLOOKUP(T61,[2]תחזיות!$B$4:$H$1000,7)</f>
        <v>1.3259999999999999E-2</v>
      </c>
      <c r="S61" s="134">
        <f t="shared" si="11"/>
        <v>1.1049999999999999E-3</v>
      </c>
      <c r="T61" s="237">
        <v>9</v>
      </c>
      <c r="U61" s="242">
        <f t="shared" si="46"/>
        <v>36274.894013681675</v>
      </c>
      <c r="V61" s="242">
        <f t="shared" si="47"/>
        <v>240.44208960888199</v>
      </c>
      <c r="W61" s="242">
        <f t="shared" si="12"/>
        <v>184.18241602284795</v>
      </c>
      <c r="X61" s="242">
        <f t="shared" si="48"/>
        <v>56.259673586034047</v>
      </c>
      <c r="Y61" s="243">
        <f t="shared" si="49"/>
        <v>2156.2413420240332</v>
      </c>
      <c r="Z61" s="245"/>
      <c r="AA61" s="240">
        <f>VLOOKUP(AC61,[2]תחזיות!$B$4:$H$1000,6)</f>
        <v>7.0909090909090904E-3</v>
      </c>
      <c r="AB61" s="134">
        <f t="shared" si="13"/>
        <v>5.9090909090909083E-4</v>
      </c>
      <c r="AC61" s="237">
        <v>9</v>
      </c>
      <c r="AD61" s="242">
        <f t="shared" si="50"/>
        <v>36168.577333548106</v>
      </c>
      <c r="AE61" s="242">
        <f t="shared" si="51"/>
        <v>239.7373872127302</v>
      </c>
      <c r="AF61" s="242">
        <f t="shared" si="14"/>
        <v>183.64260292227368</v>
      </c>
      <c r="AG61" s="242">
        <f t="shared" si="52"/>
        <v>56.094784290456523</v>
      </c>
      <c r="AH61" s="243">
        <f t="shared" si="53"/>
        <v>2153.5054790795384</v>
      </c>
      <c r="AI61" s="245"/>
      <c r="AJ61" s="241">
        <f t="shared" si="54"/>
        <v>2.7619999999999999E-2</v>
      </c>
      <c r="AK61" s="241">
        <f t="shared" si="55"/>
        <v>2.3016666666666667E-3</v>
      </c>
      <c r="AL61" s="240">
        <f>VLOOKUP(AN61,[2]תחזיות!$B$4:$H$1000,5)</f>
        <v>7.7999999999999996E-3</v>
      </c>
      <c r="AM61" s="134">
        <f t="shared" si="15"/>
        <v>6.4999999999999997E-4</v>
      </c>
      <c r="AN61" s="237">
        <v>9</v>
      </c>
      <c r="AO61" s="242">
        <f t="shared" si="56"/>
        <v>0</v>
      </c>
      <c r="AP61" s="242">
        <f t="shared" si="94"/>
        <v>0</v>
      </c>
      <c r="AQ61" s="242">
        <f t="shared" si="16"/>
        <v>0</v>
      </c>
      <c r="AR61" s="242">
        <f t="shared" si="57"/>
        <v>0</v>
      </c>
      <c r="AS61" s="243">
        <f t="shared" si="58"/>
        <v>0</v>
      </c>
      <c r="AT61" s="244"/>
      <c r="AU61" s="241">
        <f t="shared" si="59"/>
        <v>2.7619999999999999E-2</v>
      </c>
      <c r="AV61" s="241">
        <f t="shared" si="60"/>
        <v>2.3016666666666667E-3</v>
      </c>
      <c r="AW61" s="240">
        <f>VLOOKUP(AY61,[2]תחזיות!$B$4:$H$1000,7)</f>
        <v>1.3259999999999999E-2</v>
      </c>
      <c r="AX61" s="134">
        <f t="shared" si="17"/>
        <v>1.1049999999999999E-3</v>
      </c>
      <c r="AY61" s="237">
        <v>9</v>
      </c>
      <c r="AZ61" s="242">
        <f t="shared" si="61"/>
        <v>0</v>
      </c>
      <c r="BA61" s="242">
        <f t="shared" si="95"/>
        <v>0</v>
      </c>
      <c r="BB61" s="242">
        <f t="shared" si="18"/>
        <v>0</v>
      </c>
      <c r="BC61" s="242">
        <f t="shared" si="62"/>
        <v>0</v>
      </c>
      <c r="BD61" s="243">
        <f t="shared" si="63"/>
        <v>0</v>
      </c>
      <c r="BE61" s="245"/>
      <c r="BF61" s="245"/>
      <c r="BG61" s="245"/>
      <c r="BH61" s="240">
        <f>VLOOKUP(BJ61,[2]תחזיות!$B$4:$H$1000,6)</f>
        <v>7.0909090909090904E-3</v>
      </c>
      <c r="BI61" s="134">
        <f t="shared" si="19"/>
        <v>5.9090909090909083E-4</v>
      </c>
      <c r="BJ61" s="237">
        <v>9</v>
      </c>
      <c r="BK61" s="242">
        <f t="shared" si="64"/>
        <v>0</v>
      </c>
      <c r="BL61" s="242">
        <f t="shared" si="96"/>
        <v>0</v>
      </c>
      <c r="BM61" s="242">
        <f t="shared" si="20"/>
        <v>0</v>
      </c>
      <c r="BN61" s="242">
        <f t="shared" si="65"/>
        <v>0</v>
      </c>
      <c r="BO61" s="243">
        <f t="shared" si="66"/>
        <v>0</v>
      </c>
      <c r="BP61" s="245"/>
      <c r="BQ61" s="246">
        <f>VLOOKUP(BT61,[2]תחזיות!$B$4:$E$1000,2)</f>
        <v>1.6324899999999996E-2</v>
      </c>
      <c r="BR61" s="134">
        <f t="shared" si="21"/>
        <v>9.4374166666666632E-4</v>
      </c>
      <c r="BS61" s="3">
        <f t="shared" si="67"/>
        <v>241</v>
      </c>
      <c r="BT61" s="237">
        <v>9</v>
      </c>
      <c r="BU61" s="238">
        <f t="shared" si="68"/>
        <v>217877.86091178612</v>
      </c>
      <c r="BV61" s="238">
        <f t="shared" si="69"/>
        <v>1097.1847693766481</v>
      </c>
      <c r="BW61" s="238">
        <f t="shared" si="22"/>
        <v>891.56435378999095</v>
      </c>
      <c r="BX61" s="238">
        <f t="shared" si="23"/>
        <v>205.62041558665715</v>
      </c>
      <c r="BY61" s="239">
        <f t="shared" si="70"/>
        <v>9852.4283406864834</v>
      </c>
      <c r="CA61" s="246">
        <f>VLOOKUP(CD61,[2]תחזיות!$B$4:$E$1000,4)</f>
        <v>2.1548867999999995E-2</v>
      </c>
      <c r="CB61" s="134">
        <f t="shared" si="24"/>
        <v>1.3790723333333328E-3</v>
      </c>
      <c r="CC61" s="3">
        <f t="shared" si="71"/>
        <v>241</v>
      </c>
      <c r="CD61" s="237">
        <v>9</v>
      </c>
      <c r="CE61" s="238">
        <f t="shared" si="72"/>
        <v>218219.05745695057</v>
      </c>
      <c r="CF61" s="238">
        <f t="shared" si="73"/>
        <v>1150.6503316438925</v>
      </c>
      <c r="CG61" s="238">
        <f t="shared" si="25"/>
        <v>849.71046689893501</v>
      </c>
      <c r="CH61" s="238">
        <f t="shared" si="26"/>
        <v>300.93986474495745</v>
      </c>
      <c r="CI61" s="239">
        <f t="shared" si="74"/>
        <v>10325.59988134332</v>
      </c>
      <c r="CJ61" s="1"/>
      <c r="CK61" s="246">
        <f>VLOOKUP(CN61,[2]תחזיות!$B$4:$E$1000,3)</f>
        <v>1.6324899999999996E-2</v>
      </c>
      <c r="CL61" s="134">
        <f t="shared" si="27"/>
        <v>9.4374166666666632E-4</v>
      </c>
      <c r="CM61" s="3">
        <f t="shared" si="75"/>
        <v>241</v>
      </c>
      <c r="CN61" s="237">
        <v>9</v>
      </c>
      <c r="CO61" s="238">
        <f t="shared" si="76"/>
        <v>217877.86091178612</v>
      </c>
      <c r="CP61" s="238">
        <f t="shared" si="97"/>
        <v>1097.1847693766481</v>
      </c>
      <c r="CQ61" s="238">
        <f t="shared" si="28"/>
        <v>891.56435378999095</v>
      </c>
      <c r="CR61" s="238">
        <f t="shared" si="29"/>
        <v>205.62041558665715</v>
      </c>
      <c r="CS61" s="239">
        <f t="shared" si="77"/>
        <v>9852.4283406864834</v>
      </c>
      <c r="CT61" s="1"/>
      <c r="CU61" s="237">
        <v>9</v>
      </c>
      <c r="CV61" s="238">
        <f t="shared" si="78"/>
        <v>725256.95511523471</v>
      </c>
      <c r="CW61" s="238">
        <f t="shared" si="30"/>
        <v>4482.248188632957</v>
      </c>
      <c r="CX61" s="238">
        <f t="shared" si="30"/>
        <v>3134.1399555084226</v>
      </c>
      <c r="CY61" s="238">
        <f t="shared" si="30"/>
        <v>1348.1082331245339</v>
      </c>
      <c r="CZ61" s="238">
        <f t="shared" si="30"/>
        <v>40313.454200676992</v>
      </c>
      <c r="DB61" s="237">
        <v>9</v>
      </c>
      <c r="DC61" s="238">
        <f t="shared" si="79"/>
        <v>725692.55288183875</v>
      </c>
      <c r="DD61" s="238">
        <f t="shared" si="31"/>
        <v>4536.3394736641603</v>
      </c>
      <c r="DE61" s="238">
        <f t="shared" si="31"/>
        <v>3092.7653820795558</v>
      </c>
      <c r="DF61" s="238">
        <f t="shared" si="31"/>
        <v>1443.574091584604</v>
      </c>
      <c r="DG61" s="238">
        <f t="shared" si="31"/>
        <v>40789.064695069821</v>
      </c>
      <c r="DH61" s="247"/>
      <c r="DI61" s="237">
        <v>9</v>
      </c>
      <c r="DJ61" s="238">
        <f t="shared" si="80"/>
        <v>725245.03965654073</v>
      </c>
      <c r="DK61" s="238">
        <f t="shared" si="32"/>
        <v>4482.1692090007637</v>
      </c>
      <c r="DL61" s="238">
        <f t="shared" si="32"/>
        <v>3134.0794558700377</v>
      </c>
      <c r="DM61" s="238">
        <f t="shared" si="32"/>
        <v>1348.0897531307262</v>
      </c>
      <c r="DN61" s="238">
        <f t="shared" si="32"/>
        <v>40313.157291468495</v>
      </c>
      <c r="DP61" s="3">
        <f t="shared" si="81"/>
        <v>241</v>
      </c>
      <c r="DQ61" s="237">
        <v>9</v>
      </c>
      <c r="DR61" s="238">
        <f t="shared" si="82"/>
        <v>0</v>
      </c>
      <c r="DS61" s="238">
        <f t="shared" si="83"/>
        <v>0</v>
      </c>
      <c r="DT61" s="238">
        <f t="shared" si="33"/>
        <v>0</v>
      </c>
      <c r="DU61" s="238">
        <f t="shared" si="84"/>
        <v>0</v>
      </c>
      <c r="DV61" s="239">
        <f t="shared" si="98"/>
        <v>0</v>
      </c>
      <c r="DX61" s="241">
        <f t="shared" si="85"/>
        <v>3.4599999999999999E-2</v>
      </c>
      <c r="DY61" s="241">
        <f t="shared" si="86"/>
        <v>2.8833333333333332E-3</v>
      </c>
      <c r="DZ61" s="237">
        <v>9</v>
      </c>
      <c r="EA61" s="242">
        <f t="shared" si="99"/>
        <v>0</v>
      </c>
      <c r="EB61" s="242">
        <f t="shared" si="100"/>
        <v>0</v>
      </c>
      <c r="EC61" s="242">
        <f t="shared" si="34"/>
        <v>0</v>
      </c>
      <c r="ED61" s="242">
        <f t="shared" si="35"/>
        <v>0</v>
      </c>
      <c r="EE61" s="243">
        <f t="shared" si="87"/>
        <v>0</v>
      </c>
      <c r="EF61" s="248"/>
      <c r="EG61" s="241">
        <f t="shared" si="88"/>
        <v>3.4599999999999999E-2</v>
      </c>
      <c r="EH61" s="241">
        <f t="shared" si="89"/>
        <v>2.8833333333333332E-3</v>
      </c>
      <c r="EI61" s="237">
        <v>9</v>
      </c>
      <c r="EJ61" s="242">
        <f t="shared" si="101"/>
        <v>0</v>
      </c>
      <c r="EK61" s="242">
        <f t="shared" si="102"/>
        <v>0</v>
      </c>
      <c r="EL61" s="242">
        <f t="shared" si="36"/>
        <v>0</v>
      </c>
      <c r="EM61" s="242">
        <f t="shared" si="37"/>
        <v>0</v>
      </c>
      <c r="EN61" s="243">
        <f t="shared" si="90"/>
        <v>0</v>
      </c>
      <c r="EO61" s="248"/>
      <c r="EP61" s="241">
        <f t="shared" si="91"/>
        <v>3.4599999999999999E-2</v>
      </c>
      <c r="EQ61" s="241">
        <f t="shared" si="92"/>
        <v>2.8833333333333332E-3</v>
      </c>
      <c r="ER61" s="237">
        <v>9</v>
      </c>
      <c r="ES61" s="242">
        <f t="shared" si="103"/>
        <v>0</v>
      </c>
      <c r="ET61" s="242">
        <f t="shared" si="104"/>
        <v>0</v>
      </c>
      <c r="EU61" s="242">
        <f t="shared" si="38"/>
        <v>0</v>
      </c>
      <c r="EV61" s="242">
        <f t="shared" si="39"/>
        <v>0</v>
      </c>
      <c r="EW61" s="243">
        <f t="shared" si="93"/>
        <v>0</v>
      </c>
    </row>
    <row r="62" spans="1:153" ht="14.25" customHeight="1" thickBot="1" x14ac:dyDescent="0.25">
      <c r="A62" s="3">
        <f t="shared" si="40"/>
        <v>272</v>
      </c>
      <c r="B62" s="237">
        <v>10</v>
      </c>
      <c r="C62" s="238">
        <f t="shared" si="41"/>
        <v>469139.72891204874</v>
      </c>
      <c r="D62" s="238">
        <f t="shared" si="5"/>
        <v>3145.2470524113855</v>
      </c>
      <c r="E62" s="238">
        <f t="shared" si="6"/>
        <v>2063.6193440863872</v>
      </c>
      <c r="F62" s="238">
        <f t="shared" si="7"/>
        <v>1081.6277083249986</v>
      </c>
      <c r="G62" s="239">
        <f t="shared" si="42"/>
        <v>31452.470524113854</v>
      </c>
      <c r="I62" s="240">
        <f>VLOOKUP(K62,[2]תחזיות!$B$4:$H$1000,5)</f>
        <v>8.3000000000000001E-3</v>
      </c>
      <c r="J62" s="134">
        <f t="shared" si="8"/>
        <v>6.9166666666666671E-4</v>
      </c>
      <c r="K62" s="237">
        <v>10</v>
      </c>
      <c r="L62" s="242">
        <f t="shared" si="43"/>
        <v>36021.687469216798</v>
      </c>
      <c r="M62" s="242">
        <f t="shared" si="44"/>
        <v>239.98223983199063</v>
      </c>
      <c r="N62" s="242">
        <f t="shared" si="9"/>
        <v>184.11527084038127</v>
      </c>
      <c r="O62" s="242">
        <f t="shared" si="10"/>
        <v>55.866968991609355</v>
      </c>
      <c r="P62" s="243">
        <f t="shared" si="45"/>
        <v>2393.7846281200309</v>
      </c>
      <c r="Q62" s="244"/>
      <c r="R62" s="240">
        <f>VLOOKUP(T62,[2]תחזיות!$B$4:$H$1000,7)</f>
        <v>1.4109999999999999E-2</v>
      </c>
      <c r="S62" s="134">
        <f t="shared" si="11"/>
        <v>1.1758333333333332E-3</v>
      </c>
      <c r="T62" s="237">
        <v>10</v>
      </c>
      <c r="U62" s="242">
        <f t="shared" si="46"/>
        <v>36133.148259379072</v>
      </c>
      <c r="V62" s="242">
        <f t="shared" si="47"/>
        <v>240.7248094325804</v>
      </c>
      <c r="W62" s="242">
        <f t="shared" si="12"/>
        <v>184.68497301178419</v>
      </c>
      <c r="X62" s="242">
        <f t="shared" si="48"/>
        <v>56.039836420796213</v>
      </c>
      <c r="Y62" s="243">
        <f t="shared" si="49"/>
        <v>2396.9661514566137</v>
      </c>
      <c r="Z62" s="245"/>
      <c r="AA62" s="240">
        <f>VLOOKUP(AC62,[2]תחזיות!$B$4:$H$1000,6)</f>
        <v>7.5454545454545453E-3</v>
      </c>
      <c r="AB62" s="134">
        <f t="shared" si="13"/>
        <v>6.2878787878787874E-4</v>
      </c>
      <c r="AC62" s="237">
        <v>10</v>
      </c>
      <c r="AD62" s="242">
        <f t="shared" si="50"/>
        <v>36007.561621403423</v>
      </c>
      <c r="AE62" s="242">
        <f t="shared" si="51"/>
        <v>239.88813117590183</v>
      </c>
      <c r="AF62" s="242">
        <f t="shared" si="14"/>
        <v>184.04307032789194</v>
      </c>
      <c r="AG62" s="242">
        <f t="shared" si="52"/>
        <v>55.845060848009908</v>
      </c>
      <c r="AH62" s="243">
        <f t="shared" si="53"/>
        <v>2393.3936102554403</v>
      </c>
      <c r="AI62" s="245"/>
      <c r="AJ62" s="241">
        <f t="shared" si="54"/>
        <v>2.7619999999999999E-2</v>
      </c>
      <c r="AK62" s="241">
        <f t="shared" si="55"/>
        <v>2.3016666666666667E-3</v>
      </c>
      <c r="AL62" s="240">
        <f>VLOOKUP(AN62,[2]תחזיות!$B$4:$H$1000,5)</f>
        <v>8.3000000000000001E-3</v>
      </c>
      <c r="AM62" s="134">
        <f t="shared" si="15"/>
        <v>6.9166666666666671E-4</v>
      </c>
      <c r="AN62" s="237">
        <v>10</v>
      </c>
      <c r="AO62" s="242">
        <f t="shared" si="56"/>
        <v>0</v>
      </c>
      <c r="AP62" s="242">
        <f t="shared" si="94"/>
        <v>0</v>
      </c>
      <c r="AQ62" s="242">
        <f t="shared" si="16"/>
        <v>0</v>
      </c>
      <c r="AR62" s="242">
        <f t="shared" si="57"/>
        <v>0</v>
      </c>
      <c r="AS62" s="243">
        <f t="shared" si="58"/>
        <v>0</v>
      </c>
      <c r="AT62" s="244"/>
      <c r="AU62" s="241">
        <f t="shared" si="59"/>
        <v>2.7619999999999999E-2</v>
      </c>
      <c r="AV62" s="241">
        <f t="shared" si="60"/>
        <v>2.3016666666666667E-3</v>
      </c>
      <c r="AW62" s="240">
        <f>VLOOKUP(AY62,[2]תחזיות!$B$4:$H$1000,7)</f>
        <v>1.4109999999999999E-2</v>
      </c>
      <c r="AX62" s="134">
        <f t="shared" si="17"/>
        <v>1.1758333333333332E-3</v>
      </c>
      <c r="AY62" s="237">
        <v>10</v>
      </c>
      <c r="AZ62" s="242">
        <f t="shared" si="61"/>
        <v>0</v>
      </c>
      <c r="BA62" s="242">
        <f t="shared" si="95"/>
        <v>0</v>
      </c>
      <c r="BB62" s="242">
        <f t="shared" si="18"/>
        <v>0</v>
      </c>
      <c r="BC62" s="242">
        <f t="shared" si="62"/>
        <v>0</v>
      </c>
      <c r="BD62" s="243">
        <f t="shared" si="63"/>
        <v>0</v>
      </c>
      <c r="BE62" s="245"/>
      <c r="BF62" s="245"/>
      <c r="BG62" s="245"/>
      <c r="BH62" s="240">
        <f>VLOOKUP(BJ62,[2]תחזיות!$B$4:$H$1000,6)</f>
        <v>7.5454545454545453E-3</v>
      </c>
      <c r="BI62" s="134">
        <f t="shared" si="19"/>
        <v>6.2878787878787874E-4</v>
      </c>
      <c r="BJ62" s="237">
        <v>10</v>
      </c>
      <c r="BK62" s="242">
        <f t="shared" si="64"/>
        <v>0</v>
      </c>
      <c r="BL62" s="242">
        <f t="shared" si="96"/>
        <v>0</v>
      </c>
      <c r="BM62" s="242">
        <f t="shared" si="20"/>
        <v>0</v>
      </c>
      <c r="BN62" s="242">
        <f t="shared" si="65"/>
        <v>0</v>
      </c>
      <c r="BO62" s="243">
        <f t="shared" si="66"/>
        <v>0</v>
      </c>
      <c r="BP62" s="245"/>
      <c r="BQ62" s="246">
        <f>VLOOKUP(BT62,[2]תחזיות!$B$4:$E$1000,2)</f>
        <v>1.6433199999999995E-2</v>
      </c>
      <c r="BR62" s="134">
        <f t="shared" si="21"/>
        <v>9.5276666666666617E-4</v>
      </c>
      <c r="BS62" s="3">
        <f t="shared" si="67"/>
        <v>272</v>
      </c>
      <c r="BT62" s="237">
        <v>10</v>
      </c>
      <c r="BU62" s="238">
        <f t="shared" si="68"/>
        <v>216986.29655799613</v>
      </c>
      <c r="BV62" s="238">
        <f t="shared" si="69"/>
        <v>1098.2360236668558</v>
      </c>
      <c r="BW62" s="238">
        <f t="shared" si="22"/>
        <v>891.49871318294913</v>
      </c>
      <c r="BX62" s="238">
        <f t="shared" si="23"/>
        <v>206.73731048390667</v>
      </c>
      <c r="BY62" s="239">
        <f t="shared" si="70"/>
        <v>10950.664364353339</v>
      </c>
      <c r="CA62" s="246">
        <f>VLOOKUP(CD62,[2]תחזיות!$B$4:$E$1000,4)</f>
        <v>2.1691823999999995E-2</v>
      </c>
      <c r="CB62" s="134">
        <f t="shared" si="24"/>
        <v>1.3909853333333329E-3</v>
      </c>
      <c r="CC62" s="3">
        <f t="shared" si="71"/>
        <v>272</v>
      </c>
      <c r="CD62" s="237">
        <v>10</v>
      </c>
      <c r="CE62" s="238">
        <f t="shared" si="72"/>
        <v>217369.34699005162</v>
      </c>
      <c r="CF62" s="238">
        <f t="shared" si="73"/>
        <v>1152.0813761201994</v>
      </c>
      <c r="CG62" s="238">
        <f t="shared" si="25"/>
        <v>849.72380254079349</v>
      </c>
      <c r="CH62" s="238">
        <f t="shared" si="26"/>
        <v>302.35757357940588</v>
      </c>
      <c r="CI62" s="239">
        <f t="shared" si="74"/>
        <v>11477.681257463519</v>
      </c>
      <c r="CJ62" s="1"/>
      <c r="CK62" s="246">
        <f>VLOOKUP(CN62,[2]תחזיות!$B$4:$E$1000,3)</f>
        <v>1.6433199999999995E-2</v>
      </c>
      <c r="CL62" s="134">
        <f t="shared" si="27"/>
        <v>9.5276666666666617E-4</v>
      </c>
      <c r="CM62" s="3">
        <f t="shared" si="75"/>
        <v>272</v>
      </c>
      <c r="CN62" s="237">
        <v>10</v>
      </c>
      <c r="CO62" s="238">
        <f t="shared" si="76"/>
        <v>216986.29655799613</v>
      </c>
      <c r="CP62" s="238">
        <f t="shared" si="97"/>
        <v>1098.2360236668558</v>
      </c>
      <c r="CQ62" s="238">
        <f t="shared" si="28"/>
        <v>891.49871318294913</v>
      </c>
      <c r="CR62" s="238">
        <f t="shared" si="29"/>
        <v>206.73731048390667</v>
      </c>
      <c r="CS62" s="239">
        <f t="shared" si="77"/>
        <v>10950.664364353339</v>
      </c>
      <c r="CT62" s="1"/>
      <c r="CU62" s="237">
        <v>10</v>
      </c>
      <c r="CV62" s="238">
        <f t="shared" si="78"/>
        <v>722147.71293926169</v>
      </c>
      <c r="CW62" s="238">
        <f t="shared" si="30"/>
        <v>4483.4653159102318</v>
      </c>
      <c r="CX62" s="238">
        <f t="shared" si="30"/>
        <v>3139.2333281097176</v>
      </c>
      <c r="CY62" s="238">
        <f t="shared" si="30"/>
        <v>1344.2319878005146</v>
      </c>
      <c r="CZ62" s="238">
        <f t="shared" si="30"/>
        <v>44796.919516587222</v>
      </c>
      <c r="DB62" s="237">
        <v>10</v>
      </c>
      <c r="DC62" s="238">
        <f t="shared" si="79"/>
        <v>722642.22416147939</v>
      </c>
      <c r="DD62" s="238">
        <f t="shared" si="31"/>
        <v>4538.0532379641654</v>
      </c>
      <c r="DE62" s="238">
        <f t="shared" si="31"/>
        <v>3098.0281196389651</v>
      </c>
      <c r="DF62" s="238">
        <f t="shared" si="31"/>
        <v>1440.0251183252008</v>
      </c>
      <c r="DG62" s="238">
        <f t="shared" si="31"/>
        <v>45327.117933033987</v>
      </c>
      <c r="DH62" s="247"/>
      <c r="DI62" s="237">
        <v>10</v>
      </c>
      <c r="DJ62" s="238">
        <f t="shared" si="80"/>
        <v>722133.58709144825</v>
      </c>
      <c r="DK62" s="238">
        <f t="shared" si="32"/>
        <v>4483.371207254143</v>
      </c>
      <c r="DL62" s="238">
        <f t="shared" si="32"/>
        <v>3139.1611275972282</v>
      </c>
      <c r="DM62" s="238">
        <f t="shared" si="32"/>
        <v>1344.2100796569152</v>
      </c>
      <c r="DN62" s="238">
        <f t="shared" si="32"/>
        <v>44796.528498722633</v>
      </c>
      <c r="DP62" s="3">
        <f t="shared" si="81"/>
        <v>272</v>
      </c>
      <c r="DQ62" s="237">
        <v>10</v>
      </c>
      <c r="DR62" s="238">
        <f t="shared" si="82"/>
        <v>0</v>
      </c>
      <c r="DS62" s="238">
        <f t="shared" si="83"/>
        <v>0</v>
      </c>
      <c r="DT62" s="238">
        <f t="shared" si="33"/>
        <v>0</v>
      </c>
      <c r="DU62" s="238">
        <f t="shared" si="84"/>
        <v>0</v>
      </c>
      <c r="DV62" s="239">
        <f t="shared" si="98"/>
        <v>0</v>
      </c>
      <c r="DX62" s="241">
        <f t="shared" si="85"/>
        <v>3.4599999999999999E-2</v>
      </c>
      <c r="DY62" s="241">
        <f t="shared" si="86"/>
        <v>2.8833333333333332E-3</v>
      </c>
      <c r="DZ62" s="237">
        <v>10</v>
      </c>
      <c r="EA62" s="242">
        <f t="shared" si="99"/>
        <v>0</v>
      </c>
      <c r="EB62" s="242">
        <f t="shared" si="100"/>
        <v>0</v>
      </c>
      <c r="EC62" s="242">
        <f t="shared" si="34"/>
        <v>0</v>
      </c>
      <c r="ED62" s="242">
        <f t="shared" si="35"/>
        <v>0</v>
      </c>
      <c r="EE62" s="243">
        <f t="shared" si="87"/>
        <v>0</v>
      </c>
      <c r="EF62" s="248"/>
      <c r="EG62" s="241">
        <f t="shared" si="88"/>
        <v>3.4599999999999999E-2</v>
      </c>
      <c r="EH62" s="241">
        <f t="shared" si="89"/>
        <v>2.8833333333333332E-3</v>
      </c>
      <c r="EI62" s="237">
        <v>10</v>
      </c>
      <c r="EJ62" s="242">
        <f t="shared" si="101"/>
        <v>0</v>
      </c>
      <c r="EK62" s="242">
        <f t="shared" si="102"/>
        <v>0</v>
      </c>
      <c r="EL62" s="242">
        <f t="shared" si="36"/>
        <v>0</v>
      </c>
      <c r="EM62" s="242">
        <f t="shared" si="37"/>
        <v>0</v>
      </c>
      <c r="EN62" s="243">
        <f t="shared" si="90"/>
        <v>0</v>
      </c>
      <c r="EO62" s="248"/>
      <c r="EP62" s="241">
        <f t="shared" si="91"/>
        <v>3.4599999999999999E-2</v>
      </c>
      <c r="EQ62" s="241">
        <f t="shared" si="92"/>
        <v>2.8833333333333332E-3</v>
      </c>
      <c r="ER62" s="237">
        <v>10</v>
      </c>
      <c r="ES62" s="242">
        <f t="shared" si="103"/>
        <v>0</v>
      </c>
      <c r="ET62" s="242">
        <f t="shared" si="104"/>
        <v>0</v>
      </c>
      <c r="EU62" s="242">
        <f t="shared" si="38"/>
        <v>0</v>
      </c>
      <c r="EV62" s="242">
        <f t="shared" si="39"/>
        <v>0</v>
      </c>
      <c r="EW62" s="243">
        <f t="shared" si="93"/>
        <v>0</v>
      </c>
    </row>
    <row r="63" spans="1:153" ht="14.25" customHeight="1" thickBot="1" x14ac:dyDescent="0.25">
      <c r="A63" s="3">
        <f t="shared" si="40"/>
        <v>302</v>
      </c>
      <c r="B63" s="237">
        <v>11</v>
      </c>
      <c r="C63" s="238">
        <f t="shared" si="41"/>
        <v>467076.10956796235</v>
      </c>
      <c r="D63" s="238">
        <f t="shared" si="5"/>
        <v>3145.2470524113855</v>
      </c>
      <c r="E63" s="238">
        <f t="shared" si="6"/>
        <v>2068.3771331296975</v>
      </c>
      <c r="F63" s="238">
        <f t="shared" si="7"/>
        <v>1076.8699192816882</v>
      </c>
      <c r="G63" s="239">
        <f t="shared" si="42"/>
        <v>34597.71757652524</v>
      </c>
      <c r="I63" s="240">
        <f>VLOOKUP(K63,[2]תחזיות!$B$4:$H$1000,5)</f>
        <v>9.1000000000000004E-3</v>
      </c>
      <c r="J63" s="134">
        <f t="shared" si="8"/>
        <v>7.5833333333333341E-4</v>
      </c>
      <c r="K63" s="237">
        <v>11</v>
      </c>
      <c r="L63" s="242">
        <f t="shared" si="43"/>
        <v>35864.74902396019</v>
      </c>
      <c r="M63" s="242">
        <f t="shared" si="44"/>
        <v>240.16422636386329</v>
      </c>
      <c r="N63" s="242">
        <f t="shared" si="9"/>
        <v>184.54065727577694</v>
      </c>
      <c r="O63" s="242">
        <f t="shared" si="10"/>
        <v>55.62356908808637</v>
      </c>
      <c r="P63" s="243">
        <f t="shared" si="45"/>
        <v>2633.9488544838941</v>
      </c>
      <c r="Q63" s="244"/>
      <c r="R63" s="240">
        <f>VLOOKUP(T63,[2]תחזיות!$B$4:$H$1000,7)</f>
        <v>1.5470000000000001E-2</v>
      </c>
      <c r="S63" s="134">
        <f t="shared" si="11"/>
        <v>1.2891666666666668E-3</v>
      </c>
      <c r="T63" s="237">
        <v>11</v>
      </c>
      <c r="U63" s="242">
        <f t="shared" si="46"/>
        <v>35994.806846953958</v>
      </c>
      <c r="V63" s="242">
        <f t="shared" si="47"/>
        <v>241.03514383274054</v>
      </c>
      <c r="W63" s="242">
        <f t="shared" si="12"/>
        <v>185.20986469510365</v>
      </c>
      <c r="X63" s="242">
        <f t="shared" si="48"/>
        <v>55.82527913763689</v>
      </c>
      <c r="Y63" s="243">
        <f t="shared" si="49"/>
        <v>2638.0012952893544</v>
      </c>
      <c r="Z63" s="245"/>
      <c r="AA63" s="240">
        <f>VLOOKUP(AC63,[2]תחזיות!$B$4:$H$1000,6)</f>
        <v>8.2727272727272719E-3</v>
      </c>
      <c r="AB63" s="134">
        <f t="shared" si="13"/>
        <v>6.8939393939393932E-4</v>
      </c>
      <c r="AC63" s="237">
        <v>11</v>
      </c>
      <c r="AD63" s="242">
        <f t="shared" si="50"/>
        <v>35848.215067652411</v>
      </c>
      <c r="AE63" s="242">
        <f t="shared" si="51"/>
        <v>240.05350859966708</v>
      </c>
      <c r="AF63" s="242">
        <f t="shared" si="14"/>
        <v>184.45558245307657</v>
      </c>
      <c r="AG63" s="242">
        <f t="shared" si="52"/>
        <v>55.59792614659051</v>
      </c>
      <c r="AH63" s="243">
        <f t="shared" si="53"/>
        <v>2633.4471188551074</v>
      </c>
      <c r="AI63" s="245"/>
      <c r="AJ63" s="241">
        <f t="shared" si="54"/>
        <v>2.7619999999999999E-2</v>
      </c>
      <c r="AK63" s="241">
        <f t="shared" si="55"/>
        <v>2.3016666666666667E-3</v>
      </c>
      <c r="AL63" s="240">
        <f>VLOOKUP(AN63,[2]תחזיות!$B$4:$H$1000,5)</f>
        <v>9.1000000000000004E-3</v>
      </c>
      <c r="AM63" s="134">
        <f t="shared" si="15"/>
        <v>7.5833333333333341E-4</v>
      </c>
      <c r="AN63" s="237">
        <v>11</v>
      </c>
      <c r="AO63" s="242">
        <f t="shared" si="56"/>
        <v>0</v>
      </c>
      <c r="AP63" s="242">
        <f t="shared" si="94"/>
        <v>0</v>
      </c>
      <c r="AQ63" s="242">
        <f t="shared" si="16"/>
        <v>0</v>
      </c>
      <c r="AR63" s="242">
        <f t="shared" si="57"/>
        <v>0</v>
      </c>
      <c r="AS63" s="243">
        <f t="shared" si="58"/>
        <v>0</v>
      </c>
      <c r="AT63" s="244"/>
      <c r="AU63" s="241">
        <f t="shared" si="59"/>
        <v>2.7619999999999999E-2</v>
      </c>
      <c r="AV63" s="241">
        <f t="shared" si="60"/>
        <v>2.3016666666666667E-3</v>
      </c>
      <c r="AW63" s="240">
        <f>VLOOKUP(AY63,[2]תחזיות!$B$4:$H$1000,7)</f>
        <v>1.5470000000000001E-2</v>
      </c>
      <c r="AX63" s="134">
        <f t="shared" si="17"/>
        <v>1.2891666666666668E-3</v>
      </c>
      <c r="AY63" s="237">
        <v>11</v>
      </c>
      <c r="AZ63" s="242">
        <f t="shared" si="61"/>
        <v>0</v>
      </c>
      <c r="BA63" s="242">
        <f t="shared" si="95"/>
        <v>0</v>
      </c>
      <c r="BB63" s="242">
        <f t="shared" si="18"/>
        <v>0</v>
      </c>
      <c r="BC63" s="242">
        <f t="shared" si="62"/>
        <v>0</v>
      </c>
      <c r="BD63" s="243">
        <f t="shared" si="63"/>
        <v>0</v>
      </c>
      <c r="BE63" s="245"/>
      <c r="BF63" s="245"/>
      <c r="BG63" s="245"/>
      <c r="BH63" s="240">
        <f>VLOOKUP(BJ63,[2]תחזיות!$B$4:$H$1000,6)</f>
        <v>8.2727272727272719E-3</v>
      </c>
      <c r="BI63" s="134">
        <f t="shared" si="19"/>
        <v>6.8939393939393932E-4</v>
      </c>
      <c r="BJ63" s="237">
        <v>11</v>
      </c>
      <c r="BK63" s="242">
        <f t="shared" si="64"/>
        <v>0</v>
      </c>
      <c r="BL63" s="242">
        <f t="shared" si="96"/>
        <v>0</v>
      </c>
      <c r="BM63" s="242">
        <f t="shared" si="20"/>
        <v>0</v>
      </c>
      <c r="BN63" s="242">
        <f t="shared" si="65"/>
        <v>0</v>
      </c>
      <c r="BO63" s="243">
        <f t="shared" si="66"/>
        <v>0</v>
      </c>
      <c r="BP63" s="245"/>
      <c r="BQ63" s="246">
        <f>VLOOKUP(BT63,[2]תחזיות!$B$4:$E$1000,2)</f>
        <v>1.6541499999999994E-2</v>
      </c>
      <c r="BR63" s="134">
        <f t="shared" si="21"/>
        <v>9.6179166666666603E-4</v>
      </c>
      <c r="BS63" s="3">
        <f t="shared" si="67"/>
        <v>302</v>
      </c>
      <c r="BT63" s="237">
        <v>11</v>
      </c>
      <c r="BU63" s="238">
        <f t="shared" si="68"/>
        <v>216094.79784481318</v>
      </c>
      <c r="BV63" s="238">
        <f t="shared" si="69"/>
        <v>1099.2833083934177</v>
      </c>
      <c r="BW63" s="238">
        <f t="shared" si="22"/>
        <v>891.44513261625855</v>
      </c>
      <c r="BX63" s="238">
        <f t="shared" si="23"/>
        <v>207.83817577715914</v>
      </c>
      <c r="BY63" s="239">
        <f t="shared" si="70"/>
        <v>12049.947672746757</v>
      </c>
      <c r="CA63" s="246">
        <f>VLOOKUP(CD63,[2]תחזיות!$B$4:$E$1000,4)</f>
        <v>2.1834779999999991E-2</v>
      </c>
      <c r="CB63" s="134">
        <f t="shared" si="24"/>
        <v>1.4028983333333326E-3</v>
      </c>
      <c r="CC63" s="3">
        <f t="shared" si="71"/>
        <v>302</v>
      </c>
      <c r="CD63" s="237">
        <v>11</v>
      </c>
      <c r="CE63" s="238">
        <f t="shared" si="72"/>
        <v>216519.62318751082</v>
      </c>
      <c r="CF63" s="238">
        <f t="shared" si="73"/>
        <v>1153.5073680117796</v>
      </c>
      <c r="CG63" s="238">
        <f t="shared" si="25"/>
        <v>849.75234950805952</v>
      </c>
      <c r="CH63" s="238">
        <f t="shared" si="26"/>
        <v>303.75501850372012</v>
      </c>
      <c r="CI63" s="239">
        <f t="shared" si="74"/>
        <v>12631.188625475299</v>
      </c>
      <c r="CJ63" s="1"/>
      <c r="CK63" s="246">
        <f>VLOOKUP(CN63,[2]תחזיות!$B$4:$E$1000,3)</f>
        <v>1.6541499999999994E-2</v>
      </c>
      <c r="CL63" s="134">
        <f t="shared" si="27"/>
        <v>9.6179166666666603E-4</v>
      </c>
      <c r="CM63" s="3">
        <f t="shared" si="75"/>
        <v>302</v>
      </c>
      <c r="CN63" s="237">
        <v>11</v>
      </c>
      <c r="CO63" s="238">
        <f t="shared" si="76"/>
        <v>216094.79784481318</v>
      </c>
      <c r="CP63" s="238">
        <f t="shared" si="97"/>
        <v>1099.2833083934177</v>
      </c>
      <c r="CQ63" s="238">
        <f t="shared" si="28"/>
        <v>891.44513261625855</v>
      </c>
      <c r="CR63" s="238">
        <f t="shared" si="29"/>
        <v>207.83817577715914</v>
      </c>
      <c r="CS63" s="239">
        <f t="shared" si="77"/>
        <v>12049.947672746757</v>
      </c>
      <c r="CT63" s="1"/>
      <c r="CU63" s="237">
        <v>11</v>
      </c>
      <c r="CV63" s="238">
        <f t="shared" si="78"/>
        <v>719035.65643673576</v>
      </c>
      <c r="CW63" s="238">
        <f t="shared" si="30"/>
        <v>4484.6945871686667</v>
      </c>
      <c r="CX63" s="238">
        <f t="shared" si="30"/>
        <v>3144.362923021733</v>
      </c>
      <c r="CY63" s="238">
        <f t="shared" si="30"/>
        <v>1340.3316641469337</v>
      </c>
      <c r="CZ63" s="238">
        <f t="shared" si="30"/>
        <v>49281.614103755892</v>
      </c>
      <c r="DB63" s="237">
        <v>11</v>
      </c>
      <c r="DC63" s="238">
        <f t="shared" si="79"/>
        <v>719590.53960242716</v>
      </c>
      <c r="DD63" s="238">
        <f t="shared" si="31"/>
        <v>4539.7895642559051</v>
      </c>
      <c r="DE63" s="238">
        <f t="shared" si="31"/>
        <v>3103.3393473328606</v>
      </c>
      <c r="DF63" s="238">
        <f t="shared" si="31"/>
        <v>1436.4502169230452</v>
      </c>
      <c r="DG63" s="238">
        <f t="shared" si="31"/>
        <v>49866.907497289896</v>
      </c>
      <c r="DH63" s="247"/>
      <c r="DI63" s="237">
        <v>11</v>
      </c>
      <c r="DJ63" s="238">
        <f t="shared" si="80"/>
        <v>719019.12248042796</v>
      </c>
      <c r="DK63" s="238">
        <f t="shared" si="32"/>
        <v>4484.5838694044705</v>
      </c>
      <c r="DL63" s="238">
        <f t="shared" si="32"/>
        <v>3144.2778481990326</v>
      </c>
      <c r="DM63" s="238">
        <f t="shared" si="32"/>
        <v>1340.3060212054379</v>
      </c>
      <c r="DN63" s="238">
        <f t="shared" si="32"/>
        <v>49281.112368127106</v>
      </c>
      <c r="DP63" s="3">
        <f t="shared" si="81"/>
        <v>302</v>
      </c>
      <c r="DQ63" s="237">
        <v>11</v>
      </c>
      <c r="DR63" s="238">
        <f t="shared" si="82"/>
        <v>0</v>
      </c>
      <c r="DS63" s="238">
        <f t="shared" si="83"/>
        <v>0</v>
      </c>
      <c r="DT63" s="238">
        <f t="shared" si="33"/>
        <v>0</v>
      </c>
      <c r="DU63" s="238">
        <f t="shared" si="84"/>
        <v>0</v>
      </c>
      <c r="DV63" s="239">
        <f t="shared" si="98"/>
        <v>0</v>
      </c>
      <c r="DX63" s="241">
        <f t="shared" si="85"/>
        <v>3.4599999999999999E-2</v>
      </c>
      <c r="DY63" s="241">
        <f t="shared" si="86"/>
        <v>2.8833333333333332E-3</v>
      </c>
      <c r="DZ63" s="237">
        <v>11</v>
      </c>
      <c r="EA63" s="242">
        <f t="shared" si="99"/>
        <v>0</v>
      </c>
      <c r="EB63" s="242">
        <f t="shared" si="100"/>
        <v>0</v>
      </c>
      <c r="EC63" s="242">
        <f t="shared" si="34"/>
        <v>0</v>
      </c>
      <c r="ED63" s="242">
        <f t="shared" si="35"/>
        <v>0</v>
      </c>
      <c r="EE63" s="243">
        <f t="shared" si="87"/>
        <v>0</v>
      </c>
      <c r="EF63" s="248"/>
      <c r="EG63" s="241">
        <f t="shared" si="88"/>
        <v>3.4599999999999999E-2</v>
      </c>
      <c r="EH63" s="241">
        <f t="shared" si="89"/>
        <v>2.8833333333333332E-3</v>
      </c>
      <c r="EI63" s="237">
        <v>11</v>
      </c>
      <c r="EJ63" s="242">
        <f t="shared" si="101"/>
        <v>0</v>
      </c>
      <c r="EK63" s="242">
        <f t="shared" si="102"/>
        <v>0</v>
      </c>
      <c r="EL63" s="242">
        <f t="shared" si="36"/>
        <v>0</v>
      </c>
      <c r="EM63" s="242">
        <f t="shared" si="37"/>
        <v>0</v>
      </c>
      <c r="EN63" s="243">
        <f t="shared" si="90"/>
        <v>0</v>
      </c>
      <c r="EO63" s="248"/>
      <c r="EP63" s="241">
        <f t="shared" si="91"/>
        <v>3.4599999999999999E-2</v>
      </c>
      <c r="EQ63" s="241">
        <f t="shared" si="92"/>
        <v>2.8833333333333332E-3</v>
      </c>
      <c r="ER63" s="237">
        <v>11</v>
      </c>
      <c r="ES63" s="242">
        <f t="shared" si="103"/>
        <v>0</v>
      </c>
      <c r="ET63" s="242">
        <f t="shared" si="104"/>
        <v>0</v>
      </c>
      <c r="EU63" s="242">
        <f t="shared" si="38"/>
        <v>0</v>
      </c>
      <c r="EV63" s="242">
        <f t="shared" si="39"/>
        <v>0</v>
      </c>
      <c r="EW63" s="243">
        <f t="shared" si="93"/>
        <v>0</v>
      </c>
    </row>
    <row r="64" spans="1:153" ht="14.25" customHeight="1" thickBot="1" x14ac:dyDescent="0.25">
      <c r="A64" s="3">
        <f t="shared" si="40"/>
        <v>333</v>
      </c>
      <c r="B64" s="237">
        <v>12</v>
      </c>
      <c r="C64" s="238">
        <f t="shared" si="41"/>
        <v>465007.73243483267</v>
      </c>
      <c r="D64" s="238">
        <f t="shared" si="5"/>
        <v>3145.2470524113855</v>
      </c>
      <c r="E64" s="238">
        <f t="shared" si="6"/>
        <v>2073.1458915199682</v>
      </c>
      <c r="F64" s="238">
        <f t="shared" si="7"/>
        <v>1072.1011608914171</v>
      </c>
      <c r="G64" s="239">
        <f t="shared" si="42"/>
        <v>37742.964628936628</v>
      </c>
      <c r="I64" s="240">
        <f>VLOOKUP(K64,[2]תחזיות!$B$4:$H$1000,5)</f>
        <v>9.4000000000000004E-3</v>
      </c>
      <c r="J64" s="134">
        <f t="shared" si="8"/>
        <v>7.8333333333333336E-4</v>
      </c>
      <c r="K64" s="237">
        <v>12</v>
      </c>
      <c r="L64" s="242">
        <f t="shared" si="43"/>
        <v>35708.157863238317</v>
      </c>
      <c r="M64" s="242">
        <f t="shared" si="44"/>
        <v>240.35235500784827</v>
      </c>
      <c r="N64" s="242">
        <f t="shared" si="9"/>
        <v>184.97164721069629</v>
      </c>
      <c r="O64" s="242">
        <f t="shared" si="10"/>
        <v>55.380707797151985</v>
      </c>
      <c r="P64" s="243">
        <f t="shared" si="45"/>
        <v>2874.3012094917426</v>
      </c>
      <c r="Q64" s="244"/>
      <c r="R64" s="240">
        <f>VLOOKUP(T64,[2]תחזיות!$B$4:$H$1000,7)</f>
        <v>1.5980000000000001E-2</v>
      </c>
      <c r="S64" s="134">
        <f t="shared" si="11"/>
        <v>1.3316666666666668E-3</v>
      </c>
      <c r="T64" s="237">
        <v>12</v>
      </c>
      <c r="U64" s="242">
        <f t="shared" si="46"/>
        <v>35857.283428906892</v>
      </c>
      <c r="V64" s="242">
        <f t="shared" si="47"/>
        <v>241.35612229927779</v>
      </c>
      <c r="W64" s="242">
        <f t="shared" si="12"/>
        <v>185.74413179611204</v>
      </c>
      <c r="X64" s="242">
        <f t="shared" si="48"/>
        <v>55.61199050316575</v>
      </c>
      <c r="Y64" s="243">
        <f t="shared" si="49"/>
        <v>2879.3574175886324</v>
      </c>
      <c r="Z64" s="245"/>
      <c r="AA64" s="240">
        <f>VLOOKUP(AC64,[2]תחזיות!$B$4:$H$1000,6)</f>
        <v>8.5454545454545453E-3</v>
      </c>
      <c r="AB64" s="134">
        <f t="shared" si="13"/>
        <v>7.1212121212121211E-4</v>
      </c>
      <c r="AC64" s="237">
        <v>12</v>
      </c>
      <c r="AD64" s="242">
        <f t="shared" si="50"/>
        <v>35689.156404832735</v>
      </c>
      <c r="AE64" s="242">
        <f t="shared" si="51"/>
        <v>240.22445579518495</v>
      </c>
      <c r="AF64" s="242">
        <f t="shared" si="14"/>
        <v>184.87321785250458</v>
      </c>
      <c r="AG64" s="242">
        <f t="shared" si="52"/>
        <v>55.351237942680363</v>
      </c>
      <c r="AH64" s="243">
        <f t="shared" si="53"/>
        <v>2873.6715746502923</v>
      </c>
      <c r="AI64" s="245"/>
      <c r="AJ64" s="241">
        <f t="shared" si="54"/>
        <v>2.7619999999999999E-2</v>
      </c>
      <c r="AK64" s="241">
        <f t="shared" si="55"/>
        <v>2.3016666666666667E-3</v>
      </c>
      <c r="AL64" s="240">
        <f>VLOOKUP(AN64,[2]תחזיות!$B$4:$H$1000,5)</f>
        <v>9.4000000000000004E-3</v>
      </c>
      <c r="AM64" s="134">
        <f t="shared" si="15"/>
        <v>7.8333333333333336E-4</v>
      </c>
      <c r="AN64" s="237">
        <v>12</v>
      </c>
      <c r="AO64" s="242">
        <f t="shared" si="56"/>
        <v>0</v>
      </c>
      <c r="AP64" s="242">
        <f t="shared" si="94"/>
        <v>0</v>
      </c>
      <c r="AQ64" s="242">
        <f t="shared" si="16"/>
        <v>0</v>
      </c>
      <c r="AR64" s="242">
        <f t="shared" si="57"/>
        <v>0</v>
      </c>
      <c r="AS64" s="243">
        <f t="shared" si="58"/>
        <v>0</v>
      </c>
      <c r="AT64" s="244"/>
      <c r="AU64" s="241">
        <f t="shared" si="59"/>
        <v>2.7619999999999999E-2</v>
      </c>
      <c r="AV64" s="241">
        <f t="shared" si="60"/>
        <v>2.3016666666666667E-3</v>
      </c>
      <c r="AW64" s="240">
        <f>VLOOKUP(AY64,[2]תחזיות!$B$4:$H$1000,7)</f>
        <v>1.5980000000000001E-2</v>
      </c>
      <c r="AX64" s="134">
        <f t="shared" si="17"/>
        <v>1.3316666666666668E-3</v>
      </c>
      <c r="AY64" s="237">
        <v>12</v>
      </c>
      <c r="AZ64" s="242">
        <f t="shared" si="61"/>
        <v>0</v>
      </c>
      <c r="BA64" s="242">
        <f t="shared" si="95"/>
        <v>0</v>
      </c>
      <c r="BB64" s="242">
        <f t="shared" si="18"/>
        <v>0</v>
      </c>
      <c r="BC64" s="242">
        <f t="shared" si="62"/>
        <v>0</v>
      </c>
      <c r="BD64" s="243">
        <f t="shared" si="63"/>
        <v>0</v>
      </c>
      <c r="BE64" s="245"/>
      <c r="BF64" s="245"/>
      <c r="BG64" s="245"/>
      <c r="BH64" s="240">
        <f>VLOOKUP(BJ64,[2]תחזיות!$B$4:$H$1000,6)</f>
        <v>8.5454545454545453E-3</v>
      </c>
      <c r="BI64" s="134">
        <f t="shared" si="19"/>
        <v>7.1212121212121211E-4</v>
      </c>
      <c r="BJ64" s="237">
        <v>12</v>
      </c>
      <c r="BK64" s="242">
        <f t="shared" si="64"/>
        <v>0</v>
      </c>
      <c r="BL64" s="242">
        <f t="shared" si="96"/>
        <v>0</v>
      </c>
      <c r="BM64" s="242">
        <f t="shared" si="20"/>
        <v>0</v>
      </c>
      <c r="BN64" s="242">
        <f t="shared" si="65"/>
        <v>0</v>
      </c>
      <c r="BO64" s="243">
        <f t="shared" si="66"/>
        <v>0</v>
      </c>
      <c r="BP64" s="245"/>
      <c r="BQ64" s="246">
        <f>VLOOKUP(BT64,[2]תחזיות!$B$4:$E$1000,2)</f>
        <v>1.6649799999999992E-2</v>
      </c>
      <c r="BR64" s="134">
        <f t="shared" si="21"/>
        <v>9.7081666666666599E-4</v>
      </c>
      <c r="BS64" s="3">
        <f t="shared" si="67"/>
        <v>333</v>
      </c>
      <c r="BT64" s="237">
        <v>12</v>
      </c>
      <c r="BU64" s="238">
        <f t="shared" si="68"/>
        <v>215203.35271219691</v>
      </c>
      <c r="BV64" s="238">
        <f t="shared" si="69"/>
        <v>1100.3266152877745</v>
      </c>
      <c r="BW64" s="238">
        <f t="shared" si="22"/>
        <v>891.40361375222869</v>
      </c>
      <c r="BX64" s="238">
        <f t="shared" si="23"/>
        <v>208.92300153554581</v>
      </c>
      <c r="BY64" s="239">
        <f t="shared" si="70"/>
        <v>13150.274288034532</v>
      </c>
      <c r="CA64" s="246">
        <f>VLOOKUP(CD64,[2]תחזיות!$B$4:$E$1000,4)</f>
        <v>2.1977735999999991E-2</v>
      </c>
      <c r="CB64" s="134">
        <f t="shared" si="24"/>
        <v>1.4148113333333325E-3</v>
      </c>
      <c r="CC64" s="3">
        <f t="shared" si="71"/>
        <v>333</v>
      </c>
      <c r="CD64" s="237">
        <v>12</v>
      </c>
      <c r="CE64" s="238">
        <f t="shared" si="72"/>
        <v>215669.87083800277</v>
      </c>
      <c r="CF64" s="238">
        <f t="shared" si="73"/>
        <v>1154.9282929836224</v>
      </c>
      <c r="CG64" s="238">
        <f t="shared" si="25"/>
        <v>849.79611546348019</v>
      </c>
      <c r="CH64" s="238">
        <f t="shared" si="26"/>
        <v>305.13217752014231</v>
      </c>
      <c r="CI64" s="239">
        <f t="shared" si="74"/>
        <v>13786.116918458922</v>
      </c>
      <c r="CJ64" s="1"/>
      <c r="CK64" s="246">
        <f>VLOOKUP(CN64,[2]תחזיות!$B$4:$E$1000,3)</f>
        <v>1.6649799999999992E-2</v>
      </c>
      <c r="CL64" s="134">
        <f t="shared" si="27"/>
        <v>9.7081666666666599E-4</v>
      </c>
      <c r="CM64" s="3">
        <f t="shared" si="75"/>
        <v>333</v>
      </c>
      <c r="CN64" s="237">
        <v>12</v>
      </c>
      <c r="CO64" s="238">
        <f t="shared" si="76"/>
        <v>215203.35271219691</v>
      </c>
      <c r="CP64" s="238">
        <f t="shared" si="97"/>
        <v>1100.3266152877745</v>
      </c>
      <c r="CQ64" s="238">
        <f t="shared" si="28"/>
        <v>891.40361375222869</v>
      </c>
      <c r="CR64" s="238">
        <f t="shared" si="29"/>
        <v>208.92300153554581</v>
      </c>
      <c r="CS64" s="239">
        <f t="shared" si="77"/>
        <v>13150.274288034532</v>
      </c>
      <c r="CT64" s="1"/>
      <c r="CU64" s="237">
        <v>12</v>
      </c>
      <c r="CV64" s="238">
        <f t="shared" si="78"/>
        <v>715919.24301026785</v>
      </c>
      <c r="CW64" s="238">
        <f t="shared" si="30"/>
        <v>4485.9260227070081</v>
      </c>
      <c r="CX64" s="238">
        <f t="shared" si="30"/>
        <v>3149.5211524828933</v>
      </c>
      <c r="CY64" s="238">
        <f t="shared" si="30"/>
        <v>1336.4048702241148</v>
      </c>
      <c r="CZ64" s="238">
        <f t="shared" si="30"/>
        <v>53767.540126462904</v>
      </c>
      <c r="DB64" s="237">
        <v>12</v>
      </c>
      <c r="DC64" s="238">
        <f t="shared" si="79"/>
        <v>716534.8867017423</v>
      </c>
      <c r="DD64" s="238">
        <f t="shared" si="31"/>
        <v>4541.5314676942853</v>
      </c>
      <c r="DE64" s="238">
        <f t="shared" si="31"/>
        <v>3108.6861387795607</v>
      </c>
      <c r="DF64" s="238">
        <f t="shared" si="31"/>
        <v>1432.8453289147251</v>
      </c>
      <c r="DG64" s="238">
        <f t="shared" si="31"/>
        <v>54408.438964984183</v>
      </c>
      <c r="DH64" s="247"/>
      <c r="DI64" s="237">
        <v>12</v>
      </c>
      <c r="DJ64" s="238">
        <f t="shared" si="80"/>
        <v>715900.24155186233</v>
      </c>
      <c r="DK64" s="238">
        <f t="shared" si="32"/>
        <v>4485.7981234943454</v>
      </c>
      <c r="DL64" s="238">
        <f t="shared" si="32"/>
        <v>3149.4227231247014</v>
      </c>
      <c r="DM64" s="238">
        <f t="shared" si="32"/>
        <v>1336.3754003696433</v>
      </c>
      <c r="DN64" s="238">
        <f t="shared" si="32"/>
        <v>53766.910491621456</v>
      </c>
      <c r="DP64" s="3">
        <f t="shared" si="81"/>
        <v>333</v>
      </c>
      <c r="DQ64" s="237">
        <v>12</v>
      </c>
      <c r="DR64" s="238">
        <f t="shared" si="82"/>
        <v>0</v>
      </c>
      <c r="DS64" s="238">
        <f t="shared" si="83"/>
        <v>0</v>
      </c>
      <c r="DT64" s="238">
        <f t="shared" si="33"/>
        <v>0</v>
      </c>
      <c r="DU64" s="238">
        <f t="shared" si="84"/>
        <v>0</v>
      </c>
      <c r="DV64" s="239">
        <f t="shared" si="98"/>
        <v>0</v>
      </c>
      <c r="DX64" s="241">
        <f t="shared" si="85"/>
        <v>3.4599999999999999E-2</v>
      </c>
      <c r="DY64" s="241">
        <f t="shared" si="86"/>
        <v>2.8833333333333332E-3</v>
      </c>
      <c r="DZ64" s="237">
        <v>12</v>
      </c>
      <c r="EA64" s="242">
        <f t="shared" si="99"/>
        <v>0</v>
      </c>
      <c r="EB64" s="242">
        <f t="shared" si="100"/>
        <v>0</v>
      </c>
      <c r="EC64" s="242">
        <f t="shared" si="34"/>
        <v>0</v>
      </c>
      <c r="ED64" s="242">
        <f t="shared" si="35"/>
        <v>0</v>
      </c>
      <c r="EE64" s="243">
        <f t="shared" si="87"/>
        <v>0</v>
      </c>
      <c r="EF64" s="248"/>
      <c r="EG64" s="241">
        <f t="shared" si="88"/>
        <v>3.4599999999999999E-2</v>
      </c>
      <c r="EH64" s="241">
        <f t="shared" si="89"/>
        <v>2.8833333333333332E-3</v>
      </c>
      <c r="EI64" s="237">
        <v>12</v>
      </c>
      <c r="EJ64" s="242">
        <f t="shared" si="101"/>
        <v>0</v>
      </c>
      <c r="EK64" s="242">
        <f t="shared" si="102"/>
        <v>0</v>
      </c>
      <c r="EL64" s="242">
        <f t="shared" si="36"/>
        <v>0</v>
      </c>
      <c r="EM64" s="242">
        <f t="shared" si="37"/>
        <v>0</v>
      </c>
      <c r="EN64" s="243">
        <f t="shared" si="90"/>
        <v>0</v>
      </c>
      <c r="EO64" s="248"/>
      <c r="EP64" s="241">
        <f t="shared" si="91"/>
        <v>3.4599999999999999E-2</v>
      </c>
      <c r="EQ64" s="241">
        <f t="shared" si="92"/>
        <v>2.8833333333333332E-3</v>
      </c>
      <c r="ER64" s="237">
        <v>12</v>
      </c>
      <c r="ES64" s="242">
        <f t="shared" si="103"/>
        <v>0</v>
      </c>
      <c r="ET64" s="242">
        <f t="shared" si="104"/>
        <v>0</v>
      </c>
      <c r="EU64" s="242">
        <f t="shared" si="38"/>
        <v>0</v>
      </c>
      <c r="EV64" s="242">
        <f t="shared" si="39"/>
        <v>0</v>
      </c>
      <c r="EW64" s="243">
        <f t="shared" si="93"/>
        <v>0</v>
      </c>
    </row>
    <row r="65" spans="1:153" ht="14.25" customHeight="1" thickBot="1" x14ac:dyDescent="0.25">
      <c r="A65" s="3">
        <f t="shared" si="40"/>
        <v>363</v>
      </c>
      <c r="B65" s="237">
        <v>13</v>
      </c>
      <c r="C65" s="238">
        <f t="shared" si="41"/>
        <v>462934.5865433127</v>
      </c>
      <c r="D65" s="238">
        <f t="shared" si="5"/>
        <v>3145.2470524113855</v>
      </c>
      <c r="E65" s="238">
        <f t="shared" si="6"/>
        <v>2077.9256445476394</v>
      </c>
      <c r="F65" s="238">
        <f t="shared" si="7"/>
        <v>1067.3214078637461</v>
      </c>
      <c r="G65" s="239">
        <f t="shared" si="42"/>
        <v>40888.211681348017</v>
      </c>
      <c r="I65" s="240">
        <f>VLOOKUP(K65,[2]תחזיות!$B$4:$H$1000,5)</f>
        <v>9.5999999999999992E-3</v>
      </c>
      <c r="J65" s="134">
        <f t="shared" si="8"/>
        <v>7.9999999999999993E-4</v>
      </c>
      <c r="K65" s="237">
        <v>13</v>
      </c>
      <c r="L65" s="242">
        <f t="shared" si="43"/>
        <v>35551.60476500044</v>
      </c>
      <c r="M65" s="242">
        <f t="shared" si="44"/>
        <v>240.54463689185457</v>
      </c>
      <c r="N65" s="242">
        <f t="shared" si="9"/>
        <v>185.40673135354373</v>
      </c>
      <c r="O65" s="242">
        <f t="shared" si="10"/>
        <v>55.137905538310832</v>
      </c>
      <c r="P65" s="243">
        <f t="shared" si="45"/>
        <v>3114.8458463835973</v>
      </c>
      <c r="Q65" s="244"/>
      <c r="R65" s="240">
        <f>VLOOKUP(T65,[2]תחזיות!$B$4:$H$1000,7)</f>
        <v>1.6319999999999998E-2</v>
      </c>
      <c r="S65" s="134">
        <f t="shared" si="11"/>
        <v>1.3599999999999999E-3</v>
      </c>
      <c r="T65" s="237">
        <v>13</v>
      </c>
      <c r="U65" s="242">
        <f t="shared" si="46"/>
        <v>35720.052590554849</v>
      </c>
      <c r="V65" s="242">
        <f t="shared" si="47"/>
        <v>241.68436662560481</v>
      </c>
      <c r="W65" s="242">
        <f t="shared" si="12"/>
        <v>186.28521098747581</v>
      </c>
      <c r="X65" s="242">
        <f t="shared" si="48"/>
        <v>55.399155638129017</v>
      </c>
      <c r="Y65" s="243">
        <f t="shared" si="49"/>
        <v>3121.0417842142374</v>
      </c>
      <c r="Z65" s="245"/>
      <c r="AA65" s="240">
        <f>VLOOKUP(AC65,[2]תחזיות!$B$4:$H$1000,6)</f>
        <v>8.7272727272727259E-3</v>
      </c>
      <c r="AB65" s="134">
        <f t="shared" si="13"/>
        <v>7.2727272727272712E-4</v>
      </c>
      <c r="AC65" s="237">
        <v>13</v>
      </c>
      <c r="AD65" s="242">
        <f t="shared" si="50"/>
        <v>35530.10448384349</v>
      </c>
      <c r="AE65" s="242">
        <f t="shared" si="51"/>
        <v>240.39916449030881</v>
      </c>
      <c r="AF65" s="242">
        <f t="shared" si="14"/>
        <v>185.29460429545898</v>
      </c>
      <c r="AG65" s="242">
        <f t="shared" si="52"/>
        <v>55.104560194849824</v>
      </c>
      <c r="AH65" s="243">
        <f t="shared" si="53"/>
        <v>3114.0707391406013</v>
      </c>
      <c r="AI65" s="245"/>
      <c r="AJ65" s="241">
        <f t="shared" si="54"/>
        <v>2.7619999999999999E-2</v>
      </c>
      <c r="AK65" s="241">
        <f t="shared" si="55"/>
        <v>2.3016666666666667E-3</v>
      </c>
      <c r="AL65" s="240">
        <f>VLOOKUP(AN65,[2]תחזיות!$B$4:$H$1000,5)</f>
        <v>9.5999999999999992E-3</v>
      </c>
      <c r="AM65" s="134">
        <f t="shared" si="15"/>
        <v>7.9999999999999993E-4</v>
      </c>
      <c r="AN65" s="237">
        <v>13</v>
      </c>
      <c r="AO65" s="242">
        <f t="shared" si="56"/>
        <v>0</v>
      </c>
      <c r="AP65" s="242">
        <f t="shared" si="94"/>
        <v>0</v>
      </c>
      <c r="AQ65" s="242">
        <f t="shared" si="16"/>
        <v>0</v>
      </c>
      <c r="AR65" s="242">
        <f t="shared" si="57"/>
        <v>0</v>
      </c>
      <c r="AS65" s="243">
        <f t="shared" si="58"/>
        <v>0</v>
      </c>
      <c r="AT65" s="244"/>
      <c r="AU65" s="241">
        <f t="shared" si="59"/>
        <v>2.7619999999999999E-2</v>
      </c>
      <c r="AV65" s="241">
        <f t="shared" si="60"/>
        <v>2.3016666666666667E-3</v>
      </c>
      <c r="AW65" s="240">
        <f>VLOOKUP(AY65,[2]תחזיות!$B$4:$H$1000,7)</f>
        <v>1.6319999999999998E-2</v>
      </c>
      <c r="AX65" s="134">
        <f t="shared" si="17"/>
        <v>1.3599999999999999E-3</v>
      </c>
      <c r="AY65" s="237">
        <v>13</v>
      </c>
      <c r="AZ65" s="242">
        <f t="shared" si="61"/>
        <v>0</v>
      </c>
      <c r="BA65" s="242">
        <f t="shared" si="95"/>
        <v>0</v>
      </c>
      <c r="BB65" s="242">
        <f t="shared" si="18"/>
        <v>0</v>
      </c>
      <c r="BC65" s="242">
        <f t="shared" si="62"/>
        <v>0</v>
      </c>
      <c r="BD65" s="243">
        <f t="shared" si="63"/>
        <v>0</v>
      </c>
      <c r="BE65" s="245"/>
      <c r="BF65" s="245"/>
      <c r="BG65" s="245"/>
      <c r="BH65" s="240">
        <f>VLOOKUP(BJ65,[2]תחזיות!$B$4:$H$1000,6)</f>
        <v>8.7272727272727259E-3</v>
      </c>
      <c r="BI65" s="134">
        <f t="shared" si="19"/>
        <v>7.2727272727272712E-4</v>
      </c>
      <c r="BJ65" s="237">
        <v>13</v>
      </c>
      <c r="BK65" s="242">
        <f t="shared" si="64"/>
        <v>0</v>
      </c>
      <c r="BL65" s="242">
        <f t="shared" si="96"/>
        <v>0</v>
      </c>
      <c r="BM65" s="242">
        <f t="shared" si="20"/>
        <v>0</v>
      </c>
      <c r="BN65" s="242">
        <f t="shared" si="65"/>
        <v>0</v>
      </c>
      <c r="BO65" s="243">
        <f t="shared" si="66"/>
        <v>0</v>
      </c>
      <c r="BP65" s="245"/>
      <c r="BQ65" s="246">
        <f>VLOOKUP(BT65,[2]תחזיות!$B$4:$E$1000,2)</f>
        <v>1.6758099999999991E-2</v>
      </c>
      <c r="BR65" s="134">
        <f t="shared" si="21"/>
        <v>9.7984166666666584E-4</v>
      </c>
      <c r="BS65" s="3">
        <f t="shared" si="67"/>
        <v>363</v>
      </c>
      <c r="BT65" s="237">
        <v>13</v>
      </c>
      <c r="BU65" s="238">
        <f t="shared" si="68"/>
        <v>214311.94909844469</v>
      </c>
      <c r="BV65" s="238">
        <f t="shared" si="69"/>
        <v>1101.3659360966376</v>
      </c>
      <c r="BW65" s="238">
        <f t="shared" si="22"/>
        <v>891.37415870543589</v>
      </c>
      <c r="BX65" s="238">
        <f t="shared" si="23"/>
        <v>209.99177739120171</v>
      </c>
      <c r="BY65" s="239">
        <f t="shared" si="70"/>
        <v>14251.64022413117</v>
      </c>
      <c r="CA65" s="246">
        <f>VLOOKUP(CD65,[2]תחזיות!$B$4:$E$1000,4)</f>
        <v>2.212069199999999E-2</v>
      </c>
      <c r="CB65" s="134">
        <f t="shared" si="24"/>
        <v>1.4267243333333324E-3</v>
      </c>
      <c r="CC65" s="3">
        <f t="shared" si="71"/>
        <v>363</v>
      </c>
      <c r="CD65" s="237">
        <v>13</v>
      </c>
      <c r="CE65" s="238">
        <f t="shared" si="72"/>
        <v>214820.07472253928</v>
      </c>
      <c r="CF65" s="238">
        <f t="shared" si="73"/>
        <v>1156.3441367229143</v>
      </c>
      <c r="CG65" s="238">
        <f t="shared" si="25"/>
        <v>849.85510882778271</v>
      </c>
      <c r="CH65" s="238">
        <f t="shared" si="26"/>
        <v>306.48902789513153</v>
      </c>
      <c r="CI65" s="239">
        <f t="shared" si="74"/>
        <v>14942.461055181837</v>
      </c>
      <c r="CJ65" s="1"/>
      <c r="CK65" s="246">
        <f>VLOOKUP(CN65,[2]תחזיות!$B$4:$E$1000,3)</f>
        <v>1.6758099999999991E-2</v>
      </c>
      <c r="CL65" s="134">
        <f t="shared" si="27"/>
        <v>9.7984166666666584E-4</v>
      </c>
      <c r="CM65" s="3">
        <f t="shared" si="75"/>
        <v>363</v>
      </c>
      <c r="CN65" s="237">
        <v>13</v>
      </c>
      <c r="CO65" s="238">
        <f t="shared" si="76"/>
        <v>214311.94909844469</v>
      </c>
      <c r="CP65" s="238">
        <f t="shared" si="97"/>
        <v>1101.3659360966376</v>
      </c>
      <c r="CQ65" s="238">
        <f t="shared" si="28"/>
        <v>891.37415870543589</v>
      </c>
      <c r="CR65" s="238">
        <f t="shared" si="29"/>
        <v>209.99177739120171</v>
      </c>
      <c r="CS65" s="239">
        <f t="shared" si="77"/>
        <v>14251.64022413117</v>
      </c>
      <c r="CT65" s="1"/>
      <c r="CU65" s="237">
        <v>13</v>
      </c>
      <c r="CV65" s="238">
        <f t="shared" si="78"/>
        <v>712798.14040675783</v>
      </c>
      <c r="CW65" s="238">
        <f t="shared" si="30"/>
        <v>4487.1576253998774</v>
      </c>
      <c r="CX65" s="238">
        <f t="shared" si="30"/>
        <v>3154.7065346066192</v>
      </c>
      <c r="CY65" s="238">
        <f t="shared" si="30"/>
        <v>1332.4510907932586</v>
      </c>
      <c r="CZ65" s="238">
        <f t="shared" si="30"/>
        <v>58254.697751862783</v>
      </c>
      <c r="DB65" s="237">
        <v>13</v>
      </c>
      <c r="DC65" s="238">
        <f t="shared" si="79"/>
        <v>713474.71385640686</v>
      </c>
      <c r="DD65" s="238">
        <f t="shared" si="31"/>
        <v>4543.2755557599048</v>
      </c>
      <c r="DE65" s="238">
        <f t="shared" si="31"/>
        <v>3114.0659643628978</v>
      </c>
      <c r="DF65" s="238">
        <f t="shared" si="31"/>
        <v>1429.2095913970065</v>
      </c>
      <c r="DG65" s="238">
        <f t="shared" si="31"/>
        <v>58951.714520744092</v>
      </c>
      <c r="DH65" s="247"/>
      <c r="DI65" s="237">
        <v>13</v>
      </c>
      <c r="DJ65" s="238">
        <f t="shared" si="80"/>
        <v>712776.64012560085</v>
      </c>
      <c r="DK65" s="238">
        <f t="shared" si="32"/>
        <v>4487.0121529983317</v>
      </c>
      <c r="DL65" s="238">
        <f t="shared" si="32"/>
        <v>3154.5944075485345</v>
      </c>
      <c r="DM65" s="238">
        <f t="shared" si="32"/>
        <v>1332.4177454497976</v>
      </c>
      <c r="DN65" s="238">
        <f t="shared" si="32"/>
        <v>58253.922644619786</v>
      </c>
      <c r="DP65" s="3">
        <f t="shared" si="81"/>
        <v>363</v>
      </c>
      <c r="DQ65" s="237">
        <v>13</v>
      </c>
      <c r="DR65" s="238">
        <f t="shared" si="82"/>
        <v>0</v>
      </c>
      <c r="DS65" s="238">
        <f t="shared" si="83"/>
        <v>0</v>
      </c>
      <c r="DT65" s="238">
        <f t="shared" si="33"/>
        <v>0</v>
      </c>
      <c r="DU65" s="238">
        <f t="shared" si="84"/>
        <v>0</v>
      </c>
      <c r="DV65" s="239">
        <f t="shared" si="98"/>
        <v>0</v>
      </c>
      <c r="DX65" s="241">
        <f t="shared" si="85"/>
        <v>3.4599999999999999E-2</v>
      </c>
      <c r="DY65" s="241">
        <f t="shared" si="86"/>
        <v>2.8833333333333332E-3</v>
      </c>
      <c r="DZ65" s="237">
        <v>13</v>
      </c>
      <c r="EA65" s="242">
        <f t="shared" si="99"/>
        <v>0</v>
      </c>
      <c r="EB65" s="242">
        <f t="shared" si="100"/>
        <v>0</v>
      </c>
      <c r="EC65" s="242">
        <f t="shared" si="34"/>
        <v>0</v>
      </c>
      <c r="ED65" s="242">
        <f t="shared" si="35"/>
        <v>0</v>
      </c>
      <c r="EE65" s="243">
        <f t="shared" si="87"/>
        <v>0</v>
      </c>
      <c r="EF65" s="248"/>
      <c r="EG65" s="241">
        <f t="shared" si="88"/>
        <v>3.4599999999999999E-2</v>
      </c>
      <c r="EH65" s="241">
        <f t="shared" si="89"/>
        <v>2.8833333333333332E-3</v>
      </c>
      <c r="EI65" s="237">
        <v>13</v>
      </c>
      <c r="EJ65" s="242">
        <f t="shared" si="101"/>
        <v>0</v>
      </c>
      <c r="EK65" s="242">
        <f t="shared" si="102"/>
        <v>0</v>
      </c>
      <c r="EL65" s="242">
        <f t="shared" si="36"/>
        <v>0</v>
      </c>
      <c r="EM65" s="242">
        <f t="shared" si="37"/>
        <v>0</v>
      </c>
      <c r="EN65" s="243">
        <f t="shared" si="90"/>
        <v>0</v>
      </c>
      <c r="EO65" s="248"/>
      <c r="EP65" s="241">
        <f t="shared" si="91"/>
        <v>3.4599999999999999E-2</v>
      </c>
      <c r="EQ65" s="241">
        <f t="shared" si="92"/>
        <v>2.8833333333333332E-3</v>
      </c>
      <c r="ER65" s="237">
        <v>13</v>
      </c>
      <c r="ES65" s="242">
        <f t="shared" si="103"/>
        <v>0</v>
      </c>
      <c r="ET65" s="242">
        <f t="shared" si="104"/>
        <v>0</v>
      </c>
      <c r="EU65" s="242">
        <f t="shared" si="38"/>
        <v>0</v>
      </c>
      <c r="EV65" s="242">
        <f t="shared" si="39"/>
        <v>0</v>
      </c>
      <c r="EW65" s="243">
        <f t="shared" si="93"/>
        <v>0</v>
      </c>
    </row>
    <row r="66" spans="1:153" ht="14.25" customHeight="1" thickBot="1" x14ac:dyDescent="0.25">
      <c r="A66" s="3">
        <f t="shared" si="40"/>
        <v>394</v>
      </c>
      <c r="B66" s="237">
        <v>14</v>
      </c>
      <c r="C66" s="238">
        <f t="shared" si="41"/>
        <v>460856.66089876508</v>
      </c>
      <c r="D66" s="238">
        <f t="shared" si="5"/>
        <v>3145.2470524113855</v>
      </c>
      <c r="E66" s="238">
        <f t="shared" si="6"/>
        <v>2082.7164175614575</v>
      </c>
      <c r="F66" s="238">
        <f t="shared" si="7"/>
        <v>1062.530634849928</v>
      </c>
      <c r="G66" s="239">
        <f t="shared" si="42"/>
        <v>44033.458733759406</v>
      </c>
      <c r="I66" s="240">
        <f>VLOOKUP(K66,[2]תחזיות!$B$4:$H$1000,5)</f>
        <v>1.0999999999999999E-2</v>
      </c>
      <c r="J66" s="134">
        <f t="shared" si="8"/>
        <v>9.1666666666666665E-4</v>
      </c>
      <c r="K66" s="237">
        <v>14</v>
      </c>
      <c r="L66" s="242">
        <f t="shared" si="43"/>
        <v>35398.617048511078</v>
      </c>
      <c r="M66" s="242">
        <f t="shared" si="44"/>
        <v>240.76513614233878</v>
      </c>
      <c r="N66" s="242">
        <f t="shared" si="9"/>
        <v>185.86450321987951</v>
      </c>
      <c r="O66" s="242">
        <f t="shared" si="10"/>
        <v>54.90063292245928</v>
      </c>
      <c r="P66" s="243">
        <f t="shared" si="45"/>
        <v>3355.6109825259359</v>
      </c>
      <c r="Q66" s="244"/>
      <c r="R66" s="240">
        <f>VLOOKUP(T66,[2]תחזיות!$B$4:$H$1000,7)</f>
        <v>1.8699999999999998E-2</v>
      </c>
      <c r="S66" s="134">
        <f t="shared" si="11"/>
        <v>1.5583333333333332E-3</v>
      </c>
      <c r="T66" s="237">
        <v>14</v>
      </c>
      <c r="U66" s="242">
        <f t="shared" si="46"/>
        <v>35589.140833733865</v>
      </c>
      <c r="V66" s="242">
        <f t="shared" si="47"/>
        <v>242.06099143026304</v>
      </c>
      <c r="W66" s="242">
        <f t="shared" si="12"/>
        <v>186.8648702297962</v>
      </c>
      <c r="X66" s="242">
        <f t="shared" si="48"/>
        <v>55.196121200466841</v>
      </c>
      <c r="Y66" s="243">
        <f t="shared" si="49"/>
        <v>3363.1027756445005</v>
      </c>
      <c r="Z66" s="245"/>
      <c r="AA66" s="240">
        <f>VLOOKUP(AC66,[2]תחזיות!$B$4:$H$1000,6)</f>
        <v>9.9999999999999985E-3</v>
      </c>
      <c r="AB66" s="134">
        <f t="shared" si="13"/>
        <v>8.3333333333333317E-4</v>
      </c>
      <c r="AC66" s="237">
        <v>14</v>
      </c>
      <c r="AD66" s="242">
        <f t="shared" si="50"/>
        <v>35374.263887780988</v>
      </c>
      <c r="AE66" s="242">
        <f t="shared" si="51"/>
        <v>240.59949712738404</v>
      </c>
      <c r="AF66" s="242">
        <f t="shared" si="14"/>
        <v>185.73663415327928</v>
      </c>
      <c r="AG66" s="242">
        <f t="shared" si="52"/>
        <v>54.862862974104743</v>
      </c>
      <c r="AH66" s="243">
        <f t="shared" si="53"/>
        <v>3354.6702362679853</v>
      </c>
      <c r="AI66" s="245"/>
      <c r="AJ66" s="241">
        <f t="shared" si="54"/>
        <v>2.7619999999999999E-2</v>
      </c>
      <c r="AK66" s="241">
        <f t="shared" si="55"/>
        <v>2.3016666666666667E-3</v>
      </c>
      <c r="AL66" s="240">
        <f>VLOOKUP(AN66,[2]תחזיות!$B$4:$H$1000,5)</f>
        <v>1.0999999999999999E-2</v>
      </c>
      <c r="AM66" s="134">
        <f t="shared" si="15"/>
        <v>9.1666666666666665E-4</v>
      </c>
      <c r="AN66" s="237">
        <v>14</v>
      </c>
      <c r="AO66" s="242">
        <f t="shared" si="56"/>
        <v>0</v>
      </c>
      <c r="AP66" s="242">
        <f t="shared" si="94"/>
        <v>0</v>
      </c>
      <c r="AQ66" s="242">
        <f t="shared" si="16"/>
        <v>0</v>
      </c>
      <c r="AR66" s="242">
        <f t="shared" si="57"/>
        <v>0</v>
      </c>
      <c r="AS66" s="243">
        <f t="shared" si="58"/>
        <v>0</v>
      </c>
      <c r="AT66" s="244"/>
      <c r="AU66" s="241">
        <f t="shared" si="59"/>
        <v>2.7619999999999999E-2</v>
      </c>
      <c r="AV66" s="241">
        <f t="shared" si="60"/>
        <v>2.3016666666666667E-3</v>
      </c>
      <c r="AW66" s="240">
        <f>VLOOKUP(AY66,[2]תחזיות!$B$4:$H$1000,7)</f>
        <v>1.8699999999999998E-2</v>
      </c>
      <c r="AX66" s="134">
        <f t="shared" si="17"/>
        <v>1.5583333333333332E-3</v>
      </c>
      <c r="AY66" s="237">
        <v>14</v>
      </c>
      <c r="AZ66" s="242">
        <f t="shared" si="61"/>
        <v>0</v>
      </c>
      <c r="BA66" s="242">
        <f t="shared" si="95"/>
        <v>0</v>
      </c>
      <c r="BB66" s="242">
        <f t="shared" si="18"/>
        <v>0</v>
      </c>
      <c r="BC66" s="242">
        <f t="shared" si="62"/>
        <v>0</v>
      </c>
      <c r="BD66" s="243">
        <f t="shared" si="63"/>
        <v>0</v>
      </c>
      <c r="BE66" s="245"/>
      <c r="BF66" s="245"/>
      <c r="BG66" s="245"/>
      <c r="BH66" s="240">
        <f>VLOOKUP(BJ66,[2]תחזיות!$B$4:$H$1000,6)</f>
        <v>9.9999999999999985E-3</v>
      </c>
      <c r="BI66" s="134">
        <f t="shared" si="19"/>
        <v>8.3333333333333317E-4</v>
      </c>
      <c r="BJ66" s="237">
        <v>14</v>
      </c>
      <c r="BK66" s="242">
        <f t="shared" si="64"/>
        <v>0</v>
      </c>
      <c r="BL66" s="242">
        <f t="shared" si="96"/>
        <v>0</v>
      </c>
      <c r="BM66" s="242">
        <f t="shared" si="20"/>
        <v>0</v>
      </c>
      <c r="BN66" s="242">
        <f t="shared" si="65"/>
        <v>0</v>
      </c>
      <c r="BO66" s="243">
        <f t="shared" si="66"/>
        <v>0</v>
      </c>
      <c r="BP66" s="245"/>
      <c r="BQ66" s="246">
        <f>VLOOKUP(BT66,[2]תחזיות!$B$4:$E$1000,2)</f>
        <v>1.686639999999999E-2</v>
      </c>
      <c r="BR66" s="134">
        <f t="shared" si="21"/>
        <v>9.888666666666658E-4</v>
      </c>
      <c r="BS66" s="3">
        <f t="shared" si="67"/>
        <v>394</v>
      </c>
      <c r="BT66" s="237">
        <v>14</v>
      </c>
      <c r="BU66" s="238">
        <f t="shared" si="68"/>
        <v>213420.57493973925</v>
      </c>
      <c r="BV66" s="238">
        <f t="shared" si="69"/>
        <v>1102.4012625818805</v>
      </c>
      <c r="BW66" s="238">
        <f t="shared" si="22"/>
        <v>891.3567700431372</v>
      </c>
      <c r="BX66" s="238">
        <f t="shared" si="23"/>
        <v>211.0444925387433</v>
      </c>
      <c r="BY66" s="239">
        <f t="shared" si="70"/>
        <v>15354.041486713049</v>
      </c>
      <c r="CA66" s="246">
        <f>VLOOKUP(CD66,[2]תחזיות!$B$4:$E$1000,4)</f>
        <v>2.2263647999999987E-2</v>
      </c>
      <c r="CB66" s="134">
        <f t="shared" si="24"/>
        <v>1.4386373333333321E-3</v>
      </c>
      <c r="CC66" s="3">
        <f t="shared" si="71"/>
        <v>394</v>
      </c>
      <c r="CD66" s="237">
        <v>14</v>
      </c>
      <c r="CE66" s="238">
        <f t="shared" si="72"/>
        <v>213970.2196137115</v>
      </c>
      <c r="CF66" s="238">
        <f t="shared" si="73"/>
        <v>1157.7548849387929</v>
      </c>
      <c r="CG66" s="238">
        <f t="shared" si="25"/>
        <v>849.92933878097551</v>
      </c>
      <c r="CH66" s="238">
        <f t="shared" si="26"/>
        <v>307.82554615781731</v>
      </c>
      <c r="CI66" s="239">
        <f t="shared" si="74"/>
        <v>16100.21594012063</v>
      </c>
      <c r="CJ66" s="1"/>
      <c r="CK66" s="246">
        <f>VLOOKUP(CN66,[2]תחזיות!$B$4:$E$1000,3)</f>
        <v>1.686639999999999E-2</v>
      </c>
      <c r="CL66" s="134">
        <f t="shared" si="27"/>
        <v>9.888666666666658E-4</v>
      </c>
      <c r="CM66" s="3">
        <f t="shared" si="75"/>
        <v>394</v>
      </c>
      <c r="CN66" s="237">
        <v>14</v>
      </c>
      <c r="CO66" s="238">
        <f t="shared" si="76"/>
        <v>213420.57493973925</v>
      </c>
      <c r="CP66" s="238">
        <f t="shared" si="97"/>
        <v>1102.4012625818805</v>
      </c>
      <c r="CQ66" s="238">
        <f t="shared" si="28"/>
        <v>891.3567700431372</v>
      </c>
      <c r="CR66" s="238">
        <f t="shared" si="29"/>
        <v>211.0444925387433</v>
      </c>
      <c r="CS66" s="239">
        <f t="shared" si="77"/>
        <v>15354.041486713049</v>
      </c>
      <c r="CT66" s="1"/>
      <c r="CU66" s="237">
        <v>14</v>
      </c>
      <c r="CV66" s="238">
        <f t="shared" si="78"/>
        <v>709675.85288701544</v>
      </c>
      <c r="CW66" s="238">
        <f t="shared" si="30"/>
        <v>4488.4134511356051</v>
      </c>
      <c r="CX66" s="238">
        <f t="shared" si="30"/>
        <v>3159.937690824474</v>
      </c>
      <c r="CY66" s="238">
        <f t="shared" si="30"/>
        <v>1328.4757603111307</v>
      </c>
      <c r="CZ66" s="238">
        <f t="shared" si="30"/>
        <v>62743.111202998392</v>
      </c>
      <c r="DB66" s="237">
        <v>14</v>
      </c>
      <c r="DC66" s="238">
        <f t="shared" si="79"/>
        <v>710416.0213462105</v>
      </c>
      <c r="DD66" s="238">
        <f t="shared" si="31"/>
        <v>4545.0629287804413</v>
      </c>
      <c r="DE66" s="238">
        <f t="shared" si="31"/>
        <v>3119.5106265722293</v>
      </c>
      <c r="DF66" s="238">
        <f t="shared" si="31"/>
        <v>1425.552302208212</v>
      </c>
      <c r="DG66" s="238">
        <f t="shared" si="31"/>
        <v>63496.777449524539</v>
      </c>
      <c r="DH66" s="247"/>
      <c r="DI66" s="237">
        <v>14</v>
      </c>
      <c r="DJ66" s="238">
        <f t="shared" si="80"/>
        <v>709651.49972628534</v>
      </c>
      <c r="DK66" s="238">
        <f t="shared" si="32"/>
        <v>4488.2478121206495</v>
      </c>
      <c r="DL66" s="238">
        <f t="shared" si="32"/>
        <v>3159.809821757874</v>
      </c>
      <c r="DM66" s="238">
        <f t="shared" si="32"/>
        <v>1328.437990362776</v>
      </c>
      <c r="DN66" s="238">
        <f t="shared" si="32"/>
        <v>62742.170456740438</v>
      </c>
      <c r="DP66" s="3">
        <f t="shared" si="81"/>
        <v>394</v>
      </c>
      <c r="DQ66" s="237">
        <v>14</v>
      </c>
      <c r="DR66" s="238">
        <f t="shared" si="82"/>
        <v>0</v>
      </c>
      <c r="DS66" s="238">
        <f t="shared" si="83"/>
        <v>0</v>
      </c>
      <c r="DT66" s="238">
        <f t="shared" si="33"/>
        <v>0</v>
      </c>
      <c r="DU66" s="238">
        <f t="shared" si="84"/>
        <v>0</v>
      </c>
      <c r="DV66" s="239">
        <f t="shared" si="98"/>
        <v>0</v>
      </c>
      <c r="DX66" s="241">
        <f t="shared" si="85"/>
        <v>3.4599999999999999E-2</v>
      </c>
      <c r="DY66" s="241">
        <f t="shared" si="86"/>
        <v>2.8833333333333332E-3</v>
      </c>
      <c r="DZ66" s="237">
        <v>14</v>
      </c>
      <c r="EA66" s="242">
        <f t="shared" si="99"/>
        <v>0</v>
      </c>
      <c r="EB66" s="242">
        <f t="shared" si="100"/>
        <v>0</v>
      </c>
      <c r="EC66" s="242">
        <f t="shared" si="34"/>
        <v>0</v>
      </c>
      <c r="ED66" s="242">
        <f t="shared" si="35"/>
        <v>0</v>
      </c>
      <c r="EE66" s="243">
        <f t="shared" si="87"/>
        <v>0</v>
      </c>
      <c r="EF66" s="248"/>
      <c r="EG66" s="241">
        <f t="shared" si="88"/>
        <v>3.4599999999999999E-2</v>
      </c>
      <c r="EH66" s="241">
        <f t="shared" si="89"/>
        <v>2.8833333333333332E-3</v>
      </c>
      <c r="EI66" s="237">
        <v>14</v>
      </c>
      <c r="EJ66" s="242">
        <f t="shared" si="101"/>
        <v>0</v>
      </c>
      <c r="EK66" s="242">
        <f t="shared" si="102"/>
        <v>0</v>
      </c>
      <c r="EL66" s="242">
        <f t="shared" si="36"/>
        <v>0</v>
      </c>
      <c r="EM66" s="242">
        <f t="shared" si="37"/>
        <v>0</v>
      </c>
      <c r="EN66" s="243">
        <f t="shared" si="90"/>
        <v>0</v>
      </c>
      <c r="EO66" s="248"/>
      <c r="EP66" s="241">
        <f t="shared" si="91"/>
        <v>3.4599999999999999E-2</v>
      </c>
      <c r="EQ66" s="241">
        <f t="shared" si="92"/>
        <v>2.8833333333333332E-3</v>
      </c>
      <c r="ER66" s="237">
        <v>14</v>
      </c>
      <c r="ES66" s="242">
        <f t="shared" si="103"/>
        <v>0</v>
      </c>
      <c r="ET66" s="242">
        <f t="shared" si="104"/>
        <v>0</v>
      </c>
      <c r="EU66" s="242">
        <f t="shared" si="38"/>
        <v>0</v>
      </c>
      <c r="EV66" s="242">
        <f t="shared" si="39"/>
        <v>0</v>
      </c>
      <c r="EW66" s="243">
        <f t="shared" si="93"/>
        <v>0</v>
      </c>
    </row>
    <row r="67" spans="1:153" ht="14.25" customHeight="1" thickBot="1" x14ac:dyDescent="0.25">
      <c r="A67" s="3">
        <f t="shared" si="40"/>
        <v>425</v>
      </c>
      <c r="B67" s="237">
        <v>15</v>
      </c>
      <c r="C67" s="238">
        <f t="shared" si="41"/>
        <v>458773.94448120362</v>
      </c>
      <c r="D67" s="238">
        <f t="shared" si="5"/>
        <v>3145.2470524113855</v>
      </c>
      <c r="E67" s="238">
        <f t="shared" si="6"/>
        <v>2087.5182359686132</v>
      </c>
      <c r="F67" s="238">
        <f t="shared" si="7"/>
        <v>1057.7288164427723</v>
      </c>
      <c r="G67" s="239">
        <f t="shared" si="42"/>
        <v>47178.705786170794</v>
      </c>
      <c r="I67" s="240">
        <f>VLOOKUP(K67,[2]תחזיות!$B$4:$H$1000,5)</f>
        <v>1.11E-2</v>
      </c>
      <c r="J67" s="134">
        <f t="shared" si="8"/>
        <v>9.2500000000000004E-4</v>
      </c>
      <c r="K67" s="237">
        <v>15</v>
      </c>
      <c r="L67" s="242">
        <f t="shared" si="43"/>
        <v>35245.324341395601</v>
      </c>
      <c r="M67" s="242">
        <f t="shared" si="44"/>
        <v>240.98784389327048</v>
      </c>
      <c r="N67" s="242">
        <f t="shared" si="9"/>
        <v>186.32495660453196</v>
      </c>
      <c r="O67" s="242">
        <f t="shared" si="10"/>
        <v>54.662887288738517</v>
      </c>
      <c r="P67" s="243">
        <f t="shared" si="45"/>
        <v>3596.5988264192065</v>
      </c>
      <c r="Q67" s="244"/>
      <c r="R67" s="240">
        <f>VLOOKUP(T67,[2]תחזיות!$B$4:$H$1000,7)</f>
        <v>1.8870000000000001E-2</v>
      </c>
      <c r="S67" s="134">
        <f t="shared" si="11"/>
        <v>1.5725000000000001E-3</v>
      </c>
      <c r="T67" s="237">
        <v>15</v>
      </c>
      <c r="U67" s="242">
        <f t="shared" si="46"/>
        <v>35457.946042456679</v>
      </c>
      <c r="V67" s="242">
        <f t="shared" si="47"/>
        <v>242.44163233928711</v>
      </c>
      <c r="W67" s="242">
        <f t="shared" si="12"/>
        <v>187.44898454195851</v>
      </c>
      <c r="X67" s="242">
        <f t="shared" si="48"/>
        <v>54.992647797328615</v>
      </c>
      <c r="Y67" s="243">
        <f t="shared" si="49"/>
        <v>3605.5444079837876</v>
      </c>
      <c r="Z67" s="245"/>
      <c r="AA67" s="240">
        <f>VLOOKUP(AC67,[2]תחזיות!$B$4:$H$1000,6)</f>
        <v>1.0090909090909091E-2</v>
      </c>
      <c r="AB67" s="134">
        <f t="shared" si="13"/>
        <v>8.4090909090909095E-4</v>
      </c>
      <c r="AC67" s="237">
        <v>15</v>
      </c>
      <c r="AD67" s="242">
        <f t="shared" si="50"/>
        <v>35218.117606090993</v>
      </c>
      <c r="AE67" s="242">
        <f t="shared" si="51"/>
        <v>240.80181943178661</v>
      </c>
      <c r="AF67" s="242">
        <f t="shared" si="14"/>
        <v>186.18112777419182</v>
      </c>
      <c r="AG67" s="242">
        <f t="shared" si="52"/>
        <v>54.620691657594797</v>
      </c>
      <c r="AH67" s="243">
        <f t="shared" si="53"/>
        <v>3595.4720556997718</v>
      </c>
      <c r="AI67" s="245"/>
      <c r="AJ67" s="241">
        <f t="shared" si="54"/>
        <v>2.7619999999999999E-2</v>
      </c>
      <c r="AK67" s="241">
        <f t="shared" si="55"/>
        <v>2.3016666666666667E-3</v>
      </c>
      <c r="AL67" s="240">
        <f>VLOOKUP(AN67,[2]תחזיות!$B$4:$H$1000,5)</f>
        <v>1.11E-2</v>
      </c>
      <c r="AM67" s="134">
        <f t="shared" si="15"/>
        <v>9.2500000000000004E-4</v>
      </c>
      <c r="AN67" s="237">
        <v>15</v>
      </c>
      <c r="AO67" s="242">
        <f t="shared" si="56"/>
        <v>0</v>
      </c>
      <c r="AP67" s="242">
        <f t="shared" si="94"/>
        <v>0</v>
      </c>
      <c r="AQ67" s="242">
        <f t="shared" si="16"/>
        <v>0</v>
      </c>
      <c r="AR67" s="242">
        <f t="shared" si="57"/>
        <v>0</v>
      </c>
      <c r="AS67" s="243">
        <f t="shared" si="58"/>
        <v>0</v>
      </c>
      <c r="AT67" s="244"/>
      <c r="AU67" s="241">
        <f t="shared" si="59"/>
        <v>2.7619999999999999E-2</v>
      </c>
      <c r="AV67" s="241">
        <f t="shared" si="60"/>
        <v>2.3016666666666667E-3</v>
      </c>
      <c r="AW67" s="240">
        <f>VLOOKUP(AY67,[2]תחזיות!$B$4:$H$1000,7)</f>
        <v>1.8870000000000001E-2</v>
      </c>
      <c r="AX67" s="134">
        <f t="shared" si="17"/>
        <v>1.5725000000000001E-3</v>
      </c>
      <c r="AY67" s="237">
        <v>15</v>
      </c>
      <c r="AZ67" s="242">
        <f t="shared" si="61"/>
        <v>0</v>
      </c>
      <c r="BA67" s="242">
        <f t="shared" si="95"/>
        <v>0</v>
      </c>
      <c r="BB67" s="242">
        <f t="shared" si="18"/>
        <v>0</v>
      </c>
      <c r="BC67" s="242">
        <f t="shared" si="62"/>
        <v>0</v>
      </c>
      <c r="BD67" s="243">
        <f t="shared" si="63"/>
        <v>0</v>
      </c>
      <c r="BE67" s="245"/>
      <c r="BF67" s="245"/>
      <c r="BG67" s="245"/>
      <c r="BH67" s="240">
        <f>VLOOKUP(BJ67,[2]תחזיות!$B$4:$H$1000,6)</f>
        <v>1.0090909090909091E-2</v>
      </c>
      <c r="BI67" s="134">
        <f t="shared" si="19"/>
        <v>8.4090909090909095E-4</v>
      </c>
      <c r="BJ67" s="237">
        <v>15</v>
      </c>
      <c r="BK67" s="242">
        <f t="shared" si="64"/>
        <v>0</v>
      </c>
      <c r="BL67" s="242">
        <f t="shared" si="96"/>
        <v>0</v>
      </c>
      <c r="BM67" s="242">
        <f t="shared" si="20"/>
        <v>0</v>
      </c>
      <c r="BN67" s="242">
        <f t="shared" si="65"/>
        <v>0</v>
      </c>
      <c r="BO67" s="243">
        <f t="shared" si="66"/>
        <v>0</v>
      </c>
      <c r="BP67" s="245"/>
      <c r="BQ67" s="246">
        <f>VLOOKUP(BT67,[2]תחזיות!$B$4:$E$1000,2)</f>
        <v>1.6974699999999988E-2</v>
      </c>
      <c r="BR67" s="134">
        <f t="shared" si="21"/>
        <v>9.9789166666666555E-4</v>
      </c>
      <c r="BS67" s="3">
        <f t="shared" si="67"/>
        <v>425</v>
      </c>
      <c r="BT67" s="237">
        <v>15</v>
      </c>
      <c r="BU67" s="238">
        <f t="shared" si="68"/>
        <v>212529.21816969611</v>
      </c>
      <c r="BV67" s="238">
        <f t="shared" si="69"/>
        <v>1103.4325865204355</v>
      </c>
      <c r="BW67" s="238">
        <f t="shared" si="22"/>
        <v>891.35145078571406</v>
      </c>
      <c r="BX67" s="238">
        <f t="shared" si="23"/>
        <v>212.08113573472141</v>
      </c>
      <c r="BY67" s="239">
        <f t="shared" si="70"/>
        <v>16457.474073233483</v>
      </c>
      <c r="CA67" s="246">
        <f>VLOOKUP(CD67,[2]תחזיות!$B$4:$E$1000,4)</f>
        <v>2.2406603999999986E-2</v>
      </c>
      <c r="CB67" s="134">
        <f t="shared" si="24"/>
        <v>1.4505503333333322E-3</v>
      </c>
      <c r="CC67" s="3">
        <f t="shared" si="71"/>
        <v>425</v>
      </c>
      <c r="CD67" s="237">
        <v>15</v>
      </c>
      <c r="CE67" s="238">
        <f t="shared" si="72"/>
        <v>213120.29027493051</v>
      </c>
      <c r="CF67" s="238">
        <f t="shared" si="73"/>
        <v>1159.1605233621028</v>
      </c>
      <c r="CG67" s="238">
        <f t="shared" si="25"/>
        <v>850.01881526370585</v>
      </c>
      <c r="CH67" s="238">
        <f t="shared" si="26"/>
        <v>309.14170809839698</v>
      </c>
      <c r="CI67" s="239">
        <f t="shared" si="74"/>
        <v>17259.376463482731</v>
      </c>
      <c r="CJ67" s="1"/>
      <c r="CK67" s="246">
        <f>VLOOKUP(CN67,[2]תחזיות!$B$4:$E$1000,3)</f>
        <v>1.6974699999999988E-2</v>
      </c>
      <c r="CL67" s="134">
        <f t="shared" si="27"/>
        <v>9.9789166666666555E-4</v>
      </c>
      <c r="CM67" s="3">
        <f t="shared" si="75"/>
        <v>425</v>
      </c>
      <c r="CN67" s="237">
        <v>15</v>
      </c>
      <c r="CO67" s="238">
        <f t="shared" si="76"/>
        <v>212529.21816969611</v>
      </c>
      <c r="CP67" s="238">
        <f t="shared" si="97"/>
        <v>1103.4325865204355</v>
      </c>
      <c r="CQ67" s="238">
        <f t="shared" si="28"/>
        <v>891.35145078571406</v>
      </c>
      <c r="CR67" s="238">
        <f t="shared" si="29"/>
        <v>212.08113573472141</v>
      </c>
      <c r="CS67" s="239">
        <f t="shared" si="77"/>
        <v>16457.474073233483</v>
      </c>
      <c r="CT67" s="1"/>
      <c r="CU67" s="237">
        <v>15</v>
      </c>
      <c r="CV67" s="238">
        <f t="shared" si="78"/>
        <v>706548.48699229537</v>
      </c>
      <c r="CW67" s="238">
        <f t="shared" si="30"/>
        <v>4489.6674828250916</v>
      </c>
      <c r="CX67" s="238">
        <f t="shared" si="30"/>
        <v>3165.1946433588591</v>
      </c>
      <c r="CY67" s="238">
        <f t="shared" si="30"/>
        <v>1324.4728394662322</v>
      </c>
      <c r="CZ67" s="238">
        <f t="shared" si="30"/>
        <v>67232.77868582349</v>
      </c>
      <c r="DB67" s="237">
        <v>15</v>
      </c>
      <c r="DC67" s="238">
        <f t="shared" si="79"/>
        <v>707352.18079859088</v>
      </c>
      <c r="DD67" s="238">
        <f t="shared" si="31"/>
        <v>4546.8492081127752</v>
      </c>
      <c r="DE67" s="238">
        <f t="shared" si="31"/>
        <v>3124.9860357742773</v>
      </c>
      <c r="DF67" s="238">
        <f t="shared" si="31"/>
        <v>1421.8631723384979</v>
      </c>
      <c r="DG67" s="238">
        <f t="shared" si="31"/>
        <v>68043.626657637316</v>
      </c>
      <c r="DH67" s="247"/>
      <c r="DI67" s="237">
        <v>15</v>
      </c>
      <c r="DJ67" s="238">
        <f t="shared" si="80"/>
        <v>706521.28025699081</v>
      </c>
      <c r="DK67" s="238">
        <f t="shared" si="32"/>
        <v>4489.4814583636071</v>
      </c>
      <c r="DL67" s="238">
        <f t="shared" si="32"/>
        <v>3165.0508145285189</v>
      </c>
      <c r="DM67" s="238">
        <f t="shared" si="32"/>
        <v>1324.4306438350884</v>
      </c>
      <c r="DN67" s="238">
        <f t="shared" si="32"/>
        <v>67231.651915104041</v>
      </c>
      <c r="DP67" s="3">
        <f t="shared" si="81"/>
        <v>425</v>
      </c>
      <c r="DQ67" s="237">
        <v>15</v>
      </c>
      <c r="DR67" s="238">
        <f t="shared" si="82"/>
        <v>0</v>
      </c>
      <c r="DS67" s="238">
        <f t="shared" si="83"/>
        <v>0</v>
      </c>
      <c r="DT67" s="238">
        <f t="shared" si="33"/>
        <v>0</v>
      </c>
      <c r="DU67" s="238">
        <f t="shared" si="84"/>
        <v>0</v>
      </c>
      <c r="DV67" s="239">
        <f t="shared" si="98"/>
        <v>0</v>
      </c>
      <c r="DX67" s="241">
        <f t="shared" si="85"/>
        <v>3.4599999999999999E-2</v>
      </c>
      <c r="DY67" s="241">
        <f t="shared" si="86"/>
        <v>2.8833333333333332E-3</v>
      </c>
      <c r="DZ67" s="237">
        <v>15</v>
      </c>
      <c r="EA67" s="242">
        <f t="shared" si="99"/>
        <v>0</v>
      </c>
      <c r="EB67" s="242">
        <f t="shared" si="100"/>
        <v>0</v>
      </c>
      <c r="EC67" s="242">
        <f t="shared" si="34"/>
        <v>0</v>
      </c>
      <c r="ED67" s="242">
        <f t="shared" si="35"/>
        <v>0</v>
      </c>
      <c r="EE67" s="243">
        <f t="shared" si="87"/>
        <v>0</v>
      </c>
      <c r="EF67" s="248"/>
      <c r="EG67" s="241">
        <f t="shared" si="88"/>
        <v>3.4599999999999999E-2</v>
      </c>
      <c r="EH67" s="241">
        <f t="shared" si="89"/>
        <v>2.8833333333333332E-3</v>
      </c>
      <c r="EI67" s="237">
        <v>15</v>
      </c>
      <c r="EJ67" s="242">
        <f t="shared" si="101"/>
        <v>0</v>
      </c>
      <c r="EK67" s="242">
        <f t="shared" si="102"/>
        <v>0</v>
      </c>
      <c r="EL67" s="242">
        <f t="shared" si="36"/>
        <v>0</v>
      </c>
      <c r="EM67" s="242">
        <f t="shared" si="37"/>
        <v>0</v>
      </c>
      <c r="EN67" s="243">
        <f t="shared" si="90"/>
        <v>0</v>
      </c>
      <c r="EO67" s="248"/>
      <c r="EP67" s="241">
        <f t="shared" si="91"/>
        <v>3.4599999999999999E-2</v>
      </c>
      <c r="EQ67" s="241">
        <f t="shared" si="92"/>
        <v>2.8833333333333332E-3</v>
      </c>
      <c r="ER67" s="237">
        <v>15</v>
      </c>
      <c r="ES67" s="242">
        <f t="shared" si="103"/>
        <v>0</v>
      </c>
      <c r="ET67" s="242">
        <f t="shared" si="104"/>
        <v>0</v>
      </c>
      <c r="EU67" s="242">
        <f t="shared" si="38"/>
        <v>0</v>
      </c>
      <c r="EV67" s="242">
        <f t="shared" si="39"/>
        <v>0</v>
      </c>
      <c r="EW67" s="243">
        <f t="shared" si="93"/>
        <v>0</v>
      </c>
    </row>
    <row r="68" spans="1:153" ht="14.25" customHeight="1" thickBot="1" x14ac:dyDescent="0.25">
      <c r="A68" s="3">
        <f t="shared" si="40"/>
        <v>453</v>
      </c>
      <c r="B68" s="237">
        <v>16</v>
      </c>
      <c r="C68" s="238">
        <f t="shared" si="41"/>
        <v>456686.42624523502</v>
      </c>
      <c r="D68" s="238">
        <f t="shared" si="5"/>
        <v>3145.2470524113855</v>
      </c>
      <c r="E68" s="238">
        <f t="shared" si="6"/>
        <v>2092.331125234874</v>
      </c>
      <c r="F68" s="238">
        <f t="shared" si="7"/>
        <v>1052.9159271765116</v>
      </c>
      <c r="G68" s="239">
        <f t="shared" si="42"/>
        <v>50323.952838582183</v>
      </c>
      <c r="I68" s="240">
        <f>VLOOKUP(K68,[2]תחזיות!$B$4:$H$1000,5)</f>
        <v>1.11E-2</v>
      </c>
      <c r="J68" s="134">
        <f t="shared" si="8"/>
        <v>9.2500000000000004E-4</v>
      </c>
      <c r="K68" s="237">
        <v>16</v>
      </c>
      <c r="L68" s="242">
        <f t="shared" si="43"/>
        <v>35091.428959222001</v>
      </c>
      <c r="M68" s="242">
        <f t="shared" si="44"/>
        <v>241.21075764887181</v>
      </c>
      <c r="N68" s="242">
        <f t="shared" si="9"/>
        <v>186.78655069822662</v>
      </c>
      <c r="O68" s="242">
        <f t="shared" si="10"/>
        <v>54.4242069506452</v>
      </c>
      <c r="P68" s="243">
        <f t="shared" si="45"/>
        <v>3837.8095840680785</v>
      </c>
      <c r="Q68" s="244"/>
      <c r="R68" s="240">
        <f>VLOOKUP(T68,[2]תחזיות!$B$4:$H$1000,7)</f>
        <v>1.8870000000000001E-2</v>
      </c>
      <c r="S68" s="134">
        <f t="shared" si="11"/>
        <v>1.5725000000000001E-3</v>
      </c>
      <c r="T68" s="237">
        <v>16</v>
      </c>
      <c r="U68" s="242">
        <f t="shared" si="46"/>
        <v>35325.959914538289</v>
      </c>
      <c r="V68" s="242">
        <f t="shared" si="47"/>
        <v>242.82287180614065</v>
      </c>
      <c r="W68" s="242">
        <f t="shared" si="12"/>
        <v>188.03492471646325</v>
      </c>
      <c r="X68" s="242">
        <f t="shared" si="48"/>
        <v>54.787947089677409</v>
      </c>
      <c r="Y68" s="243">
        <f t="shared" si="49"/>
        <v>3848.367279789928</v>
      </c>
      <c r="Z68" s="245"/>
      <c r="AA68" s="240">
        <f>VLOOKUP(AC68,[2]תחזיות!$B$4:$H$1000,6)</f>
        <v>1.0090909090909091E-2</v>
      </c>
      <c r="AB68" s="134">
        <f t="shared" si="13"/>
        <v>8.4090909090909095E-4</v>
      </c>
      <c r="AC68" s="237">
        <v>16</v>
      </c>
      <c r="AD68" s="242">
        <f t="shared" si="50"/>
        <v>35061.395152173565</v>
      </c>
      <c r="AE68" s="242">
        <f t="shared" si="51"/>
        <v>241.00431187085431</v>
      </c>
      <c r="AF68" s="242">
        <f t="shared" si="14"/>
        <v>186.62668513021478</v>
      </c>
      <c r="AG68" s="242">
        <f t="shared" si="52"/>
        <v>54.377626740639528</v>
      </c>
      <c r="AH68" s="243">
        <f t="shared" si="53"/>
        <v>3836.4763675706263</v>
      </c>
      <c r="AI68" s="245"/>
      <c r="AJ68" s="241">
        <f t="shared" si="54"/>
        <v>2.7619999999999999E-2</v>
      </c>
      <c r="AK68" s="241">
        <f t="shared" si="55"/>
        <v>2.3016666666666667E-3</v>
      </c>
      <c r="AL68" s="240">
        <f>VLOOKUP(AN68,[2]תחזיות!$B$4:$H$1000,5)</f>
        <v>1.11E-2</v>
      </c>
      <c r="AM68" s="134">
        <f t="shared" si="15"/>
        <v>9.2500000000000004E-4</v>
      </c>
      <c r="AN68" s="237">
        <v>16</v>
      </c>
      <c r="AO68" s="242">
        <f t="shared" si="56"/>
        <v>0</v>
      </c>
      <c r="AP68" s="242">
        <f t="shared" si="94"/>
        <v>0</v>
      </c>
      <c r="AQ68" s="242">
        <f t="shared" si="16"/>
        <v>0</v>
      </c>
      <c r="AR68" s="242">
        <f t="shared" si="57"/>
        <v>0</v>
      </c>
      <c r="AS68" s="243">
        <f t="shared" si="58"/>
        <v>0</v>
      </c>
      <c r="AT68" s="244"/>
      <c r="AU68" s="241">
        <f t="shared" si="59"/>
        <v>2.7619999999999999E-2</v>
      </c>
      <c r="AV68" s="241">
        <f t="shared" si="60"/>
        <v>2.3016666666666667E-3</v>
      </c>
      <c r="AW68" s="240">
        <f>VLOOKUP(AY68,[2]תחזיות!$B$4:$H$1000,7)</f>
        <v>1.8870000000000001E-2</v>
      </c>
      <c r="AX68" s="134">
        <f t="shared" si="17"/>
        <v>1.5725000000000001E-3</v>
      </c>
      <c r="AY68" s="237">
        <v>16</v>
      </c>
      <c r="AZ68" s="242">
        <f t="shared" si="61"/>
        <v>0</v>
      </c>
      <c r="BA68" s="242">
        <f t="shared" si="95"/>
        <v>0</v>
      </c>
      <c r="BB68" s="242">
        <f t="shared" si="18"/>
        <v>0</v>
      </c>
      <c r="BC68" s="242">
        <f t="shared" si="62"/>
        <v>0</v>
      </c>
      <c r="BD68" s="243">
        <f t="shared" si="63"/>
        <v>0</v>
      </c>
      <c r="BE68" s="245"/>
      <c r="BF68" s="245"/>
      <c r="BG68" s="245"/>
      <c r="BH68" s="240">
        <f>VLOOKUP(BJ68,[2]תחזיות!$B$4:$H$1000,6)</f>
        <v>1.0090909090909091E-2</v>
      </c>
      <c r="BI68" s="134">
        <f t="shared" si="19"/>
        <v>8.4090909090909095E-4</v>
      </c>
      <c r="BJ68" s="237">
        <v>16</v>
      </c>
      <c r="BK68" s="242">
        <f t="shared" si="64"/>
        <v>0</v>
      </c>
      <c r="BL68" s="242">
        <f t="shared" si="96"/>
        <v>0</v>
      </c>
      <c r="BM68" s="242">
        <f t="shared" si="20"/>
        <v>0</v>
      </c>
      <c r="BN68" s="242">
        <f t="shared" si="65"/>
        <v>0</v>
      </c>
      <c r="BO68" s="243">
        <f t="shared" si="66"/>
        <v>0</v>
      </c>
      <c r="BP68" s="245"/>
      <c r="BQ68" s="246">
        <f>VLOOKUP(BT68,[2]תחזיות!$B$4:$E$1000,2)</f>
        <v>1.7082999999999987E-2</v>
      </c>
      <c r="BR68" s="134">
        <f t="shared" si="21"/>
        <v>1.0069166666666655E-3</v>
      </c>
      <c r="BS68" s="3">
        <f t="shared" si="67"/>
        <v>453</v>
      </c>
      <c r="BT68" s="237">
        <v>16</v>
      </c>
      <c r="BU68" s="238">
        <f t="shared" si="68"/>
        <v>211637.8667189104</v>
      </c>
      <c r="BV68" s="238">
        <f t="shared" si="69"/>
        <v>1104.4598997041862</v>
      </c>
      <c r="BW68" s="238">
        <f t="shared" si="22"/>
        <v>891.35820440713701</v>
      </c>
      <c r="BX68" s="238">
        <f t="shared" si="23"/>
        <v>213.10169529704928</v>
      </c>
      <c r="BY68" s="239">
        <f t="shared" si="70"/>
        <v>17561.93397293767</v>
      </c>
      <c r="CA68" s="246">
        <f>VLOOKUP(CD68,[2]תחזיות!$B$4:$E$1000,4)</f>
        <v>2.2549559999999982E-2</v>
      </c>
      <c r="CB68" s="134">
        <f t="shared" si="24"/>
        <v>1.4624633333333319E-3</v>
      </c>
      <c r="CC68" s="3">
        <f t="shared" si="71"/>
        <v>453</v>
      </c>
      <c r="CD68" s="237">
        <v>16</v>
      </c>
      <c r="CE68" s="238">
        <f t="shared" si="72"/>
        <v>212270.27145966681</v>
      </c>
      <c r="CF68" s="238">
        <f t="shared" si="73"/>
        <v>1160.5610377451521</v>
      </c>
      <c r="CG68" s="238">
        <f t="shared" si="25"/>
        <v>850.12354897867658</v>
      </c>
      <c r="CH68" s="238">
        <f t="shared" si="26"/>
        <v>310.43748876647555</v>
      </c>
      <c r="CI68" s="239">
        <f t="shared" si="74"/>
        <v>18419.937501227883</v>
      </c>
      <c r="CJ68" s="1"/>
      <c r="CK68" s="246">
        <f>VLOOKUP(CN68,[2]תחזיות!$B$4:$E$1000,3)</f>
        <v>1.7082999999999987E-2</v>
      </c>
      <c r="CL68" s="134">
        <f t="shared" si="27"/>
        <v>1.0069166666666655E-3</v>
      </c>
      <c r="CM68" s="3">
        <f t="shared" si="75"/>
        <v>453</v>
      </c>
      <c r="CN68" s="237">
        <v>16</v>
      </c>
      <c r="CO68" s="238">
        <f t="shared" si="76"/>
        <v>211637.8667189104</v>
      </c>
      <c r="CP68" s="238">
        <f t="shared" si="97"/>
        <v>1104.4598997041862</v>
      </c>
      <c r="CQ68" s="238">
        <f t="shared" si="28"/>
        <v>891.35820440713701</v>
      </c>
      <c r="CR68" s="238">
        <f t="shared" si="29"/>
        <v>213.10169529704928</v>
      </c>
      <c r="CS68" s="239">
        <f t="shared" si="77"/>
        <v>17561.93397293767</v>
      </c>
      <c r="CT68" s="1"/>
      <c r="CU68" s="237">
        <v>16</v>
      </c>
      <c r="CV68" s="238">
        <f t="shared" si="78"/>
        <v>703415.72192336735</v>
      </c>
      <c r="CW68" s="238">
        <f t="shared" si="30"/>
        <v>4490.9177097644433</v>
      </c>
      <c r="CX68" s="238">
        <f t="shared" si="30"/>
        <v>3170.4758803402374</v>
      </c>
      <c r="CY68" s="238">
        <f t="shared" si="30"/>
        <v>1320.4418294242059</v>
      </c>
      <c r="CZ68" s="238">
        <f t="shared" si="30"/>
        <v>71723.696395587933</v>
      </c>
      <c r="DB68" s="237">
        <v>16</v>
      </c>
      <c r="DC68" s="238">
        <f t="shared" si="79"/>
        <v>704282.65761944011</v>
      </c>
      <c r="DD68" s="238">
        <f t="shared" si="31"/>
        <v>4548.6309619626782</v>
      </c>
      <c r="DE68" s="238">
        <f t="shared" si="31"/>
        <v>3130.4895989300139</v>
      </c>
      <c r="DF68" s="238">
        <f t="shared" si="31"/>
        <v>1418.1413630326645</v>
      </c>
      <c r="DG68" s="238">
        <f t="shared" si="31"/>
        <v>72592.257619599986</v>
      </c>
      <c r="DH68" s="247"/>
      <c r="DI68" s="237">
        <v>16</v>
      </c>
      <c r="DJ68" s="238">
        <f t="shared" si="80"/>
        <v>703385.68811631901</v>
      </c>
      <c r="DK68" s="238">
        <f t="shared" si="32"/>
        <v>4490.7112639864263</v>
      </c>
      <c r="DL68" s="238">
        <f t="shared" si="32"/>
        <v>3170.3160147722256</v>
      </c>
      <c r="DM68" s="238">
        <f t="shared" si="32"/>
        <v>1320.3952492142002</v>
      </c>
      <c r="DN68" s="238">
        <f t="shared" si="32"/>
        <v>71722.363179090476</v>
      </c>
      <c r="DP68" s="3">
        <f t="shared" si="81"/>
        <v>453</v>
      </c>
      <c r="DQ68" s="237">
        <v>16</v>
      </c>
      <c r="DR68" s="238">
        <f t="shared" si="82"/>
        <v>0</v>
      </c>
      <c r="DS68" s="238">
        <f t="shared" si="83"/>
        <v>0</v>
      </c>
      <c r="DT68" s="238">
        <f t="shared" si="33"/>
        <v>0</v>
      </c>
      <c r="DU68" s="238">
        <f t="shared" si="84"/>
        <v>0</v>
      </c>
      <c r="DV68" s="239">
        <f t="shared" si="98"/>
        <v>0</v>
      </c>
      <c r="DX68" s="241">
        <f t="shared" si="85"/>
        <v>3.4599999999999999E-2</v>
      </c>
      <c r="DY68" s="241">
        <f t="shared" si="86"/>
        <v>2.8833333333333332E-3</v>
      </c>
      <c r="DZ68" s="237">
        <v>16</v>
      </c>
      <c r="EA68" s="242">
        <f t="shared" si="99"/>
        <v>0</v>
      </c>
      <c r="EB68" s="242">
        <f t="shared" si="100"/>
        <v>0</v>
      </c>
      <c r="EC68" s="242">
        <f t="shared" si="34"/>
        <v>0</v>
      </c>
      <c r="ED68" s="242">
        <f t="shared" si="35"/>
        <v>0</v>
      </c>
      <c r="EE68" s="243">
        <f t="shared" si="87"/>
        <v>0</v>
      </c>
      <c r="EF68" s="248"/>
      <c r="EG68" s="241">
        <f t="shared" si="88"/>
        <v>3.4599999999999999E-2</v>
      </c>
      <c r="EH68" s="241">
        <f t="shared" si="89"/>
        <v>2.8833333333333332E-3</v>
      </c>
      <c r="EI68" s="237">
        <v>16</v>
      </c>
      <c r="EJ68" s="242">
        <f t="shared" si="101"/>
        <v>0</v>
      </c>
      <c r="EK68" s="242">
        <f t="shared" si="102"/>
        <v>0</v>
      </c>
      <c r="EL68" s="242">
        <f t="shared" si="36"/>
        <v>0</v>
      </c>
      <c r="EM68" s="242">
        <f t="shared" si="37"/>
        <v>0</v>
      </c>
      <c r="EN68" s="243">
        <f t="shared" si="90"/>
        <v>0</v>
      </c>
      <c r="EO68" s="248"/>
      <c r="EP68" s="241">
        <f t="shared" si="91"/>
        <v>3.4599999999999999E-2</v>
      </c>
      <c r="EQ68" s="241">
        <f t="shared" si="92"/>
        <v>2.8833333333333332E-3</v>
      </c>
      <c r="ER68" s="237">
        <v>16</v>
      </c>
      <c r="ES68" s="242">
        <f t="shared" si="103"/>
        <v>0</v>
      </c>
      <c r="ET68" s="242">
        <f t="shared" si="104"/>
        <v>0</v>
      </c>
      <c r="EU68" s="242">
        <f t="shared" si="38"/>
        <v>0</v>
      </c>
      <c r="EV68" s="242">
        <f t="shared" si="39"/>
        <v>0</v>
      </c>
      <c r="EW68" s="243">
        <f t="shared" si="93"/>
        <v>0</v>
      </c>
    </row>
    <row r="69" spans="1:153" ht="14.25" customHeight="1" thickBot="1" x14ac:dyDescent="0.25">
      <c r="A69" s="3">
        <f t="shared" si="40"/>
        <v>484</v>
      </c>
      <c r="B69" s="237">
        <v>17</v>
      </c>
      <c r="C69" s="238">
        <f t="shared" si="41"/>
        <v>454594.09512000013</v>
      </c>
      <c r="D69" s="238">
        <f t="shared" si="5"/>
        <v>3145.2470524113855</v>
      </c>
      <c r="E69" s="238">
        <f t="shared" si="6"/>
        <v>2097.1551108847211</v>
      </c>
      <c r="F69" s="238">
        <f t="shared" si="7"/>
        <v>1048.0919415266644</v>
      </c>
      <c r="G69" s="239">
        <f t="shared" si="42"/>
        <v>53469.199890993572</v>
      </c>
      <c r="I69" s="240">
        <f>VLOOKUP(K69,[2]תחזיות!$B$4:$H$1000,5)</f>
        <v>1.11E-2</v>
      </c>
      <c r="J69" s="134">
        <f t="shared" si="8"/>
        <v>9.2500000000000004E-4</v>
      </c>
      <c r="K69" s="237">
        <v>17</v>
      </c>
      <c r="L69" s="242">
        <f t="shared" si="43"/>
        <v>34936.929202751664</v>
      </c>
      <c r="M69" s="242">
        <f t="shared" si="44"/>
        <v>241.43387759969701</v>
      </c>
      <c r="N69" s="242">
        <f t="shared" si="9"/>
        <v>187.24928832691091</v>
      </c>
      <c r="O69" s="242">
        <f t="shared" si="10"/>
        <v>54.184589272786113</v>
      </c>
      <c r="P69" s="243">
        <f t="shared" si="45"/>
        <v>4079.2434616677756</v>
      </c>
      <c r="Q69" s="244"/>
      <c r="R69" s="240">
        <f>VLOOKUP(T69,[2]תחזיות!$B$4:$H$1000,7)</f>
        <v>1.8870000000000001E-2</v>
      </c>
      <c r="S69" s="134">
        <f t="shared" si="11"/>
        <v>1.5725000000000001E-3</v>
      </c>
      <c r="T69" s="237">
        <v>17</v>
      </c>
      <c r="U69" s="242">
        <f t="shared" si="46"/>
        <v>35193.17937686832</v>
      </c>
      <c r="V69" s="242">
        <f t="shared" si="47"/>
        <v>243.20471077205576</v>
      </c>
      <c r="W69" s="242">
        <f t="shared" si="12"/>
        <v>188.62269646070911</v>
      </c>
      <c r="X69" s="242">
        <f t="shared" si="48"/>
        <v>54.582014311346668</v>
      </c>
      <c r="Y69" s="243">
        <f t="shared" si="49"/>
        <v>4091.571990561984</v>
      </c>
      <c r="Z69" s="245"/>
      <c r="AA69" s="240">
        <f>VLOOKUP(AC69,[2]תחזיות!$B$4:$H$1000,6)</f>
        <v>1.0090909090909091E-2</v>
      </c>
      <c r="AB69" s="134">
        <f t="shared" si="13"/>
        <v>8.4090909090909095E-4</v>
      </c>
      <c r="AC69" s="237">
        <v>17</v>
      </c>
      <c r="AD69" s="242">
        <f t="shared" si="50"/>
        <v>34904.094976890643</v>
      </c>
      <c r="AE69" s="242">
        <f t="shared" si="51"/>
        <v>241.2069745876548</v>
      </c>
      <c r="AF69" s="242">
        <f t="shared" si="14"/>
        <v>187.07330876701425</v>
      </c>
      <c r="AG69" s="242">
        <f t="shared" si="52"/>
        <v>54.133665820640552</v>
      </c>
      <c r="AH69" s="243">
        <f t="shared" si="53"/>
        <v>4077.683342158281</v>
      </c>
      <c r="AI69" s="245"/>
      <c r="AJ69" s="241">
        <f t="shared" si="54"/>
        <v>2.7619999999999999E-2</v>
      </c>
      <c r="AK69" s="241">
        <f t="shared" si="55"/>
        <v>2.3016666666666667E-3</v>
      </c>
      <c r="AL69" s="240">
        <f>VLOOKUP(AN69,[2]תחזיות!$B$4:$H$1000,5)</f>
        <v>1.11E-2</v>
      </c>
      <c r="AM69" s="134">
        <f t="shared" si="15"/>
        <v>9.2500000000000004E-4</v>
      </c>
      <c r="AN69" s="237">
        <v>17</v>
      </c>
      <c r="AO69" s="242">
        <f t="shared" si="56"/>
        <v>0</v>
      </c>
      <c r="AP69" s="242">
        <f t="shared" si="94"/>
        <v>0</v>
      </c>
      <c r="AQ69" s="242">
        <f t="shared" si="16"/>
        <v>0</v>
      </c>
      <c r="AR69" s="242">
        <f t="shared" si="57"/>
        <v>0</v>
      </c>
      <c r="AS69" s="243">
        <f t="shared" si="58"/>
        <v>0</v>
      </c>
      <c r="AT69" s="244"/>
      <c r="AU69" s="241">
        <f t="shared" si="59"/>
        <v>2.7619999999999999E-2</v>
      </c>
      <c r="AV69" s="241">
        <f t="shared" si="60"/>
        <v>2.3016666666666667E-3</v>
      </c>
      <c r="AW69" s="240">
        <f>VLOOKUP(AY69,[2]תחזיות!$B$4:$H$1000,7)</f>
        <v>1.8870000000000001E-2</v>
      </c>
      <c r="AX69" s="134">
        <f t="shared" si="17"/>
        <v>1.5725000000000001E-3</v>
      </c>
      <c r="AY69" s="237">
        <v>17</v>
      </c>
      <c r="AZ69" s="242">
        <f t="shared" si="61"/>
        <v>0</v>
      </c>
      <c r="BA69" s="242">
        <f t="shared" si="95"/>
        <v>0</v>
      </c>
      <c r="BB69" s="242">
        <f t="shared" si="18"/>
        <v>0</v>
      </c>
      <c r="BC69" s="242">
        <f t="shared" si="62"/>
        <v>0</v>
      </c>
      <c r="BD69" s="243">
        <f t="shared" si="63"/>
        <v>0</v>
      </c>
      <c r="BE69" s="245"/>
      <c r="BF69" s="245"/>
      <c r="BG69" s="245"/>
      <c r="BH69" s="240">
        <f>VLOOKUP(BJ69,[2]תחזיות!$B$4:$H$1000,6)</f>
        <v>1.0090909090909091E-2</v>
      </c>
      <c r="BI69" s="134">
        <f t="shared" si="19"/>
        <v>8.4090909090909095E-4</v>
      </c>
      <c r="BJ69" s="237">
        <v>17</v>
      </c>
      <c r="BK69" s="242">
        <f t="shared" si="64"/>
        <v>0</v>
      </c>
      <c r="BL69" s="242">
        <f t="shared" si="96"/>
        <v>0</v>
      </c>
      <c r="BM69" s="242">
        <f t="shared" si="20"/>
        <v>0</v>
      </c>
      <c r="BN69" s="242">
        <f t="shared" si="65"/>
        <v>0</v>
      </c>
      <c r="BO69" s="243">
        <f t="shared" si="66"/>
        <v>0</v>
      </c>
      <c r="BP69" s="245"/>
      <c r="BQ69" s="246">
        <f>VLOOKUP(BT69,[2]תחזיות!$B$4:$E$1000,2)</f>
        <v>1.7191299999999986E-2</v>
      </c>
      <c r="BR69" s="134">
        <f t="shared" si="21"/>
        <v>1.0159416666666655E-3</v>
      </c>
      <c r="BS69" s="3">
        <f t="shared" si="67"/>
        <v>484</v>
      </c>
      <c r="BT69" s="237">
        <v>17</v>
      </c>
      <c r="BU69" s="238">
        <f t="shared" si="68"/>
        <v>210746.50851450328</v>
      </c>
      <c r="BV69" s="238">
        <f t="shared" si="69"/>
        <v>1105.4831939398607</v>
      </c>
      <c r="BW69" s="238">
        <f t="shared" si="22"/>
        <v>891.37703483545567</v>
      </c>
      <c r="BX69" s="238">
        <f t="shared" si="23"/>
        <v>214.10615910440507</v>
      </c>
      <c r="BY69" s="239">
        <f t="shared" si="70"/>
        <v>18667.417166877531</v>
      </c>
      <c r="CA69" s="246">
        <f>VLOOKUP(CD69,[2]תחזיות!$B$4:$E$1000,4)</f>
        <v>2.2692515999999982E-2</v>
      </c>
      <c r="CB69" s="134">
        <f t="shared" si="24"/>
        <v>1.4743763333333318E-3</v>
      </c>
      <c r="CC69" s="3">
        <f t="shared" si="71"/>
        <v>484</v>
      </c>
      <c r="CD69" s="237">
        <v>17</v>
      </c>
      <c r="CE69" s="238">
        <f t="shared" si="72"/>
        <v>211420.14791068813</v>
      </c>
      <c r="CF69" s="238">
        <f t="shared" si="73"/>
        <v>1161.9564138614728</v>
      </c>
      <c r="CG69" s="238">
        <f t="shared" si="25"/>
        <v>850.24355139212184</v>
      </c>
      <c r="CH69" s="238">
        <f t="shared" si="26"/>
        <v>311.71286246935102</v>
      </c>
      <c r="CI69" s="239">
        <f t="shared" si="74"/>
        <v>19581.893915089357</v>
      </c>
      <c r="CJ69" s="1"/>
      <c r="CK69" s="246">
        <f>VLOOKUP(CN69,[2]תחזיות!$B$4:$E$1000,3)</f>
        <v>1.7191299999999986E-2</v>
      </c>
      <c r="CL69" s="134">
        <f t="shared" si="27"/>
        <v>1.0159416666666655E-3</v>
      </c>
      <c r="CM69" s="3">
        <f t="shared" si="75"/>
        <v>484</v>
      </c>
      <c r="CN69" s="237">
        <v>17</v>
      </c>
      <c r="CO69" s="238">
        <f t="shared" si="76"/>
        <v>210746.50851450328</v>
      </c>
      <c r="CP69" s="238">
        <f t="shared" si="97"/>
        <v>1105.4831939398607</v>
      </c>
      <c r="CQ69" s="238">
        <f t="shared" si="28"/>
        <v>891.37703483545567</v>
      </c>
      <c r="CR69" s="238">
        <f t="shared" si="29"/>
        <v>214.10615910440507</v>
      </c>
      <c r="CS69" s="239">
        <f t="shared" si="77"/>
        <v>18667.417166877531</v>
      </c>
      <c r="CT69" s="1"/>
      <c r="CU69" s="237">
        <v>17</v>
      </c>
      <c r="CV69" s="238">
        <f t="shared" si="78"/>
        <v>700277.53283725504</v>
      </c>
      <c r="CW69" s="238">
        <f t="shared" si="78"/>
        <v>4492.1641239509436</v>
      </c>
      <c r="CX69" s="238">
        <f t="shared" si="78"/>
        <v>3175.7814340470877</v>
      </c>
      <c r="CY69" s="238">
        <f t="shared" si="78"/>
        <v>1316.3826899038556</v>
      </c>
      <c r="CZ69" s="238">
        <f t="shared" si="78"/>
        <v>76215.860519538881</v>
      </c>
      <c r="DB69" s="237">
        <v>17</v>
      </c>
      <c r="DC69" s="238">
        <f t="shared" si="79"/>
        <v>701207.42240755656</v>
      </c>
      <c r="DD69" s="238">
        <f t="shared" si="79"/>
        <v>4550.4081770449138</v>
      </c>
      <c r="DE69" s="238">
        <f t="shared" si="79"/>
        <v>3136.021358737552</v>
      </c>
      <c r="DF69" s="238">
        <f t="shared" si="79"/>
        <v>1414.3868183073621</v>
      </c>
      <c r="DG69" s="238">
        <f t="shared" si="79"/>
        <v>77142.665796644913</v>
      </c>
      <c r="DH69" s="247"/>
      <c r="DI69" s="237">
        <v>17</v>
      </c>
      <c r="DJ69" s="238">
        <f t="shared" si="80"/>
        <v>700244.69861139404</v>
      </c>
      <c r="DK69" s="238">
        <f t="shared" si="80"/>
        <v>4491.9372209389012</v>
      </c>
      <c r="DL69" s="238">
        <f t="shared" si="80"/>
        <v>3175.6054544871909</v>
      </c>
      <c r="DM69" s="238">
        <f t="shared" si="80"/>
        <v>1316.3317664517101</v>
      </c>
      <c r="DN69" s="238">
        <f t="shared" si="80"/>
        <v>76214.300400029373</v>
      </c>
      <c r="DP69" s="3">
        <f t="shared" si="81"/>
        <v>484</v>
      </c>
      <c r="DQ69" s="237">
        <v>17</v>
      </c>
      <c r="DR69" s="238">
        <f t="shared" si="82"/>
        <v>0</v>
      </c>
      <c r="DS69" s="238">
        <f t="shared" si="83"/>
        <v>0</v>
      </c>
      <c r="DT69" s="238">
        <f t="shared" si="33"/>
        <v>0</v>
      </c>
      <c r="DU69" s="238">
        <f t="shared" si="84"/>
        <v>0</v>
      </c>
      <c r="DV69" s="239">
        <f t="shared" si="98"/>
        <v>0</v>
      </c>
      <c r="DX69" s="241">
        <f t="shared" si="85"/>
        <v>3.4599999999999999E-2</v>
      </c>
      <c r="DY69" s="241">
        <f t="shared" si="86"/>
        <v>2.8833333333333332E-3</v>
      </c>
      <c r="DZ69" s="237">
        <v>17</v>
      </c>
      <c r="EA69" s="242">
        <f t="shared" si="99"/>
        <v>0</v>
      </c>
      <c r="EB69" s="242">
        <f t="shared" si="100"/>
        <v>0</v>
      </c>
      <c r="EC69" s="242">
        <f t="shared" si="34"/>
        <v>0</v>
      </c>
      <c r="ED69" s="242">
        <f t="shared" si="35"/>
        <v>0</v>
      </c>
      <c r="EE69" s="243">
        <f t="shared" si="87"/>
        <v>0</v>
      </c>
      <c r="EF69" s="248"/>
      <c r="EG69" s="241">
        <f t="shared" si="88"/>
        <v>3.4599999999999999E-2</v>
      </c>
      <c r="EH69" s="241">
        <f t="shared" si="89"/>
        <v>2.8833333333333332E-3</v>
      </c>
      <c r="EI69" s="237">
        <v>17</v>
      </c>
      <c r="EJ69" s="242">
        <f t="shared" si="101"/>
        <v>0</v>
      </c>
      <c r="EK69" s="242">
        <f t="shared" si="102"/>
        <v>0</v>
      </c>
      <c r="EL69" s="242">
        <f t="shared" si="36"/>
        <v>0</v>
      </c>
      <c r="EM69" s="242">
        <f t="shared" si="37"/>
        <v>0</v>
      </c>
      <c r="EN69" s="243">
        <f t="shared" si="90"/>
        <v>0</v>
      </c>
      <c r="EO69" s="248"/>
      <c r="EP69" s="241">
        <f t="shared" si="91"/>
        <v>3.4599999999999999E-2</v>
      </c>
      <c r="EQ69" s="241">
        <f t="shared" si="92"/>
        <v>2.8833333333333332E-3</v>
      </c>
      <c r="ER69" s="237">
        <v>17</v>
      </c>
      <c r="ES69" s="242">
        <f t="shared" si="103"/>
        <v>0</v>
      </c>
      <c r="ET69" s="242">
        <f t="shared" si="104"/>
        <v>0</v>
      </c>
      <c r="EU69" s="242">
        <f t="shared" si="38"/>
        <v>0</v>
      </c>
      <c r="EV69" s="242">
        <f t="shared" si="39"/>
        <v>0</v>
      </c>
      <c r="EW69" s="243">
        <f t="shared" si="93"/>
        <v>0</v>
      </c>
    </row>
    <row r="70" spans="1:153" ht="14.25" customHeight="1" thickBot="1" x14ac:dyDescent="0.25">
      <c r="A70" s="3">
        <f t="shared" si="40"/>
        <v>514</v>
      </c>
      <c r="B70" s="237">
        <v>18</v>
      </c>
      <c r="C70" s="238">
        <f t="shared" si="41"/>
        <v>452496.94000911538</v>
      </c>
      <c r="D70" s="238">
        <f t="shared" si="5"/>
        <v>3145.2470524113855</v>
      </c>
      <c r="E70" s="238">
        <f t="shared" si="6"/>
        <v>2101.9902185014835</v>
      </c>
      <c r="F70" s="238">
        <f t="shared" si="7"/>
        <v>1043.2568339099023</v>
      </c>
      <c r="G70" s="239">
        <f t="shared" si="42"/>
        <v>56614.446943404961</v>
      </c>
      <c r="I70" s="240">
        <f>VLOOKUP(K70,[2]תחזיות!$B$4:$H$1000,5)</f>
        <v>1.11E-2</v>
      </c>
      <c r="J70" s="134">
        <f t="shared" si="8"/>
        <v>9.2500000000000004E-4</v>
      </c>
      <c r="K70" s="237">
        <v>18</v>
      </c>
      <c r="L70" s="242">
        <f t="shared" si="43"/>
        <v>34781.823368345598</v>
      </c>
      <c r="M70" s="242">
        <f t="shared" si="44"/>
        <v>241.65720393647678</v>
      </c>
      <c r="N70" s="242">
        <f t="shared" si="9"/>
        <v>187.7131723235334</v>
      </c>
      <c r="O70" s="242">
        <f t="shared" si="10"/>
        <v>53.94403161294337</v>
      </c>
      <c r="P70" s="243">
        <f t="shared" si="45"/>
        <v>4320.900665604252</v>
      </c>
      <c r="Q70" s="244"/>
      <c r="R70" s="240">
        <f>VLOOKUP(T70,[2]תחזיות!$B$4:$H$1000,7)</f>
        <v>1.8870000000000001E-2</v>
      </c>
      <c r="S70" s="134">
        <f t="shared" si="11"/>
        <v>1.5725000000000001E-3</v>
      </c>
      <c r="T70" s="237">
        <v>18</v>
      </c>
      <c r="U70" s="242">
        <f t="shared" si="46"/>
        <v>35059.601345787545</v>
      </c>
      <c r="V70" s="242">
        <f t="shared" si="47"/>
        <v>243.58715017974481</v>
      </c>
      <c r="W70" s="242">
        <f t="shared" si="12"/>
        <v>189.21230549993544</v>
      </c>
      <c r="X70" s="242">
        <f t="shared" si="48"/>
        <v>54.374844679809357</v>
      </c>
      <c r="Y70" s="243">
        <f t="shared" si="49"/>
        <v>4335.1591407417291</v>
      </c>
      <c r="Z70" s="245"/>
      <c r="AA70" s="240">
        <f>VLOOKUP(AC70,[2]תחזיות!$B$4:$H$1000,6)</f>
        <v>1.0090909090909091E-2</v>
      </c>
      <c r="AB70" s="134">
        <f t="shared" si="13"/>
        <v>8.4090909090909095E-4</v>
      </c>
      <c r="AC70" s="237">
        <v>18</v>
      </c>
      <c r="AD70" s="242">
        <f t="shared" si="50"/>
        <v>34746.21552725364</v>
      </c>
      <c r="AE70" s="242">
        <f t="shared" si="51"/>
        <v>241.40980772537623</v>
      </c>
      <c r="AF70" s="242">
        <f t="shared" si="14"/>
        <v>187.52100123634864</v>
      </c>
      <c r="AG70" s="242">
        <f t="shared" si="52"/>
        <v>53.888806489027601</v>
      </c>
      <c r="AH70" s="243">
        <f t="shared" si="53"/>
        <v>4319.0931498836571</v>
      </c>
      <c r="AI70" s="245"/>
      <c r="AJ70" s="241">
        <f t="shared" si="54"/>
        <v>2.7619999999999999E-2</v>
      </c>
      <c r="AK70" s="241">
        <f t="shared" si="55"/>
        <v>2.3016666666666667E-3</v>
      </c>
      <c r="AL70" s="240">
        <f>VLOOKUP(AN70,[2]תחזיות!$B$4:$H$1000,5)</f>
        <v>1.11E-2</v>
      </c>
      <c r="AM70" s="134">
        <f t="shared" si="15"/>
        <v>9.2500000000000004E-4</v>
      </c>
      <c r="AN70" s="237">
        <v>18</v>
      </c>
      <c r="AO70" s="242">
        <f t="shared" si="56"/>
        <v>0</v>
      </c>
      <c r="AP70" s="242">
        <f t="shared" si="94"/>
        <v>0</v>
      </c>
      <c r="AQ70" s="242">
        <f t="shared" si="16"/>
        <v>0</v>
      </c>
      <c r="AR70" s="242">
        <f t="shared" si="57"/>
        <v>0</v>
      </c>
      <c r="AS70" s="243">
        <f t="shared" si="58"/>
        <v>0</v>
      </c>
      <c r="AT70" s="244"/>
      <c r="AU70" s="241">
        <f t="shared" si="59"/>
        <v>2.7619999999999999E-2</v>
      </c>
      <c r="AV70" s="241">
        <f t="shared" si="60"/>
        <v>2.3016666666666667E-3</v>
      </c>
      <c r="AW70" s="240">
        <f>VLOOKUP(AY70,[2]תחזיות!$B$4:$H$1000,7)</f>
        <v>1.8870000000000001E-2</v>
      </c>
      <c r="AX70" s="134">
        <f t="shared" si="17"/>
        <v>1.5725000000000001E-3</v>
      </c>
      <c r="AY70" s="237">
        <v>18</v>
      </c>
      <c r="AZ70" s="242">
        <f t="shared" si="61"/>
        <v>0</v>
      </c>
      <c r="BA70" s="242">
        <f t="shared" si="95"/>
        <v>0</v>
      </c>
      <c r="BB70" s="242">
        <f t="shared" si="18"/>
        <v>0</v>
      </c>
      <c r="BC70" s="242">
        <f t="shared" si="62"/>
        <v>0</v>
      </c>
      <c r="BD70" s="243">
        <f t="shared" si="63"/>
        <v>0</v>
      </c>
      <c r="BE70" s="245"/>
      <c r="BF70" s="245"/>
      <c r="BG70" s="245"/>
      <c r="BH70" s="240">
        <f>VLOOKUP(BJ70,[2]תחזיות!$B$4:$H$1000,6)</f>
        <v>1.0090909090909091E-2</v>
      </c>
      <c r="BI70" s="134">
        <f t="shared" si="19"/>
        <v>8.4090909090909095E-4</v>
      </c>
      <c r="BJ70" s="237">
        <v>18</v>
      </c>
      <c r="BK70" s="242">
        <f t="shared" si="64"/>
        <v>0</v>
      </c>
      <c r="BL70" s="242">
        <f t="shared" si="96"/>
        <v>0</v>
      </c>
      <c r="BM70" s="242">
        <f t="shared" si="20"/>
        <v>0</v>
      </c>
      <c r="BN70" s="242">
        <f t="shared" si="65"/>
        <v>0</v>
      </c>
      <c r="BO70" s="243">
        <f t="shared" si="66"/>
        <v>0</v>
      </c>
      <c r="BP70" s="245"/>
      <c r="BQ70" s="246">
        <f>VLOOKUP(BT70,[2]תחזיות!$B$4:$E$1000,2)</f>
        <v>1.7299599999999984E-2</v>
      </c>
      <c r="BR70" s="134">
        <f t="shared" si="21"/>
        <v>1.0249666666666652E-3</v>
      </c>
      <c r="BS70" s="3">
        <f t="shared" si="67"/>
        <v>514</v>
      </c>
      <c r="BT70" s="237">
        <v>18</v>
      </c>
      <c r="BU70" s="238">
        <f t="shared" si="68"/>
        <v>209855.13147966782</v>
      </c>
      <c r="BV70" s="238">
        <f t="shared" si="69"/>
        <v>1106.5024610489322</v>
      </c>
      <c r="BW70" s="238">
        <f t="shared" si="22"/>
        <v>891.40794645332232</v>
      </c>
      <c r="BX70" s="238">
        <f t="shared" si="23"/>
        <v>215.09451459560989</v>
      </c>
      <c r="BY70" s="239">
        <f t="shared" si="70"/>
        <v>19773.919627926462</v>
      </c>
      <c r="CA70" s="246">
        <f>VLOOKUP(CD70,[2]תחזיות!$B$4:$E$1000,4)</f>
        <v>2.2835471999999982E-2</v>
      </c>
      <c r="CB70" s="134">
        <f t="shared" si="24"/>
        <v>1.4862893333333317E-3</v>
      </c>
      <c r="CC70" s="3">
        <f t="shared" si="71"/>
        <v>514</v>
      </c>
      <c r="CD70" s="237">
        <v>18</v>
      </c>
      <c r="CE70" s="238">
        <f t="shared" si="72"/>
        <v>210569.90435929602</v>
      </c>
      <c r="CF70" s="238">
        <f t="shared" si="73"/>
        <v>1163.3466375055796</v>
      </c>
      <c r="CG70" s="238">
        <f t="shared" si="25"/>
        <v>850.37883473533805</v>
      </c>
      <c r="CH70" s="238">
        <f t="shared" si="26"/>
        <v>312.96780277024152</v>
      </c>
      <c r="CI70" s="239">
        <f t="shared" si="74"/>
        <v>20745.240552594936</v>
      </c>
      <c r="CJ70" s="1"/>
      <c r="CK70" s="246">
        <f>VLOOKUP(CN70,[2]תחזיות!$B$4:$E$1000,3)</f>
        <v>1.7299599999999984E-2</v>
      </c>
      <c r="CL70" s="134">
        <f t="shared" si="27"/>
        <v>1.0249666666666652E-3</v>
      </c>
      <c r="CM70" s="3">
        <f t="shared" si="75"/>
        <v>514</v>
      </c>
      <c r="CN70" s="237">
        <v>18</v>
      </c>
      <c r="CO70" s="238">
        <f t="shared" si="76"/>
        <v>209855.13147966782</v>
      </c>
      <c r="CP70" s="238">
        <f t="shared" si="97"/>
        <v>1106.5024610489322</v>
      </c>
      <c r="CQ70" s="238">
        <f t="shared" si="28"/>
        <v>891.40794645332232</v>
      </c>
      <c r="CR70" s="238">
        <f t="shared" si="29"/>
        <v>215.09451459560989</v>
      </c>
      <c r="CS70" s="239">
        <f t="shared" si="77"/>
        <v>19773.919627926462</v>
      </c>
      <c r="CT70" s="1"/>
      <c r="CU70" s="237">
        <v>18</v>
      </c>
      <c r="CV70" s="238">
        <f t="shared" si="78"/>
        <v>697133.89485712885</v>
      </c>
      <c r="CW70" s="238">
        <f t="shared" si="78"/>
        <v>4493.4067173967942</v>
      </c>
      <c r="CX70" s="238">
        <f t="shared" si="78"/>
        <v>3181.1113372783393</v>
      </c>
      <c r="CY70" s="238">
        <f t="shared" si="78"/>
        <v>1312.2953801184556</v>
      </c>
      <c r="CZ70" s="238">
        <f t="shared" si="78"/>
        <v>80709.267236935673</v>
      </c>
      <c r="DB70" s="237">
        <v>18</v>
      </c>
      <c r="DC70" s="238">
        <f t="shared" si="79"/>
        <v>698126.44571419898</v>
      </c>
      <c r="DD70" s="238">
        <f t="shared" si="79"/>
        <v>4552.1808400967102</v>
      </c>
      <c r="DE70" s="238">
        <f t="shared" si="79"/>
        <v>3141.581358736757</v>
      </c>
      <c r="DF70" s="238">
        <f t="shared" si="79"/>
        <v>1410.5994813599532</v>
      </c>
      <c r="DG70" s="238">
        <f t="shared" si="79"/>
        <v>81694.846636741626</v>
      </c>
      <c r="DH70" s="247"/>
      <c r="DI70" s="237">
        <v>18</v>
      </c>
      <c r="DJ70" s="238">
        <f t="shared" si="80"/>
        <v>697098.2870160368</v>
      </c>
      <c r="DK70" s="238">
        <f t="shared" si="80"/>
        <v>4493.1593211856944</v>
      </c>
      <c r="DL70" s="238">
        <f t="shared" si="80"/>
        <v>3180.9191661911545</v>
      </c>
      <c r="DM70" s="238">
        <f t="shared" si="80"/>
        <v>1312.2401549945398</v>
      </c>
      <c r="DN70" s="238">
        <f t="shared" si="80"/>
        <v>80707.459721215084</v>
      </c>
      <c r="DP70" s="3">
        <f t="shared" si="81"/>
        <v>514</v>
      </c>
      <c r="DQ70" s="237">
        <v>18</v>
      </c>
      <c r="DR70" s="238">
        <f t="shared" si="82"/>
        <v>0</v>
      </c>
      <c r="DS70" s="238">
        <f t="shared" si="83"/>
        <v>0</v>
      </c>
      <c r="DT70" s="238">
        <f t="shared" si="33"/>
        <v>0</v>
      </c>
      <c r="DU70" s="238">
        <f t="shared" si="84"/>
        <v>0</v>
      </c>
      <c r="DV70" s="239">
        <f t="shared" si="98"/>
        <v>0</v>
      </c>
      <c r="DX70" s="241">
        <f t="shared" si="85"/>
        <v>3.4599999999999999E-2</v>
      </c>
      <c r="DY70" s="241">
        <f t="shared" si="86"/>
        <v>2.8833333333333332E-3</v>
      </c>
      <c r="DZ70" s="237">
        <v>18</v>
      </c>
      <c r="EA70" s="242">
        <f t="shared" si="99"/>
        <v>0</v>
      </c>
      <c r="EB70" s="242">
        <f t="shared" si="100"/>
        <v>0</v>
      </c>
      <c r="EC70" s="242">
        <f t="shared" si="34"/>
        <v>0</v>
      </c>
      <c r="ED70" s="242">
        <f t="shared" si="35"/>
        <v>0</v>
      </c>
      <c r="EE70" s="243">
        <f t="shared" si="87"/>
        <v>0</v>
      </c>
      <c r="EF70" s="248"/>
      <c r="EG70" s="241">
        <f t="shared" si="88"/>
        <v>3.4599999999999999E-2</v>
      </c>
      <c r="EH70" s="241">
        <f t="shared" si="89"/>
        <v>2.8833333333333332E-3</v>
      </c>
      <c r="EI70" s="237">
        <v>18</v>
      </c>
      <c r="EJ70" s="242">
        <f t="shared" si="101"/>
        <v>0</v>
      </c>
      <c r="EK70" s="242">
        <f t="shared" si="102"/>
        <v>0</v>
      </c>
      <c r="EL70" s="242">
        <f t="shared" si="36"/>
        <v>0</v>
      </c>
      <c r="EM70" s="242">
        <f t="shared" si="37"/>
        <v>0</v>
      </c>
      <c r="EN70" s="243">
        <f t="shared" si="90"/>
        <v>0</v>
      </c>
      <c r="EO70" s="248"/>
      <c r="EP70" s="241">
        <f t="shared" si="91"/>
        <v>3.4599999999999999E-2</v>
      </c>
      <c r="EQ70" s="241">
        <f t="shared" si="92"/>
        <v>2.8833333333333332E-3</v>
      </c>
      <c r="ER70" s="237">
        <v>18</v>
      </c>
      <c r="ES70" s="242">
        <f t="shared" si="103"/>
        <v>0</v>
      </c>
      <c r="ET70" s="242">
        <f t="shared" si="104"/>
        <v>0</v>
      </c>
      <c r="EU70" s="242">
        <f t="shared" si="38"/>
        <v>0</v>
      </c>
      <c r="EV70" s="242">
        <f t="shared" si="39"/>
        <v>0</v>
      </c>
      <c r="EW70" s="243">
        <f t="shared" si="93"/>
        <v>0</v>
      </c>
    </row>
    <row r="71" spans="1:153" ht="14.25" customHeight="1" thickBot="1" x14ac:dyDescent="0.25">
      <c r="A71" s="3">
        <f t="shared" si="40"/>
        <v>545</v>
      </c>
      <c r="B71" s="237">
        <v>19</v>
      </c>
      <c r="C71" s="238">
        <f t="shared" si="41"/>
        <v>450394.9497906139</v>
      </c>
      <c r="D71" s="238">
        <f t="shared" si="5"/>
        <v>3145.2470524113855</v>
      </c>
      <c r="E71" s="238">
        <f t="shared" si="6"/>
        <v>2106.8364737274728</v>
      </c>
      <c r="F71" s="238">
        <f t="shared" si="7"/>
        <v>1038.4105786839127</v>
      </c>
      <c r="G71" s="239">
        <f t="shared" si="42"/>
        <v>59759.693995816349</v>
      </c>
      <c r="I71" s="240">
        <f>VLOOKUP(K71,[2]תחזיות!$B$4:$H$1000,5)</f>
        <v>1.11E-2</v>
      </c>
      <c r="J71" s="134">
        <f t="shared" si="8"/>
        <v>9.2500000000000004E-4</v>
      </c>
      <c r="K71" s="237">
        <v>19</v>
      </c>
      <c r="L71" s="242">
        <f t="shared" si="43"/>
        <v>34626.109747953386</v>
      </c>
      <c r="M71" s="242">
        <f t="shared" si="44"/>
        <v>241.88073685011798</v>
      </c>
      <c r="N71" s="242">
        <f t="shared" si="9"/>
        <v>188.17820552806069</v>
      </c>
      <c r="O71" s="242">
        <f t="shared" si="10"/>
        <v>53.702531322057304</v>
      </c>
      <c r="P71" s="243">
        <f t="shared" si="45"/>
        <v>4562.7814024543704</v>
      </c>
      <c r="Q71" s="244"/>
      <c r="R71" s="240">
        <f>VLOOKUP(T71,[2]תחזיות!$B$4:$H$1000,7)</f>
        <v>1.8870000000000001E-2</v>
      </c>
      <c r="S71" s="134">
        <f t="shared" si="11"/>
        <v>1.5725000000000001E-3</v>
      </c>
      <c r="T71" s="237">
        <v>19</v>
      </c>
      <c r="U71" s="242">
        <f t="shared" si="46"/>
        <v>34925.222727053464</v>
      </c>
      <c r="V71" s="242">
        <f t="shared" si="47"/>
        <v>243.97019097340245</v>
      </c>
      <c r="W71" s="242">
        <f t="shared" si="12"/>
        <v>189.80375757727791</v>
      </c>
      <c r="X71" s="242">
        <f t="shared" si="48"/>
        <v>54.166433396124553</v>
      </c>
      <c r="Y71" s="243">
        <f t="shared" si="49"/>
        <v>4579.1293317151312</v>
      </c>
      <c r="Z71" s="245"/>
      <c r="AA71" s="240">
        <f>VLOOKUP(AC71,[2]תחזיות!$B$4:$H$1000,6)</f>
        <v>1.0090909090909091E-2</v>
      </c>
      <c r="AB71" s="134">
        <f t="shared" si="13"/>
        <v>8.4090909090909095E-4</v>
      </c>
      <c r="AC71" s="237">
        <v>19</v>
      </c>
      <c r="AD71" s="242">
        <f t="shared" si="50"/>
        <v>34587.755246414177</v>
      </c>
      <c r="AE71" s="242">
        <f t="shared" si="51"/>
        <v>241.61281142732716</v>
      </c>
      <c r="AF71" s="242">
        <f t="shared" si="14"/>
        <v>187.96976509608299</v>
      </c>
      <c r="AG71" s="242">
        <f t="shared" si="52"/>
        <v>53.643046331244179</v>
      </c>
      <c r="AH71" s="243">
        <f t="shared" si="53"/>
        <v>4560.7059613109841</v>
      </c>
      <c r="AI71" s="245"/>
      <c r="AJ71" s="241">
        <f t="shared" si="54"/>
        <v>2.7619999999999999E-2</v>
      </c>
      <c r="AK71" s="241">
        <f t="shared" si="55"/>
        <v>2.3016666666666667E-3</v>
      </c>
      <c r="AL71" s="240">
        <f>VLOOKUP(AN71,[2]תחזיות!$B$4:$H$1000,5)</f>
        <v>1.11E-2</v>
      </c>
      <c r="AM71" s="134">
        <f t="shared" si="15"/>
        <v>9.2500000000000004E-4</v>
      </c>
      <c r="AN71" s="237">
        <v>19</v>
      </c>
      <c r="AO71" s="242">
        <f t="shared" si="56"/>
        <v>0</v>
      </c>
      <c r="AP71" s="242">
        <f t="shared" si="94"/>
        <v>0</v>
      </c>
      <c r="AQ71" s="242">
        <f t="shared" si="16"/>
        <v>0</v>
      </c>
      <c r="AR71" s="242">
        <f t="shared" si="57"/>
        <v>0</v>
      </c>
      <c r="AS71" s="243">
        <f t="shared" si="58"/>
        <v>0</v>
      </c>
      <c r="AT71" s="244"/>
      <c r="AU71" s="241">
        <f t="shared" si="59"/>
        <v>2.7619999999999999E-2</v>
      </c>
      <c r="AV71" s="241">
        <f t="shared" si="60"/>
        <v>2.3016666666666667E-3</v>
      </c>
      <c r="AW71" s="240">
        <f>VLOOKUP(AY71,[2]תחזיות!$B$4:$H$1000,7)</f>
        <v>1.8870000000000001E-2</v>
      </c>
      <c r="AX71" s="134">
        <f t="shared" si="17"/>
        <v>1.5725000000000001E-3</v>
      </c>
      <c r="AY71" s="237">
        <v>19</v>
      </c>
      <c r="AZ71" s="242">
        <f t="shared" si="61"/>
        <v>0</v>
      </c>
      <c r="BA71" s="242">
        <f t="shared" si="95"/>
        <v>0</v>
      </c>
      <c r="BB71" s="242">
        <f t="shared" si="18"/>
        <v>0</v>
      </c>
      <c r="BC71" s="242">
        <f t="shared" si="62"/>
        <v>0</v>
      </c>
      <c r="BD71" s="243">
        <f t="shared" si="63"/>
        <v>0</v>
      </c>
      <c r="BE71" s="245"/>
      <c r="BF71" s="245"/>
      <c r="BG71" s="245"/>
      <c r="BH71" s="240">
        <f>VLOOKUP(BJ71,[2]תחזיות!$B$4:$H$1000,6)</f>
        <v>1.0090909090909091E-2</v>
      </c>
      <c r="BI71" s="134">
        <f t="shared" si="19"/>
        <v>8.4090909090909095E-4</v>
      </c>
      <c r="BJ71" s="237">
        <v>19</v>
      </c>
      <c r="BK71" s="242">
        <f t="shared" si="64"/>
        <v>0</v>
      </c>
      <c r="BL71" s="242">
        <f t="shared" si="96"/>
        <v>0</v>
      </c>
      <c r="BM71" s="242">
        <f t="shared" si="20"/>
        <v>0</v>
      </c>
      <c r="BN71" s="242">
        <f t="shared" si="65"/>
        <v>0</v>
      </c>
      <c r="BO71" s="243">
        <f t="shared" si="66"/>
        <v>0</v>
      </c>
      <c r="BP71" s="245"/>
      <c r="BQ71" s="246">
        <f>VLOOKUP(BT71,[2]תחזיות!$B$4:$E$1000,2)</f>
        <v>1.7407899999999983E-2</v>
      </c>
      <c r="BR71" s="134">
        <f t="shared" si="21"/>
        <v>1.0339916666666652E-3</v>
      </c>
      <c r="BS71" s="3">
        <f t="shared" si="67"/>
        <v>545</v>
      </c>
      <c r="BT71" s="237">
        <v>19</v>
      </c>
      <c r="BU71" s="238">
        <f t="shared" si="68"/>
        <v>208963.72353321451</v>
      </c>
      <c r="BV71" s="238">
        <f t="shared" si="69"/>
        <v>1107.5176928675132</v>
      </c>
      <c r="BW71" s="238">
        <f t="shared" si="22"/>
        <v>891.45094409853255</v>
      </c>
      <c r="BX71" s="238">
        <f t="shared" si="23"/>
        <v>216.06674876898072</v>
      </c>
      <c r="BY71" s="239">
        <f t="shared" si="70"/>
        <v>20881.437320793975</v>
      </c>
      <c r="CA71" s="246">
        <f>VLOOKUP(CD71,[2]תחזיות!$B$4:$E$1000,4)</f>
        <v>2.2978427999999978E-2</v>
      </c>
      <c r="CB71" s="134">
        <f t="shared" si="24"/>
        <v>1.4982023333333313E-3</v>
      </c>
      <c r="CC71" s="3">
        <f t="shared" si="71"/>
        <v>545</v>
      </c>
      <c r="CD71" s="237">
        <v>19</v>
      </c>
      <c r="CE71" s="238">
        <f t="shared" si="72"/>
        <v>209719.52552456068</v>
      </c>
      <c r="CF71" s="238">
        <f t="shared" si="73"/>
        <v>1164.7316944927347</v>
      </c>
      <c r="CG71" s="238">
        <f t="shared" si="25"/>
        <v>850.52941200627879</v>
      </c>
      <c r="CH71" s="238">
        <f t="shared" si="26"/>
        <v>314.20228248645594</v>
      </c>
      <c r="CI71" s="239">
        <f t="shared" si="74"/>
        <v>21909.97224708767</v>
      </c>
      <c r="CJ71" s="1"/>
      <c r="CK71" s="246">
        <f>VLOOKUP(CN71,[2]תחזיות!$B$4:$E$1000,3)</f>
        <v>1.7407899999999983E-2</v>
      </c>
      <c r="CL71" s="134">
        <f t="shared" si="27"/>
        <v>1.0339916666666652E-3</v>
      </c>
      <c r="CM71" s="3">
        <f t="shared" si="75"/>
        <v>545</v>
      </c>
      <c r="CN71" s="237">
        <v>19</v>
      </c>
      <c r="CO71" s="238">
        <f t="shared" si="76"/>
        <v>208963.72353321451</v>
      </c>
      <c r="CP71" s="238">
        <f t="shared" si="97"/>
        <v>1107.5176928675132</v>
      </c>
      <c r="CQ71" s="238">
        <f t="shared" si="28"/>
        <v>891.45094409853255</v>
      </c>
      <c r="CR71" s="238">
        <f t="shared" si="29"/>
        <v>216.06674876898072</v>
      </c>
      <c r="CS71" s="239">
        <f t="shared" si="77"/>
        <v>20881.437320793975</v>
      </c>
      <c r="CT71" s="1"/>
      <c r="CU71" s="237">
        <v>19</v>
      </c>
      <c r="CV71" s="238">
        <f t="shared" si="78"/>
        <v>693984.78307178174</v>
      </c>
      <c r="CW71" s="238">
        <f t="shared" si="78"/>
        <v>4494.6454821290172</v>
      </c>
      <c r="CX71" s="238">
        <f t="shared" si="78"/>
        <v>3186.4656233540663</v>
      </c>
      <c r="CY71" s="238">
        <f t="shared" si="78"/>
        <v>1308.1798587749508</v>
      </c>
      <c r="CZ71" s="238">
        <f t="shared" si="78"/>
        <v>85203.912719064698</v>
      </c>
      <c r="DB71" s="237">
        <v>19</v>
      </c>
      <c r="DC71" s="238">
        <f t="shared" si="79"/>
        <v>695039.69804222812</v>
      </c>
      <c r="DD71" s="238">
        <f t="shared" si="79"/>
        <v>4553.9489378775224</v>
      </c>
      <c r="DE71" s="238">
        <f t="shared" si="79"/>
        <v>3147.1696433110296</v>
      </c>
      <c r="DF71" s="238">
        <f t="shared" si="79"/>
        <v>1406.7792945664933</v>
      </c>
      <c r="DG71" s="238">
        <f t="shared" si="79"/>
        <v>86248.795574619144</v>
      </c>
      <c r="DH71" s="247"/>
      <c r="DI71" s="237">
        <v>19</v>
      </c>
      <c r="DJ71" s="238">
        <f t="shared" si="80"/>
        <v>693946.4285702426</v>
      </c>
      <c r="DK71" s="238">
        <f t="shared" si="80"/>
        <v>4494.3775567062257</v>
      </c>
      <c r="DL71" s="238">
        <f t="shared" si="80"/>
        <v>3186.2571829220883</v>
      </c>
      <c r="DM71" s="238">
        <f t="shared" si="80"/>
        <v>1308.1203737841377</v>
      </c>
      <c r="DN71" s="238">
        <f t="shared" si="80"/>
        <v>85201.83727792131</v>
      </c>
      <c r="DP71" s="3">
        <f t="shared" si="81"/>
        <v>545</v>
      </c>
      <c r="DQ71" s="237">
        <v>19</v>
      </c>
      <c r="DR71" s="238">
        <f t="shared" si="82"/>
        <v>0</v>
      </c>
      <c r="DS71" s="238">
        <f t="shared" si="83"/>
        <v>0</v>
      </c>
      <c r="DT71" s="238">
        <f t="shared" si="33"/>
        <v>0</v>
      </c>
      <c r="DU71" s="238">
        <f t="shared" si="84"/>
        <v>0</v>
      </c>
      <c r="DV71" s="239">
        <f t="shared" si="98"/>
        <v>0</v>
      </c>
      <c r="DX71" s="241">
        <f t="shared" si="85"/>
        <v>3.4599999999999999E-2</v>
      </c>
      <c r="DY71" s="241">
        <f t="shared" si="86"/>
        <v>2.8833333333333332E-3</v>
      </c>
      <c r="DZ71" s="237">
        <v>19</v>
      </c>
      <c r="EA71" s="242">
        <f t="shared" si="99"/>
        <v>0</v>
      </c>
      <c r="EB71" s="242">
        <f t="shared" si="100"/>
        <v>0</v>
      </c>
      <c r="EC71" s="242">
        <f t="shared" si="34"/>
        <v>0</v>
      </c>
      <c r="ED71" s="242">
        <f t="shared" si="35"/>
        <v>0</v>
      </c>
      <c r="EE71" s="243">
        <f t="shared" si="87"/>
        <v>0</v>
      </c>
      <c r="EF71" s="248"/>
      <c r="EG71" s="241">
        <f t="shared" si="88"/>
        <v>3.4599999999999999E-2</v>
      </c>
      <c r="EH71" s="241">
        <f t="shared" si="89"/>
        <v>2.8833333333333332E-3</v>
      </c>
      <c r="EI71" s="237">
        <v>19</v>
      </c>
      <c r="EJ71" s="242">
        <f t="shared" si="101"/>
        <v>0</v>
      </c>
      <c r="EK71" s="242">
        <f t="shared" si="102"/>
        <v>0</v>
      </c>
      <c r="EL71" s="242">
        <f t="shared" si="36"/>
        <v>0</v>
      </c>
      <c r="EM71" s="242">
        <f t="shared" si="37"/>
        <v>0</v>
      </c>
      <c r="EN71" s="243">
        <f t="shared" si="90"/>
        <v>0</v>
      </c>
      <c r="EO71" s="248"/>
      <c r="EP71" s="241">
        <f t="shared" si="91"/>
        <v>3.4599999999999999E-2</v>
      </c>
      <c r="EQ71" s="241">
        <f t="shared" si="92"/>
        <v>2.8833333333333332E-3</v>
      </c>
      <c r="ER71" s="237">
        <v>19</v>
      </c>
      <c r="ES71" s="242">
        <f t="shared" si="103"/>
        <v>0</v>
      </c>
      <c r="ET71" s="242">
        <f t="shared" si="104"/>
        <v>0</v>
      </c>
      <c r="EU71" s="242">
        <f t="shared" si="38"/>
        <v>0</v>
      </c>
      <c r="EV71" s="242">
        <f t="shared" si="39"/>
        <v>0</v>
      </c>
      <c r="EW71" s="243">
        <f t="shared" si="93"/>
        <v>0</v>
      </c>
    </row>
    <row r="72" spans="1:153" ht="14.25" customHeight="1" thickBot="1" x14ac:dyDescent="0.25">
      <c r="A72" s="3">
        <f t="shared" si="40"/>
        <v>575</v>
      </c>
      <c r="B72" s="237">
        <v>20</v>
      </c>
      <c r="C72" s="238">
        <f t="shared" si="41"/>
        <v>448288.11331688642</v>
      </c>
      <c r="D72" s="238">
        <f t="shared" si="5"/>
        <v>3145.2470524113855</v>
      </c>
      <c r="E72" s="238">
        <f t="shared" si="6"/>
        <v>2111.6939022641222</v>
      </c>
      <c r="F72" s="238">
        <f t="shared" si="7"/>
        <v>1033.5531501472633</v>
      </c>
      <c r="G72" s="239">
        <f t="shared" si="42"/>
        <v>62904.941048227738</v>
      </c>
      <c r="I72" s="240">
        <f>VLOOKUP(K72,[2]תחזיות!$B$4:$H$1000,5)</f>
        <v>1.11E-2</v>
      </c>
      <c r="J72" s="134">
        <f t="shared" si="8"/>
        <v>9.2500000000000004E-4</v>
      </c>
      <c r="K72" s="237">
        <v>20</v>
      </c>
      <c r="L72" s="242">
        <f t="shared" si="43"/>
        <v>34469.786629102069</v>
      </c>
      <c r="M72" s="242">
        <f t="shared" si="44"/>
        <v>242.10447653170436</v>
      </c>
      <c r="N72" s="242">
        <f t="shared" si="9"/>
        <v>188.64439078749518</v>
      </c>
      <c r="O72" s="242">
        <f t="shared" si="10"/>
        <v>53.460085744209195</v>
      </c>
      <c r="P72" s="243">
        <f t="shared" si="45"/>
        <v>4804.8858789860751</v>
      </c>
      <c r="Q72" s="244"/>
      <c r="R72" s="240">
        <f>VLOOKUP(T72,[2]תחזיות!$B$4:$H$1000,7)</f>
        <v>1.8870000000000001E-2</v>
      </c>
      <c r="S72" s="134">
        <f t="shared" si="11"/>
        <v>1.5725000000000001E-3</v>
      </c>
      <c r="T72" s="237">
        <v>20</v>
      </c>
      <c r="U72" s="242">
        <f t="shared" si="46"/>
        <v>34790.040415805692</v>
      </c>
      <c r="V72" s="242">
        <f t="shared" si="47"/>
        <v>244.35383409870815</v>
      </c>
      <c r="W72" s="242">
        <f t="shared" si="12"/>
        <v>190.39705845382434</v>
      </c>
      <c r="X72" s="242">
        <f t="shared" si="48"/>
        <v>53.956775644883798</v>
      </c>
      <c r="Y72" s="243">
        <f t="shared" si="49"/>
        <v>4823.4831658138392</v>
      </c>
      <c r="Z72" s="245"/>
      <c r="AA72" s="240">
        <f>VLOOKUP(AC72,[2]תחזיות!$B$4:$H$1000,6)</f>
        <v>1.0090909090909091E-2</v>
      </c>
      <c r="AB72" s="134">
        <f t="shared" si="13"/>
        <v>8.4090909090909095E-4</v>
      </c>
      <c r="AC72" s="237">
        <v>20</v>
      </c>
      <c r="AD72" s="242">
        <f t="shared" si="50"/>
        <v>34428.712573654659</v>
      </c>
      <c r="AE72" s="242">
        <f t="shared" si="51"/>
        <v>241.81598583693651</v>
      </c>
      <c r="AF72" s="242">
        <f t="shared" si="14"/>
        <v>188.41960291020362</v>
      </c>
      <c r="AG72" s="242">
        <f t="shared" si="52"/>
        <v>53.39638292673289</v>
      </c>
      <c r="AH72" s="243">
        <f t="shared" si="53"/>
        <v>4802.5219471479204</v>
      </c>
      <c r="AI72" s="245"/>
      <c r="AJ72" s="241">
        <f t="shared" si="54"/>
        <v>2.7619999999999999E-2</v>
      </c>
      <c r="AK72" s="241">
        <f t="shared" si="55"/>
        <v>2.3016666666666667E-3</v>
      </c>
      <c r="AL72" s="240">
        <f>VLOOKUP(AN72,[2]תחזיות!$B$4:$H$1000,5)</f>
        <v>1.11E-2</v>
      </c>
      <c r="AM72" s="134">
        <f t="shared" si="15"/>
        <v>9.2500000000000004E-4</v>
      </c>
      <c r="AN72" s="237">
        <v>20</v>
      </c>
      <c r="AO72" s="242">
        <f t="shared" si="56"/>
        <v>0</v>
      </c>
      <c r="AP72" s="242">
        <f t="shared" si="94"/>
        <v>0</v>
      </c>
      <c r="AQ72" s="242">
        <f t="shared" si="16"/>
        <v>0</v>
      </c>
      <c r="AR72" s="242">
        <f t="shared" si="57"/>
        <v>0</v>
      </c>
      <c r="AS72" s="243">
        <f t="shared" si="58"/>
        <v>0</v>
      </c>
      <c r="AT72" s="244"/>
      <c r="AU72" s="241">
        <f t="shared" si="59"/>
        <v>2.7619999999999999E-2</v>
      </c>
      <c r="AV72" s="241">
        <f t="shared" si="60"/>
        <v>2.3016666666666667E-3</v>
      </c>
      <c r="AW72" s="240">
        <f>VLOOKUP(AY72,[2]תחזיות!$B$4:$H$1000,7)</f>
        <v>1.8870000000000001E-2</v>
      </c>
      <c r="AX72" s="134">
        <f t="shared" si="17"/>
        <v>1.5725000000000001E-3</v>
      </c>
      <c r="AY72" s="237">
        <v>20</v>
      </c>
      <c r="AZ72" s="242">
        <f t="shared" si="61"/>
        <v>0</v>
      </c>
      <c r="BA72" s="242">
        <f t="shared" si="95"/>
        <v>0</v>
      </c>
      <c r="BB72" s="242">
        <f t="shared" si="18"/>
        <v>0</v>
      </c>
      <c r="BC72" s="242">
        <f t="shared" si="62"/>
        <v>0</v>
      </c>
      <c r="BD72" s="243">
        <f t="shared" si="63"/>
        <v>0</v>
      </c>
      <c r="BE72" s="245"/>
      <c r="BF72" s="245"/>
      <c r="BG72" s="245"/>
      <c r="BH72" s="240">
        <f>VLOOKUP(BJ72,[2]תחזיות!$B$4:$H$1000,6)</f>
        <v>1.0090909090909091E-2</v>
      </c>
      <c r="BI72" s="134">
        <f t="shared" si="19"/>
        <v>8.4090909090909095E-4</v>
      </c>
      <c r="BJ72" s="237">
        <v>20</v>
      </c>
      <c r="BK72" s="242">
        <f t="shared" si="64"/>
        <v>0</v>
      </c>
      <c r="BL72" s="242">
        <f t="shared" si="96"/>
        <v>0</v>
      </c>
      <c r="BM72" s="242">
        <f t="shared" si="20"/>
        <v>0</v>
      </c>
      <c r="BN72" s="242">
        <f t="shared" si="65"/>
        <v>0</v>
      </c>
      <c r="BO72" s="243">
        <f t="shared" si="66"/>
        <v>0</v>
      </c>
      <c r="BP72" s="245"/>
      <c r="BQ72" s="246">
        <f>VLOOKUP(BT72,[2]תחזיות!$B$4:$E$1000,2)</f>
        <v>1.7539379999999983E-2</v>
      </c>
      <c r="BR72" s="134">
        <f t="shared" si="21"/>
        <v>1.0449483333333318E-3</v>
      </c>
      <c r="BS72" s="3">
        <f t="shared" si="67"/>
        <v>575</v>
      </c>
      <c r="BT72" s="237">
        <v>20</v>
      </c>
      <c r="BU72" s="238">
        <f t="shared" si="68"/>
        <v>208072.27258911598</v>
      </c>
      <c r="BV72" s="238">
        <f t="shared" si="69"/>
        <v>1108.7453872564529</v>
      </c>
      <c r="BW72" s="238">
        <f t="shared" si="22"/>
        <v>891.32061280157745</v>
      </c>
      <c r="BX72" s="238">
        <f t="shared" si="23"/>
        <v>217.42477445487546</v>
      </c>
      <c r="BY72" s="239">
        <f t="shared" si="70"/>
        <v>21990.18270805043</v>
      </c>
      <c r="CA72" s="246">
        <f>VLOOKUP(CD72,[2]תחזיות!$B$4:$E$1000,4)</f>
        <v>2.3151981599999979E-2</v>
      </c>
      <c r="CB72" s="134">
        <f t="shared" si="24"/>
        <v>1.5126651333333314E-3</v>
      </c>
      <c r="CC72" s="3">
        <f t="shared" si="71"/>
        <v>575</v>
      </c>
      <c r="CD72" s="237">
        <v>20</v>
      </c>
      <c r="CE72" s="238">
        <f t="shared" si="72"/>
        <v>208868.99611255439</v>
      </c>
      <c r="CF72" s="238">
        <f t="shared" si="73"/>
        <v>1166.4070451033201</v>
      </c>
      <c r="CG72" s="238">
        <f t="shared" si="25"/>
        <v>850.45819724952389</v>
      </c>
      <c r="CH72" s="238">
        <f t="shared" si="26"/>
        <v>315.94884785379617</v>
      </c>
      <c r="CI72" s="239">
        <f t="shared" si="74"/>
        <v>23076.379292190988</v>
      </c>
      <c r="CJ72" s="1"/>
      <c r="CK72" s="246">
        <f>VLOOKUP(CN72,[2]תחזיות!$B$4:$E$1000,3)</f>
        <v>1.7539379999999983E-2</v>
      </c>
      <c r="CL72" s="134">
        <f t="shared" si="27"/>
        <v>1.0449483333333318E-3</v>
      </c>
      <c r="CM72" s="3">
        <f t="shared" si="75"/>
        <v>575</v>
      </c>
      <c r="CN72" s="237">
        <v>20</v>
      </c>
      <c r="CO72" s="238">
        <f t="shared" si="76"/>
        <v>208072.27258911598</v>
      </c>
      <c r="CP72" s="238">
        <f t="shared" si="97"/>
        <v>1108.7453872564529</v>
      </c>
      <c r="CQ72" s="238">
        <f t="shared" si="28"/>
        <v>891.32061280157745</v>
      </c>
      <c r="CR72" s="238">
        <f t="shared" si="29"/>
        <v>217.42477445487546</v>
      </c>
      <c r="CS72" s="239">
        <f t="shared" si="77"/>
        <v>21990.18270805043</v>
      </c>
      <c r="CT72" s="1"/>
      <c r="CU72" s="237">
        <v>20</v>
      </c>
      <c r="CV72" s="238">
        <f t="shared" si="78"/>
        <v>690830.17253510444</v>
      </c>
      <c r="CW72" s="238">
        <f t="shared" si="78"/>
        <v>4496.0969161995426</v>
      </c>
      <c r="CX72" s="238">
        <f t="shared" si="78"/>
        <v>3191.6589058531949</v>
      </c>
      <c r="CY72" s="238">
        <f t="shared" si="78"/>
        <v>1304.4380103463479</v>
      </c>
      <c r="CZ72" s="238">
        <f t="shared" si="78"/>
        <v>89700.009635264243</v>
      </c>
      <c r="DB72" s="237">
        <v>20</v>
      </c>
      <c r="DC72" s="238">
        <f t="shared" si="79"/>
        <v>691947.14984524646</v>
      </c>
      <c r="DD72" s="238">
        <f t="shared" si="79"/>
        <v>4556.0079316134143</v>
      </c>
      <c r="DE72" s="238">
        <f t="shared" si="79"/>
        <v>3152.5491579674704</v>
      </c>
      <c r="DF72" s="238">
        <f t="shared" si="79"/>
        <v>1403.4587736459432</v>
      </c>
      <c r="DG72" s="238">
        <f t="shared" si="79"/>
        <v>90804.803506232565</v>
      </c>
      <c r="DH72" s="247"/>
      <c r="DI72" s="237">
        <v>20</v>
      </c>
      <c r="DJ72" s="238">
        <f t="shared" si="80"/>
        <v>690789.09847965708</v>
      </c>
      <c r="DK72" s="238">
        <f t="shared" si="80"/>
        <v>4495.8084255047743</v>
      </c>
      <c r="DL72" s="238">
        <f t="shared" si="80"/>
        <v>3191.4341179759031</v>
      </c>
      <c r="DM72" s="238">
        <f t="shared" si="80"/>
        <v>1304.3743075288717</v>
      </c>
      <c r="DN72" s="238">
        <f t="shared" si="80"/>
        <v>89697.645703426082</v>
      </c>
      <c r="DP72" s="3">
        <f t="shared" si="81"/>
        <v>575</v>
      </c>
      <c r="DQ72" s="237">
        <v>20</v>
      </c>
      <c r="DR72" s="238">
        <f t="shared" si="82"/>
        <v>0</v>
      </c>
      <c r="DS72" s="238">
        <f t="shared" si="83"/>
        <v>0</v>
      </c>
      <c r="DT72" s="238">
        <f t="shared" si="33"/>
        <v>0</v>
      </c>
      <c r="DU72" s="238">
        <f t="shared" si="84"/>
        <v>0</v>
      </c>
      <c r="DV72" s="239">
        <f t="shared" si="98"/>
        <v>0</v>
      </c>
      <c r="DX72" s="241">
        <f t="shared" si="85"/>
        <v>3.4599999999999999E-2</v>
      </c>
      <c r="DY72" s="241">
        <f t="shared" si="86"/>
        <v>2.8833333333333332E-3</v>
      </c>
      <c r="DZ72" s="237">
        <v>20</v>
      </c>
      <c r="EA72" s="242">
        <f t="shared" si="99"/>
        <v>0</v>
      </c>
      <c r="EB72" s="242">
        <f t="shared" si="100"/>
        <v>0</v>
      </c>
      <c r="EC72" s="242">
        <f t="shared" si="34"/>
        <v>0</v>
      </c>
      <c r="ED72" s="242">
        <f t="shared" si="35"/>
        <v>0</v>
      </c>
      <c r="EE72" s="243">
        <f t="shared" si="87"/>
        <v>0</v>
      </c>
      <c r="EF72" s="248"/>
      <c r="EG72" s="241">
        <f t="shared" si="88"/>
        <v>3.4599999999999999E-2</v>
      </c>
      <c r="EH72" s="241">
        <f t="shared" si="89"/>
        <v>2.8833333333333332E-3</v>
      </c>
      <c r="EI72" s="237">
        <v>20</v>
      </c>
      <c r="EJ72" s="242">
        <f t="shared" si="101"/>
        <v>0</v>
      </c>
      <c r="EK72" s="242">
        <f t="shared" si="102"/>
        <v>0</v>
      </c>
      <c r="EL72" s="242">
        <f t="shared" si="36"/>
        <v>0</v>
      </c>
      <c r="EM72" s="242">
        <f t="shared" si="37"/>
        <v>0</v>
      </c>
      <c r="EN72" s="243">
        <f t="shared" si="90"/>
        <v>0</v>
      </c>
      <c r="EO72" s="248"/>
      <c r="EP72" s="241">
        <f t="shared" si="91"/>
        <v>3.4599999999999999E-2</v>
      </c>
      <c r="EQ72" s="241">
        <f t="shared" si="92"/>
        <v>2.8833333333333332E-3</v>
      </c>
      <c r="ER72" s="237">
        <v>20</v>
      </c>
      <c r="ES72" s="242">
        <f t="shared" si="103"/>
        <v>0</v>
      </c>
      <c r="ET72" s="242">
        <f t="shared" si="104"/>
        <v>0</v>
      </c>
      <c r="EU72" s="242">
        <f t="shared" si="38"/>
        <v>0</v>
      </c>
      <c r="EV72" s="242">
        <f t="shared" si="39"/>
        <v>0</v>
      </c>
      <c r="EW72" s="243">
        <f t="shared" si="93"/>
        <v>0</v>
      </c>
    </row>
    <row r="73" spans="1:153" ht="14.25" customHeight="1" thickBot="1" x14ac:dyDescent="0.25">
      <c r="A73" s="3">
        <f t="shared" si="40"/>
        <v>606</v>
      </c>
      <c r="B73" s="237">
        <v>21</v>
      </c>
      <c r="C73" s="238">
        <f t="shared" si="41"/>
        <v>446176.4194146223</v>
      </c>
      <c r="D73" s="238">
        <f t="shared" si="5"/>
        <v>3145.2470524113855</v>
      </c>
      <c r="E73" s="238">
        <f t="shared" si="6"/>
        <v>2116.5625298721197</v>
      </c>
      <c r="F73" s="238">
        <f t="shared" si="7"/>
        <v>1028.6845225392656</v>
      </c>
      <c r="G73" s="239">
        <f t="shared" si="42"/>
        <v>66050.18810063912</v>
      </c>
      <c r="I73" s="240">
        <f>VLOOKUP(K73,[2]תחזיות!$B$4:$H$1000,5)</f>
        <v>1.11E-2</v>
      </c>
      <c r="J73" s="134">
        <f t="shared" si="8"/>
        <v>9.2500000000000004E-4</v>
      </c>
      <c r="K73" s="237">
        <v>21</v>
      </c>
      <c r="L73" s="242">
        <f t="shared" si="43"/>
        <v>34312.852294885022</v>
      </c>
      <c r="M73" s="242">
        <f t="shared" si="44"/>
        <v>242.32842317249626</v>
      </c>
      <c r="N73" s="242">
        <f t="shared" si="9"/>
        <v>189.1117309558922</v>
      </c>
      <c r="O73" s="242">
        <f t="shared" si="10"/>
        <v>53.216692216604052</v>
      </c>
      <c r="P73" s="243">
        <f t="shared" si="45"/>
        <v>5047.2143021585716</v>
      </c>
      <c r="Q73" s="244"/>
      <c r="R73" s="240">
        <f>VLOOKUP(T73,[2]תחזיות!$B$4:$H$1000,7)</f>
        <v>1.8870000000000001E-2</v>
      </c>
      <c r="S73" s="134">
        <f t="shared" si="11"/>
        <v>1.5725000000000001E-3</v>
      </c>
      <c r="T73" s="237">
        <v>21</v>
      </c>
      <c r="U73" s="242">
        <f t="shared" si="46"/>
        <v>34654.051296531303</v>
      </c>
      <c r="V73" s="242">
        <f t="shared" si="47"/>
        <v>244.73808050282838</v>
      </c>
      <c r="W73" s="242">
        <f t="shared" si="12"/>
        <v>190.99221390867106</v>
      </c>
      <c r="X73" s="242">
        <f t="shared" si="48"/>
        <v>53.745866594157313</v>
      </c>
      <c r="Y73" s="243">
        <f t="shared" si="49"/>
        <v>5068.2212463166679</v>
      </c>
      <c r="Z73" s="245"/>
      <c r="AA73" s="240">
        <f>VLOOKUP(AC73,[2]תחזיות!$B$4:$H$1000,6)</f>
        <v>1.0090909090909091E-2</v>
      </c>
      <c r="AB73" s="134">
        <f t="shared" si="13"/>
        <v>8.4090909090909095E-4</v>
      </c>
      <c r="AC73" s="237">
        <v>21</v>
      </c>
      <c r="AD73" s="242">
        <f t="shared" si="50"/>
        <v>34269.085944378952</v>
      </c>
      <c r="AE73" s="242">
        <f t="shared" si="51"/>
        <v>242.01933109775399</v>
      </c>
      <c r="AF73" s="242">
        <f t="shared" si="14"/>
        <v>188.87051724883295</v>
      </c>
      <c r="AG73" s="242">
        <f t="shared" si="52"/>
        <v>53.14881384892103</v>
      </c>
      <c r="AH73" s="243">
        <f t="shared" si="53"/>
        <v>5044.5412782456742</v>
      </c>
      <c r="AI73" s="245"/>
      <c r="AJ73" s="241">
        <f t="shared" si="54"/>
        <v>2.7619999999999999E-2</v>
      </c>
      <c r="AK73" s="241">
        <f t="shared" si="55"/>
        <v>2.3016666666666667E-3</v>
      </c>
      <c r="AL73" s="240">
        <f>VLOOKUP(AN73,[2]תחזיות!$B$4:$H$1000,5)</f>
        <v>1.11E-2</v>
      </c>
      <c r="AM73" s="134">
        <f t="shared" si="15"/>
        <v>9.2500000000000004E-4</v>
      </c>
      <c r="AN73" s="237">
        <v>21</v>
      </c>
      <c r="AO73" s="242">
        <f t="shared" si="56"/>
        <v>0</v>
      </c>
      <c r="AP73" s="242">
        <f t="shared" si="94"/>
        <v>0</v>
      </c>
      <c r="AQ73" s="242">
        <f t="shared" si="16"/>
        <v>0</v>
      </c>
      <c r="AR73" s="242">
        <f t="shared" si="57"/>
        <v>0</v>
      </c>
      <c r="AS73" s="243">
        <f t="shared" si="58"/>
        <v>0</v>
      </c>
      <c r="AT73" s="244"/>
      <c r="AU73" s="241">
        <f t="shared" si="59"/>
        <v>2.7619999999999999E-2</v>
      </c>
      <c r="AV73" s="241">
        <f t="shared" si="60"/>
        <v>2.3016666666666667E-3</v>
      </c>
      <c r="AW73" s="240">
        <f>VLOOKUP(AY73,[2]תחזיות!$B$4:$H$1000,7)</f>
        <v>1.8870000000000001E-2</v>
      </c>
      <c r="AX73" s="134">
        <f t="shared" si="17"/>
        <v>1.5725000000000001E-3</v>
      </c>
      <c r="AY73" s="237">
        <v>21</v>
      </c>
      <c r="AZ73" s="242">
        <f t="shared" si="61"/>
        <v>0</v>
      </c>
      <c r="BA73" s="242">
        <f t="shared" si="95"/>
        <v>0</v>
      </c>
      <c r="BB73" s="242">
        <f t="shared" si="18"/>
        <v>0</v>
      </c>
      <c r="BC73" s="242">
        <f t="shared" si="62"/>
        <v>0</v>
      </c>
      <c r="BD73" s="243">
        <f t="shared" si="63"/>
        <v>0</v>
      </c>
      <c r="BE73" s="245"/>
      <c r="BF73" s="245"/>
      <c r="BG73" s="245"/>
      <c r="BH73" s="240">
        <f>VLOOKUP(BJ73,[2]תחזיות!$B$4:$H$1000,6)</f>
        <v>1.0090909090909091E-2</v>
      </c>
      <c r="BI73" s="134">
        <f t="shared" si="19"/>
        <v>8.4090909090909095E-4</v>
      </c>
      <c r="BJ73" s="237">
        <v>21</v>
      </c>
      <c r="BK73" s="242">
        <f t="shared" si="64"/>
        <v>0</v>
      </c>
      <c r="BL73" s="242">
        <f t="shared" si="96"/>
        <v>0</v>
      </c>
      <c r="BM73" s="242">
        <f t="shared" si="20"/>
        <v>0</v>
      </c>
      <c r="BN73" s="242">
        <f t="shared" si="65"/>
        <v>0</v>
      </c>
      <c r="BO73" s="243">
        <f t="shared" si="66"/>
        <v>0</v>
      </c>
      <c r="BP73" s="245"/>
      <c r="BQ73" s="246">
        <f>VLOOKUP(BT73,[2]תחזיות!$B$4:$E$1000,2)</f>
        <v>1.7670859999999983E-2</v>
      </c>
      <c r="BR73" s="134">
        <f t="shared" si="21"/>
        <v>1.0559049999999985E-3</v>
      </c>
      <c r="BS73" s="3">
        <f t="shared" si="67"/>
        <v>606</v>
      </c>
      <c r="BT73" s="237">
        <v>21</v>
      </c>
      <c r="BU73" s="238">
        <f t="shared" si="68"/>
        <v>207180.95197631439</v>
      </c>
      <c r="BV73" s="238">
        <f t="shared" si="69"/>
        <v>1109.9683143396539</v>
      </c>
      <c r="BW73" s="238">
        <f t="shared" si="22"/>
        <v>891.20491124310399</v>
      </c>
      <c r="BX73" s="238">
        <f t="shared" si="23"/>
        <v>218.76340309654992</v>
      </c>
      <c r="BY73" s="239">
        <f t="shared" si="70"/>
        <v>23100.151022390084</v>
      </c>
      <c r="CA73" s="246">
        <f>VLOOKUP(CD73,[2]תחזיות!$B$4:$E$1000,4)</f>
        <v>2.332553519999998E-2</v>
      </c>
      <c r="CB73" s="134">
        <f t="shared" si="24"/>
        <v>1.5271279333333315E-3</v>
      </c>
      <c r="CC73" s="3">
        <f t="shared" si="71"/>
        <v>606</v>
      </c>
      <c r="CD73" s="237">
        <v>21</v>
      </c>
      <c r="CE73" s="238">
        <f t="shared" si="72"/>
        <v>208018.53791530486</v>
      </c>
      <c r="CF73" s="238">
        <f t="shared" si="73"/>
        <v>1168.0763522594791</v>
      </c>
      <c r="CG73" s="238">
        <f t="shared" si="25"/>
        <v>850.40543235785833</v>
      </c>
      <c r="CH73" s="238">
        <f t="shared" si="26"/>
        <v>317.67091990162078</v>
      </c>
      <c r="CI73" s="239">
        <f t="shared" si="74"/>
        <v>24244.455644450467</v>
      </c>
      <c r="CJ73" s="1"/>
      <c r="CK73" s="246">
        <f>VLOOKUP(CN73,[2]תחזיות!$B$4:$E$1000,3)</f>
        <v>1.7670859999999983E-2</v>
      </c>
      <c r="CL73" s="134">
        <f t="shared" si="27"/>
        <v>1.0559049999999985E-3</v>
      </c>
      <c r="CM73" s="3">
        <f t="shared" si="75"/>
        <v>606</v>
      </c>
      <c r="CN73" s="237">
        <v>21</v>
      </c>
      <c r="CO73" s="238">
        <f t="shared" si="76"/>
        <v>207180.95197631439</v>
      </c>
      <c r="CP73" s="238">
        <f t="shared" si="97"/>
        <v>1109.9683143396539</v>
      </c>
      <c r="CQ73" s="238">
        <f t="shared" si="28"/>
        <v>891.20491124310399</v>
      </c>
      <c r="CR73" s="238">
        <f t="shared" si="29"/>
        <v>218.76340309654992</v>
      </c>
      <c r="CS73" s="239">
        <f t="shared" si="77"/>
        <v>23100.151022390084</v>
      </c>
      <c r="CT73" s="1"/>
      <c r="CU73" s="237">
        <v>21</v>
      </c>
      <c r="CV73" s="238">
        <f t="shared" si="78"/>
        <v>687670.22368582175</v>
      </c>
      <c r="CW73" s="238">
        <f t="shared" si="78"/>
        <v>4497.5437899235358</v>
      </c>
      <c r="CX73" s="238">
        <f t="shared" si="78"/>
        <v>3196.879172071116</v>
      </c>
      <c r="CY73" s="238">
        <f t="shared" si="78"/>
        <v>1300.6646178524195</v>
      </c>
      <c r="CZ73" s="238">
        <f t="shared" si="78"/>
        <v>94197.553425187769</v>
      </c>
      <c r="DB73" s="237">
        <v>21</v>
      </c>
      <c r="DC73" s="238">
        <f t="shared" si="79"/>
        <v>688849.00862645847</v>
      </c>
      <c r="DD73" s="238">
        <f t="shared" si="79"/>
        <v>4558.0614851736927</v>
      </c>
      <c r="DE73" s="238">
        <f t="shared" si="79"/>
        <v>3157.9601761386493</v>
      </c>
      <c r="DF73" s="238">
        <f t="shared" si="79"/>
        <v>1400.1013090350436</v>
      </c>
      <c r="DG73" s="238">
        <f t="shared" si="79"/>
        <v>95362.864991406255</v>
      </c>
      <c r="DH73" s="247"/>
      <c r="DI73" s="237">
        <v>21</v>
      </c>
      <c r="DJ73" s="238">
        <f t="shared" si="80"/>
        <v>687626.45733531564</v>
      </c>
      <c r="DK73" s="238">
        <f t="shared" si="80"/>
        <v>4497.2346978487931</v>
      </c>
      <c r="DL73" s="238">
        <f t="shared" si="80"/>
        <v>3196.6379583640569</v>
      </c>
      <c r="DM73" s="238">
        <f t="shared" si="80"/>
        <v>1300.5967394847364</v>
      </c>
      <c r="DN73" s="238">
        <f t="shared" si="80"/>
        <v>94194.880401274873</v>
      </c>
      <c r="DP73" s="3">
        <f t="shared" si="81"/>
        <v>606</v>
      </c>
      <c r="DQ73" s="237">
        <v>21</v>
      </c>
      <c r="DR73" s="238">
        <f t="shared" si="82"/>
        <v>0</v>
      </c>
      <c r="DS73" s="238">
        <f t="shared" si="83"/>
        <v>0</v>
      </c>
      <c r="DT73" s="238">
        <f t="shared" si="33"/>
        <v>0</v>
      </c>
      <c r="DU73" s="238">
        <f t="shared" si="84"/>
        <v>0</v>
      </c>
      <c r="DV73" s="239">
        <f t="shared" si="98"/>
        <v>0</v>
      </c>
      <c r="DX73" s="241">
        <f t="shared" si="85"/>
        <v>3.4599999999999999E-2</v>
      </c>
      <c r="DY73" s="241">
        <f t="shared" si="86"/>
        <v>2.8833333333333332E-3</v>
      </c>
      <c r="DZ73" s="237">
        <v>21</v>
      </c>
      <c r="EA73" s="242">
        <f t="shared" si="99"/>
        <v>0</v>
      </c>
      <c r="EB73" s="242">
        <f t="shared" si="100"/>
        <v>0</v>
      </c>
      <c r="EC73" s="242">
        <f t="shared" si="34"/>
        <v>0</v>
      </c>
      <c r="ED73" s="242">
        <f t="shared" si="35"/>
        <v>0</v>
      </c>
      <c r="EE73" s="243">
        <f t="shared" si="87"/>
        <v>0</v>
      </c>
      <c r="EF73" s="248"/>
      <c r="EG73" s="241">
        <f t="shared" si="88"/>
        <v>3.4599999999999999E-2</v>
      </c>
      <c r="EH73" s="241">
        <f t="shared" si="89"/>
        <v>2.8833333333333332E-3</v>
      </c>
      <c r="EI73" s="237">
        <v>21</v>
      </c>
      <c r="EJ73" s="242">
        <f t="shared" si="101"/>
        <v>0</v>
      </c>
      <c r="EK73" s="242">
        <f t="shared" si="102"/>
        <v>0</v>
      </c>
      <c r="EL73" s="242">
        <f t="shared" si="36"/>
        <v>0</v>
      </c>
      <c r="EM73" s="242">
        <f t="shared" si="37"/>
        <v>0</v>
      </c>
      <c r="EN73" s="243">
        <f t="shared" si="90"/>
        <v>0</v>
      </c>
      <c r="EO73" s="248"/>
      <c r="EP73" s="241">
        <f t="shared" si="91"/>
        <v>3.4599999999999999E-2</v>
      </c>
      <c r="EQ73" s="241">
        <f t="shared" si="92"/>
        <v>2.8833333333333332E-3</v>
      </c>
      <c r="ER73" s="237">
        <v>21</v>
      </c>
      <c r="ES73" s="242">
        <f t="shared" si="103"/>
        <v>0</v>
      </c>
      <c r="ET73" s="242">
        <f t="shared" si="104"/>
        <v>0</v>
      </c>
      <c r="EU73" s="242">
        <f t="shared" si="38"/>
        <v>0</v>
      </c>
      <c r="EV73" s="242">
        <f t="shared" si="39"/>
        <v>0</v>
      </c>
      <c r="EW73" s="243">
        <f t="shared" si="93"/>
        <v>0</v>
      </c>
    </row>
    <row r="74" spans="1:153" ht="14.25" customHeight="1" thickBot="1" x14ac:dyDescent="0.25">
      <c r="A74" s="3">
        <f t="shared" si="40"/>
        <v>637</v>
      </c>
      <c r="B74" s="237">
        <v>22</v>
      </c>
      <c r="C74" s="238">
        <f t="shared" si="41"/>
        <v>444059.85688475019</v>
      </c>
      <c r="D74" s="238">
        <f t="shared" si="5"/>
        <v>3145.2470524113855</v>
      </c>
      <c r="E74" s="238">
        <f t="shared" si="6"/>
        <v>2121.4423823715474</v>
      </c>
      <c r="F74" s="238">
        <f t="shared" si="7"/>
        <v>1023.8046700398381</v>
      </c>
      <c r="G74" s="239">
        <f t="shared" si="42"/>
        <v>69195.435153050508</v>
      </c>
      <c r="I74" s="240">
        <f>VLOOKUP(K74,[2]תחזיות!$B$4:$H$1000,5)</f>
        <v>1.11E-2</v>
      </c>
      <c r="J74" s="134">
        <f t="shared" si="8"/>
        <v>9.2500000000000004E-4</v>
      </c>
      <c r="K74" s="237">
        <v>22</v>
      </c>
      <c r="L74" s="242">
        <f t="shared" si="43"/>
        <v>34155.305023950772</v>
      </c>
      <c r="M74" s="242">
        <f t="shared" si="44"/>
        <v>242.5525769639309</v>
      </c>
      <c r="N74" s="242">
        <f t="shared" si="9"/>
        <v>189.58022889437765</v>
      </c>
      <c r="O74" s="242">
        <f t="shared" si="10"/>
        <v>52.972348069553249</v>
      </c>
      <c r="P74" s="243">
        <f t="shared" si="45"/>
        <v>5289.7668791225024</v>
      </c>
      <c r="Q74" s="244"/>
      <c r="R74" s="240">
        <f>VLOOKUP(T74,[2]תחזיות!$B$4:$H$1000,7)</f>
        <v>1.8870000000000001E-2</v>
      </c>
      <c r="S74" s="134">
        <f t="shared" si="11"/>
        <v>1.5725000000000001E-3</v>
      </c>
      <c r="T74" s="237">
        <v>22</v>
      </c>
      <c r="U74" s="242">
        <f t="shared" si="46"/>
        <v>34517.252243030052</v>
      </c>
      <c r="V74" s="242">
        <f t="shared" si="47"/>
        <v>245.12293113441905</v>
      </c>
      <c r="W74" s="242">
        <f t="shared" si="12"/>
        <v>191.58922973897896</v>
      </c>
      <c r="X74" s="242">
        <f t="shared" si="48"/>
        <v>53.533701395440097</v>
      </c>
      <c r="Y74" s="243">
        <f t="shared" si="49"/>
        <v>5313.3441774510866</v>
      </c>
      <c r="Z74" s="245"/>
      <c r="AA74" s="240">
        <f>VLOOKUP(AC74,[2]תחזיות!$B$4:$H$1000,6)</f>
        <v>1.0090909090909091E-2</v>
      </c>
      <c r="AB74" s="134">
        <f t="shared" si="13"/>
        <v>8.4090909090909095E-4</v>
      </c>
      <c r="AC74" s="237">
        <v>22</v>
      </c>
      <c r="AD74" s="242">
        <f t="shared" si="50"/>
        <v>34108.873790102938</v>
      </c>
      <c r="AE74" s="242">
        <f t="shared" si="51"/>
        <v>242.22284735344988</v>
      </c>
      <c r="AF74" s="242">
        <f t="shared" si="14"/>
        <v>189.32251068824397</v>
      </c>
      <c r="AG74" s="242">
        <f t="shared" si="52"/>
        <v>52.900336665205913</v>
      </c>
      <c r="AH74" s="243">
        <f t="shared" si="53"/>
        <v>5286.7641255991239</v>
      </c>
      <c r="AI74" s="245"/>
      <c r="AJ74" s="241">
        <f t="shared" si="54"/>
        <v>2.7619999999999999E-2</v>
      </c>
      <c r="AK74" s="241">
        <f t="shared" si="55"/>
        <v>2.3016666666666667E-3</v>
      </c>
      <c r="AL74" s="240">
        <f>VLOOKUP(AN74,[2]תחזיות!$B$4:$H$1000,5)</f>
        <v>1.11E-2</v>
      </c>
      <c r="AM74" s="134">
        <f t="shared" si="15"/>
        <v>9.2500000000000004E-4</v>
      </c>
      <c r="AN74" s="237">
        <v>22</v>
      </c>
      <c r="AO74" s="242">
        <f t="shared" si="56"/>
        <v>0</v>
      </c>
      <c r="AP74" s="242">
        <f t="shared" si="94"/>
        <v>0</v>
      </c>
      <c r="AQ74" s="242">
        <f t="shared" si="16"/>
        <v>0</v>
      </c>
      <c r="AR74" s="242">
        <f t="shared" si="57"/>
        <v>0</v>
      </c>
      <c r="AS74" s="243">
        <f t="shared" si="58"/>
        <v>0</v>
      </c>
      <c r="AT74" s="244"/>
      <c r="AU74" s="241">
        <f t="shared" si="59"/>
        <v>2.7619999999999999E-2</v>
      </c>
      <c r="AV74" s="241">
        <f t="shared" si="60"/>
        <v>2.3016666666666667E-3</v>
      </c>
      <c r="AW74" s="240">
        <f>VLOOKUP(AY74,[2]תחזיות!$B$4:$H$1000,7)</f>
        <v>1.8870000000000001E-2</v>
      </c>
      <c r="AX74" s="134">
        <f t="shared" si="17"/>
        <v>1.5725000000000001E-3</v>
      </c>
      <c r="AY74" s="237">
        <v>22</v>
      </c>
      <c r="AZ74" s="242">
        <f t="shared" si="61"/>
        <v>0</v>
      </c>
      <c r="BA74" s="242">
        <f t="shared" si="95"/>
        <v>0</v>
      </c>
      <c r="BB74" s="242">
        <f t="shared" si="18"/>
        <v>0</v>
      </c>
      <c r="BC74" s="242">
        <f t="shared" si="62"/>
        <v>0</v>
      </c>
      <c r="BD74" s="243">
        <f t="shared" si="63"/>
        <v>0</v>
      </c>
      <c r="BE74" s="245"/>
      <c r="BF74" s="245"/>
      <c r="BG74" s="245"/>
      <c r="BH74" s="240">
        <f>VLOOKUP(BJ74,[2]תחזיות!$B$4:$H$1000,6)</f>
        <v>1.0090909090909091E-2</v>
      </c>
      <c r="BI74" s="134">
        <f t="shared" si="19"/>
        <v>8.4090909090909095E-4</v>
      </c>
      <c r="BJ74" s="237">
        <v>22</v>
      </c>
      <c r="BK74" s="242">
        <f t="shared" si="64"/>
        <v>0</v>
      </c>
      <c r="BL74" s="242">
        <f t="shared" si="96"/>
        <v>0</v>
      </c>
      <c r="BM74" s="242">
        <f t="shared" si="20"/>
        <v>0</v>
      </c>
      <c r="BN74" s="242">
        <f t="shared" si="65"/>
        <v>0</v>
      </c>
      <c r="BO74" s="243">
        <f t="shared" si="66"/>
        <v>0</v>
      </c>
      <c r="BP74" s="245"/>
      <c r="BQ74" s="246">
        <f>VLOOKUP(BT74,[2]תחזיות!$B$4:$E$1000,2)</f>
        <v>1.7802339999999982E-2</v>
      </c>
      <c r="BR74" s="134">
        <f t="shared" si="21"/>
        <v>1.0668616666666651E-3</v>
      </c>
      <c r="BS74" s="3">
        <f t="shared" si="67"/>
        <v>637</v>
      </c>
      <c r="BT74" s="237">
        <v>22</v>
      </c>
      <c r="BU74" s="238">
        <f t="shared" si="68"/>
        <v>206289.74706507128</v>
      </c>
      <c r="BV74" s="238">
        <f t="shared" si="69"/>
        <v>1111.1864625784976</v>
      </c>
      <c r="BW74" s="238">
        <f t="shared" si="22"/>
        <v>891.10383920841093</v>
      </c>
      <c r="BX74" s="238">
        <f t="shared" si="23"/>
        <v>220.08262337008674</v>
      </c>
      <c r="BY74" s="239">
        <f t="shared" si="70"/>
        <v>24211.337484968582</v>
      </c>
      <c r="CA74" s="246">
        <f>VLOOKUP(CD74,[2]תחזיות!$B$4:$E$1000,4)</f>
        <v>2.3499088799999977E-2</v>
      </c>
      <c r="CB74" s="134">
        <f t="shared" si="24"/>
        <v>1.5415907333333314E-3</v>
      </c>
      <c r="CC74" s="3">
        <f t="shared" si="71"/>
        <v>637</v>
      </c>
      <c r="CD74" s="237">
        <v>22</v>
      </c>
      <c r="CE74" s="238">
        <f t="shared" si="72"/>
        <v>207168.132482947</v>
      </c>
      <c r="CF74" s="238">
        <f t="shared" si="73"/>
        <v>1169.7395959851424</v>
      </c>
      <c r="CG74" s="238">
        <f t="shared" si="25"/>
        <v>850.37112270745934</v>
      </c>
      <c r="CH74" s="238">
        <f t="shared" si="26"/>
        <v>319.36847327768299</v>
      </c>
      <c r="CI74" s="239">
        <f t="shared" si="74"/>
        <v>25414.195240435609</v>
      </c>
      <c r="CJ74" s="1"/>
      <c r="CK74" s="246">
        <f>VLOOKUP(CN74,[2]תחזיות!$B$4:$E$1000,3)</f>
        <v>1.7802339999999982E-2</v>
      </c>
      <c r="CL74" s="134">
        <f t="shared" si="27"/>
        <v>1.0668616666666651E-3</v>
      </c>
      <c r="CM74" s="3">
        <f t="shared" si="75"/>
        <v>637</v>
      </c>
      <c r="CN74" s="237">
        <v>22</v>
      </c>
      <c r="CO74" s="238">
        <f t="shared" si="76"/>
        <v>206289.74706507128</v>
      </c>
      <c r="CP74" s="238">
        <f t="shared" si="97"/>
        <v>1111.1864625784976</v>
      </c>
      <c r="CQ74" s="238">
        <f t="shared" si="28"/>
        <v>891.10383920841093</v>
      </c>
      <c r="CR74" s="238">
        <f t="shared" si="29"/>
        <v>220.08262337008674</v>
      </c>
      <c r="CS74" s="239">
        <f t="shared" si="77"/>
        <v>24211.337484968582</v>
      </c>
      <c r="CT74" s="1"/>
      <c r="CU74" s="237">
        <v>22</v>
      </c>
      <c r="CV74" s="238">
        <f t="shared" si="78"/>
        <v>684504.90897377231</v>
      </c>
      <c r="CW74" s="238">
        <f t="shared" si="78"/>
        <v>4498.9860919538141</v>
      </c>
      <c r="CX74" s="238">
        <f t="shared" si="78"/>
        <v>3202.1264504743358</v>
      </c>
      <c r="CY74" s="238">
        <f t="shared" si="78"/>
        <v>1296.8596414794781</v>
      </c>
      <c r="CZ74" s="238">
        <f t="shared" si="78"/>
        <v>98696.539517141588</v>
      </c>
      <c r="DB74" s="237">
        <v>22</v>
      </c>
      <c r="DC74" s="238">
        <f t="shared" si="79"/>
        <v>685745.24161072727</v>
      </c>
      <c r="DD74" s="238">
        <f t="shared" si="79"/>
        <v>4560.1095795309466</v>
      </c>
      <c r="DE74" s="238">
        <f t="shared" si="79"/>
        <v>3163.4027348179857</v>
      </c>
      <c r="DF74" s="238">
        <f t="shared" si="79"/>
        <v>1396.7068447129614</v>
      </c>
      <c r="DG74" s="238">
        <f t="shared" si="79"/>
        <v>99922.974570937207</v>
      </c>
      <c r="DH74" s="247"/>
      <c r="DI74" s="237">
        <v>22</v>
      </c>
      <c r="DJ74" s="238">
        <f t="shared" si="80"/>
        <v>684458.47773992445</v>
      </c>
      <c r="DK74" s="238">
        <f t="shared" si="80"/>
        <v>4498.6563623433331</v>
      </c>
      <c r="DL74" s="238">
        <f t="shared" si="80"/>
        <v>3201.8687322682026</v>
      </c>
      <c r="DM74" s="238">
        <f t="shared" si="80"/>
        <v>1296.7876300751309</v>
      </c>
      <c r="DN74" s="238">
        <f t="shared" si="80"/>
        <v>98693.536763618205</v>
      </c>
      <c r="DP74" s="3">
        <f t="shared" si="81"/>
        <v>637</v>
      </c>
      <c r="DQ74" s="237">
        <v>22</v>
      </c>
      <c r="DR74" s="238">
        <f t="shared" si="82"/>
        <v>0</v>
      </c>
      <c r="DS74" s="238">
        <f t="shared" si="83"/>
        <v>0</v>
      </c>
      <c r="DT74" s="238">
        <f t="shared" si="33"/>
        <v>0</v>
      </c>
      <c r="DU74" s="238">
        <f t="shared" si="84"/>
        <v>0</v>
      </c>
      <c r="DV74" s="239">
        <f t="shared" si="98"/>
        <v>0</v>
      </c>
      <c r="DX74" s="241">
        <f t="shared" si="85"/>
        <v>3.4599999999999999E-2</v>
      </c>
      <c r="DY74" s="241">
        <f t="shared" si="86"/>
        <v>2.8833333333333332E-3</v>
      </c>
      <c r="DZ74" s="237">
        <v>22</v>
      </c>
      <c r="EA74" s="242">
        <f t="shared" si="99"/>
        <v>0</v>
      </c>
      <c r="EB74" s="242">
        <f t="shared" si="100"/>
        <v>0</v>
      </c>
      <c r="EC74" s="242">
        <f t="shared" si="34"/>
        <v>0</v>
      </c>
      <c r="ED74" s="242">
        <f t="shared" si="35"/>
        <v>0</v>
      </c>
      <c r="EE74" s="243">
        <f t="shared" si="87"/>
        <v>0</v>
      </c>
      <c r="EF74" s="248"/>
      <c r="EG74" s="241">
        <f t="shared" si="88"/>
        <v>3.4599999999999999E-2</v>
      </c>
      <c r="EH74" s="241">
        <f t="shared" si="89"/>
        <v>2.8833333333333332E-3</v>
      </c>
      <c r="EI74" s="237">
        <v>22</v>
      </c>
      <c r="EJ74" s="242">
        <f t="shared" si="101"/>
        <v>0</v>
      </c>
      <c r="EK74" s="242">
        <f t="shared" si="102"/>
        <v>0</v>
      </c>
      <c r="EL74" s="242">
        <f t="shared" si="36"/>
        <v>0</v>
      </c>
      <c r="EM74" s="242">
        <f t="shared" si="37"/>
        <v>0</v>
      </c>
      <c r="EN74" s="243">
        <f t="shared" si="90"/>
        <v>0</v>
      </c>
      <c r="EO74" s="248"/>
      <c r="EP74" s="241">
        <f t="shared" si="91"/>
        <v>3.4599999999999999E-2</v>
      </c>
      <c r="EQ74" s="241">
        <f t="shared" si="92"/>
        <v>2.8833333333333332E-3</v>
      </c>
      <c r="ER74" s="237">
        <v>22</v>
      </c>
      <c r="ES74" s="242">
        <f t="shared" si="103"/>
        <v>0</v>
      </c>
      <c r="ET74" s="242">
        <f t="shared" si="104"/>
        <v>0</v>
      </c>
      <c r="EU74" s="242">
        <f t="shared" si="38"/>
        <v>0</v>
      </c>
      <c r="EV74" s="242">
        <f t="shared" si="39"/>
        <v>0</v>
      </c>
      <c r="EW74" s="243">
        <f t="shared" si="93"/>
        <v>0</v>
      </c>
    </row>
    <row r="75" spans="1:153" ht="14.25" customHeight="1" thickBot="1" x14ac:dyDescent="0.25">
      <c r="A75" s="3">
        <f t="shared" si="40"/>
        <v>667</v>
      </c>
      <c r="B75" s="237">
        <v>23</v>
      </c>
      <c r="C75" s="238">
        <f t="shared" si="41"/>
        <v>441938.41450237867</v>
      </c>
      <c r="D75" s="238">
        <f t="shared" si="5"/>
        <v>3145.2470524113855</v>
      </c>
      <c r="E75" s="238">
        <f t="shared" si="6"/>
        <v>2126.3334856420151</v>
      </c>
      <c r="F75" s="238">
        <f t="shared" si="7"/>
        <v>1018.9135667693705</v>
      </c>
      <c r="G75" s="239">
        <f t="shared" si="42"/>
        <v>72340.682205461897</v>
      </c>
      <c r="I75" s="240">
        <f>VLOOKUP(K75,[2]תחזיות!$B$4:$H$1000,5)</f>
        <v>1.11E-2</v>
      </c>
      <c r="J75" s="134">
        <f t="shared" si="8"/>
        <v>9.2500000000000004E-4</v>
      </c>
      <c r="K75" s="237">
        <v>23</v>
      </c>
      <c r="L75" s="242">
        <f t="shared" si="43"/>
        <v>33997.143090491831</v>
      </c>
      <c r="M75" s="242">
        <f t="shared" si="44"/>
        <v>242.77693809762255</v>
      </c>
      <c r="N75" s="242">
        <f t="shared" si="9"/>
        <v>190.04988747116533</v>
      </c>
      <c r="O75" s="242">
        <f t="shared" si="10"/>
        <v>52.727050626457206</v>
      </c>
      <c r="P75" s="243">
        <f t="shared" si="45"/>
        <v>5532.5438172201248</v>
      </c>
      <c r="Q75" s="244"/>
      <c r="R75" s="240">
        <f>VLOOKUP(T75,[2]תחזיות!$B$4:$H$1000,7)</f>
        <v>1.8870000000000001E-2</v>
      </c>
      <c r="S75" s="134">
        <f t="shared" si="11"/>
        <v>1.5725000000000001E-3</v>
      </c>
      <c r="T75" s="237">
        <v>23</v>
      </c>
      <c r="U75" s="242">
        <f t="shared" si="46"/>
        <v>34379.640118379473</v>
      </c>
      <c r="V75" s="242">
        <f t="shared" si="47"/>
        <v>245.50838694362795</v>
      </c>
      <c r="W75" s="242">
        <f t="shared" si="12"/>
        <v>192.18811176003018</v>
      </c>
      <c r="X75" s="242">
        <f t="shared" si="48"/>
        <v>53.320275183597765</v>
      </c>
      <c r="Y75" s="243">
        <f t="shared" si="49"/>
        <v>5558.8525643947141</v>
      </c>
      <c r="Z75" s="245"/>
      <c r="AA75" s="240">
        <f>VLOOKUP(AC75,[2]תחזיות!$B$4:$H$1000,6)</f>
        <v>1.0090909090909091E-2</v>
      </c>
      <c r="AB75" s="134">
        <f t="shared" si="13"/>
        <v>8.4090909090909095E-4</v>
      </c>
      <c r="AC75" s="237">
        <v>23</v>
      </c>
      <c r="AD75" s="242">
        <f t="shared" si="50"/>
        <v>33948.074538445115</v>
      </c>
      <c r="AE75" s="242">
        <f t="shared" si="51"/>
        <v>242.42653474781528</v>
      </c>
      <c r="AF75" s="242">
        <f t="shared" si="14"/>
        <v>189.77558581087499</v>
      </c>
      <c r="AG75" s="242">
        <f t="shared" si="52"/>
        <v>52.65094893694031</v>
      </c>
      <c r="AH75" s="243">
        <f t="shared" si="53"/>
        <v>5529.1906603469388</v>
      </c>
      <c r="AI75" s="245"/>
      <c r="AJ75" s="241">
        <f t="shared" si="54"/>
        <v>2.7619999999999999E-2</v>
      </c>
      <c r="AK75" s="241">
        <f t="shared" si="55"/>
        <v>2.3016666666666667E-3</v>
      </c>
      <c r="AL75" s="240">
        <f>VLOOKUP(AN75,[2]תחזיות!$B$4:$H$1000,5)</f>
        <v>1.11E-2</v>
      </c>
      <c r="AM75" s="134">
        <f t="shared" si="15"/>
        <v>9.2500000000000004E-4</v>
      </c>
      <c r="AN75" s="237">
        <v>23</v>
      </c>
      <c r="AO75" s="242">
        <f t="shared" si="56"/>
        <v>0</v>
      </c>
      <c r="AP75" s="242">
        <f t="shared" si="94"/>
        <v>0</v>
      </c>
      <c r="AQ75" s="242">
        <f t="shared" si="16"/>
        <v>0</v>
      </c>
      <c r="AR75" s="242">
        <f t="shared" si="57"/>
        <v>0</v>
      </c>
      <c r="AS75" s="243">
        <f t="shared" si="58"/>
        <v>0</v>
      </c>
      <c r="AT75" s="244"/>
      <c r="AU75" s="241">
        <f t="shared" si="59"/>
        <v>2.7619999999999999E-2</v>
      </c>
      <c r="AV75" s="241">
        <f t="shared" si="60"/>
        <v>2.3016666666666667E-3</v>
      </c>
      <c r="AW75" s="240">
        <f>VLOOKUP(AY75,[2]תחזיות!$B$4:$H$1000,7)</f>
        <v>1.8870000000000001E-2</v>
      </c>
      <c r="AX75" s="134">
        <f t="shared" si="17"/>
        <v>1.5725000000000001E-3</v>
      </c>
      <c r="AY75" s="237">
        <v>23</v>
      </c>
      <c r="AZ75" s="242">
        <f t="shared" si="61"/>
        <v>0</v>
      </c>
      <c r="BA75" s="242">
        <f t="shared" si="95"/>
        <v>0</v>
      </c>
      <c r="BB75" s="242">
        <f t="shared" si="18"/>
        <v>0</v>
      </c>
      <c r="BC75" s="242">
        <f t="shared" si="62"/>
        <v>0</v>
      </c>
      <c r="BD75" s="243">
        <f t="shared" si="63"/>
        <v>0</v>
      </c>
      <c r="BE75" s="245"/>
      <c r="BF75" s="245"/>
      <c r="BG75" s="245"/>
      <c r="BH75" s="240">
        <f>VLOOKUP(BJ75,[2]תחזיות!$B$4:$H$1000,6)</f>
        <v>1.0090909090909091E-2</v>
      </c>
      <c r="BI75" s="134">
        <f t="shared" si="19"/>
        <v>8.4090909090909095E-4</v>
      </c>
      <c r="BJ75" s="237">
        <v>23</v>
      </c>
      <c r="BK75" s="242">
        <f t="shared" si="64"/>
        <v>0</v>
      </c>
      <c r="BL75" s="242">
        <f t="shared" si="96"/>
        <v>0</v>
      </c>
      <c r="BM75" s="242">
        <f t="shared" si="20"/>
        <v>0</v>
      </c>
      <c r="BN75" s="242">
        <f t="shared" si="65"/>
        <v>0</v>
      </c>
      <c r="BO75" s="243">
        <f t="shared" si="66"/>
        <v>0</v>
      </c>
      <c r="BP75" s="245"/>
      <c r="BQ75" s="246">
        <f>VLOOKUP(BT75,[2]תחזיות!$B$4:$E$1000,2)</f>
        <v>1.7933819999999982E-2</v>
      </c>
      <c r="BR75" s="134">
        <f t="shared" si="21"/>
        <v>1.0778183333333318E-3</v>
      </c>
      <c r="BS75" s="3">
        <f t="shared" si="67"/>
        <v>667</v>
      </c>
      <c r="BT75" s="237">
        <v>23</v>
      </c>
      <c r="BU75" s="238">
        <f t="shared" si="68"/>
        <v>205398.64322586288</v>
      </c>
      <c r="BV75" s="238">
        <f t="shared" si="69"/>
        <v>1112.3998204573256</v>
      </c>
      <c r="BW75" s="238">
        <f t="shared" si="22"/>
        <v>891.0173971466985</v>
      </c>
      <c r="BX75" s="238">
        <f t="shared" si="23"/>
        <v>221.38242331062716</v>
      </c>
      <c r="BY75" s="239">
        <f t="shared" si="70"/>
        <v>25323.737305425908</v>
      </c>
      <c r="CA75" s="246">
        <f>VLOOKUP(CD75,[2]תחזיות!$B$4:$E$1000,4)</f>
        <v>2.3672642399999978E-2</v>
      </c>
      <c r="CB75" s="134">
        <f t="shared" si="24"/>
        <v>1.5560535333333314E-3</v>
      </c>
      <c r="CC75" s="3">
        <f t="shared" si="71"/>
        <v>667</v>
      </c>
      <c r="CD75" s="237">
        <v>23</v>
      </c>
      <c r="CE75" s="238">
        <f t="shared" si="72"/>
        <v>206317.76136023953</v>
      </c>
      <c r="CF75" s="238">
        <f t="shared" si="73"/>
        <v>1171.3967563384037</v>
      </c>
      <c r="CG75" s="238">
        <f t="shared" si="25"/>
        <v>850.35527478437996</v>
      </c>
      <c r="CH75" s="238">
        <f t="shared" si="26"/>
        <v>321.04148155402379</v>
      </c>
      <c r="CI75" s="239">
        <f t="shared" si="74"/>
        <v>26585.591996774012</v>
      </c>
      <c r="CJ75" s="1"/>
      <c r="CK75" s="246">
        <f>VLOOKUP(CN75,[2]תחזיות!$B$4:$E$1000,3)</f>
        <v>1.7933819999999982E-2</v>
      </c>
      <c r="CL75" s="134">
        <f t="shared" si="27"/>
        <v>1.0778183333333318E-3</v>
      </c>
      <c r="CM75" s="3">
        <f t="shared" si="75"/>
        <v>667</v>
      </c>
      <c r="CN75" s="237">
        <v>23</v>
      </c>
      <c r="CO75" s="238">
        <f t="shared" si="76"/>
        <v>205398.64322586288</v>
      </c>
      <c r="CP75" s="238">
        <f t="shared" si="97"/>
        <v>1112.3998204573256</v>
      </c>
      <c r="CQ75" s="238">
        <f t="shared" si="28"/>
        <v>891.0173971466985</v>
      </c>
      <c r="CR75" s="238">
        <f t="shared" si="29"/>
        <v>221.38242331062716</v>
      </c>
      <c r="CS75" s="239">
        <f t="shared" si="77"/>
        <v>25323.737305425908</v>
      </c>
      <c r="CT75" s="1"/>
      <c r="CU75" s="237">
        <v>23</v>
      </c>
      <c r="CV75" s="238">
        <f t="shared" si="78"/>
        <v>681334.20081873331</v>
      </c>
      <c r="CW75" s="238">
        <f t="shared" si="78"/>
        <v>4500.4238109663338</v>
      </c>
      <c r="CX75" s="238">
        <f t="shared" si="78"/>
        <v>3207.4007702598792</v>
      </c>
      <c r="CY75" s="238">
        <f t="shared" si="78"/>
        <v>1293.0230407064548</v>
      </c>
      <c r="CZ75" s="238">
        <f t="shared" si="78"/>
        <v>103196.96332810793</v>
      </c>
      <c r="DB75" s="237">
        <v>23</v>
      </c>
      <c r="DC75" s="238">
        <f t="shared" si="79"/>
        <v>682635.81598099764</v>
      </c>
      <c r="DD75" s="238">
        <f t="shared" si="79"/>
        <v>4562.1521956934175</v>
      </c>
      <c r="DE75" s="238">
        <f t="shared" si="79"/>
        <v>3168.8768721864253</v>
      </c>
      <c r="DF75" s="238">
        <f t="shared" si="79"/>
        <v>1393.275323506992</v>
      </c>
      <c r="DG75" s="238">
        <f t="shared" si="79"/>
        <v>104485.12676663062</v>
      </c>
      <c r="DH75" s="247"/>
      <c r="DI75" s="237">
        <v>23</v>
      </c>
      <c r="DJ75" s="238">
        <f t="shared" si="80"/>
        <v>681285.13226668665</v>
      </c>
      <c r="DK75" s="238">
        <f t="shared" si="80"/>
        <v>4500.0734076165263</v>
      </c>
      <c r="DL75" s="238">
        <f t="shared" si="80"/>
        <v>3207.1264685995884</v>
      </c>
      <c r="DM75" s="238">
        <f t="shared" si="80"/>
        <v>1292.9469390169381</v>
      </c>
      <c r="DN75" s="238">
        <f t="shared" si="80"/>
        <v>103193.61017123474</v>
      </c>
      <c r="DP75" s="3">
        <f t="shared" si="81"/>
        <v>667</v>
      </c>
      <c r="DQ75" s="237">
        <v>23</v>
      </c>
      <c r="DR75" s="238">
        <f t="shared" si="82"/>
        <v>0</v>
      </c>
      <c r="DS75" s="238">
        <f t="shared" si="83"/>
        <v>0</v>
      </c>
      <c r="DT75" s="238">
        <f t="shared" si="33"/>
        <v>0</v>
      </c>
      <c r="DU75" s="238">
        <f t="shared" si="84"/>
        <v>0</v>
      </c>
      <c r="DV75" s="239">
        <f t="shared" si="98"/>
        <v>0</v>
      </c>
      <c r="DX75" s="241">
        <f t="shared" si="85"/>
        <v>3.4599999999999999E-2</v>
      </c>
      <c r="DY75" s="241">
        <f t="shared" si="86"/>
        <v>2.8833333333333332E-3</v>
      </c>
      <c r="DZ75" s="237">
        <v>23</v>
      </c>
      <c r="EA75" s="242">
        <f t="shared" si="99"/>
        <v>0</v>
      </c>
      <c r="EB75" s="242">
        <f t="shared" si="100"/>
        <v>0</v>
      </c>
      <c r="EC75" s="242">
        <f t="shared" si="34"/>
        <v>0</v>
      </c>
      <c r="ED75" s="242">
        <f t="shared" si="35"/>
        <v>0</v>
      </c>
      <c r="EE75" s="243">
        <f t="shared" si="87"/>
        <v>0</v>
      </c>
      <c r="EF75" s="248"/>
      <c r="EG75" s="241">
        <f t="shared" si="88"/>
        <v>3.4599999999999999E-2</v>
      </c>
      <c r="EH75" s="241">
        <f t="shared" si="89"/>
        <v>2.8833333333333332E-3</v>
      </c>
      <c r="EI75" s="237">
        <v>23</v>
      </c>
      <c r="EJ75" s="242">
        <f t="shared" si="101"/>
        <v>0</v>
      </c>
      <c r="EK75" s="242">
        <f t="shared" si="102"/>
        <v>0</v>
      </c>
      <c r="EL75" s="242">
        <f t="shared" si="36"/>
        <v>0</v>
      </c>
      <c r="EM75" s="242">
        <f t="shared" si="37"/>
        <v>0</v>
      </c>
      <c r="EN75" s="243">
        <f t="shared" si="90"/>
        <v>0</v>
      </c>
      <c r="EO75" s="248"/>
      <c r="EP75" s="241">
        <f t="shared" si="91"/>
        <v>3.4599999999999999E-2</v>
      </c>
      <c r="EQ75" s="241">
        <f t="shared" si="92"/>
        <v>2.8833333333333332E-3</v>
      </c>
      <c r="ER75" s="237">
        <v>23</v>
      </c>
      <c r="ES75" s="242">
        <f t="shared" si="103"/>
        <v>0</v>
      </c>
      <c r="ET75" s="242">
        <f t="shared" si="104"/>
        <v>0</v>
      </c>
      <c r="EU75" s="242">
        <f t="shared" si="38"/>
        <v>0</v>
      </c>
      <c r="EV75" s="242">
        <f t="shared" si="39"/>
        <v>0</v>
      </c>
      <c r="EW75" s="243">
        <f t="shared" si="93"/>
        <v>0</v>
      </c>
    </row>
    <row r="76" spans="1:153" ht="14.25" customHeight="1" thickBot="1" x14ac:dyDescent="0.25">
      <c r="A76" s="3">
        <f t="shared" si="40"/>
        <v>698</v>
      </c>
      <c r="B76" s="237">
        <v>24</v>
      </c>
      <c r="C76" s="238">
        <f t="shared" si="41"/>
        <v>439812.08101673663</v>
      </c>
      <c r="D76" s="238">
        <f t="shared" si="5"/>
        <v>3145.2470524113855</v>
      </c>
      <c r="E76" s="238">
        <f t="shared" si="6"/>
        <v>2131.2358656228007</v>
      </c>
      <c r="F76" s="238">
        <f t="shared" si="7"/>
        <v>1014.0111867885847</v>
      </c>
      <c r="G76" s="239">
        <f t="shared" si="42"/>
        <v>75485.929257873286</v>
      </c>
      <c r="I76" s="240">
        <f>VLOOKUP(K76,[2]תחזיות!$B$4:$H$1000,5)</f>
        <v>1.11E-2</v>
      </c>
      <c r="J76" s="134">
        <f t="shared" si="8"/>
        <v>9.2500000000000004E-4</v>
      </c>
      <c r="K76" s="237">
        <v>24</v>
      </c>
      <c r="L76" s="242">
        <f t="shared" si="43"/>
        <v>33838.364764233462</v>
      </c>
      <c r="M76" s="242">
        <f t="shared" si="44"/>
        <v>243.00150676536288</v>
      </c>
      <c r="N76" s="242">
        <f t="shared" si="9"/>
        <v>190.5207095615749</v>
      </c>
      <c r="O76" s="242">
        <f t="shared" si="10"/>
        <v>52.480797203787979</v>
      </c>
      <c r="P76" s="243">
        <f t="shared" si="45"/>
        <v>5775.5453239854878</v>
      </c>
      <c r="Q76" s="244"/>
      <c r="R76" s="240">
        <f>VLOOKUP(T76,[2]תחזיות!$B$4:$H$1000,7)</f>
        <v>1.8870000000000001E-2</v>
      </c>
      <c r="S76" s="134">
        <f t="shared" si="11"/>
        <v>1.5725000000000001E-3</v>
      </c>
      <c r="T76" s="237">
        <v>24</v>
      </c>
      <c r="U76" s="242">
        <f t="shared" si="46"/>
        <v>34241.211774899857</v>
      </c>
      <c r="V76" s="242">
        <f t="shared" si="47"/>
        <v>245.89444888209684</v>
      </c>
      <c r="W76" s="242">
        <f t="shared" si="12"/>
        <v>192.78886580528459</v>
      </c>
      <c r="X76" s="242">
        <f t="shared" si="48"/>
        <v>53.105583076812245</v>
      </c>
      <c r="Y76" s="243">
        <f t="shared" si="49"/>
        <v>5804.7470132768112</v>
      </c>
      <c r="Z76" s="245"/>
      <c r="AA76" s="240">
        <f>VLOOKUP(AC76,[2]תחזיות!$B$4:$H$1000,6)</f>
        <v>1.0090909090909091E-2</v>
      </c>
      <c r="AB76" s="134">
        <f t="shared" si="13"/>
        <v>8.4090909090909095E-4</v>
      </c>
      <c r="AC76" s="237">
        <v>24</v>
      </c>
      <c r="AD76" s="242">
        <f t="shared" si="50"/>
        <v>33786.686613117141</v>
      </c>
      <c r="AE76" s="242">
        <f t="shared" si="51"/>
        <v>242.63039342476233</v>
      </c>
      <c r="AF76" s="242">
        <f t="shared" si="14"/>
        <v>190.22974520534459</v>
      </c>
      <c r="AG76" s="242">
        <f t="shared" si="52"/>
        <v>52.400648219417754</v>
      </c>
      <c r="AH76" s="243">
        <f t="shared" si="53"/>
        <v>5771.8210537717014</v>
      </c>
      <c r="AI76" s="245"/>
      <c r="AJ76" s="241">
        <f t="shared" si="54"/>
        <v>2.7619999999999999E-2</v>
      </c>
      <c r="AK76" s="241">
        <f t="shared" si="55"/>
        <v>2.3016666666666667E-3</v>
      </c>
      <c r="AL76" s="240">
        <f>VLOOKUP(AN76,[2]תחזיות!$B$4:$H$1000,5)</f>
        <v>1.11E-2</v>
      </c>
      <c r="AM76" s="134">
        <f t="shared" si="15"/>
        <v>9.2500000000000004E-4</v>
      </c>
      <c r="AN76" s="237">
        <v>24</v>
      </c>
      <c r="AO76" s="242">
        <f t="shared" si="56"/>
        <v>0</v>
      </c>
      <c r="AP76" s="242">
        <f t="shared" si="94"/>
        <v>0</v>
      </c>
      <c r="AQ76" s="242">
        <f t="shared" si="16"/>
        <v>0</v>
      </c>
      <c r="AR76" s="242">
        <f t="shared" si="57"/>
        <v>0</v>
      </c>
      <c r="AS76" s="243">
        <f t="shared" si="58"/>
        <v>0</v>
      </c>
      <c r="AT76" s="244"/>
      <c r="AU76" s="241">
        <f t="shared" si="59"/>
        <v>2.7619999999999999E-2</v>
      </c>
      <c r="AV76" s="241">
        <f t="shared" si="60"/>
        <v>2.3016666666666667E-3</v>
      </c>
      <c r="AW76" s="240">
        <f>VLOOKUP(AY76,[2]תחזיות!$B$4:$H$1000,7)</f>
        <v>1.8870000000000001E-2</v>
      </c>
      <c r="AX76" s="134">
        <f t="shared" si="17"/>
        <v>1.5725000000000001E-3</v>
      </c>
      <c r="AY76" s="237">
        <v>24</v>
      </c>
      <c r="AZ76" s="242">
        <f t="shared" si="61"/>
        <v>0</v>
      </c>
      <c r="BA76" s="242">
        <f t="shared" si="95"/>
        <v>0</v>
      </c>
      <c r="BB76" s="242">
        <f t="shared" si="18"/>
        <v>0</v>
      </c>
      <c r="BC76" s="242">
        <f t="shared" si="62"/>
        <v>0</v>
      </c>
      <c r="BD76" s="243">
        <f t="shared" si="63"/>
        <v>0</v>
      </c>
      <c r="BE76" s="245"/>
      <c r="BF76" s="245"/>
      <c r="BG76" s="245"/>
      <c r="BH76" s="240">
        <f>VLOOKUP(BJ76,[2]תחזיות!$B$4:$H$1000,6)</f>
        <v>1.0090909090909091E-2</v>
      </c>
      <c r="BI76" s="134">
        <f t="shared" si="19"/>
        <v>8.4090909090909095E-4</v>
      </c>
      <c r="BJ76" s="237">
        <v>24</v>
      </c>
      <c r="BK76" s="242">
        <f t="shared" si="64"/>
        <v>0</v>
      </c>
      <c r="BL76" s="242">
        <f t="shared" si="96"/>
        <v>0</v>
      </c>
      <c r="BM76" s="242">
        <f t="shared" si="20"/>
        <v>0</v>
      </c>
      <c r="BN76" s="242">
        <f t="shared" si="65"/>
        <v>0</v>
      </c>
      <c r="BO76" s="243">
        <f t="shared" si="66"/>
        <v>0</v>
      </c>
      <c r="BP76" s="245"/>
      <c r="BQ76" s="246">
        <f>VLOOKUP(BT76,[2]תחזיות!$B$4:$E$1000,2)</f>
        <v>1.8065299999999982E-2</v>
      </c>
      <c r="BR76" s="134">
        <f t="shared" si="21"/>
        <v>1.0887749999999984E-3</v>
      </c>
      <c r="BS76" s="3">
        <f t="shared" si="67"/>
        <v>698</v>
      </c>
      <c r="BT76" s="237">
        <v>24</v>
      </c>
      <c r="BU76" s="238">
        <f t="shared" si="68"/>
        <v>204507.62582871618</v>
      </c>
      <c r="BV76" s="238">
        <f t="shared" si="69"/>
        <v>1113.608376483254</v>
      </c>
      <c r="BW76" s="238">
        <f t="shared" si="22"/>
        <v>890.94558617159385</v>
      </c>
      <c r="BX76" s="238">
        <f t="shared" si="23"/>
        <v>222.66279031166013</v>
      </c>
      <c r="BY76" s="239">
        <f t="shared" si="70"/>
        <v>26437.345681909163</v>
      </c>
      <c r="CA76" s="246">
        <f>VLOOKUP(CD76,[2]תחזיות!$B$4:$E$1000,4)</f>
        <v>2.3846195999999976E-2</v>
      </c>
      <c r="CB76" s="134">
        <f t="shared" si="24"/>
        <v>1.5705163333333313E-3</v>
      </c>
      <c r="CC76" s="3">
        <f t="shared" si="71"/>
        <v>698</v>
      </c>
      <c r="CD76" s="237">
        <v>24</v>
      </c>
      <c r="CE76" s="238">
        <f t="shared" si="72"/>
        <v>205467.40608545515</v>
      </c>
      <c r="CF76" s="238">
        <f t="shared" si="73"/>
        <v>1173.0478134110826</v>
      </c>
      <c r="CG76" s="238">
        <f t="shared" si="25"/>
        <v>850.35789618624301</v>
      </c>
      <c r="CH76" s="238">
        <f t="shared" si="26"/>
        <v>322.68991722483963</v>
      </c>
      <c r="CI76" s="239">
        <f t="shared" si="74"/>
        <v>27758.639810185094</v>
      </c>
      <c r="CJ76" s="1"/>
      <c r="CK76" s="246">
        <f>VLOOKUP(CN76,[2]תחזיות!$B$4:$E$1000,3)</f>
        <v>1.8065299999999982E-2</v>
      </c>
      <c r="CL76" s="134">
        <f t="shared" si="27"/>
        <v>1.0887749999999984E-3</v>
      </c>
      <c r="CM76" s="3">
        <f t="shared" si="75"/>
        <v>698</v>
      </c>
      <c r="CN76" s="237">
        <v>24</v>
      </c>
      <c r="CO76" s="238">
        <f t="shared" si="76"/>
        <v>204507.62582871618</v>
      </c>
      <c r="CP76" s="238">
        <f t="shared" si="97"/>
        <v>1113.608376483254</v>
      </c>
      <c r="CQ76" s="238">
        <f t="shared" si="28"/>
        <v>890.94558617159385</v>
      </c>
      <c r="CR76" s="238">
        <f t="shared" si="29"/>
        <v>222.66279031166013</v>
      </c>
      <c r="CS76" s="239">
        <f t="shared" si="77"/>
        <v>26437.345681909163</v>
      </c>
      <c r="CT76" s="1"/>
      <c r="CU76" s="237">
        <v>24</v>
      </c>
      <c r="CV76" s="238">
        <f t="shared" si="78"/>
        <v>678158.07160968625</v>
      </c>
      <c r="CW76" s="238">
        <f t="shared" si="78"/>
        <v>4501.8569356600019</v>
      </c>
      <c r="CX76" s="238">
        <f t="shared" si="78"/>
        <v>3212.7021613559696</v>
      </c>
      <c r="CY76" s="238">
        <f t="shared" si="78"/>
        <v>1289.1547743040328</v>
      </c>
      <c r="CZ76" s="238">
        <f t="shared" si="78"/>
        <v>107698.82026376794</v>
      </c>
      <c r="DB76" s="237">
        <v>24</v>
      </c>
      <c r="DC76" s="238">
        <f t="shared" si="79"/>
        <v>679520.69887709164</v>
      </c>
      <c r="DD76" s="238">
        <f t="shared" si="79"/>
        <v>4564.1893147045648</v>
      </c>
      <c r="DE76" s="238">
        <f t="shared" si="79"/>
        <v>3174.3826276143282</v>
      </c>
      <c r="DF76" s="238">
        <f t="shared" si="79"/>
        <v>1389.8066870902367</v>
      </c>
      <c r="DG76" s="238">
        <f t="shared" si="79"/>
        <v>109049.31608133519</v>
      </c>
      <c r="DH76" s="247"/>
      <c r="DI76" s="237">
        <v>24</v>
      </c>
      <c r="DJ76" s="238">
        <f t="shared" si="80"/>
        <v>678106.39345857</v>
      </c>
      <c r="DK76" s="238">
        <f t="shared" si="80"/>
        <v>4501.4858223194014</v>
      </c>
      <c r="DL76" s="238">
        <f t="shared" si="80"/>
        <v>3212.4111969997389</v>
      </c>
      <c r="DM76" s="238">
        <f t="shared" si="80"/>
        <v>1289.0746253196626</v>
      </c>
      <c r="DN76" s="238">
        <f t="shared" si="80"/>
        <v>107695.09599355415</v>
      </c>
      <c r="DP76" s="3">
        <f t="shared" si="81"/>
        <v>698</v>
      </c>
      <c r="DQ76" s="237">
        <v>24</v>
      </c>
      <c r="DR76" s="238">
        <f t="shared" si="82"/>
        <v>0</v>
      </c>
      <c r="DS76" s="238">
        <f t="shared" si="83"/>
        <v>0</v>
      </c>
      <c r="DT76" s="238">
        <f t="shared" si="33"/>
        <v>0</v>
      </c>
      <c r="DU76" s="238">
        <f t="shared" si="84"/>
        <v>0</v>
      </c>
      <c r="DV76" s="239">
        <f t="shared" si="98"/>
        <v>0</v>
      </c>
      <c r="DX76" s="241">
        <f t="shared" si="85"/>
        <v>3.4599999999999999E-2</v>
      </c>
      <c r="DY76" s="241">
        <f t="shared" si="86"/>
        <v>2.8833333333333332E-3</v>
      </c>
      <c r="DZ76" s="237">
        <v>24</v>
      </c>
      <c r="EA76" s="242">
        <f t="shared" si="99"/>
        <v>0</v>
      </c>
      <c r="EB76" s="242">
        <f t="shared" si="100"/>
        <v>0</v>
      </c>
      <c r="EC76" s="242">
        <f t="shared" si="34"/>
        <v>0</v>
      </c>
      <c r="ED76" s="242">
        <f t="shared" si="35"/>
        <v>0</v>
      </c>
      <c r="EE76" s="243">
        <f t="shared" si="87"/>
        <v>0</v>
      </c>
      <c r="EF76" s="248"/>
      <c r="EG76" s="241">
        <f t="shared" si="88"/>
        <v>3.4599999999999999E-2</v>
      </c>
      <c r="EH76" s="241">
        <f t="shared" si="89"/>
        <v>2.8833333333333332E-3</v>
      </c>
      <c r="EI76" s="237">
        <v>24</v>
      </c>
      <c r="EJ76" s="242">
        <f t="shared" si="101"/>
        <v>0</v>
      </c>
      <c r="EK76" s="242">
        <f t="shared" si="102"/>
        <v>0</v>
      </c>
      <c r="EL76" s="242">
        <f t="shared" si="36"/>
        <v>0</v>
      </c>
      <c r="EM76" s="242">
        <f t="shared" si="37"/>
        <v>0</v>
      </c>
      <c r="EN76" s="243">
        <f t="shared" si="90"/>
        <v>0</v>
      </c>
      <c r="EO76" s="248"/>
      <c r="EP76" s="241">
        <f t="shared" si="91"/>
        <v>3.4599999999999999E-2</v>
      </c>
      <c r="EQ76" s="241">
        <f t="shared" si="92"/>
        <v>2.8833333333333332E-3</v>
      </c>
      <c r="ER76" s="237">
        <v>24</v>
      </c>
      <c r="ES76" s="242">
        <f t="shared" si="103"/>
        <v>0</v>
      </c>
      <c r="ET76" s="242">
        <f t="shared" si="104"/>
        <v>0</v>
      </c>
      <c r="EU76" s="242">
        <f t="shared" si="38"/>
        <v>0</v>
      </c>
      <c r="EV76" s="242">
        <f t="shared" si="39"/>
        <v>0</v>
      </c>
      <c r="EW76" s="243">
        <f t="shared" si="93"/>
        <v>0</v>
      </c>
    </row>
    <row r="77" spans="1:153" ht="14.25" customHeight="1" thickBot="1" x14ac:dyDescent="0.25">
      <c r="A77" s="3">
        <f t="shared" si="40"/>
        <v>728</v>
      </c>
      <c r="B77" s="237">
        <v>25</v>
      </c>
      <c r="C77" s="238">
        <f t="shared" si="41"/>
        <v>437680.84515111381</v>
      </c>
      <c r="D77" s="238">
        <f t="shared" si="5"/>
        <v>3145.2470524113855</v>
      </c>
      <c r="E77" s="238">
        <f t="shared" si="6"/>
        <v>2136.1495483129866</v>
      </c>
      <c r="F77" s="238">
        <f t="shared" si="7"/>
        <v>1009.0975040983988</v>
      </c>
      <c r="G77" s="239">
        <f t="shared" si="42"/>
        <v>78631.176310284674</v>
      </c>
      <c r="I77" s="240">
        <f>VLOOKUP(K77,[2]תחזיות!$B$4:$H$1000,5)</f>
        <v>1.11E-2</v>
      </c>
      <c r="J77" s="134">
        <f t="shared" si="8"/>
        <v>9.2500000000000004E-4</v>
      </c>
      <c r="K77" s="237">
        <v>25</v>
      </c>
      <c r="L77" s="242">
        <f t="shared" si="43"/>
        <v>33678.96831042246</v>
      </c>
      <c r="M77" s="242">
        <f t="shared" si="44"/>
        <v>243.22628315912087</v>
      </c>
      <c r="N77" s="242">
        <f t="shared" si="9"/>
        <v>190.99269804804902</v>
      </c>
      <c r="O77" s="242">
        <f t="shared" si="10"/>
        <v>52.233585111071839</v>
      </c>
      <c r="P77" s="243">
        <f t="shared" si="45"/>
        <v>6018.7716071446084</v>
      </c>
      <c r="Q77" s="244"/>
      <c r="R77" s="240">
        <f>VLOOKUP(T77,[2]תחזיות!$B$4:$H$1000,7)</f>
        <v>1.8870000000000001E-2</v>
      </c>
      <c r="S77" s="134">
        <f t="shared" si="11"/>
        <v>1.5725000000000001E-3</v>
      </c>
      <c r="T77" s="237">
        <v>25</v>
      </c>
      <c r="U77" s="242">
        <f t="shared" si="46"/>
        <v>34101.964054119126</v>
      </c>
      <c r="V77" s="242">
        <f t="shared" si="47"/>
        <v>246.28111790296393</v>
      </c>
      <c r="W77" s="242">
        <f t="shared" si="12"/>
        <v>193.39149772643663</v>
      </c>
      <c r="X77" s="242">
        <f t="shared" si="48"/>
        <v>52.889620176527316</v>
      </c>
      <c r="Y77" s="243">
        <f t="shared" si="49"/>
        <v>6051.0281311797753</v>
      </c>
      <c r="Z77" s="245"/>
      <c r="AA77" s="240">
        <f>VLOOKUP(AC77,[2]תחזיות!$B$4:$H$1000,6)</f>
        <v>1.0090909090909091E-2</v>
      </c>
      <c r="AB77" s="134">
        <f t="shared" si="13"/>
        <v>8.4090909090909095E-4</v>
      </c>
      <c r="AC77" s="237">
        <v>25</v>
      </c>
      <c r="AD77" s="242">
        <f t="shared" si="50"/>
        <v>33624.708433914362</v>
      </c>
      <c r="AE77" s="242">
        <f t="shared" si="51"/>
        <v>242.83442352832415</v>
      </c>
      <c r="AF77" s="242">
        <f t="shared" si="14"/>
        <v>190.68499146646627</v>
      </c>
      <c r="AG77" s="242">
        <f t="shared" si="52"/>
        <v>52.149432061857894</v>
      </c>
      <c r="AH77" s="243">
        <f t="shared" si="53"/>
        <v>6014.6554773000253</v>
      </c>
      <c r="AI77" s="245"/>
      <c r="AJ77" s="241">
        <f t="shared" si="54"/>
        <v>2.7619999999999999E-2</v>
      </c>
      <c r="AK77" s="241">
        <f t="shared" si="55"/>
        <v>2.3016666666666667E-3</v>
      </c>
      <c r="AL77" s="240">
        <f>VLOOKUP(AN77,[2]תחזיות!$B$4:$H$1000,5)</f>
        <v>1.11E-2</v>
      </c>
      <c r="AM77" s="134">
        <f t="shared" si="15"/>
        <v>9.2500000000000004E-4</v>
      </c>
      <c r="AN77" s="237">
        <v>25</v>
      </c>
      <c r="AO77" s="242">
        <f t="shared" si="56"/>
        <v>0</v>
      </c>
      <c r="AP77" s="242">
        <f t="shared" si="94"/>
        <v>0</v>
      </c>
      <c r="AQ77" s="242">
        <f t="shared" si="16"/>
        <v>0</v>
      </c>
      <c r="AR77" s="242">
        <f t="shared" si="57"/>
        <v>0</v>
      </c>
      <c r="AS77" s="243">
        <f t="shared" si="58"/>
        <v>0</v>
      </c>
      <c r="AT77" s="244"/>
      <c r="AU77" s="241">
        <f t="shared" si="59"/>
        <v>2.7619999999999999E-2</v>
      </c>
      <c r="AV77" s="241">
        <f t="shared" si="60"/>
        <v>2.3016666666666667E-3</v>
      </c>
      <c r="AW77" s="240">
        <f>VLOOKUP(AY77,[2]תחזיות!$B$4:$H$1000,7)</f>
        <v>1.8870000000000001E-2</v>
      </c>
      <c r="AX77" s="134">
        <f t="shared" si="17"/>
        <v>1.5725000000000001E-3</v>
      </c>
      <c r="AY77" s="237">
        <v>25</v>
      </c>
      <c r="AZ77" s="242">
        <f t="shared" si="61"/>
        <v>0</v>
      </c>
      <c r="BA77" s="242">
        <f t="shared" si="95"/>
        <v>0</v>
      </c>
      <c r="BB77" s="242">
        <f t="shared" si="18"/>
        <v>0</v>
      </c>
      <c r="BC77" s="242">
        <f t="shared" si="62"/>
        <v>0</v>
      </c>
      <c r="BD77" s="243">
        <f t="shared" si="63"/>
        <v>0</v>
      </c>
      <c r="BE77" s="245"/>
      <c r="BF77" s="245"/>
      <c r="BG77" s="245"/>
      <c r="BH77" s="240">
        <f>VLOOKUP(BJ77,[2]תחזיות!$B$4:$H$1000,6)</f>
        <v>1.0090909090909091E-2</v>
      </c>
      <c r="BI77" s="134">
        <f t="shared" si="19"/>
        <v>8.4090909090909095E-4</v>
      </c>
      <c r="BJ77" s="237">
        <v>25</v>
      </c>
      <c r="BK77" s="242">
        <f t="shared" si="64"/>
        <v>0</v>
      </c>
      <c r="BL77" s="242">
        <f t="shared" si="96"/>
        <v>0</v>
      </c>
      <c r="BM77" s="242">
        <f t="shared" si="20"/>
        <v>0</v>
      </c>
      <c r="BN77" s="242">
        <f t="shared" si="65"/>
        <v>0</v>
      </c>
      <c r="BO77" s="243">
        <f t="shared" si="66"/>
        <v>0</v>
      </c>
      <c r="BP77" s="245"/>
      <c r="BQ77" s="246">
        <f>VLOOKUP(BT77,[2]תחזיות!$B$4:$E$1000,2)</f>
        <v>1.8196779999999982E-2</v>
      </c>
      <c r="BR77" s="134">
        <f t="shared" si="21"/>
        <v>1.0997316666666651E-3</v>
      </c>
      <c r="BS77" s="3">
        <f t="shared" si="67"/>
        <v>728</v>
      </c>
      <c r="BT77" s="237">
        <v>25</v>
      </c>
      <c r="BU77" s="238">
        <f t="shared" si="68"/>
        <v>203616.68024254459</v>
      </c>
      <c r="BV77" s="238">
        <f t="shared" si="69"/>
        <v>1114.8121191859877</v>
      </c>
      <c r="BW77" s="238">
        <f t="shared" si="22"/>
        <v>890.88840806172072</v>
      </c>
      <c r="BX77" s="238">
        <f t="shared" si="23"/>
        <v>223.92371112426699</v>
      </c>
      <c r="BY77" s="239">
        <f t="shared" si="70"/>
        <v>27552.157801095149</v>
      </c>
      <c r="CA77" s="246">
        <f>VLOOKUP(CD77,[2]תחזיות!$B$4:$E$1000,4)</f>
        <v>2.4019749599999977E-2</v>
      </c>
      <c r="CB77" s="134">
        <f t="shared" si="24"/>
        <v>1.5849791333333314E-3</v>
      </c>
      <c r="CC77" s="3">
        <f t="shared" si="71"/>
        <v>728</v>
      </c>
      <c r="CD77" s="237">
        <v>25</v>
      </c>
      <c r="CE77" s="238">
        <f t="shared" si="72"/>
        <v>204617.04818926891</v>
      </c>
      <c r="CF77" s="238">
        <f t="shared" si="73"/>
        <v>1174.6927473283004</v>
      </c>
      <c r="CG77" s="238">
        <f t="shared" si="25"/>
        <v>850.37899562404846</v>
      </c>
      <c r="CH77" s="238">
        <f t="shared" si="26"/>
        <v>324.31375170425196</v>
      </c>
      <c r="CI77" s="239">
        <f t="shared" si="74"/>
        <v>28933.332557513393</v>
      </c>
      <c r="CJ77" s="1"/>
      <c r="CK77" s="246">
        <f>VLOOKUP(CN77,[2]תחזיות!$B$4:$E$1000,3)</f>
        <v>1.8196779999999982E-2</v>
      </c>
      <c r="CL77" s="134">
        <f t="shared" si="27"/>
        <v>1.0997316666666651E-3</v>
      </c>
      <c r="CM77" s="3">
        <f t="shared" si="75"/>
        <v>728</v>
      </c>
      <c r="CN77" s="237">
        <v>25</v>
      </c>
      <c r="CO77" s="238">
        <f t="shared" si="76"/>
        <v>203616.68024254459</v>
      </c>
      <c r="CP77" s="238">
        <f t="shared" si="97"/>
        <v>1114.8121191859877</v>
      </c>
      <c r="CQ77" s="238">
        <f t="shared" si="28"/>
        <v>890.88840806172072</v>
      </c>
      <c r="CR77" s="238">
        <f t="shared" si="29"/>
        <v>223.92371112426699</v>
      </c>
      <c r="CS77" s="239">
        <f t="shared" si="77"/>
        <v>27552.157801095149</v>
      </c>
      <c r="CT77" s="1"/>
      <c r="CU77" s="237">
        <v>25</v>
      </c>
      <c r="CV77" s="238">
        <f t="shared" si="78"/>
        <v>674976.49370408081</v>
      </c>
      <c r="CW77" s="238">
        <f t="shared" si="78"/>
        <v>4503.2854547564939</v>
      </c>
      <c r="CX77" s="238">
        <f t="shared" si="78"/>
        <v>3218.030654422756</v>
      </c>
      <c r="CY77" s="238">
        <f t="shared" si="78"/>
        <v>1285.2548003337376</v>
      </c>
      <c r="CZ77" s="238">
        <f t="shared" si="78"/>
        <v>112202.10571852443</v>
      </c>
      <c r="DB77" s="237">
        <v>25</v>
      </c>
      <c r="DC77" s="238">
        <f t="shared" si="79"/>
        <v>676399.8573945018</v>
      </c>
      <c r="DD77" s="238">
        <f t="shared" si="79"/>
        <v>4566.2209176426495</v>
      </c>
      <c r="DE77" s="238">
        <f t="shared" si="79"/>
        <v>3179.9200416634717</v>
      </c>
      <c r="DF77" s="238">
        <f t="shared" si="79"/>
        <v>1386.300875979178</v>
      </c>
      <c r="DG77" s="238">
        <f t="shared" si="79"/>
        <v>113615.53699897784</v>
      </c>
      <c r="DH77" s="247"/>
      <c r="DI77" s="237">
        <v>25</v>
      </c>
      <c r="DJ77" s="238">
        <f t="shared" si="80"/>
        <v>674922.23382757278</v>
      </c>
      <c r="DK77" s="238">
        <f t="shared" si="80"/>
        <v>4502.8935951256972</v>
      </c>
      <c r="DL77" s="238">
        <f t="shared" si="80"/>
        <v>3217.7229478411737</v>
      </c>
      <c r="DM77" s="238">
        <f t="shared" si="80"/>
        <v>1285.1706472845235</v>
      </c>
      <c r="DN77" s="238">
        <f t="shared" si="80"/>
        <v>112197.98958867985</v>
      </c>
      <c r="DP77" s="3">
        <f t="shared" si="81"/>
        <v>728</v>
      </c>
      <c r="DQ77" s="237">
        <v>25</v>
      </c>
      <c r="DR77" s="238">
        <f t="shared" si="82"/>
        <v>0</v>
      </c>
      <c r="DS77" s="238">
        <f t="shared" si="83"/>
        <v>0</v>
      </c>
      <c r="DT77" s="238">
        <f t="shared" si="33"/>
        <v>0</v>
      </c>
      <c r="DU77" s="238">
        <f t="shared" si="84"/>
        <v>0</v>
      </c>
      <c r="DV77" s="239">
        <f t="shared" si="98"/>
        <v>0</v>
      </c>
      <c r="DX77" s="241">
        <f t="shared" si="85"/>
        <v>3.4599999999999999E-2</v>
      </c>
      <c r="DY77" s="241">
        <f t="shared" si="86"/>
        <v>2.8833333333333332E-3</v>
      </c>
      <c r="DZ77" s="237">
        <v>25</v>
      </c>
      <c r="EA77" s="242">
        <f t="shared" si="99"/>
        <v>0</v>
      </c>
      <c r="EB77" s="242">
        <f t="shared" si="100"/>
        <v>0</v>
      </c>
      <c r="EC77" s="242">
        <f t="shared" si="34"/>
        <v>0</v>
      </c>
      <c r="ED77" s="242">
        <f t="shared" si="35"/>
        <v>0</v>
      </c>
      <c r="EE77" s="243">
        <f t="shared" si="87"/>
        <v>0</v>
      </c>
      <c r="EF77" s="248"/>
      <c r="EG77" s="241">
        <f t="shared" si="88"/>
        <v>3.4599999999999999E-2</v>
      </c>
      <c r="EH77" s="241">
        <f t="shared" si="89"/>
        <v>2.8833333333333332E-3</v>
      </c>
      <c r="EI77" s="237">
        <v>25</v>
      </c>
      <c r="EJ77" s="242">
        <f t="shared" si="101"/>
        <v>0</v>
      </c>
      <c r="EK77" s="242">
        <f t="shared" si="102"/>
        <v>0</v>
      </c>
      <c r="EL77" s="242">
        <f t="shared" si="36"/>
        <v>0</v>
      </c>
      <c r="EM77" s="242">
        <f t="shared" si="37"/>
        <v>0</v>
      </c>
      <c r="EN77" s="243">
        <f t="shared" si="90"/>
        <v>0</v>
      </c>
      <c r="EO77" s="248"/>
      <c r="EP77" s="241">
        <f t="shared" si="91"/>
        <v>3.4599999999999999E-2</v>
      </c>
      <c r="EQ77" s="241">
        <f t="shared" si="92"/>
        <v>2.8833333333333332E-3</v>
      </c>
      <c r="ER77" s="237">
        <v>25</v>
      </c>
      <c r="ES77" s="242">
        <f t="shared" si="103"/>
        <v>0</v>
      </c>
      <c r="ET77" s="242">
        <f t="shared" si="104"/>
        <v>0</v>
      </c>
      <c r="EU77" s="242">
        <f t="shared" si="38"/>
        <v>0</v>
      </c>
      <c r="EV77" s="242">
        <f t="shared" si="39"/>
        <v>0</v>
      </c>
      <c r="EW77" s="243">
        <f t="shared" si="93"/>
        <v>0</v>
      </c>
    </row>
    <row r="78" spans="1:153" ht="14.25" customHeight="1" thickBot="1" x14ac:dyDescent="0.25">
      <c r="A78" s="3">
        <f t="shared" si="40"/>
        <v>759</v>
      </c>
      <c r="B78" s="237">
        <v>26</v>
      </c>
      <c r="C78" s="238">
        <f t="shared" si="41"/>
        <v>435544.69560280081</v>
      </c>
      <c r="D78" s="238">
        <f t="shared" si="5"/>
        <v>3145.2470524113855</v>
      </c>
      <c r="E78" s="238">
        <f t="shared" si="6"/>
        <v>2141.0745597715973</v>
      </c>
      <c r="F78" s="238">
        <f t="shared" si="7"/>
        <v>1004.1724926397883</v>
      </c>
      <c r="G78" s="239">
        <f t="shared" si="42"/>
        <v>81776.423362696063</v>
      </c>
      <c r="I78" s="240">
        <f>VLOOKUP(K78,[2]תחזיות!$B$4:$H$1000,5)</f>
        <v>1.11E-2</v>
      </c>
      <c r="J78" s="134">
        <f t="shared" si="8"/>
        <v>9.2500000000000004E-4</v>
      </c>
      <c r="K78" s="237">
        <v>26</v>
      </c>
      <c r="L78" s="242">
        <f t="shared" si="43"/>
        <v>33518.951989815854</v>
      </c>
      <c r="M78" s="242">
        <f t="shared" si="44"/>
        <v>243.45126747104302</v>
      </c>
      <c r="N78" s="242">
        <f t="shared" si="9"/>
        <v>191.46585582017124</v>
      </c>
      <c r="O78" s="242">
        <f t="shared" si="10"/>
        <v>51.985411650871782</v>
      </c>
      <c r="P78" s="243">
        <f t="shared" si="45"/>
        <v>6262.2228746156516</v>
      </c>
      <c r="Q78" s="244"/>
      <c r="R78" s="240">
        <f>VLOOKUP(T78,[2]תחזיות!$B$4:$H$1000,7)</f>
        <v>1.8870000000000001E-2</v>
      </c>
      <c r="S78" s="134">
        <f t="shared" si="11"/>
        <v>1.5725000000000001E-3</v>
      </c>
      <c r="T78" s="237">
        <v>26</v>
      </c>
      <c r="U78" s="242">
        <f t="shared" si="46"/>
        <v>33961.893786737615</v>
      </c>
      <c r="V78" s="242">
        <f t="shared" si="47"/>
        <v>246.66839496086632</v>
      </c>
      <c r="W78" s="242">
        <f t="shared" si="12"/>
        <v>193.99601339347237</v>
      </c>
      <c r="X78" s="242">
        <f t="shared" si="48"/>
        <v>52.672381567393955</v>
      </c>
      <c r="Y78" s="243">
        <f t="shared" si="49"/>
        <v>6297.6965261406413</v>
      </c>
      <c r="Z78" s="245"/>
      <c r="AA78" s="240">
        <f>VLOOKUP(AC78,[2]תחזיות!$B$4:$H$1000,6)</f>
        <v>1.0090909090909091E-2</v>
      </c>
      <c r="AB78" s="134">
        <f t="shared" si="13"/>
        <v>8.4090909090909095E-4</v>
      </c>
      <c r="AC78" s="237">
        <v>26</v>
      </c>
      <c r="AD78" s="242">
        <f t="shared" si="50"/>
        <v>33462.138416706322</v>
      </c>
      <c r="AE78" s="242">
        <f t="shared" si="51"/>
        <v>243.03862520265477</v>
      </c>
      <c r="AF78" s="242">
        <f t="shared" si="14"/>
        <v>191.14132719526305</v>
      </c>
      <c r="AG78" s="242">
        <f t="shared" si="52"/>
        <v>51.897298007391718</v>
      </c>
      <c r="AH78" s="243">
        <f t="shared" si="53"/>
        <v>6257.6941025026799</v>
      </c>
      <c r="AI78" s="245"/>
      <c r="AJ78" s="241">
        <f t="shared" si="54"/>
        <v>2.7619999999999999E-2</v>
      </c>
      <c r="AK78" s="241">
        <f t="shared" si="55"/>
        <v>2.3016666666666667E-3</v>
      </c>
      <c r="AL78" s="240">
        <f>VLOOKUP(AN78,[2]תחזיות!$B$4:$H$1000,5)</f>
        <v>1.11E-2</v>
      </c>
      <c r="AM78" s="134">
        <f t="shared" si="15"/>
        <v>9.2500000000000004E-4</v>
      </c>
      <c r="AN78" s="237">
        <v>26</v>
      </c>
      <c r="AO78" s="242">
        <f t="shared" si="56"/>
        <v>0</v>
      </c>
      <c r="AP78" s="242">
        <f t="shared" si="94"/>
        <v>0</v>
      </c>
      <c r="AQ78" s="242">
        <f t="shared" si="16"/>
        <v>0</v>
      </c>
      <c r="AR78" s="242">
        <f t="shared" si="57"/>
        <v>0</v>
      </c>
      <c r="AS78" s="243">
        <f t="shared" si="58"/>
        <v>0</v>
      </c>
      <c r="AT78" s="244"/>
      <c r="AU78" s="241">
        <f t="shared" si="59"/>
        <v>2.7619999999999999E-2</v>
      </c>
      <c r="AV78" s="241">
        <f t="shared" si="60"/>
        <v>2.3016666666666667E-3</v>
      </c>
      <c r="AW78" s="240">
        <f>VLOOKUP(AY78,[2]תחזיות!$B$4:$H$1000,7)</f>
        <v>1.8870000000000001E-2</v>
      </c>
      <c r="AX78" s="134">
        <f t="shared" si="17"/>
        <v>1.5725000000000001E-3</v>
      </c>
      <c r="AY78" s="237">
        <v>26</v>
      </c>
      <c r="AZ78" s="242">
        <f t="shared" si="61"/>
        <v>0</v>
      </c>
      <c r="BA78" s="242">
        <f t="shared" si="95"/>
        <v>0</v>
      </c>
      <c r="BB78" s="242">
        <f t="shared" si="18"/>
        <v>0</v>
      </c>
      <c r="BC78" s="242">
        <f t="shared" si="62"/>
        <v>0</v>
      </c>
      <c r="BD78" s="243">
        <f t="shared" si="63"/>
        <v>0</v>
      </c>
      <c r="BE78" s="245"/>
      <c r="BF78" s="245"/>
      <c r="BG78" s="245"/>
      <c r="BH78" s="240">
        <f>VLOOKUP(BJ78,[2]תחזיות!$B$4:$H$1000,6)</f>
        <v>1.0090909090909091E-2</v>
      </c>
      <c r="BI78" s="134">
        <f t="shared" si="19"/>
        <v>8.4090909090909095E-4</v>
      </c>
      <c r="BJ78" s="237">
        <v>26</v>
      </c>
      <c r="BK78" s="242">
        <f t="shared" si="64"/>
        <v>0</v>
      </c>
      <c r="BL78" s="242">
        <f t="shared" si="96"/>
        <v>0</v>
      </c>
      <c r="BM78" s="242">
        <f t="shared" si="20"/>
        <v>0</v>
      </c>
      <c r="BN78" s="242">
        <f t="shared" si="65"/>
        <v>0</v>
      </c>
      <c r="BO78" s="243">
        <f t="shared" si="66"/>
        <v>0</v>
      </c>
      <c r="BP78" s="245"/>
      <c r="BQ78" s="246">
        <f>VLOOKUP(BT78,[2]תחזיות!$B$4:$E$1000,2)</f>
        <v>1.8328259999999982E-2</v>
      </c>
      <c r="BR78" s="134">
        <f t="shared" si="21"/>
        <v>1.1106883333333317E-3</v>
      </c>
      <c r="BS78" s="3">
        <f t="shared" si="67"/>
        <v>759</v>
      </c>
      <c r="BT78" s="237">
        <v>26</v>
      </c>
      <c r="BU78" s="238">
        <f t="shared" si="68"/>
        <v>202725.79183448286</v>
      </c>
      <c r="BV78" s="238">
        <f t="shared" si="69"/>
        <v>1116.0110371176338</v>
      </c>
      <c r="BW78" s="238">
        <f t="shared" si="22"/>
        <v>890.84586526131204</v>
      </c>
      <c r="BX78" s="238">
        <f t="shared" si="23"/>
        <v>225.16517185632173</v>
      </c>
      <c r="BY78" s="239">
        <f t="shared" si="70"/>
        <v>28668.168838212783</v>
      </c>
      <c r="CA78" s="246">
        <f>VLOOKUP(CD78,[2]תחזיות!$B$4:$E$1000,4)</f>
        <v>2.4193303199999978E-2</v>
      </c>
      <c r="CB78" s="134">
        <f t="shared" si="24"/>
        <v>1.5994419333333315E-3</v>
      </c>
      <c r="CC78" s="3">
        <f t="shared" si="71"/>
        <v>759</v>
      </c>
      <c r="CD78" s="237">
        <v>26</v>
      </c>
      <c r="CE78" s="238">
        <f t="shared" si="72"/>
        <v>203766.66919364486</v>
      </c>
      <c r="CF78" s="238">
        <f t="shared" si="73"/>
        <v>1176.3315382480519</v>
      </c>
      <c r="CG78" s="238">
        <f t="shared" si="25"/>
        <v>850.41858292407505</v>
      </c>
      <c r="CH78" s="238">
        <f t="shared" si="26"/>
        <v>325.91295532397675</v>
      </c>
      <c r="CI78" s="239">
        <f t="shared" si="74"/>
        <v>30109.664095761444</v>
      </c>
      <c r="CJ78" s="1"/>
      <c r="CK78" s="246">
        <f>VLOOKUP(CN78,[2]תחזיות!$B$4:$E$1000,3)</f>
        <v>1.8328259999999982E-2</v>
      </c>
      <c r="CL78" s="134">
        <f t="shared" si="27"/>
        <v>1.1106883333333317E-3</v>
      </c>
      <c r="CM78" s="3">
        <f t="shared" si="75"/>
        <v>759</v>
      </c>
      <c r="CN78" s="237">
        <v>26</v>
      </c>
      <c r="CO78" s="238">
        <f t="shared" si="76"/>
        <v>202725.79183448286</v>
      </c>
      <c r="CP78" s="238">
        <f t="shared" si="97"/>
        <v>1116.0110371176338</v>
      </c>
      <c r="CQ78" s="238">
        <f t="shared" si="28"/>
        <v>890.84586526131204</v>
      </c>
      <c r="CR78" s="238">
        <f t="shared" si="29"/>
        <v>225.16517185632173</v>
      </c>
      <c r="CS78" s="239">
        <f t="shared" si="77"/>
        <v>28668.168838212783</v>
      </c>
      <c r="CT78" s="1"/>
      <c r="CU78" s="237">
        <v>26</v>
      </c>
      <c r="CV78" s="238">
        <f t="shared" si="78"/>
        <v>671789.43942709954</v>
      </c>
      <c r="CW78" s="238">
        <f t="shared" si="78"/>
        <v>4504.7093570000625</v>
      </c>
      <c r="CX78" s="238">
        <f t="shared" si="78"/>
        <v>3223.3862808530803</v>
      </c>
      <c r="CY78" s="238">
        <f t="shared" si="78"/>
        <v>1281.3230761469817</v>
      </c>
      <c r="CZ78" s="238">
        <f t="shared" si="78"/>
        <v>116706.8150755245</v>
      </c>
      <c r="DB78" s="237">
        <v>26</v>
      </c>
      <c r="DC78" s="238">
        <f t="shared" si="79"/>
        <v>673273.25858318328</v>
      </c>
      <c r="DD78" s="238">
        <f t="shared" si="79"/>
        <v>4568.2469856203043</v>
      </c>
      <c r="DE78" s="238">
        <f t="shared" si="79"/>
        <v>3185.4891560891447</v>
      </c>
      <c r="DF78" s="238">
        <f t="shared" si="79"/>
        <v>1382.7578295311591</v>
      </c>
      <c r="DG78" s="238">
        <f t="shared" si="79"/>
        <v>118183.78398459815</v>
      </c>
      <c r="DH78" s="247"/>
      <c r="DI78" s="237">
        <v>26</v>
      </c>
      <c r="DJ78" s="238">
        <f t="shared" si="80"/>
        <v>671732.62585398997</v>
      </c>
      <c r="DK78" s="238">
        <f t="shared" si="80"/>
        <v>4504.296714731674</v>
      </c>
      <c r="DL78" s="238">
        <f t="shared" si="80"/>
        <v>3223.0617522281723</v>
      </c>
      <c r="DM78" s="238">
        <f t="shared" si="80"/>
        <v>1281.2349625035017</v>
      </c>
      <c r="DN78" s="238">
        <f t="shared" si="80"/>
        <v>116702.28630341153</v>
      </c>
      <c r="DP78" s="3">
        <f t="shared" si="81"/>
        <v>759</v>
      </c>
      <c r="DQ78" s="237">
        <v>26</v>
      </c>
      <c r="DR78" s="238">
        <f t="shared" si="82"/>
        <v>0</v>
      </c>
      <c r="DS78" s="238">
        <f t="shared" si="83"/>
        <v>0</v>
      </c>
      <c r="DT78" s="238">
        <f t="shared" si="33"/>
        <v>0</v>
      </c>
      <c r="DU78" s="238">
        <f t="shared" si="84"/>
        <v>0</v>
      </c>
      <c r="DV78" s="239">
        <f t="shared" si="98"/>
        <v>0</v>
      </c>
      <c r="DX78" s="241">
        <f t="shared" si="85"/>
        <v>3.4599999999999999E-2</v>
      </c>
      <c r="DY78" s="241">
        <f t="shared" si="86"/>
        <v>2.8833333333333332E-3</v>
      </c>
      <c r="DZ78" s="237">
        <v>26</v>
      </c>
      <c r="EA78" s="242">
        <f t="shared" si="99"/>
        <v>0</v>
      </c>
      <c r="EB78" s="242">
        <f t="shared" si="100"/>
        <v>0</v>
      </c>
      <c r="EC78" s="242">
        <f t="shared" si="34"/>
        <v>0</v>
      </c>
      <c r="ED78" s="242">
        <f t="shared" si="35"/>
        <v>0</v>
      </c>
      <c r="EE78" s="243">
        <f t="shared" si="87"/>
        <v>0</v>
      </c>
      <c r="EF78" s="248"/>
      <c r="EG78" s="241">
        <f t="shared" si="88"/>
        <v>3.4599999999999999E-2</v>
      </c>
      <c r="EH78" s="241">
        <f t="shared" si="89"/>
        <v>2.8833333333333332E-3</v>
      </c>
      <c r="EI78" s="237">
        <v>26</v>
      </c>
      <c r="EJ78" s="242">
        <f t="shared" si="101"/>
        <v>0</v>
      </c>
      <c r="EK78" s="242">
        <f t="shared" si="102"/>
        <v>0</v>
      </c>
      <c r="EL78" s="242">
        <f t="shared" si="36"/>
        <v>0</v>
      </c>
      <c r="EM78" s="242">
        <f t="shared" si="37"/>
        <v>0</v>
      </c>
      <c r="EN78" s="243">
        <f t="shared" si="90"/>
        <v>0</v>
      </c>
      <c r="EO78" s="248"/>
      <c r="EP78" s="241">
        <f t="shared" si="91"/>
        <v>3.4599999999999999E-2</v>
      </c>
      <c r="EQ78" s="241">
        <f t="shared" si="92"/>
        <v>2.8833333333333332E-3</v>
      </c>
      <c r="ER78" s="237">
        <v>26</v>
      </c>
      <c r="ES78" s="242">
        <f t="shared" si="103"/>
        <v>0</v>
      </c>
      <c r="ET78" s="242">
        <f t="shared" si="104"/>
        <v>0</v>
      </c>
      <c r="EU78" s="242">
        <f t="shared" si="38"/>
        <v>0</v>
      </c>
      <c r="EV78" s="242">
        <f t="shared" si="39"/>
        <v>0</v>
      </c>
      <c r="EW78" s="243">
        <f t="shared" si="93"/>
        <v>0</v>
      </c>
    </row>
    <row r="79" spans="1:153" ht="14.25" customHeight="1" thickBot="1" x14ac:dyDescent="0.25">
      <c r="A79" s="3">
        <f t="shared" si="40"/>
        <v>790</v>
      </c>
      <c r="B79" s="237">
        <v>27</v>
      </c>
      <c r="C79" s="238">
        <f t="shared" si="41"/>
        <v>433403.62104302924</v>
      </c>
      <c r="D79" s="238">
        <f t="shared" si="5"/>
        <v>3145.2470524113855</v>
      </c>
      <c r="E79" s="238">
        <f t="shared" si="6"/>
        <v>2146.0109261177372</v>
      </c>
      <c r="F79" s="238">
        <f t="shared" si="7"/>
        <v>999.23612629364823</v>
      </c>
      <c r="G79" s="239">
        <f t="shared" si="42"/>
        <v>84921.670415107452</v>
      </c>
      <c r="I79" s="240">
        <f>VLOOKUP(K79,[2]תחזיות!$B$4:$H$1000,5)</f>
        <v>1.11E-2</v>
      </c>
      <c r="J79" s="134">
        <f t="shared" si="8"/>
        <v>9.2500000000000004E-4</v>
      </c>
      <c r="K79" s="237">
        <v>27</v>
      </c>
      <c r="L79" s="242">
        <f t="shared" si="43"/>
        <v>33358.314058669632</v>
      </c>
      <c r="M79" s="242">
        <f t="shared" si="44"/>
        <v>243.67645989345374</v>
      </c>
      <c r="N79" s="242">
        <f t="shared" si="9"/>
        <v>191.94018577468375</v>
      </c>
      <c r="O79" s="242">
        <f t="shared" si="10"/>
        <v>51.736274118769998</v>
      </c>
      <c r="P79" s="243">
        <f t="shared" si="45"/>
        <v>6505.8993345091058</v>
      </c>
      <c r="Q79" s="244"/>
      <c r="R79" s="240">
        <f>VLOOKUP(T79,[2]תחזיות!$B$4:$H$1000,7)</f>
        <v>1.8870000000000001E-2</v>
      </c>
      <c r="S79" s="134">
        <f t="shared" si="11"/>
        <v>1.5725000000000001E-3</v>
      </c>
      <c r="T79" s="237">
        <v>27</v>
      </c>
      <c r="U79" s="242">
        <f t="shared" si="46"/>
        <v>33820.997792592723</v>
      </c>
      <c r="V79" s="242">
        <f t="shared" si="47"/>
        <v>247.05628101194225</v>
      </c>
      <c r="W79" s="242">
        <f t="shared" si="12"/>
        <v>194.60241869472671</v>
      </c>
      <c r="X79" s="242">
        <f t="shared" si="48"/>
        <v>52.453862317215538</v>
      </c>
      <c r="Y79" s="243">
        <f t="shared" si="49"/>
        <v>6544.752807152583</v>
      </c>
      <c r="Z79" s="245"/>
      <c r="AA79" s="240">
        <f>VLOOKUP(AC79,[2]תחזיות!$B$4:$H$1000,6)</f>
        <v>1.0090909090909091E-2</v>
      </c>
      <c r="AB79" s="134">
        <f t="shared" si="13"/>
        <v>8.4090909090909095E-4</v>
      </c>
      <c r="AC79" s="237">
        <v>27</v>
      </c>
      <c r="AD79" s="242">
        <f t="shared" si="50"/>
        <v>33298.974973427241</v>
      </c>
      <c r="AE79" s="242">
        <f t="shared" si="51"/>
        <v>243.24299859202975</v>
      </c>
      <c r="AF79" s="242">
        <f t="shared" si="14"/>
        <v>191.59875499898291</v>
      </c>
      <c r="AG79" s="242">
        <f t="shared" si="52"/>
        <v>51.644243593046845</v>
      </c>
      <c r="AH79" s="243">
        <f t="shared" si="53"/>
        <v>6500.9371010947098</v>
      </c>
      <c r="AI79" s="245"/>
      <c r="AJ79" s="241">
        <f t="shared" si="54"/>
        <v>2.7619999999999999E-2</v>
      </c>
      <c r="AK79" s="241">
        <f t="shared" si="55"/>
        <v>2.3016666666666667E-3</v>
      </c>
      <c r="AL79" s="240">
        <f>VLOOKUP(AN79,[2]תחזיות!$B$4:$H$1000,5)</f>
        <v>1.11E-2</v>
      </c>
      <c r="AM79" s="134">
        <f t="shared" si="15"/>
        <v>9.2500000000000004E-4</v>
      </c>
      <c r="AN79" s="237">
        <v>27</v>
      </c>
      <c r="AO79" s="242">
        <f t="shared" si="56"/>
        <v>0</v>
      </c>
      <c r="AP79" s="242">
        <f t="shared" si="94"/>
        <v>0</v>
      </c>
      <c r="AQ79" s="242">
        <f t="shared" si="16"/>
        <v>0</v>
      </c>
      <c r="AR79" s="242">
        <f t="shared" si="57"/>
        <v>0</v>
      </c>
      <c r="AS79" s="243">
        <f t="shared" si="58"/>
        <v>0</v>
      </c>
      <c r="AT79" s="244"/>
      <c r="AU79" s="241">
        <f t="shared" si="59"/>
        <v>2.7619999999999999E-2</v>
      </c>
      <c r="AV79" s="241">
        <f t="shared" si="60"/>
        <v>2.3016666666666667E-3</v>
      </c>
      <c r="AW79" s="240">
        <f>VLOOKUP(AY79,[2]תחזיות!$B$4:$H$1000,7)</f>
        <v>1.8870000000000001E-2</v>
      </c>
      <c r="AX79" s="134">
        <f t="shared" si="17"/>
        <v>1.5725000000000001E-3</v>
      </c>
      <c r="AY79" s="237">
        <v>27</v>
      </c>
      <c r="AZ79" s="242">
        <f t="shared" si="61"/>
        <v>0</v>
      </c>
      <c r="BA79" s="242">
        <f t="shared" si="95"/>
        <v>0</v>
      </c>
      <c r="BB79" s="242">
        <f t="shared" si="18"/>
        <v>0</v>
      </c>
      <c r="BC79" s="242">
        <f t="shared" si="62"/>
        <v>0</v>
      </c>
      <c r="BD79" s="243">
        <f t="shared" si="63"/>
        <v>0</v>
      </c>
      <c r="BE79" s="245"/>
      <c r="BF79" s="245"/>
      <c r="BG79" s="245"/>
      <c r="BH79" s="240">
        <f>VLOOKUP(BJ79,[2]תחזיות!$B$4:$H$1000,6)</f>
        <v>1.0090909090909091E-2</v>
      </c>
      <c r="BI79" s="134">
        <f t="shared" si="19"/>
        <v>8.4090909090909095E-4</v>
      </c>
      <c r="BJ79" s="237">
        <v>27</v>
      </c>
      <c r="BK79" s="242">
        <f t="shared" si="64"/>
        <v>0</v>
      </c>
      <c r="BL79" s="242">
        <f t="shared" si="96"/>
        <v>0</v>
      </c>
      <c r="BM79" s="242">
        <f t="shared" si="20"/>
        <v>0</v>
      </c>
      <c r="BN79" s="242">
        <f t="shared" si="65"/>
        <v>0</v>
      </c>
      <c r="BO79" s="243">
        <f t="shared" si="66"/>
        <v>0</v>
      </c>
      <c r="BP79" s="245"/>
      <c r="BQ79" s="246">
        <f>VLOOKUP(BT79,[2]תחזיות!$B$4:$E$1000,2)</f>
        <v>1.8459739999999981E-2</v>
      </c>
      <c r="BR79" s="134">
        <f t="shared" si="21"/>
        <v>1.1216449999999984E-3</v>
      </c>
      <c r="BS79" s="3">
        <f t="shared" si="67"/>
        <v>790</v>
      </c>
      <c r="BT79" s="237">
        <v>27</v>
      </c>
      <c r="BU79" s="238">
        <f t="shared" si="68"/>
        <v>201834.94596922156</v>
      </c>
      <c r="BV79" s="238">
        <f t="shared" si="69"/>
        <v>1117.2051188525222</v>
      </c>
      <c r="BW79" s="238">
        <f t="shared" si="22"/>
        <v>890.81796088087503</v>
      </c>
      <c r="BX79" s="238">
        <f t="shared" si="23"/>
        <v>226.38715797164718</v>
      </c>
      <c r="BY79" s="239">
        <f t="shared" si="70"/>
        <v>29785.373957065305</v>
      </c>
      <c r="CA79" s="246">
        <f>VLOOKUP(CD79,[2]תחזיות!$B$4:$E$1000,4)</f>
        <v>2.4366856799999975E-2</v>
      </c>
      <c r="CB79" s="134">
        <f t="shared" si="24"/>
        <v>1.6139047333333311E-3</v>
      </c>
      <c r="CC79" s="3">
        <f t="shared" si="71"/>
        <v>790</v>
      </c>
      <c r="CD79" s="237">
        <v>27</v>
      </c>
      <c r="CE79" s="238">
        <f t="shared" si="72"/>
        <v>202916.25061072077</v>
      </c>
      <c r="CF79" s="238">
        <f t="shared" si="73"/>
        <v>1177.9641663607842</v>
      </c>
      <c r="CG79" s="238">
        <f t="shared" si="25"/>
        <v>850.47666902988954</v>
      </c>
      <c r="CH79" s="238">
        <f t="shared" si="26"/>
        <v>327.48749733089471</v>
      </c>
      <c r="CI79" s="239">
        <f t="shared" si="74"/>
        <v>31287.628262122227</v>
      </c>
      <c r="CJ79" s="1"/>
      <c r="CK79" s="246">
        <f>VLOOKUP(CN79,[2]תחזיות!$B$4:$E$1000,3)</f>
        <v>1.6051947826086942E-2</v>
      </c>
      <c r="CL79" s="134">
        <f t="shared" si="27"/>
        <v>9.2099565217391174E-4</v>
      </c>
      <c r="CM79" s="3">
        <f t="shared" si="75"/>
        <v>790</v>
      </c>
      <c r="CN79" s="237">
        <v>27</v>
      </c>
      <c r="CO79" s="238">
        <f t="shared" si="76"/>
        <v>201834.94596922156</v>
      </c>
      <c r="CP79" s="238">
        <f t="shared" si="97"/>
        <v>1095.4664387272505</v>
      </c>
      <c r="CQ79" s="238">
        <f t="shared" si="28"/>
        <v>909.57733103284113</v>
      </c>
      <c r="CR79" s="238">
        <f t="shared" si="29"/>
        <v>185.88910769440946</v>
      </c>
      <c r="CS79" s="239">
        <f t="shared" si="77"/>
        <v>29763.635276940033</v>
      </c>
      <c r="CT79" s="1"/>
      <c r="CU79" s="237">
        <v>27</v>
      </c>
      <c r="CV79" s="238">
        <f t="shared" si="78"/>
        <v>668596.8810709205</v>
      </c>
      <c r="CW79" s="238">
        <f t="shared" si="78"/>
        <v>4506.1286311573613</v>
      </c>
      <c r="CX79" s="238">
        <f t="shared" si="78"/>
        <v>3228.7690727732961</v>
      </c>
      <c r="CY79" s="238">
        <f t="shared" si="78"/>
        <v>1277.3595583840654</v>
      </c>
      <c r="CZ79" s="238">
        <f t="shared" si="78"/>
        <v>121212.94370668186</v>
      </c>
      <c r="DB79" s="237">
        <v>27</v>
      </c>
      <c r="DC79" s="238">
        <f t="shared" si="79"/>
        <v>670140.86944634281</v>
      </c>
      <c r="DD79" s="238">
        <f t="shared" si="79"/>
        <v>4570.2674997841123</v>
      </c>
      <c r="DE79" s="238">
        <f t="shared" si="79"/>
        <v>3191.0900138423535</v>
      </c>
      <c r="DF79" s="238">
        <f t="shared" si="79"/>
        <v>1379.1774859417585</v>
      </c>
      <c r="DG79" s="238">
        <f t="shared" si="79"/>
        <v>122754.05148438226</v>
      </c>
      <c r="DH79" s="247"/>
      <c r="DI79" s="237">
        <v>27</v>
      </c>
      <c r="DJ79" s="238">
        <f t="shared" si="80"/>
        <v>668537.54198567802</v>
      </c>
      <c r="DK79" s="238">
        <f t="shared" si="80"/>
        <v>4483.9564897306664</v>
      </c>
      <c r="DL79" s="238">
        <f t="shared" si="80"/>
        <v>3247.1870121495613</v>
      </c>
      <c r="DM79" s="238">
        <f t="shared" si="80"/>
        <v>1236.7694775811044</v>
      </c>
      <c r="DN79" s="238">
        <f t="shared" si="80"/>
        <v>121186.24279314218</v>
      </c>
      <c r="DP79" s="3">
        <f t="shared" si="81"/>
        <v>790</v>
      </c>
      <c r="DQ79" s="237">
        <v>27</v>
      </c>
      <c r="DR79" s="238">
        <f t="shared" si="82"/>
        <v>0</v>
      </c>
      <c r="DS79" s="238">
        <f t="shared" si="83"/>
        <v>0</v>
      </c>
      <c r="DT79" s="238">
        <f t="shared" si="33"/>
        <v>0</v>
      </c>
      <c r="DU79" s="238">
        <f t="shared" si="84"/>
        <v>0</v>
      </c>
      <c r="DV79" s="239">
        <f t="shared" si="98"/>
        <v>0</v>
      </c>
      <c r="DX79" s="241">
        <f t="shared" si="85"/>
        <v>3.4599999999999999E-2</v>
      </c>
      <c r="DY79" s="241">
        <f t="shared" si="86"/>
        <v>2.8833333333333332E-3</v>
      </c>
      <c r="DZ79" s="237">
        <v>27</v>
      </c>
      <c r="EA79" s="242">
        <f t="shared" si="99"/>
        <v>0</v>
      </c>
      <c r="EB79" s="242">
        <f t="shared" si="100"/>
        <v>0</v>
      </c>
      <c r="EC79" s="242">
        <f t="shared" si="34"/>
        <v>0</v>
      </c>
      <c r="ED79" s="242">
        <f t="shared" si="35"/>
        <v>0</v>
      </c>
      <c r="EE79" s="243">
        <f t="shared" si="87"/>
        <v>0</v>
      </c>
      <c r="EF79" s="248"/>
      <c r="EG79" s="241">
        <f t="shared" si="88"/>
        <v>3.4599999999999999E-2</v>
      </c>
      <c r="EH79" s="241">
        <f t="shared" si="89"/>
        <v>2.8833333333333332E-3</v>
      </c>
      <c r="EI79" s="237">
        <v>27</v>
      </c>
      <c r="EJ79" s="242">
        <f t="shared" si="101"/>
        <v>0</v>
      </c>
      <c r="EK79" s="242">
        <f t="shared" si="102"/>
        <v>0</v>
      </c>
      <c r="EL79" s="242">
        <f t="shared" si="36"/>
        <v>0</v>
      </c>
      <c r="EM79" s="242">
        <f t="shared" si="37"/>
        <v>0</v>
      </c>
      <c r="EN79" s="243">
        <f t="shared" si="90"/>
        <v>0</v>
      </c>
      <c r="EO79" s="248"/>
      <c r="EP79" s="241">
        <f t="shared" si="91"/>
        <v>3.4599999999999999E-2</v>
      </c>
      <c r="EQ79" s="241">
        <f t="shared" si="92"/>
        <v>2.8833333333333332E-3</v>
      </c>
      <c r="ER79" s="237">
        <v>27</v>
      </c>
      <c r="ES79" s="242">
        <f t="shared" si="103"/>
        <v>0</v>
      </c>
      <c r="ET79" s="242">
        <f t="shared" si="104"/>
        <v>0</v>
      </c>
      <c r="EU79" s="242">
        <f t="shared" si="38"/>
        <v>0</v>
      </c>
      <c r="EV79" s="242">
        <f t="shared" si="39"/>
        <v>0</v>
      </c>
      <c r="EW79" s="243">
        <f t="shared" si="93"/>
        <v>0</v>
      </c>
    </row>
    <row r="80" spans="1:153" ht="14.25" customHeight="1" thickBot="1" x14ac:dyDescent="0.25">
      <c r="A80" s="3">
        <f t="shared" si="40"/>
        <v>818</v>
      </c>
      <c r="B80" s="237">
        <v>28</v>
      </c>
      <c r="C80" s="238">
        <f t="shared" si="41"/>
        <v>431257.61011691153</v>
      </c>
      <c r="D80" s="238">
        <f t="shared" si="5"/>
        <v>3145.2470524113855</v>
      </c>
      <c r="E80" s="238">
        <f t="shared" si="6"/>
        <v>2150.9586735307307</v>
      </c>
      <c r="F80" s="238">
        <f t="shared" si="7"/>
        <v>994.2883788806547</v>
      </c>
      <c r="G80" s="239">
        <f t="shared" si="42"/>
        <v>88066.917467518841</v>
      </c>
      <c r="I80" s="240">
        <f>VLOOKUP(K80,[2]תחזיות!$B$4:$H$1000,5)</f>
        <v>1.11E-2</v>
      </c>
      <c r="J80" s="134">
        <f t="shared" si="8"/>
        <v>9.2500000000000004E-4</v>
      </c>
      <c r="K80" s="237">
        <v>28</v>
      </c>
      <c r="L80" s="242">
        <f t="shared" si="43"/>
        <v>33197.052768727379</v>
      </c>
      <c r="M80" s="242">
        <f t="shared" si="44"/>
        <v>243.90186061885521</v>
      </c>
      <c r="N80" s="242">
        <f t="shared" si="9"/>
        <v>192.41569081550492</v>
      </c>
      <c r="O80" s="242">
        <f t="shared" si="10"/>
        <v>51.4861698033503</v>
      </c>
      <c r="P80" s="243">
        <f t="shared" si="45"/>
        <v>6749.8011951279614</v>
      </c>
      <c r="Q80" s="244"/>
      <c r="R80" s="240">
        <f>VLOOKUP(T80,[2]תחזיות!$B$4:$H$1000,7)</f>
        <v>1.8870000000000001E-2</v>
      </c>
      <c r="S80" s="134">
        <f t="shared" si="11"/>
        <v>1.5725000000000001E-3</v>
      </c>
      <c r="T80" s="237">
        <v>28</v>
      </c>
      <c r="U80" s="242">
        <f t="shared" si="46"/>
        <v>33679.272880623452</v>
      </c>
      <c r="V80" s="242">
        <f t="shared" si="47"/>
        <v>247.44477701383352</v>
      </c>
      <c r="W80" s="242">
        <f t="shared" si="12"/>
        <v>195.2107195369407</v>
      </c>
      <c r="X80" s="242">
        <f t="shared" si="48"/>
        <v>52.234057476892822</v>
      </c>
      <c r="Y80" s="243">
        <f t="shared" si="49"/>
        <v>6792.1975841664162</v>
      </c>
      <c r="Z80" s="245"/>
      <c r="AA80" s="240">
        <f>VLOOKUP(AC80,[2]תחזיות!$B$4:$H$1000,6)</f>
        <v>1.0090909090909091E-2</v>
      </c>
      <c r="AB80" s="134">
        <f t="shared" si="13"/>
        <v>8.4090909090909095E-4</v>
      </c>
      <c r="AC80" s="237">
        <v>28</v>
      </c>
      <c r="AD80" s="242">
        <f t="shared" si="50"/>
        <v>33135.216512066487</v>
      </c>
      <c r="AE80" s="242">
        <f t="shared" si="51"/>
        <v>243.44754384084578</v>
      </c>
      <c r="AF80" s="242">
        <f t="shared" si="14"/>
        <v>192.05727749111307</v>
      </c>
      <c r="AG80" s="242">
        <f t="shared" si="52"/>
        <v>51.390266349732713</v>
      </c>
      <c r="AH80" s="243">
        <f t="shared" si="53"/>
        <v>6744.3846449355551</v>
      </c>
      <c r="AI80" s="245"/>
      <c r="AJ80" s="241">
        <f t="shared" si="54"/>
        <v>2.7619999999999999E-2</v>
      </c>
      <c r="AK80" s="241">
        <f t="shared" si="55"/>
        <v>2.3016666666666667E-3</v>
      </c>
      <c r="AL80" s="240">
        <f>VLOOKUP(AN80,[2]תחזיות!$B$4:$H$1000,5)</f>
        <v>1.11E-2</v>
      </c>
      <c r="AM80" s="134">
        <f t="shared" si="15"/>
        <v>9.2500000000000004E-4</v>
      </c>
      <c r="AN80" s="237">
        <v>28</v>
      </c>
      <c r="AO80" s="242">
        <f t="shared" si="56"/>
        <v>0</v>
      </c>
      <c r="AP80" s="242">
        <f t="shared" si="94"/>
        <v>0</v>
      </c>
      <c r="AQ80" s="242">
        <f t="shared" si="16"/>
        <v>0</v>
      </c>
      <c r="AR80" s="242">
        <f t="shared" si="57"/>
        <v>0</v>
      </c>
      <c r="AS80" s="243">
        <f t="shared" si="58"/>
        <v>0</v>
      </c>
      <c r="AT80" s="244"/>
      <c r="AU80" s="241">
        <f t="shared" si="59"/>
        <v>2.7619999999999999E-2</v>
      </c>
      <c r="AV80" s="241">
        <f t="shared" si="60"/>
        <v>2.3016666666666667E-3</v>
      </c>
      <c r="AW80" s="240">
        <f>VLOOKUP(AY80,[2]תחזיות!$B$4:$H$1000,7)</f>
        <v>1.8870000000000001E-2</v>
      </c>
      <c r="AX80" s="134">
        <f t="shared" si="17"/>
        <v>1.5725000000000001E-3</v>
      </c>
      <c r="AY80" s="237">
        <v>28</v>
      </c>
      <c r="AZ80" s="242">
        <f t="shared" si="61"/>
        <v>0</v>
      </c>
      <c r="BA80" s="242">
        <f t="shared" si="95"/>
        <v>0</v>
      </c>
      <c r="BB80" s="242">
        <f t="shared" si="18"/>
        <v>0</v>
      </c>
      <c r="BC80" s="242">
        <f t="shared" si="62"/>
        <v>0</v>
      </c>
      <c r="BD80" s="243">
        <f t="shared" si="63"/>
        <v>0</v>
      </c>
      <c r="BE80" s="245"/>
      <c r="BF80" s="245"/>
      <c r="BG80" s="245"/>
      <c r="BH80" s="240">
        <f>VLOOKUP(BJ80,[2]תחזיות!$B$4:$H$1000,6)</f>
        <v>1.0090909090909091E-2</v>
      </c>
      <c r="BI80" s="134">
        <f t="shared" si="19"/>
        <v>8.4090909090909095E-4</v>
      </c>
      <c r="BJ80" s="237">
        <v>28</v>
      </c>
      <c r="BK80" s="242">
        <f t="shared" si="64"/>
        <v>0</v>
      </c>
      <c r="BL80" s="242">
        <f t="shared" si="96"/>
        <v>0</v>
      </c>
      <c r="BM80" s="242">
        <f t="shared" si="20"/>
        <v>0</v>
      </c>
      <c r="BN80" s="242">
        <f t="shared" si="65"/>
        <v>0</v>
      </c>
      <c r="BO80" s="243">
        <f t="shared" si="66"/>
        <v>0</v>
      </c>
      <c r="BP80" s="245"/>
      <c r="BQ80" s="246">
        <f>VLOOKUP(BT80,[2]תחזיות!$B$4:$E$1000,2)</f>
        <v>1.8591219999999981E-2</v>
      </c>
      <c r="BR80" s="134">
        <f t="shared" si="21"/>
        <v>1.132601666666665E-3</v>
      </c>
      <c r="BS80" s="3">
        <f t="shared" si="67"/>
        <v>818</v>
      </c>
      <c r="BT80" s="237">
        <v>28</v>
      </c>
      <c r="BU80" s="238">
        <f t="shared" si="68"/>
        <v>200944.12800834069</v>
      </c>
      <c r="BV80" s="238">
        <f t="shared" si="69"/>
        <v>1118.3943529870198</v>
      </c>
      <c r="BW80" s="238">
        <f t="shared" si="22"/>
        <v>890.80469869789351</v>
      </c>
      <c r="BX80" s="238">
        <f t="shared" si="23"/>
        <v>227.58965428912634</v>
      </c>
      <c r="BY80" s="239">
        <f t="shared" si="70"/>
        <v>30903.768310052325</v>
      </c>
      <c r="CA80" s="246">
        <f>VLOOKUP(CD80,[2]תחזיות!$B$4:$E$1000,4)</f>
        <v>2.4540410399999976E-2</v>
      </c>
      <c r="CB80" s="134">
        <f t="shared" si="24"/>
        <v>1.6283675333333312E-3</v>
      </c>
      <c r="CC80" s="3">
        <f t="shared" si="71"/>
        <v>818</v>
      </c>
      <c r="CD80" s="237">
        <v>28</v>
      </c>
      <c r="CE80" s="238">
        <f t="shared" si="72"/>
        <v>202065.77394169089</v>
      </c>
      <c r="CF80" s="238">
        <f t="shared" si="73"/>
        <v>1179.5906118889782</v>
      </c>
      <c r="CG80" s="238">
        <f t="shared" si="25"/>
        <v>850.55326600445642</v>
      </c>
      <c r="CH80" s="238">
        <f t="shared" si="26"/>
        <v>329.0373458845217</v>
      </c>
      <c r="CI80" s="239">
        <f t="shared" si="74"/>
        <v>32467.218874011207</v>
      </c>
      <c r="CJ80" s="1"/>
      <c r="CK80" s="246">
        <f>VLOOKUP(CN80,[2]תחזיות!$B$4:$E$1000,3)</f>
        <v>1.6166278260869551E-2</v>
      </c>
      <c r="CL80" s="134">
        <f t="shared" si="27"/>
        <v>9.3052318840579579E-4</v>
      </c>
      <c r="CM80" s="3">
        <f t="shared" si="75"/>
        <v>818</v>
      </c>
      <c r="CN80" s="237">
        <v>28</v>
      </c>
      <c r="CO80" s="238">
        <f t="shared" si="76"/>
        <v>200925.36863818872</v>
      </c>
      <c r="CP80" s="238">
        <f t="shared" si="97"/>
        <v>1096.4876204237032</v>
      </c>
      <c r="CQ80" s="238">
        <f t="shared" si="28"/>
        <v>909.52190576688599</v>
      </c>
      <c r="CR80" s="238">
        <f t="shared" si="29"/>
        <v>186.96571465681725</v>
      </c>
      <c r="CS80" s="239">
        <f t="shared" si="77"/>
        <v>30860.122897363737</v>
      </c>
      <c r="CT80" s="1"/>
      <c r="CU80" s="237">
        <v>28</v>
      </c>
      <c r="CV80" s="238">
        <f t="shared" si="78"/>
        <v>665398.7908939796</v>
      </c>
      <c r="CW80" s="238">
        <f t="shared" si="78"/>
        <v>4507.543266017261</v>
      </c>
      <c r="CX80" s="238">
        <f t="shared" si="78"/>
        <v>3234.1790630441292</v>
      </c>
      <c r="CY80" s="238">
        <f t="shared" si="78"/>
        <v>1273.3642029731313</v>
      </c>
      <c r="CZ80" s="238">
        <f t="shared" si="78"/>
        <v>125720.48697269912</v>
      </c>
      <c r="DB80" s="237">
        <v>28</v>
      </c>
      <c r="DC80" s="238">
        <f t="shared" si="79"/>
        <v>667002.65693922585</v>
      </c>
      <c r="DD80" s="238">
        <f t="shared" si="79"/>
        <v>4572.2824413141971</v>
      </c>
      <c r="DE80" s="238">
        <f t="shared" si="79"/>
        <v>3196.722659072128</v>
      </c>
      <c r="DF80" s="238">
        <f t="shared" si="79"/>
        <v>1375.5597822420691</v>
      </c>
      <c r="DG80" s="238">
        <f t="shared" si="79"/>
        <v>127326.33392569647</v>
      </c>
      <c r="DH80" s="247"/>
      <c r="DI80" s="237">
        <v>28</v>
      </c>
      <c r="DJ80" s="238">
        <f t="shared" si="80"/>
        <v>665318.19526716671</v>
      </c>
      <c r="DK80" s="238">
        <f t="shared" si="80"/>
        <v>4485.1822166759348</v>
      </c>
      <c r="DL80" s="238">
        <f t="shared" si="80"/>
        <v>3252.5378567887296</v>
      </c>
      <c r="DM80" s="238">
        <f t="shared" si="80"/>
        <v>1232.6443598872047</v>
      </c>
      <c r="DN80" s="238">
        <f t="shared" si="80"/>
        <v>125671.42500981814</v>
      </c>
      <c r="DP80" s="3">
        <f t="shared" si="81"/>
        <v>818</v>
      </c>
      <c r="DQ80" s="237">
        <v>28</v>
      </c>
      <c r="DR80" s="238">
        <f t="shared" si="82"/>
        <v>0</v>
      </c>
      <c r="DS80" s="238">
        <f t="shared" si="83"/>
        <v>0</v>
      </c>
      <c r="DT80" s="238">
        <f t="shared" si="33"/>
        <v>0</v>
      </c>
      <c r="DU80" s="238">
        <f t="shared" si="84"/>
        <v>0</v>
      </c>
      <c r="DV80" s="239">
        <f t="shared" si="98"/>
        <v>0</v>
      </c>
      <c r="DX80" s="241">
        <f t="shared" si="85"/>
        <v>3.4599999999999999E-2</v>
      </c>
      <c r="DY80" s="241">
        <f t="shared" si="86"/>
        <v>2.8833333333333332E-3</v>
      </c>
      <c r="DZ80" s="237">
        <v>28</v>
      </c>
      <c r="EA80" s="242">
        <f t="shared" si="99"/>
        <v>0</v>
      </c>
      <c r="EB80" s="242">
        <f t="shared" si="100"/>
        <v>0</v>
      </c>
      <c r="EC80" s="242">
        <f t="shared" si="34"/>
        <v>0</v>
      </c>
      <c r="ED80" s="242">
        <f t="shared" si="35"/>
        <v>0</v>
      </c>
      <c r="EE80" s="243">
        <f t="shared" si="87"/>
        <v>0</v>
      </c>
      <c r="EF80" s="248"/>
      <c r="EG80" s="241">
        <f t="shared" si="88"/>
        <v>3.4599999999999999E-2</v>
      </c>
      <c r="EH80" s="241">
        <f t="shared" si="89"/>
        <v>2.8833333333333332E-3</v>
      </c>
      <c r="EI80" s="237">
        <v>28</v>
      </c>
      <c r="EJ80" s="242">
        <f t="shared" si="101"/>
        <v>0</v>
      </c>
      <c r="EK80" s="242">
        <f t="shared" si="102"/>
        <v>0</v>
      </c>
      <c r="EL80" s="242">
        <f t="shared" si="36"/>
        <v>0</v>
      </c>
      <c r="EM80" s="242">
        <f t="shared" si="37"/>
        <v>0</v>
      </c>
      <c r="EN80" s="243">
        <f t="shared" si="90"/>
        <v>0</v>
      </c>
      <c r="EO80" s="248"/>
      <c r="EP80" s="241">
        <f t="shared" si="91"/>
        <v>3.4599999999999999E-2</v>
      </c>
      <c r="EQ80" s="241">
        <f t="shared" si="92"/>
        <v>2.8833333333333332E-3</v>
      </c>
      <c r="ER80" s="237">
        <v>28</v>
      </c>
      <c r="ES80" s="242">
        <f t="shared" si="103"/>
        <v>0</v>
      </c>
      <c r="ET80" s="242">
        <f t="shared" si="104"/>
        <v>0</v>
      </c>
      <c r="EU80" s="242">
        <f t="shared" si="38"/>
        <v>0</v>
      </c>
      <c r="EV80" s="242">
        <f t="shared" si="39"/>
        <v>0</v>
      </c>
      <c r="EW80" s="243">
        <f t="shared" si="93"/>
        <v>0</v>
      </c>
    </row>
    <row r="81" spans="1:153" ht="14.25" customHeight="1" thickBot="1" x14ac:dyDescent="0.25">
      <c r="A81" s="3">
        <f t="shared" si="40"/>
        <v>849</v>
      </c>
      <c r="B81" s="237">
        <v>29</v>
      </c>
      <c r="C81" s="238">
        <f t="shared" si="41"/>
        <v>429106.6514433808</v>
      </c>
      <c r="D81" s="238">
        <f t="shared" si="5"/>
        <v>3145.2470524113855</v>
      </c>
      <c r="E81" s="238">
        <f t="shared" si="6"/>
        <v>2155.9178282502598</v>
      </c>
      <c r="F81" s="238">
        <f t="shared" si="7"/>
        <v>989.32922416112547</v>
      </c>
      <c r="G81" s="239">
        <f t="shared" si="42"/>
        <v>91212.164519930229</v>
      </c>
      <c r="I81" s="240">
        <f>VLOOKUP(K81,[2]תחזיות!$B$4:$H$1000,5)</f>
        <v>1.11E-2</v>
      </c>
      <c r="J81" s="134">
        <f t="shared" si="8"/>
        <v>9.2500000000000004E-4</v>
      </c>
      <c r="K81" s="237">
        <v>29</v>
      </c>
      <c r="L81" s="242">
        <f t="shared" si="43"/>
        <v>33035.166367208942</v>
      </c>
      <c r="M81" s="242">
        <f t="shared" si="44"/>
        <v>244.12746983992767</v>
      </c>
      <c r="N81" s="242">
        <f t="shared" si="9"/>
        <v>192.89237385374716</v>
      </c>
      <c r="O81" s="242">
        <f t="shared" si="10"/>
        <v>51.235095986180504</v>
      </c>
      <c r="P81" s="243">
        <f t="shared" si="45"/>
        <v>6993.9286649678888</v>
      </c>
      <c r="Q81" s="244"/>
      <c r="R81" s="240">
        <f>VLOOKUP(T81,[2]תחזיות!$B$4:$H$1000,7)</f>
        <v>1.8870000000000001E-2</v>
      </c>
      <c r="S81" s="134">
        <f t="shared" si="11"/>
        <v>1.5725000000000001E-3</v>
      </c>
      <c r="T81" s="237">
        <v>29</v>
      </c>
      <c r="U81" s="242">
        <f t="shared" si="46"/>
        <v>33536.715848834821</v>
      </c>
      <c r="V81" s="242">
        <f t="shared" si="47"/>
        <v>247.83388392568779</v>
      </c>
      <c r="W81" s="242">
        <f t="shared" si="12"/>
        <v>195.82092184531899</v>
      </c>
      <c r="X81" s="242">
        <f t="shared" si="48"/>
        <v>52.012962080368787</v>
      </c>
      <c r="Y81" s="243">
        <f t="shared" si="49"/>
        <v>7040.0314680921038</v>
      </c>
      <c r="Z81" s="245"/>
      <c r="AA81" s="240">
        <f>VLOOKUP(AC81,[2]תחזיות!$B$4:$H$1000,6)</f>
        <v>1.0090909090909091E-2</v>
      </c>
      <c r="AB81" s="134">
        <f t="shared" si="13"/>
        <v>8.4090909090909095E-4</v>
      </c>
      <c r="AC81" s="237">
        <v>29</v>
      </c>
      <c r="AD81" s="242">
        <f t="shared" si="50"/>
        <v>32970.861436658997</v>
      </c>
      <c r="AE81" s="242">
        <f t="shared" si="51"/>
        <v>243.65226109362106</v>
      </c>
      <c r="AF81" s="242">
        <f t="shared" si="14"/>
        <v>192.51689729139534</v>
      </c>
      <c r="AG81" s="242">
        <f t="shared" si="52"/>
        <v>51.135363802225726</v>
      </c>
      <c r="AH81" s="243">
        <f t="shared" si="53"/>
        <v>6988.036906029176</v>
      </c>
      <c r="AI81" s="245"/>
      <c r="AJ81" s="241">
        <f t="shared" si="54"/>
        <v>2.7619999999999999E-2</v>
      </c>
      <c r="AK81" s="241">
        <f t="shared" si="55"/>
        <v>2.3016666666666667E-3</v>
      </c>
      <c r="AL81" s="240">
        <f>VLOOKUP(AN81,[2]תחזיות!$B$4:$H$1000,5)</f>
        <v>1.11E-2</v>
      </c>
      <c r="AM81" s="134">
        <f t="shared" si="15"/>
        <v>9.2500000000000004E-4</v>
      </c>
      <c r="AN81" s="237">
        <v>29</v>
      </c>
      <c r="AO81" s="242">
        <f t="shared" si="56"/>
        <v>0</v>
      </c>
      <c r="AP81" s="242">
        <f t="shared" si="94"/>
        <v>0</v>
      </c>
      <c r="AQ81" s="242">
        <f t="shared" si="16"/>
        <v>0</v>
      </c>
      <c r="AR81" s="242">
        <f t="shared" si="57"/>
        <v>0</v>
      </c>
      <c r="AS81" s="243">
        <f t="shared" si="58"/>
        <v>0</v>
      </c>
      <c r="AT81" s="244"/>
      <c r="AU81" s="241">
        <f t="shared" si="59"/>
        <v>2.7619999999999999E-2</v>
      </c>
      <c r="AV81" s="241">
        <f t="shared" si="60"/>
        <v>2.3016666666666667E-3</v>
      </c>
      <c r="AW81" s="240">
        <f>VLOOKUP(AY81,[2]תחזיות!$B$4:$H$1000,7)</f>
        <v>1.8870000000000001E-2</v>
      </c>
      <c r="AX81" s="134">
        <f t="shared" si="17"/>
        <v>1.5725000000000001E-3</v>
      </c>
      <c r="AY81" s="237">
        <v>29</v>
      </c>
      <c r="AZ81" s="242">
        <f t="shared" si="61"/>
        <v>0</v>
      </c>
      <c r="BA81" s="242">
        <f t="shared" si="95"/>
        <v>0</v>
      </c>
      <c r="BB81" s="242">
        <f t="shared" si="18"/>
        <v>0</v>
      </c>
      <c r="BC81" s="242">
        <f t="shared" si="62"/>
        <v>0</v>
      </c>
      <c r="BD81" s="243">
        <f t="shared" si="63"/>
        <v>0</v>
      </c>
      <c r="BE81" s="245"/>
      <c r="BF81" s="245"/>
      <c r="BG81" s="245"/>
      <c r="BH81" s="240">
        <f>VLOOKUP(BJ81,[2]תחזיות!$B$4:$H$1000,6)</f>
        <v>1.0090909090909091E-2</v>
      </c>
      <c r="BI81" s="134">
        <f t="shared" si="19"/>
        <v>8.4090909090909095E-4</v>
      </c>
      <c r="BJ81" s="237">
        <v>29</v>
      </c>
      <c r="BK81" s="242">
        <f t="shared" si="64"/>
        <v>0</v>
      </c>
      <c r="BL81" s="242">
        <f t="shared" si="96"/>
        <v>0</v>
      </c>
      <c r="BM81" s="242">
        <f t="shared" si="20"/>
        <v>0</v>
      </c>
      <c r="BN81" s="242">
        <f t="shared" si="65"/>
        <v>0</v>
      </c>
      <c r="BO81" s="243">
        <f t="shared" si="66"/>
        <v>0</v>
      </c>
      <c r="BP81" s="245"/>
      <c r="BQ81" s="246">
        <f>VLOOKUP(BT81,[2]תחזיות!$B$4:$E$1000,2)</f>
        <v>1.8722699999999981E-2</v>
      </c>
      <c r="BR81" s="134">
        <f t="shared" si="21"/>
        <v>1.1435583333333317E-3</v>
      </c>
      <c r="BS81" s="3">
        <f t="shared" si="67"/>
        <v>849</v>
      </c>
      <c r="BT81" s="237">
        <v>29</v>
      </c>
      <c r="BU81" s="238">
        <f t="shared" si="68"/>
        <v>200053.32330964279</v>
      </c>
      <c r="BV81" s="238">
        <f t="shared" si="69"/>
        <v>1119.578728139355</v>
      </c>
      <c r="BW81" s="238">
        <f t="shared" si="22"/>
        <v>890.80608315758582</v>
      </c>
      <c r="BX81" s="238">
        <f t="shared" si="23"/>
        <v>228.77264498176925</v>
      </c>
      <c r="BY81" s="239">
        <f t="shared" si="70"/>
        <v>32023.347038191678</v>
      </c>
      <c r="CA81" s="246">
        <f>VLOOKUP(CD81,[2]תחזיות!$B$4:$E$1000,4)</f>
        <v>2.4713963999999977E-2</v>
      </c>
      <c r="CB81" s="134">
        <f t="shared" si="24"/>
        <v>1.6428303333333313E-3</v>
      </c>
      <c r="CC81" s="3">
        <f t="shared" si="71"/>
        <v>849</v>
      </c>
      <c r="CD81" s="237">
        <v>29</v>
      </c>
      <c r="CE81" s="238">
        <f t="shared" si="72"/>
        <v>201215.22067568643</v>
      </c>
      <c r="CF81" s="238">
        <f t="shared" si="73"/>
        <v>1181.2108550867295</v>
      </c>
      <c r="CG81" s="238">
        <f t="shared" si="25"/>
        <v>850.64838703235171</v>
      </c>
      <c r="CH81" s="238">
        <f t="shared" si="26"/>
        <v>330.56246805437775</v>
      </c>
      <c r="CI81" s="239">
        <f t="shared" si="74"/>
        <v>33648.429729097938</v>
      </c>
      <c r="CJ81" s="1"/>
      <c r="CK81" s="246">
        <f>VLOOKUP(CN81,[2]תחזיות!$B$4:$E$1000,3)</f>
        <v>1.6280608695652159E-2</v>
      </c>
      <c r="CL81" s="134">
        <f t="shared" si="27"/>
        <v>9.4005072463767983E-4</v>
      </c>
      <c r="CM81" s="3">
        <f t="shared" si="75"/>
        <v>849</v>
      </c>
      <c r="CN81" s="237">
        <v>29</v>
      </c>
      <c r="CO81" s="238">
        <f t="shared" si="76"/>
        <v>200015.84673242184</v>
      </c>
      <c r="CP81" s="238">
        <f t="shared" si="97"/>
        <v>1097.5045127120759</v>
      </c>
      <c r="CQ81" s="238">
        <f t="shared" si="28"/>
        <v>909.47947105224364</v>
      </c>
      <c r="CR81" s="238">
        <f t="shared" si="29"/>
        <v>188.02504165983225</v>
      </c>
      <c r="CS81" s="239">
        <f t="shared" si="77"/>
        <v>31957.627410075813</v>
      </c>
      <c r="CT81" s="1"/>
      <c r="CU81" s="237">
        <v>29</v>
      </c>
      <c r="CV81" s="238">
        <f t="shared" si="78"/>
        <v>662195.14112023253</v>
      </c>
      <c r="CW81" s="238">
        <f t="shared" si="78"/>
        <v>4508.9532503906685</v>
      </c>
      <c r="CX81" s="238">
        <f t="shared" si="78"/>
        <v>3239.6162852615926</v>
      </c>
      <c r="CY81" s="238">
        <f t="shared" si="78"/>
        <v>1269.3369651290752</v>
      </c>
      <c r="CZ81" s="238">
        <f t="shared" si="78"/>
        <v>130229.4402230898</v>
      </c>
      <c r="DB81" s="237">
        <v>29</v>
      </c>
      <c r="DC81" s="238">
        <f t="shared" si="79"/>
        <v>663858.58796790207</v>
      </c>
      <c r="DD81" s="238">
        <f t="shared" si="79"/>
        <v>4574.2917914238024</v>
      </c>
      <c r="DE81" s="238">
        <f t="shared" si="79"/>
        <v>3202.3871371279306</v>
      </c>
      <c r="DF81" s="238">
        <f t="shared" si="79"/>
        <v>1371.904654295872</v>
      </c>
      <c r="DG81" s="238">
        <f t="shared" si="79"/>
        <v>131900.62571712027</v>
      </c>
      <c r="DH81" s="247"/>
      <c r="DI81" s="237">
        <v>29</v>
      </c>
      <c r="DJ81" s="238">
        <f t="shared" si="80"/>
        <v>662093.35961246165</v>
      </c>
      <c r="DK81" s="238">
        <f t="shared" si="80"/>
        <v>4486.4038262170825</v>
      </c>
      <c r="DL81" s="238">
        <f t="shared" si="80"/>
        <v>3257.9141965938989</v>
      </c>
      <c r="DM81" s="238">
        <f t="shared" si="80"/>
        <v>1228.4896296231836</v>
      </c>
      <c r="DN81" s="238">
        <f t="shared" si="80"/>
        <v>130157.82883603522</v>
      </c>
      <c r="DP81" s="3">
        <f t="shared" si="81"/>
        <v>849</v>
      </c>
      <c r="DQ81" s="237">
        <v>29</v>
      </c>
      <c r="DR81" s="238">
        <f t="shared" si="82"/>
        <v>0</v>
      </c>
      <c r="DS81" s="238">
        <f t="shared" si="83"/>
        <v>0</v>
      </c>
      <c r="DT81" s="238">
        <f t="shared" si="33"/>
        <v>0</v>
      </c>
      <c r="DU81" s="238">
        <f t="shared" si="84"/>
        <v>0</v>
      </c>
      <c r="DV81" s="239">
        <f t="shared" si="98"/>
        <v>0</v>
      </c>
      <c r="DX81" s="241">
        <f t="shared" si="85"/>
        <v>3.4599999999999999E-2</v>
      </c>
      <c r="DY81" s="241">
        <f t="shared" si="86"/>
        <v>2.8833333333333332E-3</v>
      </c>
      <c r="DZ81" s="237">
        <v>29</v>
      </c>
      <c r="EA81" s="242">
        <f t="shared" si="99"/>
        <v>0</v>
      </c>
      <c r="EB81" s="242">
        <f t="shared" si="100"/>
        <v>0</v>
      </c>
      <c r="EC81" s="242">
        <f t="shared" si="34"/>
        <v>0</v>
      </c>
      <c r="ED81" s="242">
        <f t="shared" si="35"/>
        <v>0</v>
      </c>
      <c r="EE81" s="243">
        <f t="shared" si="87"/>
        <v>0</v>
      </c>
      <c r="EF81" s="248"/>
      <c r="EG81" s="241">
        <f t="shared" si="88"/>
        <v>3.4599999999999999E-2</v>
      </c>
      <c r="EH81" s="241">
        <f t="shared" si="89"/>
        <v>2.8833333333333332E-3</v>
      </c>
      <c r="EI81" s="237">
        <v>29</v>
      </c>
      <c r="EJ81" s="242">
        <f t="shared" si="101"/>
        <v>0</v>
      </c>
      <c r="EK81" s="242">
        <f t="shared" si="102"/>
        <v>0</v>
      </c>
      <c r="EL81" s="242">
        <f t="shared" si="36"/>
        <v>0</v>
      </c>
      <c r="EM81" s="242">
        <f t="shared" si="37"/>
        <v>0</v>
      </c>
      <c r="EN81" s="243">
        <f t="shared" si="90"/>
        <v>0</v>
      </c>
      <c r="EO81" s="248"/>
      <c r="EP81" s="241">
        <f t="shared" si="91"/>
        <v>3.4599999999999999E-2</v>
      </c>
      <c r="EQ81" s="241">
        <f t="shared" si="92"/>
        <v>2.8833333333333332E-3</v>
      </c>
      <c r="ER81" s="237">
        <v>29</v>
      </c>
      <c r="ES81" s="242">
        <f t="shared" si="103"/>
        <v>0</v>
      </c>
      <c r="ET81" s="242">
        <f t="shared" si="104"/>
        <v>0</v>
      </c>
      <c r="EU81" s="242">
        <f t="shared" si="38"/>
        <v>0</v>
      </c>
      <c r="EV81" s="242">
        <f t="shared" si="39"/>
        <v>0</v>
      </c>
      <c r="EW81" s="243">
        <f t="shared" si="93"/>
        <v>0</v>
      </c>
    </row>
    <row r="82" spans="1:153" ht="14.25" customHeight="1" thickBot="1" x14ac:dyDescent="0.25">
      <c r="A82" s="3">
        <f t="shared" si="40"/>
        <v>879</v>
      </c>
      <c r="B82" s="237">
        <v>30</v>
      </c>
      <c r="C82" s="238">
        <f t="shared" si="41"/>
        <v>426950.73361513054</v>
      </c>
      <c r="D82" s="238">
        <f t="shared" si="5"/>
        <v>3145.2470524113855</v>
      </c>
      <c r="E82" s="238">
        <f t="shared" si="6"/>
        <v>2160.8884165765039</v>
      </c>
      <c r="F82" s="238">
        <f t="shared" si="7"/>
        <v>984.35863583488185</v>
      </c>
      <c r="G82" s="239">
        <f t="shared" si="42"/>
        <v>94357.411572341618</v>
      </c>
      <c r="I82" s="240">
        <f>VLOOKUP(K82,[2]תחזיות!$B$4:$H$1000,5)</f>
        <v>1.11E-2</v>
      </c>
      <c r="J82" s="134">
        <f t="shared" si="8"/>
        <v>9.2500000000000004E-4</v>
      </c>
      <c r="K82" s="237">
        <v>30</v>
      </c>
      <c r="L82" s="242">
        <f t="shared" si="43"/>
        <v>32872.653096799047</v>
      </c>
      <c r="M82" s="242">
        <f t="shared" si="44"/>
        <v>244.35328774952958</v>
      </c>
      <c r="N82" s="242">
        <f t="shared" si="9"/>
        <v>193.37023780773478</v>
      </c>
      <c r="O82" s="242">
        <f t="shared" si="10"/>
        <v>50.983049941794789</v>
      </c>
      <c r="P82" s="243">
        <f t="shared" si="45"/>
        <v>7238.2819527174188</v>
      </c>
      <c r="Q82" s="244"/>
      <c r="R82" s="240">
        <f>VLOOKUP(T82,[2]תחזיות!$B$4:$H$1000,7)</f>
        <v>1.8870000000000001E-2</v>
      </c>
      <c r="S82" s="134">
        <f t="shared" si="11"/>
        <v>1.5725000000000001E-3</v>
      </c>
      <c r="T82" s="237">
        <v>30</v>
      </c>
      <c r="U82" s="242">
        <f t="shared" si="46"/>
        <v>33393.32348426219</v>
      </c>
      <c r="V82" s="242">
        <f t="shared" si="47"/>
        <v>248.22360270816094</v>
      </c>
      <c r="W82" s="242">
        <f t="shared" si="12"/>
        <v>196.43303156358766</v>
      </c>
      <c r="X82" s="242">
        <f t="shared" si="48"/>
        <v>51.790571144573271</v>
      </c>
      <c r="Y82" s="243">
        <f t="shared" si="49"/>
        <v>7288.2550708002645</v>
      </c>
      <c r="Z82" s="245"/>
      <c r="AA82" s="240">
        <f>VLOOKUP(AC82,[2]תחזיות!$B$4:$H$1000,6)</f>
        <v>1.0090909090909091E-2</v>
      </c>
      <c r="AB82" s="134">
        <f t="shared" si="13"/>
        <v>8.4090909090909095E-4</v>
      </c>
      <c r="AC82" s="237">
        <v>30</v>
      </c>
      <c r="AD82" s="242">
        <f t="shared" si="50"/>
        <v>32805.90814727571</v>
      </c>
      <c r="AE82" s="242">
        <f t="shared" si="51"/>
        <v>243.8571504949953</v>
      </c>
      <c r="AF82" s="242">
        <f t="shared" si="14"/>
        <v>192.97761702584086</v>
      </c>
      <c r="AG82" s="242">
        <f t="shared" si="52"/>
        <v>50.879533469154424</v>
      </c>
      <c r="AH82" s="243">
        <f t="shared" si="53"/>
        <v>7231.894056524171</v>
      </c>
      <c r="AI82" s="245"/>
      <c r="AJ82" s="241">
        <f t="shared" si="54"/>
        <v>2.7619999999999999E-2</v>
      </c>
      <c r="AK82" s="241">
        <f t="shared" si="55"/>
        <v>2.3016666666666667E-3</v>
      </c>
      <c r="AL82" s="240">
        <f>VLOOKUP(AN82,[2]תחזיות!$B$4:$H$1000,5)</f>
        <v>1.11E-2</v>
      </c>
      <c r="AM82" s="134">
        <f t="shared" si="15"/>
        <v>9.2500000000000004E-4</v>
      </c>
      <c r="AN82" s="237">
        <v>30</v>
      </c>
      <c r="AO82" s="242">
        <f t="shared" si="56"/>
        <v>0</v>
      </c>
      <c r="AP82" s="242">
        <f t="shared" si="94"/>
        <v>0</v>
      </c>
      <c r="AQ82" s="242">
        <f t="shared" si="16"/>
        <v>0</v>
      </c>
      <c r="AR82" s="242">
        <f t="shared" si="57"/>
        <v>0</v>
      </c>
      <c r="AS82" s="243">
        <f t="shared" si="58"/>
        <v>0</v>
      </c>
      <c r="AT82" s="244"/>
      <c r="AU82" s="241">
        <f t="shared" si="59"/>
        <v>2.7619999999999999E-2</v>
      </c>
      <c r="AV82" s="241">
        <f t="shared" si="60"/>
        <v>2.3016666666666667E-3</v>
      </c>
      <c r="AW82" s="240">
        <f>VLOOKUP(AY82,[2]תחזיות!$B$4:$H$1000,7)</f>
        <v>1.8870000000000001E-2</v>
      </c>
      <c r="AX82" s="134">
        <f t="shared" si="17"/>
        <v>1.5725000000000001E-3</v>
      </c>
      <c r="AY82" s="237">
        <v>30</v>
      </c>
      <c r="AZ82" s="242">
        <f t="shared" si="61"/>
        <v>0</v>
      </c>
      <c r="BA82" s="242">
        <f t="shared" si="95"/>
        <v>0</v>
      </c>
      <c r="BB82" s="242">
        <f t="shared" si="18"/>
        <v>0</v>
      </c>
      <c r="BC82" s="242">
        <f t="shared" si="62"/>
        <v>0</v>
      </c>
      <c r="BD82" s="243">
        <f t="shared" si="63"/>
        <v>0</v>
      </c>
      <c r="BE82" s="245"/>
      <c r="BF82" s="245"/>
      <c r="BG82" s="245"/>
      <c r="BH82" s="240">
        <f>VLOOKUP(BJ82,[2]תחזיות!$B$4:$H$1000,6)</f>
        <v>1.0090909090909091E-2</v>
      </c>
      <c r="BI82" s="134">
        <f t="shared" si="19"/>
        <v>8.4090909090909095E-4</v>
      </c>
      <c r="BJ82" s="237">
        <v>30</v>
      </c>
      <c r="BK82" s="242">
        <f t="shared" si="64"/>
        <v>0</v>
      </c>
      <c r="BL82" s="242">
        <f t="shared" si="96"/>
        <v>0</v>
      </c>
      <c r="BM82" s="242">
        <f t="shared" si="20"/>
        <v>0</v>
      </c>
      <c r="BN82" s="242">
        <f t="shared" si="65"/>
        <v>0</v>
      </c>
      <c r="BO82" s="243">
        <f t="shared" si="66"/>
        <v>0</v>
      </c>
      <c r="BP82" s="245"/>
      <c r="BQ82" s="246">
        <f>VLOOKUP(BT82,[2]תחזיות!$B$4:$E$1000,2)</f>
        <v>1.8854179999999981E-2</v>
      </c>
      <c r="BR82" s="134">
        <f t="shared" si="21"/>
        <v>1.1545149999999983E-3</v>
      </c>
      <c r="BS82" s="3">
        <f t="shared" si="67"/>
        <v>879</v>
      </c>
      <c r="BT82" s="237">
        <v>30</v>
      </c>
      <c r="BU82" s="238">
        <f t="shared" si="68"/>
        <v>199162.51722648519</v>
      </c>
      <c r="BV82" s="238">
        <f t="shared" si="69"/>
        <v>1120.7582329494373</v>
      </c>
      <c r="BW82" s="238">
        <f t="shared" si="22"/>
        <v>890.82211937370209</v>
      </c>
      <c r="BX82" s="238">
        <f t="shared" si="23"/>
        <v>229.93611357573522</v>
      </c>
      <c r="BY82" s="239">
        <f t="shared" si="70"/>
        <v>33144.105271141118</v>
      </c>
      <c r="CA82" s="246">
        <f>VLOOKUP(CD82,[2]תחזיות!$B$4:$E$1000,4)</f>
        <v>2.4887517599999975E-2</v>
      </c>
      <c r="CB82" s="134">
        <f t="shared" si="24"/>
        <v>1.6572931333333311E-3</v>
      </c>
      <c r="CC82" s="3">
        <f t="shared" si="71"/>
        <v>879</v>
      </c>
      <c r="CD82" s="237">
        <v>30</v>
      </c>
      <c r="CE82" s="238">
        <f t="shared" si="72"/>
        <v>200364.57228865408</v>
      </c>
      <c r="CF82" s="238">
        <f t="shared" si="73"/>
        <v>1182.8248762393391</v>
      </c>
      <c r="CG82" s="238">
        <f t="shared" si="25"/>
        <v>850.7620464220829</v>
      </c>
      <c r="CH82" s="238">
        <f t="shared" si="26"/>
        <v>332.06282981725627</v>
      </c>
      <c r="CI82" s="239">
        <f t="shared" si="74"/>
        <v>34831.254605337279</v>
      </c>
      <c r="CJ82" s="1"/>
      <c r="CK82" s="246">
        <f>VLOOKUP(CN82,[2]תחזיות!$B$4:$E$1000,3)</f>
        <v>1.6394939130434768E-2</v>
      </c>
      <c r="CL82" s="134">
        <f t="shared" si="27"/>
        <v>9.4957826086956387E-4</v>
      </c>
      <c r="CM82" s="3">
        <f t="shared" si="75"/>
        <v>879</v>
      </c>
      <c r="CN82" s="237">
        <v>30</v>
      </c>
      <c r="CO82" s="238">
        <f t="shared" si="76"/>
        <v>199106.3672613696</v>
      </c>
      <c r="CP82" s="238">
        <f t="shared" si="97"/>
        <v>1098.5171070006124</v>
      </c>
      <c r="CQ82" s="238">
        <f t="shared" si="28"/>
        <v>909.45002904850446</v>
      </c>
      <c r="CR82" s="238">
        <f t="shared" si="29"/>
        <v>189.06707795210801</v>
      </c>
      <c r="CS82" s="239">
        <f t="shared" si="77"/>
        <v>33056.144517076427</v>
      </c>
      <c r="CT82" s="1"/>
      <c r="CU82" s="237">
        <v>30</v>
      </c>
      <c r="CV82" s="238">
        <f t="shared" si="78"/>
        <v>658985.90393841476</v>
      </c>
      <c r="CW82" s="238">
        <f t="shared" si="78"/>
        <v>4510.3585731103522</v>
      </c>
      <c r="CX82" s="238">
        <f t="shared" si="78"/>
        <v>3245.0807737579407</v>
      </c>
      <c r="CY82" s="238">
        <f t="shared" si="78"/>
        <v>1265.2777993524119</v>
      </c>
      <c r="CZ82" s="238">
        <f t="shared" si="78"/>
        <v>134739.79879620016</v>
      </c>
      <c r="DB82" s="237">
        <v>30</v>
      </c>
      <c r="DC82" s="238">
        <f t="shared" si="79"/>
        <v>660708.6293880468</v>
      </c>
      <c r="DD82" s="238">
        <f t="shared" si="79"/>
        <v>4576.2955313588855</v>
      </c>
      <c r="DE82" s="238">
        <f t="shared" si="79"/>
        <v>3208.0834945621746</v>
      </c>
      <c r="DF82" s="238">
        <f t="shared" si="79"/>
        <v>1368.2120367967113</v>
      </c>
      <c r="DG82" s="238">
        <f t="shared" si="79"/>
        <v>136476.92124847916</v>
      </c>
      <c r="DH82" s="247"/>
      <c r="DI82" s="237">
        <v>30</v>
      </c>
      <c r="DJ82" s="238">
        <f t="shared" si="80"/>
        <v>658863.00902377581</v>
      </c>
      <c r="DK82" s="238">
        <f t="shared" si="80"/>
        <v>4487.6213099069937</v>
      </c>
      <c r="DL82" s="238">
        <f t="shared" si="80"/>
        <v>3263.3160626508493</v>
      </c>
      <c r="DM82" s="238">
        <f t="shared" si="80"/>
        <v>1224.3052472561444</v>
      </c>
      <c r="DN82" s="238">
        <f t="shared" si="80"/>
        <v>134645.45014594222</v>
      </c>
      <c r="DP82" s="3">
        <f t="shared" si="81"/>
        <v>879</v>
      </c>
      <c r="DQ82" s="237">
        <v>30</v>
      </c>
      <c r="DR82" s="238">
        <f t="shared" si="82"/>
        <v>0</v>
      </c>
      <c r="DS82" s="238">
        <f t="shared" si="83"/>
        <v>0</v>
      </c>
      <c r="DT82" s="238">
        <f t="shared" si="33"/>
        <v>0</v>
      </c>
      <c r="DU82" s="238">
        <f t="shared" si="84"/>
        <v>0</v>
      </c>
      <c r="DV82" s="239">
        <f t="shared" si="98"/>
        <v>0</v>
      </c>
      <c r="DX82" s="241">
        <f t="shared" si="85"/>
        <v>3.4599999999999999E-2</v>
      </c>
      <c r="DY82" s="241">
        <f t="shared" si="86"/>
        <v>2.8833333333333332E-3</v>
      </c>
      <c r="DZ82" s="237">
        <v>30</v>
      </c>
      <c r="EA82" s="242">
        <f t="shared" si="99"/>
        <v>0</v>
      </c>
      <c r="EB82" s="242">
        <f t="shared" si="100"/>
        <v>0</v>
      </c>
      <c r="EC82" s="242">
        <f t="shared" si="34"/>
        <v>0</v>
      </c>
      <c r="ED82" s="242">
        <f t="shared" si="35"/>
        <v>0</v>
      </c>
      <c r="EE82" s="243">
        <f t="shared" si="87"/>
        <v>0</v>
      </c>
      <c r="EF82" s="248"/>
      <c r="EG82" s="241">
        <f t="shared" si="88"/>
        <v>3.4599999999999999E-2</v>
      </c>
      <c r="EH82" s="241">
        <f t="shared" si="89"/>
        <v>2.8833333333333332E-3</v>
      </c>
      <c r="EI82" s="237">
        <v>30</v>
      </c>
      <c r="EJ82" s="242">
        <f t="shared" si="101"/>
        <v>0</v>
      </c>
      <c r="EK82" s="242">
        <f t="shared" si="102"/>
        <v>0</v>
      </c>
      <c r="EL82" s="242">
        <f t="shared" si="36"/>
        <v>0</v>
      </c>
      <c r="EM82" s="242">
        <f t="shared" si="37"/>
        <v>0</v>
      </c>
      <c r="EN82" s="243">
        <f t="shared" si="90"/>
        <v>0</v>
      </c>
      <c r="EO82" s="248"/>
      <c r="EP82" s="241">
        <f t="shared" si="91"/>
        <v>3.4599999999999999E-2</v>
      </c>
      <c r="EQ82" s="241">
        <f t="shared" si="92"/>
        <v>2.8833333333333332E-3</v>
      </c>
      <c r="ER82" s="237">
        <v>30</v>
      </c>
      <c r="ES82" s="242">
        <f t="shared" si="103"/>
        <v>0</v>
      </c>
      <c r="ET82" s="242">
        <f t="shared" si="104"/>
        <v>0</v>
      </c>
      <c r="EU82" s="242">
        <f t="shared" si="38"/>
        <v>0</v>
      </c>
      <c r="EV82" s="242">
        <f t="shared" si="39"/>
        <v>0</v>
      </c>
      <c r="EW82" s="243">
        <f t="shared" si="93"/>
        <v>0</v>
      </c>
    </row>
    <row r="83" spans="1:153" ht="14.25" customHeight="1" thickBot="1" x14ac:dyDescent="0.25">
      <c r="A83" s="3">
        <f t="shared" si="40"/>
        <v>910</v>
      </c>
      <c r="B83" s="237">
        <v>31</v>
      </c>
      <c r="C83" s="238">
        <f t="shared" si="41"/>
        <v>424789.84519855405</v>
      </c>
      <c r="D83" s="238">
        <f t="shared" si="5"/>
        <v>3145.2470524113855</v>
      </c>
      <c r="E83" s="238">
        <f t="shared" si="6"/>
        <v>2165.8704648702774</v>
      </c>
      <c r="F83" s="238">
        <f t="shared" si="7"/>
        <v>979.37658754110828</v>
      </c>
      <c r="G83" s="239">
        <f t="shared" si="42"/>
        <v>97502.658624753007</v>
      </c>
      <c r="I83" s="240">
        <f>VLOOKUP(K83,[2]תחזיות!$B$4:$H$1000,5)</f>
        <v>1.11E-2</v>
      </c>
      <c r="J83" s="134">
        <f t="shared" si="8"/>
        <v>9.2500000000000004E-4</v>
      </c>
      <c r="K83" s="237">
        <v>31</v>
      </c>
      <c r="L83" s="242">
        <f t="shared" si="43"/>
        <v>32709.511195635881</v>
      </c>
      <c r="M83" s="242">
        <f t="shared" si="44"/>
        <v>244.57931454069791</v>
      </c>
      <c r="N83" s="242">
        <f t="shared" si="9"/>
        <v>193.84928560302191</v>
      </c>
      <c r="O83" s="242">
        <f t="shared" si="10"/>
        <v>50.730028937675989</v>
      </c>
      <c r="P83" s="243">
        <f t="shared" si="45"/>
        <v>7482.8612672581166</v>
      </c>
      <c r="Q83" s="244"/>
      <c r="R83" s="240">
        <f>VLOOKUP(T83,[2]תחזיות!$B$4:$H$1000,7)</f>
        <v>1.8870000000000001E-2</v>
      </c>
      <c r="S83" s="134">
        <f t="shared" si="11"/>
        <v>1.5725000000000001E-3</v>
      </c>
      <c r="T83" s="237">
        <v>31</v>
      </c>
      <c r="U83" s="242">
        <f t="shared" si="46"/>
        <v>33249.092562935468</v>
      </c>
      <c r="V83" s="242">
        <f t="shared" si="47"/>
        <v>248.6139343234195</v>
      </c>
      <c r="W83" s="242">
        <f t="shared" si="12"/>
        <v>197.04705465405203</v>
      </c>
      <c r="X83" s="242">
        <f t="shared" si="48"/>
        <v>51.566879669367481</v>
      </c>
      <c r="Y83" s="243">
        <f t="shared" si="49"/>
        <v>7536.8690051236845</v>
      </c>
      <c r="Z83" s="245"/>
      <c r="AA83" s="240">
        <f>VLOOKUP(AC83,[2]תחזיות!$B$4:$H$1000,6)</f>
        <v>1.0090909090909091E-2</v>
      </c>
      <c r="AB83" s="134">
        <f t="shared" si="13"/>
        <v>8.4090909090909095E-4</v>
      </c>
      <c r="AC83" s="237">
        <v>31</v>
      </c>
      <c r="AD83" s="242">
        <f t="shared" si="50"/>
        <v>32640.355040013947</v>
      </c>
      <c r="AE83" s="242">
        <f t="shared" si="51"/>
        <v>244.06221218972979</v>
      </c>
      <c r="AF83" s="242">
        <f t="shared" si="14"/>
        <v>193.43943932674523</v>
      </c>
      <c r="AG83" s="242">
        <f t="shared" si="52"/>
        <v>50.622772862984561</v>
      </c>
      <c r="AH83" s="243">
        <f t="shared" si="53"/>
        <v>7475.9562687139005</v>
      </c>
      <c r="AI83" s="245"/>
      <c r="AJ83" s="241">
        <f t="shared" si="54"/>
        <v>2.7619999999999999E-2</v>
      </c>
      <c r="AK83" s="241">
        <f t="shared" si="55"/>
        <v>2.3016666666666667E-3</v>
      </c>
      <c r="AL83" s="240">
        <f>VLOOKUP(AN83,[2]תחזיות!$B$4:$H$1000,5)</f>
        <v>1.11E-2</v>
      </c>
      <c r="AM83" s="134">
        <f t="shared" si="15"/>
        <v>9.2500000000000004E-4</v>
      </c>
      <c r="AN83" s="237">
        <v>31</v>
      </c>
      <c r="AO83" s="242">
        <f t="shared" si="56"/>
        <v>0</v>
      </c>
      <c r="AP83" s="242">
        <f t="shared" si="94"/>
        <v>0</v>
      </c>
      <c r="AQ83" s="242">
        <f t="shared" si="16"/>
        <v>0</v>
      </c>
      <c r="AR83" s="242">
        <f t="shared" si="57"/>
        <v>0</v>
      </c>
      <c r="AS83" s="243">
        <f t="shared" si="58"/>
        <v>0</v>
      </c>
      <c r="AT83" s="244"/>
      <c r="AU83" s="241">
        <f t="shared" si="59"/>
        <v>2.7619999999999999E-2</v>
      </c>
      <c r="AV83" s="241">
        <f t="shared" si="60"/>
        <v>2.3016666666666667E-3</v>
      </c>
      <c r="AW83" s="240">
        <f>VLOOKUP(AY83,[2]תחזיות!$B$4:$H$1000,7)</f>
        <v>1.8870000000000001E-2</v>
      </c>
      <c r="AX83" s="134">
        <f t="shared" si="17"/>
        <v>1.5725000000000001E-3</v>
      </c>
      <c r="AY83" s="237">
        <v>31</v>
      </c>
      <c r="AZ83" s="242">
        <f t="shared" si="61"/>
        <v>0</v>
      </c>
      <c r="BA83" s="242">
        <f t="shared" si="95"/>
        <v>0</v>
      </c>
      <c r="BB83" s="242">
        <f t="shared" si="18"/>
        <v>0</v>
      </c>
      <c r="BC83" s="242">
        <f t="shared" si="62"/>
        <v>0</v>
      </c>
      <c r="BD83" s="243">
        <f t="shared" si="63"/>
        <v>0</v>
      </c>
      <c r="BE83" s="245"/>
      <c r="BF83" s="245"/>
      <c r="BG83" s="245"/>
      <c r="BH83" s="240">
        <f>VLOOKUP(BJ83,[2]תחזיות!$B$4:$H$1000,6)</f>
        <v>1.0090909090909091E-2</v>
      </c>
      <c r="BI83" s="134">
        <f t="shared" si="19"/>
        <v>8.4090909090909095E-4</v>
      </c>
      <c r="BJ83" s="237">
        <v>31</v>
      </c>
      <c r="BK83" s="242">
        <f t="shared" si="64"/>
        <v>0</v>
      </c>
      <c r="BL83" s="242">
        <f t="shared" si="96"/>
        <v>0</v>
      </c>
      <c r="BM83" s="242">
        <f t="shared" si="20"/>
        <v>0</v>
      </c>
      <c r="BN83" s="242">
        <f t="shared" si="65"/>
        <v>0</v>
      </c>
      <c r="BO83" s="243">
        <f t="shared" si="66"/>
        <v>0</v>
      </c>
      <c r="BP83" s="245"/>
      <c r="BQ83" s="246">
        <f>VLOOKUP(BT83,[2]תחזיות!$B$4:$E$1000,2)</f>
        <v>1.8985659999999981E-2</v>
      </c>
      <c r="BR83" s="134">
        <f t="shared" si="21"/>
        <v>1.165471666666665E-3</v>
      </c>
      <c r="BS83" s="3">
        <f t="shared" si="67"/>
        <v>910</v>
      </c>
      <c r="BT83" s="237">
        <v>31</v>
      </c>
      <c r="BU83" s="238">
        <f t="shared" si="68"/>
        <v>198271.69510711147</v>
      </c>
      <c r="BV83" s="238">
        <f t="shared" si="69"/>
        <v>1121.9328560786817</v>
      </c>
      <c r="BW83" s="238">
        <f t="shared" si="22"/>
        <v>890.85281312937161</v>
      </c>
      <c r="BX83" s="238">
        <f t="shared" si="23"/>
        <v>231.08004294931004</v>
      </c>
      <c r="BY83" s="239">
        <f t="shared" si="70"/>
        <v>34266.038127219799</v>
      </c>
      <c r="CA83" s="246">
        <f>VLOOKUP(CD83,[2]תחזיות!$B$4:$E$1000,4)</f>
        <v>2.5061071199999976E-2</v>
      </c>
      <c r="CB83" s="134">
        <f t="shared" si="24"/>
        <v>1.6717559333333312E-3</v>
      </c>
      <c r="CC83" s="3">
        <f t="shared" si="71"/>
        <v>910</v>
      </c>
      <c r="CD83" s="237">
        <v>31</v>
      </c>
      <c r="CE83" s="238">
        <f t="shared" si="72"/>
        <v>199513.81024223199</v>
      </c>
      <c r="CF83" s="238">
        <f t="shared" si="73"/>
        <v>1184.4326556629005</v>
      </c>
      <c r="CG83" s="238">
        <f t="shared" si="25"/>
        <v>850.89425960850883</v>
      </c>
      <c r="CH83" s="238">
        <f t="shared" si="26"/>
        <v>333.53839605439168</v>
      </c>
      <c r="CI83" s="239">
        <f t="shared" si="74"/>
        <v>36015.687261000181</v>
      </c>
      <c r="CJ83" s="1"/>
      <c r="CK83" s="246">
        <f>VLOOKUP(CN83,[2]תחזיות!$B$4:$E$1000,3)</f>
        <v>1.6509269565217376E-2</v>
      </c>
      <c r="CL83" s="134">
        <f t="shared" si="27"/>
        <v>9.5910579710144792E-4</v>
      </c>
      <c r="CM83" s="3">
        <f t="shared" si="75"/>
        <v>910</v>
      </c>
      <c r="CN83" s="237">
        <v>31</v>
      </c>
      <c r="CO83" s="238">
        <f t="shared" si="76"/>
        <v>198196.91723232108</v>
      </c>
      <c r="CP83" s="238">
        <f t="shared" si="97"/>
        <v>1099.5253947151325</v>
      </c>
      <c r="CQ83" s="238">
        <f t="shared" si="28"/>
        <v>909.43358242997749</v>
      </c>
      <c r="CR83" s="238">
        <f t="shared" si="29"/>
        <v>190.09181228515502</v>
      </c>
      <c r="CS83" s="239">
        <f t="shared" si="77"/>
        <v>34155.669911791563</v>
      </c>
      <c r="CT83" s="1"/>
      <c r="CU83" s="237">
        <v>31</v>
      </c>
      <c r="CV83" s="238">
        <f t="shared" si="78"/>
        <v>655771.05150130135</v>
      </c>
      <c r="CW83" s="238">
        <f t="shared" si="78"/>
        <v>4511.7592230307655</v>
      </c>
      <c r="CX83" s="238">
        <f t="shared" si="78"/>
        <v>3250.5725636026709</v>
      </c>
      <c r="CY83" s="238">
        <f t="shared" si="78"/>
        <v>1261.1866594280943</v>
      </c>
      <c r="CZ83" s="238">
        <f t="shared" si="78"/>
        <v>139251.55801923093</v>
      </c>
      <c r="DB83" s="237">
        <v>31</v>
      </c>
      <c r="DC83" s="238">
        <f t="shared" si="79"/>
        <v>657552.74800372147</v>
      </c>
      <c r="DD83" s="238">
        <f t="shared" si="79"/>
        <v>4578.2936423977053</v>
      </c>
      <c r="DE83" s="238">
        <f t="shared" si="79"/>
        <v>3213.8117791328382</v>
      </c>
      <c r="DF83" s="238">
        <f t="shared" si="79"/>
        <v>1364.4818632648676</v>
      </c>
      <c r="DG83" s="238">
        <f t="shared" si="79"/>
        <v>141055.21489087687</v>
      </c>
      <c r="DH83" s="247"/>
      <c r="DI83" s="237">
        <v>31</v>
      </c>
      <c r="DJ83" s="238">
        <f t="shared" si="80"/>
        <v>655627.11747088912</v>
      </c>
      <c r="DK83" s="238">
        <f t="shared" si="80"/>
        <v>4488.8346593162478</v>
      </c>
      <c r="DL83" s="238">
        <f t="shared" si="80"/>
        <v>3268.743486627</v>
      </c>
      <c r="DM83" s="238">
        <f t="shared" si="80"/>
        <v>1220.0911726892477</v>
      </c>
      <c r="DN83" s="238">
        <f t="shared" si="80"/>
        <v>139134.28480525847</v>
      </c>
      <c r="DP83" s="3">
        <f t="shared" si="81"/>
        <v>910</v>
      </c>
      <c r="DQ83" s="237">
        <v>31</v>
      </c>
      <c r="DR83" s="238">
        <f t="shared" si="82"/>
        <v>0</v>
      </c>
      <c r="DS83" s="238">
        <f t="shared" si="83"/>
        <v>0</v>
      </c>
      <c r="DT83" s="238">
        <f t="shared" si="33"/>
        <v>0</v>
      </c>
      <c r="DU83" s="238">
        <f t="shared" si="84"/>
        <v>0</v>
      </c>
      <c r="DV83" s="239">
        <f t="shared" si="98"/>
        <v>0</v>
      </c>
      <c r="DX83" s="241">
        <f t="shared" si="85"/>
        <v>3.4599999999999999E-2</v>
      </c>
      <c r="DY83" s="241">
        <f t="shared" si="86"/>
        <v>2.8833333333333332E-3</v>
      </c>
      <c r="DZ83" s="237">
        <v>31</v>
      </c>
      <c r="EA83" s="242">
        <f t="shared" si="99"/>
        <v>0</v>
      </c>
      <c r="EB83" s="242">
        <f t="shared" si="100"/>
        <v>0</v>
      </c>
      <c r="EC83" s="242">
        <f t="shared" si="34"/>
        <v>0</v>
      </c>
      <c r="ED83" s="242">
        <f t="shared" si="35"/>
        <v>0</v>
      </c>
      <c r="EE83" s="243">
        <f t="shared" si="87"/>
        <v>0</v>
      </c>
      <c r="EF83" s="248"/>
      <c r="EG83" s="241">
        <f t="shared" si="88"/>
        <v>3.4599999999999999E-2</v>
      </c>
      <c r="EH83" s="241">
        <f t="shared" si="89"/>
        <v>2.8833333333333332E-3</v>
      </c>
      <c r="EI83" s="237">
        <v>31</v>
      </c>
      <c r="EJ83" s="242">
        <f t="shared" si="101"/>
        <v>0</v>
      </c>
      <c r="EK83" s="242">
        <f t="shared" si="102"/>
        <v>0</v>
      </c>
      <c r="EL83" s="242">
        <f t="shared" si="36"/>
        <v>0</v>
      </c>
      <c r="EM83" s="242">
        <f t="shared" si="37"/>
        <v>0</v>
      </c>
      <c r="EN83" s="243">
        <f t="shared" si="90"/>
        <v>0</v>
      </c>
      <c r="EO83" s="248"/>
      <c r="EP83" s="241">
        <f t="shared" si="91"/>
        <v>3.4599999999999999E-2</v>
      </c>
      <c r="EQ83" s="241">
        <f t="shared" si="92"/>
        <v>2.8833333333333332E-3</v>
      </c>
      <c r="ER83" s="237">
        <v>31</v>
      </c>
      <c r="ES83" s="242">
        <f t="shared" si="103"/>
        <v>0</v>
      </c>
      <c r="ET83" s="242">
        <f t="shared" si="104"/>
        <v>0</v>
      </c>
      <c r="EU83" s="242">
        <f t="shared" si="38"/>
        <v>0</v>
      </c>
      <c r="EV83" s="242">
        <f t="shared" si="39"/>
        <v>0</v>
      </c>
      <c r="EW83" s="243">
        <f t="shared" si="93"/>
        <v>0</v>
      </c>
    </row>
    <row r="84" spans="1:153" ht="14.25" customHeight="1" thickBot="1" x14ac:dyDescent="0.25">
      <c r="A84" s="3">
        <f t="shared" si="40"/>
        <v>940</v>
      </c>
      <c r="B84" s="237">
        <v>32</v>
      </c>
      <c r="C84" s="238">
        <f t="shared" si="41"/>
        <v>422623.97473368375</v>
      </c>
      <c r="D84" s="238">
        <f t="shared" si="5"/>
        <v>3145.2470524113855</v>
      </c>
      <c r="E84" s="238">
        <f t="shared" si="6"/>
        <v>2170.8639995531726</v>
      </c>
      <c r="F84" s="238">
        <f t="shared" si="7"/>
        <v>974.38305285821286</v>
      </c>
      <c r="G84" s="239">
        <f t="shared" si="42"/>
        <v>100647.9056771644</v>
      </c>
      <c r="I84" s="240">
        <f>VLOOKUP(K84,[2]תחזיות!$B$4:$H$1000,5)</f>
        <v>1.11E-2</v>
      </c>
      <c r="J84" s="134">
        <f t="shared" si="8"/>
        <v>9.2500000000000004E-4</v>
      </c>
      <c r="K84" s="237">
        <v>32</v>
      </c>
      <c r="L84" s="242">
        <f t="shared" si="43"/>
        <v>32545.738897299645</v>
      </c>
      <c r="M84" s="242">
        <f t="shared" si="44"/>
        <v>244.80555040664811</v>
      </c>
      <c r="N84" s="242">
        <f t="shared" si="9"/>
        <v>194.32952017241027</v>
      </c>
      <c r="O84" s="242">
        <f t="shared" si="10"/>
        <v>50.476030234237847</v>
      </c>
      <c r="P84" s="243">
        <f t="shared" si="45"/>
        <v>7727.6668176647645</v>
      </c>
      <c r="Q84" s="244"/>
      <c r="R84" s="240">
        <f>VLOOKUP(T84,[2]תחזיות!$B$4:$H$1000,7)</f>
        <v>1.8870000000000001E-2</v>
      </c>
      <c r="S84" s="134">
        <f t="shared" si="11"/>
        <v>1.5725000000000001E-3</v>
      </c>
      <c r="T84" s="237">
        <v>32</v>
      </c>
      <c r="U84" s="242">
        <f t="shared" si="46"/>
        <v>33104.019849843186</v>
      </c>
      <c r="V84" s="242">
        <f t="shared" si="47"/>
        <v>249.00487973514302</v>
      </c>
      <c r="W84" s="242">
        <f t="shared" si="12"/>
        <v>197.6629970976548</v>
      </c>
      <c r="X84" s="242">
        <f t="shared" si="48"/>
        <v>51.34188263748824</v>
      </c>
      <c r="Y84" s="243">
        <f t="shared" si="49"/>
        <v>7785.8738848588273</v>
      </c>
      <c r="Z84" s="245"/>
      <c r="AA84" s="240">
        <f>VLOOKUP(AC84,[2]תחזיות!$B$4:$H$1000,6)</f>
        <v>1.0090909090909091E-2</v>
      </c>
      <c r="AB84" s="134">
        <f t="shared" si="13"/>
        <v>8.4090909090909095E-4</v>
      </c>
      <c r="AC84" s="237">
        <v>32</v>
      </c>
      <c r="AD84" s="242">
        <f t="shared" si="50"/>
        <v>32474.200506987781</v>
      </c>
      <c r="AE84" s="242">
        <f t="shared" si="51"/>
        <v>244.26744632270749</v>
      </c>
      <c r="AF84" s="242">
        <f t="shared" si="14"/>
        <v>193.90236683270331</v>
      </c>
      <c r="AG84" s="242">
        <f t="shared" si="52"/>
        <v>50.36507949000417</v>
      </c>
      <c r="AH84" s="243">
        <f t="shared" si="53"/>
        <v>7720.2237150366082</v>
      </c>
      <c r="AI84" s="245"/>
      <c r="AJ84" s="241">
        <f t="shared" si="54"/>
        <v>2.7619999999999999E-2</v>
      </c>
      <c r="AK84" s="241">
        <f t="shared" si="55"/>
        <v>2.3016666666666667E-3</v>
      </c>
      <c r="AL84" s="240">
        <f>VLOOKUP(AN84,[2]תחזיות!$B$4:$H$1000,5)</f>
        <v>1.11E-2</v>
      </c>
      <c r="AM84" s="134">
        <f t="shared" si="15"/>
        <v>9.2500000000000004E-4</v>
      </c>
      <c r="AN84" s="237">
        <v>32</v>
      </c>
      <c r="AO84" s="242">
        <f t="shared" si="56"/>
        <v>0</v>
      </c>
      <c r="AP84" s="242">
        <f t="shared" si="94"/>
        <v>0</v>
      </c>
      <c r="AQ84" s="242">
        <f t="shared" si="16"/>
        <v>0</v>
      </c>
      <c r="AR84" s="242">
        <f t="shared" si="57"/>
        <v>0</v>
      </c>
      <c r="AS84" s="243">
        <f t="shared" si="58"/>
        <v>0</v>
      </c>
      <c r="AT84" s="244"/>
      <c r="AU84" s="241">
        <f t="shared" si="59"/>
        <v>2.7619999999999999E-2</v>
      </c>
      <c r="AV84" s="241">
        <f t="shared" si="60"/>
        <v>2.3016666666666667E-3</v>
      </c>
      <c r="AW84" s="240">
        <f>VLOOKUP(AY84,[2]תחזיות!$B$4:$H$1000,7)</f>
        <v>1.8870000000000001E-2</v>
      </c>
      <c r="AX84" s="134">
        <f t="shared" si="17"/>
        <v>1.5725000000000001E-3</v>
      </c>
      <c r="AY84" s="237">
        <v>32</v>
      </c>
      <c r="AZ84" s="242">
        <f t="shared" si="61"/>
        <v>0</v>
      </c>
      <c r="BA84" s="242">
        <f t="shared" si="95"/>
        <v>0</v>
      </c>
      <c r="BB84" s="242">
        <f t="shared" si="18"/>
        <v>0</v>
      </c>
      <c r="BC84" s="242">
        <f t="shared" si="62"/>
        <v>0</v>
      </c>
      <c r="BD84" s="243">
        <f t="shared" si="63"/>
        <v>0</v>
      </c>
      <c r="BE84" s="245"/>
      <c r="BF84" s="245"/>
      <c r="BG84" s="245"/>
      <c r="BH84" s="240">
        <f>VLOOKUP(BJ84,[2]תחזיות!$B$4:$H$1000,6)</f>
        <v>1.0090909090909091E-2</v>
      </c>
      <c r="BI84" s="134">
        <f t="shared" si="19"/>
        <v>8.4090909090909095E-4</v>
      </c>
      <c r="BJ84" s="237">
        <v>32</v>
      </c>
      <c r="BK84" s="242">
        <f t="shared" si="64"/>
        <v>0</v>
      </c>
      <c r="BL84" s="242">
        <f t="shared" si="96"/>
        <v>0</v>
      </c>
      <c r="BM84" s="242">
        <f t="shared" si="20"/>
        <v>0</v>
      </c>
      <c r="BN84" s="242">
        <f t="shared" si="65"/>
        <v>0</v>
      </c>
      <c r="BO84" s="243">
        <f t="shared" si="66"/>
        <v>0</v>
      </c>
      <c r="BP84" s="245"/>
      <c r="BQ84" s="246">
        <f>VLOOKUP(BT84,[2]תחזיות!$B$4:$E$1000,2)</f>
        <v>1.911713999999998E-2</v>
      </c>
      <c r="BR84" s="134">
        <f t="shared" si="21"/>
        <v>1.1764283333333316E-3</v>
      </c>
      <c r="BS84" s="3">
        <f t="shared" si="67"/>
        <v>940</v>
      </c>
      <c r="BT84" s="237">
        <v>32</v>
      </c>
      <c r="BU84" s="238">
        <f t="shared" si="68"/>
        <v>197380.8422939821</v>
      </c>
      <c r="BV84" s="238">
        <f t="shared" si="69"/>
        <v>1123.1025862098327</v>
      </c>
      <c r="BW84" s="238">
        <f t="shared" si="22"/>
        <v>890.89817087799418</v>
      </c>
      <c r="BX84" s="238">
        <f t="shared" si="23"/>
        <v>232.20441533183853</v>
      </c>
      <c r="BY84" s="239">
        <f t="shared" si="70"/>
        <v>35389.140713429631</v>
      </c>
      <c r="CA84" s="246">
        <f>VLOOKUP(CD84,[2]תחזיות!$B$4:$E$1000,4)</f>
        <v>2.5234624799999977E-2</v>
      </c>
      <c r="CB84" s="134">
        <f t="shared" si="24"/>
        <v>1.6862187333333313E-3</v>
      </c>
      <c r="CC84" s="3">
        <f t="shared" si="71"/>
        <v>940</v>
      </c>
      <c r="CD84" s="237">
        <v>32</v>
      </c>
      <c r="CE84" s="238">
        <f t="shared" si="72"/>
        <v>198662.9159826235</v>
      </c>
      <c r="CF84" s="238">
        <f t="shared" si="73"/>
        <v>1186.034173703895</v>
      </c>
      <c r="CG84" s="238">
        <f t="shared" si="25"/>
        <v>851.04504315536963</v>
      </c>
      <c r="CH84" s="238">
        <f t="shared" si="26"/>
        <v>334.9891305485254</v>
      </c>
      <c r="CI84" s="239">
        <f t="shared" si="74"/>
        <v>37201.721434704079</v>
      </c>
      <c r="CJ84" s="1"/>
      <c r="CK84" s="246">
        <f>VLOOKUP(CN84,[2]תחזיות!$B$4:$E$1000,3)</f>
        <v>1.6623599999999985E-2</v>
      </c>
      <c r="CL84" s="134">
        <f t="shared" si="27"/>
        <v>9.6863333333333196E-4</v>
      </c>
      <c r="CM84" s="3">
        <f t="shared" si="75"/>
        <v>940</v>
      </c>
      <c r="CN84" s="237">
        <v>32</v>
      </c>
      <c r="CO84" s="238">
        <f t="shared" si="76"/>
        <v>197287.4836498911</v>
      </c>
      <c r="CP84" s="238">
        <f t="shared" si="97"/>
        <v>1100.5293672989185</v>
      </c>
      <c r="CQ84" s="238">
        <f t="shared" si="28"/>
        <v>909.43013438617925</v>
      </c>
      <c r="CR84" s="238">
        <f t="shared" si="29"/>
        <v>191.09923291273924</v>
      </c>
      <c r="CS84" s="239">
        <f t="shared" si="77"/>
        <v>35256.199279090484</v>
      </c>
      <c r="CT84" s="1"/>
      <c r="CU84" s="237">
        <v>32</v>
      </c>
      <c r="CV84" s="238">
        <f t="shared" si="78"/>
        <v>652550.55592496553</v>
      </c>
      <c r="CW84" s="238">
        <f t="shared" si="78"/>
        <v>4513.1551890278661</v>
      </c>
      <c r="CX84" s="238">
        <f t="shared" si="78"/>
        <v>3256.0916906035773</v>
      </c>
      <c r="CY84" s="238">
        <f t="shared" si="78"/>
        <v>1257.0634984242893</v>
      </c>
      <c r="CZ84" s="238">
        <f t="shared" si="78"/>
        <v>143764.71320825879</v>
      </c>
      <c r="DB84" s="237">
        <v>32</v>
      </c>
      <c r="DC84" s="238">
        <f t="shared" si="79"/>
        <v>654390.91056615044</v>
      </c>
      <c r="DD84" s="238">
        <f t="shared" si="79"/>
        <v>4580.2861058504241</v>
      </c>
      <c r="DE84" s="238">
        <f t="shared" si="79"/>
        <v>3219.5720398061967</v>
      </c>
      <c r="DF84" s="238">
        <f t="shared" si="79"/>
        <v>1360.7140660442265</v>
      </c>
      <c r="DG84" s="238">
        <f t="shared" si="79"/>
        <v>145635.50099672729</v>
      </c>
      <c r="DH84" s="247"/>
      <c r="DI84" s="237">
        <v>32</v>
      </c>
      <c r="DJ84" s="238">
        <f t="shared" si="80"/>
        <v>652385.6588905626</v>
      </c>
      <c r="DK84" s="238">
        <f t="shared" si="80"/>
        <v>4490.0438660330119</v>
      </c>
      <c r="DL84" s="238">
        <f t="shared" si="80"/>
        <v>3274.1965007720551</v>
      </c>
      <c r="DM84" s="238">
        <f t="shared" si="80"/>
        <v>1215.8473652609564</v>
      </c>
      <c r="DN84" s="238">
        <f t="shared" si="80"/>
        <v>143624.3286712915</v>
      </c>
      <c r="DP84" s="3">
        <f t="shared" si="81"/>
        <v>940</v>
      </c>
      <c r="DQ84" s="237">
        <v>32</v>
      </c>
      <c r="DR84" s="238">
        <f t="shared" si="82"/>
        <v>0</v>
      </c>
      <c r="DS84" s="238">
        <f t="shared" si="83"/>
        <v>0</v>
      </c>
      <c r="DT84" s="238">
        <f t="shared" si="33"/>
        <v>0</v>
      </c>
      <c r="DU84" s="238">
        <f t="shared" si="84"/>
        <v>0</v>
      </c>
      <c r="DV84" s="239">
        <f t="shared" si="98"/>
        <v>0</v>
      </c>
      <c r="DX84" s="241">
        <f t="shared" si="85"/>
        <v>3.4599999999999999E-2</v>
      </c>
      <c r="DY84" s="241">
        <f t="shared" si="86"/>
        <v>2.8833333333333332E-3</v>
      </c>
      <c r="DZ84" s="237">
        <v>32</v>
      </c>
      <c r="EA84" s="242">
        <f t="shared" si="99"/>
        <v>0</v>
      </c>
      <c r="EB84" s="242">
        <f t="shared" si="100"/>
        <v>0</v>
      </c>
      <c r="EC84" s="242">
        <f t="shared" si="34"/>
        <v>0</v>
      </c>
      <c r="ED84" s="242">
        <f t="shared" si="35"/>
        <v>0</v>
      </c>
      <c r="EE84" s="243">
        <f t="shared" si="87"/>
        <v>0</v>
      </c>
      <c r="EF84" s="248"/>
      <c r="EG84" s="241">
        <f t="shared" si="88"/>
        <v>3.4599999999999999E-2</v>
      </c>
      <c r="EH84" s="241">
        <f t="shared" si="89"/>
        <v>2.8833333333333332E-3</v>
      </c>
      <c r="EI84" s="237">
        <v>32</v>
      </c>
      <c r="EJ84" s="242">
        <f t="shared" si="101"/>
        <v>0</v>
      </c>
      <c r="EK84" s="242">
        <f t="shared" si="102"/>
        <v>0</v>
      </c>
      <c r="EL84" s="242">
        <f t="shared" si="36"/>
        <v>0</v>
      </c>
      <c r="EM84" s="242">
        <f t="shared" si="37"/>
        <v>0</v>
      </c>
      <c r="EN84" s="243">
        <f t="shared" si="90"/>
        <v>0</v>
      </c>
      <c r="EO84" s="248"/>
      <c r="EP84" s="241">
        <f t="shared" si="91"/>
        <v>3.4599999999999999E-2</v>
      </c>
      <c r="EQ84" s="241">
        <f t="shared" si="92"/>
        <v>2.8833333333333332E-3</v>
      </c>
      <c r="ER84" s="237">
        <v>32</v>
      </c>
      <c r="ES84" s="242">
        <f t="shared" si="103"/>
        <v>0</v>
      </c>
      <c r="ET84" s="242">
        <f t="shared" si="104"/>
        <v>0</v>
      </c>
      <c r="EU84" s="242">
        <f t="shared" si="38"/>
        <v>0</v>
      </c>
      <c r="EV84" s="242">
        <f t="shared" si="39"/>
        <v>0</v>
      </c>
      <c r="EW84" s="243">
        <f t="shared" si="93"/>
        <v>0</v>
      </c>
    </row>
    <row r="85" spans="1:153" ht="14.25" customHeight="1" thickBot="1" x14ac:dyDescent="0.25">
      <c r="A85" s="3">
        <f t="shared" si="40"/>
        <v>971</v>
      </c>
      <c r="B85" s="237">
        <v>33</v>
      </c>
      <c r="C85" s="238">
        <f t="shared" si="41"/>
        <v>420453.11073413055</v>
      </c>
      <c r="D85" s="238">
        <f t="shared" si="5"/>
        <v>3145.2470524113855</v>
      </c>
      <c r="E85" s="238">
        <f t="shared" si="6"/>
        <v>2175.869047107698</v>
      </c>
      <c r="F85" s="238">
        <f t="shared" si="7"/>
        <v>969.37800530368747</v>
      </c>
      <c r="G85" s="239">
        <f t="shared" si="42"/>
        <v>103793.15272957578</v>
      </c>
      <c r="I85" s="240">
        <f>VLOOKUP(K85,[2]תחזיות!$B$4:$H$1000,5)</f>
        <v>1.11E-2</v>
      </c>
      <c r="J85" s="134">
        <f t="shared" si="8"/>
        <v>9.2500000000000004E-4</v>
      </c>
      <c r="K85" s="237">
        <v>33</v>
      </c>
      <c r="L85" s="242">
        <f t="shared" si="43"/>
        <v>32381.334430801078</v>
      </c>
      <c r="M85" s="242">
        <f t="shared" si="44"/>
        <v>245.03199554077426</v>
      </c>
      <c r="N85" s="242">
        <f t="shared" si="9"/>
        <v>194.81094445596705</v>
      </c>
      <c r="O85" s="242">
        <f t="shared" si="10"/>
        <v>50.2210510848072</v>
      </c>
      <c r="P85" s="243">
        <f t="shared" si="45"/>
        <v>7972.6988132055385</v>
      </c>
      <c r="Q85" s="244"/>
      <c r="R85" s="240">
        <f>VLOOKUP(T85,[2]תחזיות!$B$4:$H$1000,7)</f>
        <v>1.8870000000000001E-2</v>
      </c>
      <c r="S85" s="134">
        <f t="shared" si="11"/>
        <v>1.5725000000000001E-3</v>
      </c>
      <c r="T85" s="237">
        <v>33</v>
      </c>
      <c r="U85" s="242">
        <f t="shared" si="46"/>
        <v>32958.102098896466</v>
      </c>
      <c r="V85" s="242">
        <f t="shared" si="47"/>
        <v>249.39643990852653</v>
      </c>
      <c r="W85" s="242">
        <f t="shared" si="12"/>
        <v>198.28086489403435</v>
      </c>
      <c r="X85" s="242">
        <f t="shared" si="48"/>
        <v>51.115575014492173</v>
      </c>
      <c r="Y85" s="243">
        <f t="shared" si="49"/>
        <v>8035.2703247673535</v>
      </c>
      <c r="Z85" s="245"/>
      <c r="AA85" s="240">
        <f>VLOOKUP(AC85,[2]תחזיות!$B$4:$H$1000,6)</f>
        <v>1.0090909090909091E-2</v>
      </c>
      <c r="AB85" s="134">
        <f t="shared" si="13"/>
        <v>8.4090909090909095E-4</v>
      </c>
      <c r="AC85" s="237">
        <v>33</v>
      </c>
      <c r="AD85" s="242">
        <f t="shared" si="50"/>
        <v>32307.442936318392</v>
      </c>
      <c r="AE85" s="242">
        <f t="shared" si="51"/>
        <v>244.47285303893344</v>
      </c>
      <c r="AF85" s="242">
        <f t="shared" si="14"/>
        <v>194.36640218862485</v>
      </c>
      <c r="AG85" s="242">
        <f t="shared" si="52"/>
        <v>50.10645085030859</v>
      </c>
      <c r="AH85" s="243">
        <f t="shared" si="53"/>
        <v>7964.696568075542</v>
      </c>
      <c r="AI85" s="245"/>
      <c r="AJ85" s="241">
        <f t="shared" si="54"/>
        <v>2.7619999999999999E-2</v>
      </c>
      <c r="AK85" s="241">
        <f t="shared" si="55"/>
        <v>2.3016666666666667E-3</v>
      </c>
      <c r="AL85" s="240">
        <f>VLOOKUP(AN85,[2]תחזיות!$B$4:$H$1000,5)</f>
        <v>1.11E-2</v>
      </c>
      <c r="AM85" s="134">
        <f t="shared" si="15"/>
        <v>9.2500000000000004E-4</v>
      </c>
      <c r="AN85" s="237">
        <v>33</v>
      </c>
      <c r="AO85" s="242">
        <f t="shared" si="56"/>
        <v>0</v>
      </c>
      <c r="AP85" s="242">
        <f t="shared" si="94"/>
        <v>0</v>
      </c>
      <c r="AQ85" s="242">
        <f t="shared" si="16"/>
        <v>0</v>
      </c>
      <c r="AR85" s="242">
        <f t="shared" si="57"/>
        <v>0</v>
      </c>
      <c r="AS85" s="243">
        <f t="shared" si="58"/>
        <v>0</v>
      </c>
      <c r="AT85" s="244"/>
      <c r="AU85" s="241">
        <f t="shared" si="59"/>
        <v>2.7619999999999999E-2</v>
      </c>
      <c r="AV85" s="241">
        <f t="shared" si="60"/>
        <v>2.3016666666666667E-3</v>
      </c>
      <c r="AW85" s="240">
        <f>VLOOKUP(AY85,[2]תחזיות!$B$4:$H$1000,7)</f>
        <v>1.8870000000000001E-2</v>
      </c>
      <c r="AX85" s="134">
        <f t="shared" si="17"/>
        <v>1.5725000000000001E-3</v>
      </c>
      <c r="AY85" s="237">
        <v>33</v>
      </c>
      <c r="AZ85" s="242">
        <f t="shared" si="61"/>
        <v>0</v>
      </c>
      <c r="BA85" s="242">
        <f t="shared" si="95"/>
        <v>0</v>
      </c>
      <c r="BB85" s="242">
        <f t="shared" si="18"/>
        <v>0</v>
      </c>
      <c r="BC85" s="242">
        <f t="shared" si="62"/>
        <v>0</v>
      </c>
      <c r="BD85" s="243">
        <f t="shared" si="63"/>
        <v>0</v>
      </c>
      <c r="BE85" s="245"/>
      <c r="BF85" s="245"/>
      <c r="BG85" s="245"/>
      <c r="BH85" s="240">
        <f>VLOOKUP(BJ85,[2]תחזיות!$B$4:$H$1000,6)</f>
        <v>1.0090909090909091E-2</v>
      </c>
      <c r="BI85" s="134">
        <f t="shared" si="19"/>
        <v>8.4090909090909095E-4</v>
      </c>
      <c r="BJ85" s="237">
        <v>33</v>
      </c>
      <c r="BK85" s="242">
        <f t="shared" si="64"/>
        <v>0</v>
      </c>
      <c r="BL85" s="242">
        <f t="shared" si="96"/>
        <v>0</v>
      </c>
      <c r="BM85" s="242">
        <f t="shared" si="20"/>
        <v>0</v>
      </c>
      <c r="BN85" s="242">
        <f t="shared" si="65"/>
        <v>0</v>
      </c>
      <c r="BO85" s="243">
        <f t="shared" si="66"/>
        <v>0</v>
      </c>
      <c r="BP85" s="245"/>
      <c r="BQ85" s="246">
        <f>VLOOKUP(BT85,[2]תחזיות!$B$4:$E$1000,2)</f>
        <v>1.924861999999998E-2</v>
      </c>
      <c r="BR85" s="134">
        <f t="shared" si="21"/>
        <v>1.1873849999999983E-3</v>
      </c>
      <c r="BS85" s="3">
        <f t="shared" si="67"/>
        <v>971</v>
      </c>
      <c r="BT85" s="237">
        <v>33</v>
      </c>
      <c r="BU85" s="238">
        <f t="shared" si="68"/>
        <v>196489.9441231041</v>
      </c>
      <c r="BV85" s="238">
        <f t="shared" si="69"/>
        <v>1124.2674120467921</v>
      </c>
      <c r="BW85" s="238">
        <f t="shared" si="22"/>
        <v>890.95819974418043</v>
      </c>
      <c r="BX85" s="238">
        <f t="shared" si="23"/>
        <v>233.30921230261163</v>
      </c>
      <c r="BY85" s="239">
        <f t="shared" si="70"/>
        <v>36513.408125476424</v>
      </c>
      <c r="CA85" s="246">
        <f>VLOOKUP(CD85,[2]תחזיות!$B$4:$E$1000,4)</f>
        <v>2.5408178399999974E-2</v>
      </c>
      <c r="CB85" s="134">
        <f t="shared" si="24"/>
        <v>1.7006815333333312E-3</v>
      </c>
      <c r="CC85" s="3">
        <f t="shared" si="71"/>
        <v>971</v>
      </c>
      <c r="CD85" s="237">
        <v>33</v>
      </c>
      <c r="CE85" s="238">
        <f t="shared" si="72"/>
        <v>197811.87093946812</v>
      </c>
      <c r="CF85" s="238">
        <f t="shared" si="73"/>
        <v>1187.6294107387866</v>
      </c>
      <c r="CG85" s="238">
        <f t="shared" si="25"/>
        <v>851.21441475791698</v>
      </c>
      <c r="CH85" s="238">
        <f t="shared" si="26"/>
        <v>336.41499598086966</v>
      </c>
      <c r="CI85" s="239">
        <f t="shared" si="74"/>
        <v>38389.350845442867</v>
      </c>
      <c r="CJ85" s="1"/>
      <c r="CK85" s="246">
        <f>VLOOKUP(CN85,[2]תחזיות!$B$4:$E$1000,3)</f>
        <v>1.6737930434782593E-2</v>
      </c>
      <c r="CL85" s="134">
        <f t="shared" si="27"/>
        <v>9.7816086956521611E-4</v>
      </c>
      <c r="CM85" s="3">
        <f t="shared" si="75"/>
        <v>971</v>
      </c>
      <c r="CN85" s="237">
        <v>33</v>
      </c>
      <c r="CO85" s="238">
        <f t="shared" si="76"/>
        <v>196378.05351550493</v>
      </c>
      <c r="CP85" s="238">
        <f t="shared" si="97"/>
        <v>1101.5290162125968</v>
      </c>
      <c r="CQ85" s="238">
        <f t="shared" si="28"/>
        <v>909.43968862234601</v>
      </c>
      <c r="CR85" s="238">
        <f t="shared" si="29"/>
        <v>192.08932759025083</v>
      </c>
      <c r="CS85" s="239">
        <f t="shared" si="77"/>
        <v>36357.728295303081</v>
      </c>
      <c r="CT85" s="1"/>
      <c r="CU85" s="237">
        <v>33</v>
      </c>
      <c r="CV85" s="238">
        <f t="shared" si="78"/>
        <v>649324.38928803569</v>
      </c>
      <c r="CW85" s="238">
        <f t="shared" si="78"/>
        <v>4514.5464599989518</v>
      </c>
      <c r="CX85" s="238">
        <f t="shared" si="78"/>
        <v>3261.6381913078453</v>
      </c>
      <c r="CY85" s="238">
        <f t="shared" si="78"/>
        <v>1252.9082686911063</v>
      </c>
      <c r="CZ85" s="238">
        <f t="shared" si="78"/>
        <v>148279.25966825776</v>
      </c>
      <c r="DB85" s="237">
        <v>33</v>
      </c>
      <c r="DC85" s="238">
        <f t="shared" si="79"/>
        <v>651223.08377249516</v>
      </c>
      <c r="DD85" s="238">
        <f t="shared" si="79"/>
        <v>4582.2729030586988</v>
      </c>
      <c r="DE85" s="238">
        <f t="shared" si="79"/>
        <v>3225.364326759649</v>
      </c>
      <c r="DF85" s="238">
        <f t="shared" si="79"/>
        <v>1356.9085762990494</v>
      </c>
      <c r="DG85" s="238">
        <f t="shared" si="79"/>
        <v>150217.773899786</v>
      </c>
      <c r="DH85" s="247"/>
      <c r="DI85" s="237">
        <v>33</v>
      </c>
      <c r="DJ85" s="238">
        <f t="shared" si="80"/>
        <v>649138.60718595388</v>
      </c>
      <c r="DK85" s="238">
        <f t="shared" si="80"/>
        <v>4491.2489216629156</v>
      </c>
      <c r="DL85" s="238">
        <f t="shared" si="80"/>
        <v>3279.675137918669</v>
      </c>
      <c r="DM85" s="238">
        <f t="shared" si="80"/>
        <v>1211.5737837442468</v>
      </c>
      <c r="DN85" s="238">
        <f t="shared" si="80"/>
        <v>148115.57759295439</v>
      </c>
      <c r="DP85" s="3">
        <f t="shared" si="81"/>
        <v>971</v>
      </c>
      <c r="DQ85" s="237">
        <v>33</v>
      </c>
      <c r="DR85" s="238">
        <f t="shared" si="82"/>
        <v>0</v>
      </c>
      <c r="DS85" s="238">
        <f t="shared" si="83"/>
        <v>0</v>
      </c>
      <c r="DT85" s="238">
        <f t="shared" si="33"/>
        <v>0</v>
      </c>
      <c r="DU85" s="238">
        <f t="shared" si="84"/>
        <v>0</v>
      </c>
      <c r="DV85" s="239">
        <f t="shared" si="98"/>
        <v>0</v>
      </c>
      <c r="DX85" s="241">
        <f t="shared" si="85"/>
        <v>3.4599999999999999E-2</v>
      </c>
      <c r="DY85" s="241">
        <f t="shared" si="86"/>
        <v>2.8833333333333332E-3</v>
      </c>
      <c r="DZ85" s="237">
        <v>33</v>
      </c>
      <c r="EA85" s="242">
        <f t="shared" si="99"/>
        <v>0</v>
      </c>
      <c r="EB85" s="242">
        <f t="shared" si="100"/>
        <v>0</v>
      </c>
      <c r="EC85" s="242">
        <f t="shared" si="34"/>
        <v>0</v>
      </c>
      <c r="ED85" s="242">
        <f t="shared" si="35"/>
        <v>0</v>
      </c>
      <c r="EE85" s="243">
        <f t="shared" si="87"/>
        <v>0</v>
      </c>
      <c r="EF85" s="248"/>
      <c r="EG85" s="241">
        <f t="shared" si="88"/>
        <v>3.4599999999999999E-2</v>
      </c>
      <c r="EH85" s="241">
        <f t="shared" si="89"/>
        <v>2.8833333333333332E-3</v>
      </c>
      <c r="EI85" s="237">
        <v>33</v>
      </c>
      <c r="EJ85" s="242">
        <f t="shared" si="101"/>
        <v>0</v>
      </c>
      <c r="EK85" s="242">
        <f t="shared" si="102"/>
        <v>0</v>
      </c>
      <c r="EL85" s="242">
        <f t="shared" si="36"/>
        <v>0</v>
      </c>
      <c r="EM85" s="242">
        <f t="shared" si="37"/>
        <v>0</v>
      </c>
      <c r="EN85" s="243">
        <f t="shared" si="90"/>
        <v>0</v>
      </c>
      <c r="EO85" s="248"/>
      <c r="EP85" s="241">
        <f t="shared" si="91"/>
        <v>3.4599999999999999E-2</v>
      </c>
      <c r="EQ85" s="241">
        <f t="shared" si="92"/>
        <v>2.8833333333333332E-3</v>
      </c>
      <c r="ER85" s="237">
        <v>33</v>
      </c>
      <c r="ES85" s="242">
        <f t="shared" si="103"/>
        <v>0</v>
      </c>
      <c r="ET85" s="242">
        <f t="shared" si="104"/>
        <v>0</v>
      </c>
      <c r="EU85" s="242">
        <f t="shared" si="38"/>
        <v>0</v>
      </c>
      <c r="EV85" s="242">
        <f t="shared" si="39"/>
        <v>0</v>
      </c>
      <c r="EW85" s="243">
        <f t="shared" si="93"/>
        <v>0</v>
      </c>
    </row>
    <row r="86" spans="1:153" ht="14.25" customHeight="1" thickBot="1" x14ac:dyDescent="0.25">
      <c r="A86" s="3">
        <f t="shared" si="40"/>
        <v>1002</v>
      </c>
      <c r="B86" s="237">
        <v>34</v>
      </c>
      <c r="C86" s="238">
        <f t="shared" si="41"/>
        <v>418277.24168702285</v>
      </c>
      <c r="D86" s="238">
        <f t="shared" si="5"/>
        <v>3145.2470524113855</v>
      </c>
      <c r="E86" s="238">
        <f t="shared" si="6"/>
        <v>2180.8856340774187</v>
      </c>
      <c r="F86" s="238">
        <f t="shared" si="7"/>
        <v>964.36141833396698</v>
      </c>
      <c r="G86" s="239">
        <f t="shared" si="42"/>
        <v>106938.39978198717</v>
      </c>
      <c r="I86" s="240">
        <f>VLOOKUP(K86,[2]תחזיות!$B$4:$H$1000,5)</f>
        <v>1.11E-2</v>
      </c>
      <c r="J86" s="134">
        <f t="shared" si="8"/>
        <v>9.2500000000000004E-4</v>
      </c>
      <c r="K86" s="237">
        <v>34</v>
      </c>
      <c r="L86" s="242">
        <f t="shared" si="43"/>
        <v>32216.296020569982</v>
      </c>
      <c r="M86" s="242">
        <f t="shared" si="44"/>
        <v>245.25865013664952</v>
      </c>
      <c r="N86" s="242">
        <f t="shared" si="9"/>
        <v>195.29356140104332</v>
      </c>
      <c r="O86" s="242">
        <f t="shared" si="10"/>
        <v>49.965088735606194</v>
      </c>
      <c r="P86" s="243">
        <f t="shared" si="45"/>
        <v>8217.9574633421871</v>
      </c>
      <c r="Q86" s="244"/>
      <c r="R86" s="240">
        <f>VLOOKUP(T86,[2]תחזיות!$B$4:$H$1000,7)</f>
        <v>1.8870000000000001E-2</v>
      </c>
      <c r="S86" s="134">
        <f t="shared" si="11"/>
        <v>1.5725000000000001E-3</v>
      </c>
      <c r="T86" s="237">
        <v>34</v>
      </c>
      <c r="U86" s="242">
        <f t="shared" si="46"/>
        <v>32811.336052892904</v>
      </c>
      <c r="V86" s="242">
        <f t="shared" si="47"/>
        <v>249.78861581028272</v>
      </c>
      <c r="W86" s="242">
        <f t="shared" si="12"/>
        <v>198.90066406158311</v>
      </c>
      <c r="X86" s="242">
        <f t="shared" si="48"/>
        <v>50.887951748699614</v>
      </c>
      <c r="Y86" s="243">
        <f t="shared" si="49"/>
        <v>8285.0589405776354</v>
      </c>
      <c r="Z86" s="245"/>
      <c r="AA86" s="240">
        <f>VLOOKUP(AC86,[2]תחזיות!$B$4:$H$1000,6)</f>
        <v>1.0090909090909091E-2</v>
      </c>
      <c r="AB86" s="134">
        <f t="shared" si="13"/>
        <v>8.4090909090909095E-4</v>
      </c>
      <c r="AC86" s="237">
        <v>34</v>
      </c>
      <c r="AD86" s="242">
        <f t="shared" si="50"/>
        <v>32140.080712124378</v>
      </c>
      <c r="AE86" s="242">
        <f t="shared" si="51"/>
        <v>244.67843248353441</v>
      </c>
      <c r="AF86" s="242">
        <f t="shared" si="14"/>
        <v>194.83154804574895</v>
      </c>
      <c r="AG86" s="242">
        <f t="shared" si="52"/>
        <v>49.846884437785462</v>
      </c>
      <c r="AH86" s="243">
        <f t="shared" si="53"/>
        <v>8209.3750005590773</v>
      </c>
      <c r="AI86" s="245"/>
      <c r="AJ86" s="241">
        <f t="shared" si="54"/>
        <v>2.7619999999999999E-2</v>
      </c>
      <c r="AK86" s="241">
        <f t="shared" si="55"/>
        <v>2.3016666666666667E-3</v>
      </c>
      <c r="AL86" s="240">
        <f>VLOOKUP(AN86,[2]תחזיות!$B$4:$H$1000,5)</f>
        <v>1.11E-2</v>
      </c>
      <c r="AM86" s="134">
        <f t="shared" si="15"/>
        <v>9.2500000000000004E-4</v>
      </c>
      <c r="AN86" s="237">
        <v>34</v>
      </c>
      <c r="AO86" s="242">
        <f t="shared" si="56"/>
        <v>0</v>
      </c>
      <c r="AP86" s="242">
        <f t="shared" si="94"/>
        <v>0</v>
      </c>
      <c r="AQ86" s="242">
        <f t="shared" si="16"/>
        <v>0</v>
      </c>
      <c r="AR86" s="242">
        <f t="shared" si="57"/>
        <v>0</v>
      </c>
      <c r="AS86" s="243">
        <f t="shared" si="58"/>
        <v>0</v>
      </c>
      <c r="AT86" s="244"/>
      <c r="AU86" s="241">
        <f t="shared" si="59"/>
        <v>2.7619999999999999E-2</v>
      </c>
      <c r="AV86" s="241">
        <f t="shared" si="60"/>
        <v>2.3016666666666667E-3</v>
      </c>
      <c r="AW86" s="240">
        <f>VLOOKUP(AY86,[2]תחזיות!$B$4:$H$1000,7)</f>
        <v>1.8870000000000001E-2</v>
      </c>
      <c r="AX86" s="134">
        <f t="shared" si="17"/>
        <v>1.5725000000000001E-3</v>
      </c>
      <c r="AY86" s="237">
        <v>34</v>
      </c>
      <c r="AZ86" s="242">
        <f t="shared" si="61"/>
        <v>0</v>
      </c>
      <c r="BA86" s="242">
        <f t="shared" si="95"/>
        <v>0</v>
      </c>
      <c r="BB86" s="242">
        <f t="shared" si="18"/>
        <v>0</v>
      </c>
      <c r="BC86" s="242">
        <f t="shared" si="62"/>
        <v>0</v>
      </c>
      <c r="BD86" s="243">
        <f t="shared" si="63"/>
        <v>0</v>
      </c>
      <c r="BE86" s="245"/>
      <c r="BF86" s="245"/>
      <c r="BG86" s="245"/>
      <c r="BH86" s="240">
        <f>VLOOKUP(BJ86,[2]תחזיות!$B$4:$H$1000,6)</f>
        <v>1.0090909090909091E-2</v>
      </c>
      <c r="BI86" s="134">
        <f t="shared" si="19"/>
        <v>8.4090909090909095E-4</v>
      </c>
      <c r="BJ86" s="237">
        <v>34</v>
      </c>
      <c r="BK86" s="242">
        <f t="shared" si="64"/>
        <v>0</v>
      </c>
      <c r="BL86" s="242">
        <f t="shared" si="96"/>
        <v>0</v>
      </c>
      <c r="BM86" s="242">
        <f t="shared" si="20"/>
        <v>0</v>
      </c>
      <c r="BN86" s="242">
        <f t="shared" si="65"/>
        <v>0</v>
      </c>
      <c r="BO86" s="243">
        <f t="shared" si="66"/>
        <v>0</v>
      </c>
      <c r="BP86" s="245"/>
      <c r="BQ86" s="246">
        <f>VLOOKUP(BT86,[2]תחזיות!$B$4:$E$1000,2)</f>
        <v>1.938009999999998E-2</v>
      </c>
      <c r="BR86" s="134">
        <f t="shared" si="21"/>
        <v>1.1983416666666649E-3</v>
      </c>
      <c r="BS86" s="3">
        <f t="shared" si="67"/>
        <v>1002</v>
      </c>
      <c r="BT86" s="237">
        <v>34</v>
      </c>
      <c r="BU86" s="238">
        <f t="shared" si="68"/>
        <v>195598.98592335993</v>
      </c>
      <c r="BV86" s="238">
        <f t="shared" si="69"/>
        <v>1125.4273223144467</v>
      </c>
      <c r="BW86" s="238">
        <f t="shared" si="22"/>
        <v>891.03290752473799</v>
      </c>
      <c r="BX86" s="238">
        <f t="shared" si="23"/>
        <v>234.39441478970866</v>
      </c>
      <c r="BY86" s="239">
        <f t="shared" si="70"/>
        <v>37638.835447790872</v>
      </c>
      <c r="CA86" s="246">
        <f>VLOOKUP(CD86,[2]תחזיות!$B$4:$E$1000,4)</f>
        <v>2.5581731999999975E-2</v>
      </c>
      <c r="CB86" s="134">
        <f t="shared" si="24"/>
        <v>1.7151443333333312E-3</v>
      </c>
      <c r="CC86" s="3">
        <f t="shared" si="71"/>
        <v>1002</v>
      </c>
      <c r="CD86" s="237">
        <v>34</v>
      </c>
      <c r="CE86" s="238">
        <f t="shared" si="72"/>
        <v>196960.65652471021</v>
      </c>
      <c r="CF86" s="238">
        <f t="shared" si="73"/>
        <v>1189.2183471736246</v>
      </c>
      <c r="CG86" s="238">
        <f t="shared" si="25"/>
        <v>851.40239324565528</v>
      </c>
      <c r="CH86" s="238">
        <f t="shared" si="26"/>
        <v>337.81595392796936</v>
      </c>
      <c r="CI86" s="239">
        <f t="shared" si="74"/>
        <v>39578.569192616495</v>
      </c>
      <c r="CJ86" s="1"/>
      <c r="CK86" s="246">
        <f>VLOOKUP(CN86,[2]תחזיות!$B$4:$E$1000,3)</f>
        <v>1.6852260869565202E-2</v>
      </c>
      <c r="CL86" s="134">
        <f t="shared" si="27"/>
        <v>9.8768840579710015E-4</v>
      </c>
      <c r="CM86" s="3">
        <f t="shared" si="75"/>
        <v>1002</v>
      </c>
      <c r="CN86" s="237">
        <v>34</v>
      </c>
      <c r="CO86" s="238">
        <f t="shared" si="76"/>
        <v>195468.61382688259</v>
      </c>
      <c r="CP86" s="238">
        <f t="shared" si="97"/>
        <v>1102.5243329340285</v>
      </c>
      <c r="CQ86" s="238">
        <f t="shared" si="28"/>
        <v>909.46224935998589</v>
      </c>
      <c r="CR86" s="238">
        <f t="shared" si="29"/>
        <v>193.06208357404267</v>
      </c>
      <c r="CS86" s="239">
        <f t="shared" si="77"/>
        <v>37460.252628237111</v>
      </c>
      <c r="CT86" s="1"/>
      <c r="CU86" s="237">
        <v>34</v>
      </c>
      <c r="CV86" s="238">
        <f t="shared" si="78"/>
        <v>646092.5236309527</v>
      </c>
      <c r="CW86" s="238">
        <f t="shared" si="78"/>
        <v>4515.9330248624819</v>
      </c>
      <c r="CX86" s="238">
        <f t="shared" si="78"/>
        <v>3267.2121030031999</v>
      </c>
      <c r="CY86" s="238">
        <f t="shared" si="78"/>
        <v>1248.7209218592818</v>
      </c>
      <c r="CZ86" s="238">
        <f t="shared" si="78"/>
        <v>152795.19269312022</v>
      </c>
      <c r="DB86" s="237">
        <v>34</v>
      </c>
      <c r="DC86" s="238">
        <f t="shared" si="79"/>
        <v>648049.23426462593</v>
      </c>
      <c r="DD86" s="238">
        <f t="shared" si="79"/>
        <v>4584.2540153952923</v>
      </c>
      <c r="DE86" s="238">
        <f t="shared" si="79"/>
        <v>3231.188691384657</v>
      </c>
      <c r="DF86" s="238">
        <f t="shared" si="79"/>
        <v>1353.065324010636</v>
      </c>
      <c r="DG86" s="238">
        <f t="shared" si="79"/>
        <v>154802.0279151813</v>
      </c>
      <c r="DH86" s="247"/>
      <c r="DI86" s="237">
        <v>34</v>
      </c>
      <c r="DJ86" s="238">
        <f t="shared" si="80"/>
        <v>645885.93622602976</v>
      </c>
      <c r="DK86" s="238">
        <f t="shared" si="80"/>
        <v>4492.4498178289487</v>
      </c>
      <c r="DL86" s="238">
        <f t="shared" si="80"/>
        <v>3285.1794314831536</v>
      </c>
      <c r="DM86" s="238">
        <f t="shared" si="80"/>
        <v>1207.270386345795</v>
      </c>
      <c r="DN86" s="238">
        <f t="shared" si="80"/>
        <v>152608.02741078334</v>
      </c>
      <c r="DP86" s="3">
        <f t="shared" si="81"/>
        <v>1002</v>
      </c>
      <c r="DQ86" s="237">
        <v>34</v>
      </c>
      <c r="DR86" s="238">
        <f t="shared" si="82"/>
        <v>0</v>
      </c>
      <c r="DS86" s="238">
        <f t="shared" si="83"/>
        <v>0</v>
      </c>
      <c r="DT86" s="238">
        <f t="shared" si="33"/>
        <v>0</v>
      </c>
      <c r="DU86" s="238">
        <f t="shared" si="84"/>
        <v>0</v>
      </c>
      <c r="DV86" s="239">
        <f t="shared" si="98"/>
        <v>0</v>
      </c>
      <c r="DX86" s="241">
        <f t="shared" si="85"/>
        <v>3.4599999999999999E-2</v>
      </c>
      <c r="DY86" s="241">
        <f t="shared" si="86"/>
        <v>2.8833333333333332E-3</v>
      </c>
      <c r="DZ86" s="237">
        <v>34</v>
      </c>
      <c r="EA86" s="242">
        <f t="shared" si="99"/>
        <v>0</v>
      </c>
      <c r="EB86" s="242">
        <f t="shared" si="100"/>
        <v>0</v>
      </c>
      <c r="EC86" s="242">
        <f t="shared" si="34"/>
        <v>0</v>
      </c>
      <c r="ED86" s="242">
        <f t="shared" si="35"/>
        <v>0</v>
      </c>
      <c r="EE86" s="243">
        <f t="shared" si="87"/>
        <v>0</v>
      </c>
      <c r="EF86" s="248"/>
      <c r="EG86" s="241">
        <f t="shared" si="88"/>
        <v>3.4599999999999999E-2</v>
      </c>
      <c r="EH86" s="241">
        <f t="shared" si="89"/>
        <v>2.8833333333333332E-3</v>
      </c>
      <c r="EI86" s="237">
        <v>34</v>
      </c>
      <c r="EJ86" s="242">
        <f t="shared" si="101"/>
        <v>0</v>
      </c>
      <c r="EK86" s="242">
        <f t="shared" si="102"/>
        <v>0</v>
      </c>
      <c r="EL86" s="242">
        <f t="shared" si="36"/>
        <v>0</v>
      </c>
      <c r="EM86" s="242">
        <f t="shared" si="37"/>
        <v>0</v>
      </c>
      <c r="EN86" s="243">
        <f t="shared" si="90"/>
        <v>0</v>
      </c>
      <c r="EO86" s="248"/>
      <c r="EP86" s="241">
        <f t="shared" si="91"/>
        <v>3.4599999999999999E-2</v>
      </c>
      <c r="EQ86" s="241">
        <f t="shared" si="92"/>
        <v>2.8833333333333332E-3</v>
      </c>
      <c r="ER86" s="237">
        <v>34</v>
      </c>
      <c r="ES86" s="242">
        <f t="shared" si="103"/>
        <v>0</v>
      </c>
      <c r="ET86" s="242">
        <f t="shared" si="104"/>
        <v>0</v>
      </c>
      <c r="EU86" s="242">
        <f t="shared" si="38"/>
        <v>0</v>
      </c>
      <c r="EV86" s="242">
        <f t="shared" si="39"/>
        <v>0</v>
      </c>
      <c r="EW86" s="243">
        <f t="shared" si="93"/>
        <v>0</v>
      </c>
    </row>
    <row r="87" spans="1:153" ht="14.25" customHeight="1" thickBot="1" x14ac:dyDescent="0.25">
      <c r="A87" s="3">
        <f t="shared" si="40"/>
        <v>1032</v>
      </c>
      <c r="B87" s="237">
        <v>35</v>
      </c>
      <c r="C87" s="238">
        <f t="shared" si="41"/>
        <v>416096.35605294543</v>
      </c>
      <c r="D87" s="238">
        <f t="shared" si="5"/>
        <v>3145.2470524113855</v>
      </c>
      <c r="E87" s="238">
        <f t="shared" si="6"/>
        <v>2185.913787067097</v>
      </c>
      <c r="F87" s="238">
        <f t="shared" si="7"/>
        <v>959.33326534428852</v>
      </c>
      <c r="G87" s="239">
        <f t="shared" si="42"/>
        <v>110083.64683439856</v>
      </c>
      <c r="I87" s="240">
        <f>VLOOKUP(K87,[2]תחזיות!$B$4:$H$1000,5)</f>
        <v>1.11E-2</v>
      </c>
      <c r="J87" s="134">
        <f t="shared" si="8"/>
        <v>9.2500000000000004E-4</v>
      </c>
      <c r="K87" s="237">
        <v>35</v>
      </c>
      <c r="L87" s="242">
        <f t="shared" si="43"/>
        <v>32050.621886443674</v>
      </c>
      <c r="M87" s="242">
        <f t="shared" si="44"/>
        <v>245.48551438802593</v>
      </c>
      <c r="N87" s="242">
        <f t="shared" si="9"/>
        <v>195.77737396229156</v>
      </c>
      <c r="O87" s="242">
        <f t="shared" si="10"/>
        <v>49.708140425734371</v>
      </c>
      <c r="P87" s="243">
        <f t="shared" si="45"/>
        <v>8463.4429777302139</v>
      </c>
      <c r="Q87" s="244"/>
      <c r="R87" s="240">
        <f>VLOOKUP(T87,[2]תחזיות!$B$4:$H$1000,7)</f>
        <v>1.8870000000000001E-2</v>
      </c>
      <c r="S87" s="134">
        <f t="shared" si="11"/>
        <v>1.5725000000000001E-3</v>
      </c>
      <c r="T87" s="237">
        <v>35</v>
      </c>
      <c r="U87" s="242">
        <f t="shared" si="46"/>
        <v>32663.718443480255</v>
      </c>
      <c r="V87" s="242">
        <f t="shared" si="47"/>
        <v>250.18140840864436</v>
      </c>
      <c r="W87" s="242">
        <f t="shared" si="12"/>
        <v>199.52240063750602</v>
      </c>
      <c r="X87" s="242">
        <f t="shared" si="48"/>
        <v>50.659007771138327</v>
      </c>
      <c r="Y87" s="243">
        <f t="shared" si="49"/>
        <v>8535.2403489862791</v>
      </c>
      <c r="Z87" s="245"/>
      <c r="AA87" s="240">
        <f>VLOOKUP(AC87,[2]תחזיות!$B$4:$H$1000,6)</f>
        <v>1.0090909090909091E-2</v>
      </c>
      <c r="AB87" s="134">
        <f t="shared" si="13"/>
        <v>8.4090909090909095E-4</v>
      </c>
      <c r="AC87" s="237">
        <v>35</v>
      </c>
      <c r="AD87" s="242">
        <f t="shared" si="50"/>
        <v>31972.112214512061</v>
      </c>
      <c r="AE87" s="242">
        <f t="shared" si="51"/>
        <v>244.8841848017592</v>
      </c>
      <c r="AF87" s="242">
        <f t="shared" si="14"/>
        <v>195.29780706165951</v>
      </c>
      <c r="AG87" s="242">
        <f t="shared" si="52"/>
        <v>49.586377740099692</v>
      </c>
      <c r="AH87" s="243">
        <f t="shared" si="53"/>
        <v>8454.2591853608374</v>
      </c>
      <c r="AI87" s="245"/>
      <c r="AJ87" s="241">
        <f t="shared" si="54"/>
        <v>2.7619999999999999E-2</v>
      </c>
      <c r="AK87" s="241">
        <f t="shared" si="55"/>
        <v>2.3016666666666667E-3</v>
      </c>
      <c r="AL87" s="240">
        <f>VLOOKUP(AN87,[2]תחזיות!$B$4:$H$1000,5)</f>
        <v>1.11E-2</v>
      </c>
      <c r="AM87" s="134">
        <f t="shared" si="15"/>
        <v>9.2500000000000004E-4</v>
      </c>
      <c r="AN87" s="237">
        <v>35</v>
      </c>
      <c r="AO87" s="242">
        <f t="shared" si="56"/>
        <v>0</v>
      </c>
      <c r="AP87" s="242">
        <f t="shared" si="94"/>
        <v>0</v>
      </c>
      <c r="AQ87" s="242">
        <f t="shared" si="16"/>
        <v>0</v>
      </c>
      <c r="AR87" s="242">
        <f t="shared" si="57"/>
        <v>0</v>
      </c>
      <c r="AS87" s="243">
        <f t="shared" si="58"/>
        <v>0</v>
      </c>
      <c r="AT87" s="244"/>
      <c r="AU87" s="241">
        <f t="shared" si="59"/>
        <v>2.7619999999999999E-2</v>
      </c>
      <c r="AV87" s="241">
        <f t="shared" si="60"/>
        <v>2.3016666666666667E-3</v>
      </c>
      <c r="AW87" s="240">
        <f>VLOOKUP(AY87,[2]תחזיות!$B$4:$H$1000,7)</f>
        <v>1.8870000000000001E-2</v>
      </c>
      <c r="AX87" s="134">
        <f t="shared" si="17"/>
        <v>1.5725000000000001E-3</v>
      </c>
      <c r="AY87" s="237">
        <v>35</v>
      </c>
      <c r="AZ87" s="242">
        <f t="shared" si="61"/>
        <v>0</v>
      </c>
      <c r="BA87" s="242">
        <f t="shared" si="95"/>
        <v>0</v>
      </c>
      <c r="BB87" s="242">
        <f t="shared" si="18"/>
        <v>0</v>
      </c>
      <c r="BC87" s="242">
        <f t="shared" si="62"/>
        <v>0</v>
      </c>
      <c r="BD87" s="243">
        <f t="shared" si="63"/>
        <v>0</v>
      </c>
      <c r="BE87" s="245"/>
      <c r="BF87" s="245"/>
      <c r="BG87" s="245"/>
      <c r="BH87" s="240">
        <f>VLOOKUP(BJ87,[2]תחזיות!$B$4:$H$1000,6)</f>
        <v>1.0090909090909091E-2</v>
      </c>
      <c r="BI87" s="134">
        <f t="shared" si="19"/>
        <v>8.4090909090909095E-4</v>
      </c>
      <c r="BJ87" s="237">
        <v>35</v>
      </c>
      <c r="BK87" s="242">
        <f t="shared" si="64"/>
        <v>0</v>
      </c>
      <c r="BL87" s="242">
        <f t="shared" si="96"/>
        <v>0</v>
      </c>
      <c r="BM87" s="242">
        <f t="shared" si="20"/>
        <v>0</v>
      </c>
      <c r="BN87" s="242">
        <f t="shared" si="65"/>
        <v>0</v>
      </c>
      <c r="BO87" s="243">
        <f t="shared" si="66"/>
        <v>0</v>
      </c>
      <c r="BP87" s="245"/>
      <c r="BQ87" s="246">
        <f>VLOOKUP(BT87,[2]תחזיות!$B$4:$E$1000,2)</f>
        <v>1.951157999999998E-2</v>
      </c>
      <c r="BR87" s="134">
        <f t="shared" si="21"/>
        <v>1.2092983333333316E-3</v>
      </c>
      <c r="BS87" s="3">
        <f t="shared" si="67"/>
        <v>1032</v>
      </c>
      <c r="BT87" s="237">
        <v>35</v>
      </c>
      <c r="BU87" s="238">
        <f t="shared" si="68"/>
        <v>194707.9530158352</v>
      </c>
      <c r="BV87" s="238">
        <f t="shared" si="69"/>
        <v>1126.5823057584983</v>
      </c>
      <c r="BW87" s="238">
        <f t="shared" si="22"/>
        <v>891.12230268970416</v>
      </c>
      <c r="BX87" s="238">
        <f t="shared" si="23"/>
        <v>235.46000306879412</v>
      </c>
      <c r="BY87" s="239">
        <f t="shared" si="70"/>
        <v>38765.417753549373</v>
      </c>
      <c r="CA87" s="246">
        <f>VLOOKUP(CD87,[2]תחזיות!$B$4:$E$1000,4)</f>
        <v>2.5755285599999976E-2</v>
      </c>
      <c r="CB87" s="134">
        <f t="shared" si="24"/>
        <v>1.7296071333333313E-3</v>
      </c>
      <c r="CC87" s="3">
        <f t="shared" si="71"/>
        <v>1032</v>
      </c>
      <c r="CD87" s="237">
        <v>35</v>
      </c>
      <c r="CE87" s="238">
        <f t="shared" si="72"/>
        <v>196109.25413146455</v>
      </c>
      <c r="CF87" s="238">
        <f t="shared" si="73"/>
        <v>1190.8009634436448</v>
      </c>
      <c r="CG87" s="238">
        <f t="shared" si="25"/>
        <v>851.60899858518474</v>
      </c>
      <c r="CH87" s="238">
        <f t="shared" si="26"/>
        <v>339.19196485846015</v>
      </c>
      <c r="CI87" s="239">
        <f t="shared" si="74"/>
        <v>40769.37015606014</v>
      </c>
      <c r="CJ87" s="1"/>
      <c r="CK87" s="246">
        <f>VLOOKUP(CN87,[2]תחזיות!$B$4:$E$1000,3)</f>
        <v>1.696659130434781E-2</v>
      </c>
      <c r="CL87" s="134">
        <f t="shared" si="27"/>
        <v>9.972159420289842E-4</v>
      </c>
      <c r="CM87" s="3">
        <f t="shared" si="75"/>
        <v>1032</v>
      </c>
      <c r="CN87" s="237">
        <v>35</v>
      </c>
      <c r="CO87" s="238">
        <f t="shared" si="76"/>
        <v>194559.1515775226</v>
      </c>
      <c r="CP87" s="238">
        <f t="shared" si="97"/>
        <v>1103.5153089581911</v>
      </c>
      <c r="CQ87" s="238">
        <f t="shared" si="28"/>
        <v>909.49782133745202</v>
      </c>
      <c r="CR87" s="238">
        <f t="shared" si="29"/>
        <v>194.01748762073913</v>
      </c>
      <c r="CS87" s="239">
        <f t="shared" si="77"/>
        <v>38563.767937195305</v>
      </c>
      <c r="CT87" s="1"/>
      <c r="CU87" s="237">
        <v>35</v>
      </c>
      <c r="CV87" s="238">
        <f t="shared" si="78"/>
        <v>642854.93095522432</v>
      </c>
      <c r="CW87" s="238">
        <f t="shared" si="78"/>
        <v>4517.3148725579094</v>
      </c>
      <c r="CX87" s="238">
        <f t="shared" si="78"/>
        <v>3272.8134637190929</v>
      </c>
      <c r="CY87" s="238">
        <f t="shared" si="78"/>
        <v>1244.501408838817</v>
      </c>
      <c r="CZ87" s="238">
        <f t="shared" si="78"/>
        <v>157312.50756567816</v>
      </c>
      <c r="DB87" s="237">
        <v>35</v>
      </c>
      <c r="DC87" s="238">
        <f t="shared" si="79"/>
        <v>644869.32862789021</v>
      </c>
      <c r="DD87" s="238">
        <f t="shared" si="79"/>
        <v>4586.2294242636744</v>
      </c>
      <c r="DE87" s="238">
        <f t="shared" si="79"/>
        <v>3237.045186289788</v>
      </c>
      <c r="DF87" s="238">
        <f t="shared" si="79"/>
        <v>1349.1842379738869</v>
      </c>
      <c r="DG87" s="238">
        <f t="shared" si="79"/>
        <v>159388.25733944497</v>
      </c>
      <c r="DH87" s="247"/>
      <c r="DI87" s="237">
        <v>35</v>
      </c>
      <c r="DJ87" s="238">
        <f t="shared" si="80"/>
        <v>642627.61984498007</v>
      </c>
      <c r="DK87" s="238">
        <f t="shared" si="80"/>
        <v>4493.646546171336</v>
      </c>
      <c r="DL87" s="238">
        <f t="shared" si="80"/>
        <v>3290.7094154662086</v>
      </c>
      <c r="DM87" s="238">
        <f t="shared" si="80"/>
        <v>1202.9371307051274</v>
      </c>
      <c r="DN87" s="238">
        <f t="shared" si="80"/>
        <v>157101.67395695471</v>
      </c>
      <c r="DP87" s="3">
        <f t="shared" si="81"/>
        <v>1032</v>
      </c>
      <c r="DQ87" s="237">
        <v>35</v>
      </c>
      <c r="DR87" s="238">
        <f t="shared" si="82"/>
        <v>0</v>
      </c>
      <c r="DS87" s="238">
        <f t="shared" si="83"/>
        <v>0</v>
      </c>
      <c r="DT87" s="238">
        <f t="shared" si="33"/>
        <v>0</v>
      </c>
      <c r="DU87" s="238">
        <f t="shared" si="84"/>
        <v>0</v>
      </c>
      <c r="DV87" s="239">
        <f t="shared" si="98"/>
        <v>0</v>
      </c>
      <c r="DX87" s="241">
        <f t="shared" si="85"/>
        <v>3.4599999999999999E-2</v>
      </c>
      <c r="DY87" s="241">
        <f t="shared" si="86"/>
        <v>2.8833333333333332E-3</v>
      </c>
      <c r="DZ87" s="237">
        <v>35</v>
      </c>
      <c r="EA87" s="242">
        <f t="shared" si="99"/>
        <v>0</v>
      </c>
      <c r="EB87" s="242">
        <f t="shared" si="100"/>
        <v>0</v>
      </c>
      <c r="EC87" s="242">
        <f t="shared" si="34"/>
        <v>0</v>
      </c>
      <c r="ED87" s="242">
        <f t="shared" si="35"/>
        <v>0</v>
      </c>
      <c r="EE87" s="243">
        <f t="shared" si="87"/>
        <v>0</v>
      </c>
      <c r="EF87" s="248"/>
      <c r="EG87" s="241">
        <f t="shared" si="88"/>
        <v>3.4599999999999999E-2</v>
      </c>
      <c r="EH87" s="241">
        <f t="shared" si="89"/>
        <v>2.8833333333333332E-3</v>
      </c>
      <c r="EI87" s="237">
        <v>35</v>
      </c>
      <c r="EJ87" s="242">
        <f t="shared" si="101"/>
        <v>0</v>
      </c>
      <c r="EK87" s="242">
        <f t="shared" si="102"/>
        <v>0</v>
      </c>
      <c r="EL87" s="242">
        <f t="shared" si="36"/>
        <v>0</v>
      </c>
      <c r="EM87" s="242">
        <f t="shared" si="37"/>
        <v>0</v>
      </c>
      <c r="EN87" s="243">
        <f t="shared" si="90"/>
        <v>0</v>
      </c>
      <c r="EO87" s="248"/>
      <c r="EP87" s="241">
        <f t="shared" si="91"/>
        <v>3.4599999999999999E-2</v>
      </c>
      <c r="EQ87" s="241">
        <f t="shared" si="92"/>
        <v>2.8833333333333332E-3</v>
      </c>
      <c r="ER87" s="237">
        <v>35</v>
      </c>
      <c r="ES87" s="242">
        <f t="shared" si="103"/>
        <v>0</v>
      </c>
      <c r="ET87" s="242">
        <f t="shared" si="104"/>
        <v>0</v>
      </c>
      <c r="EU87" s="242">
        <f t="shared" si="38"/>
        <v>0</v>
      </c>
      <c r="EV87" s="242">
        <f t="shared" si="39"/>
        <v>0</v>
      </c>
      <c r="EW87" s="243">
        <f t="shared" si="93"/>
        <v>0</v>
      </c>
    </row>
    <row r="88" spans="1:153" ht="14.25" customHeight="1" thickBot="1" x14ac:dyDescent="0.25">
      <c r="A88" s="3">
        <f t="shared" si="40"/>
        <v>1063</v>
      </c>
      <c r="B88" s="237">
        <v>36</v>
      </c>
      <c r="C88" s="238">
        <f t="shared" si="41"/>
        <v>413910.44226587832</v>
      </c>
      <c r="D88" s="238">
        <f t="shared" si="5"/>
        <v>3145.2470524113855</v>
      </c>
      <c r="E88" s="238">
        <f t="shared" si="6"/>
        <v>2190.9535327428353</v>
      </c>
      <c r="F88" s="238">
        <f t="shared" si="7"/>
        <v>954.2935196685504</v>
      </c>
      <c r="G88" s="239">
        <f t="shared" si="42"/>
        <v>113228.89388680995</v>
      </c>
      <c r="I88" s="240">
        <f>VLOOKUP(K88,[2]תחזיות!$B$4:$H$1000,5)</f>
        <v>1.11E-2</v>
      </c>
      <c r="J88" s="134">
        <f t="shared" si="8"/>
        <v>9.2500000000000004E-4</v>
      </c>
      <c r="K88" s="237">
        <v>36</v>
      </c>
      <c r="L88" s="242">
        <f t="shared" si="43"/>
        <v>31884.310243655433</v>
      </c>
      <c r="M88" s="242">
        <f t="shared" si="44"/>
        <v>245.71258848883488</v>
      </c>
      <c r="N88" s="242">
        <f t="shared" si="9"/>
        <v>196.26238510168412</v>
      </c>
      <c r="O88" s="242">
        <f t="shared" si="10"/>
        <v>49.450203387150758</v>
      </c>
      <c r="P88" s="243">
        <f t="shared" si="45"/>
        <v>8709.1555662190494</v>
      </c>
      <c r="Q88" s="244"/>
      <c r="R88" s="240">
        <f>VLOOKUP(T88,[2]תחזיות!$B$4:$H$1000,7)</f>
        <v>1.8870000000000001E-2</v>
      </c>
      <c r="S88" s="134">
        <f t="shared" si="11"/>
        <v>1.5725000000000001E-3</v>
      </c>
      <c r="T88" s="237">
        <v>36</v>
      </c>
      <c r="U88" s="242">
        <f t="shared" si="46"/>
        <v>32515.245991120119</v>
      </c>
      <c r="V88" s="242">
        <f t="shared" si="47"/>
        <v>250.57481867336691</v>
      </c>
      <c r="W88" s="242">
        <f t="shared" si="12"/>
        <v>200.14608067787972</v>
      </c>
      <c r="X88" s="242">
        <f t="shared" si="48"/>
        <v>50.428737995487189</v>
      </c>
      <c r="Y88" s="243">
        <f t="shared" si="49"/>
        <v>8785.8151676596462</v>
      </c>
      <c r="Z88" s="245"/>
      <c r="AA88" s="240">
        <f>VLOOKUP(AC88,[2]תחזיות!$B$4:$H$1000,6)</f>
        <v>1.0090909090909091E-2</v>
      </c>
      <c r="AB88" s="134">
        <f t="shared" si="13"/>
        <v>8.4090909090909095E-4</v>
      </c>
      <c r="AC88" s="237">
        <v>36</v>
      </c>
      <c r="AD88" s="242">
        <f t="shared" si="50"/>
        <v>31803.535819565761</v>
      </c>
      <c r="AE88" s="242">
        <f t="shared" si="51"/>
        <v>245.09011013897882</v>
      </c>
      <c r="AF88" s="242">
        <f t="shared" si="14"/>
        <v>195.76518190030046</v>
      </c>
      <c r="AG88" s="242">
        <f t="shared" si="52"/>
        <v>49.324928238678346</v>
      </c>
      <c r="AH88" s="243">
        <f t="shared" si="53"/>
        <v>8699.3492954998164</v>
      </c>
      <c r="AI88" s="245"/>
      <c r="AJ88" s="241">
        <f t="shared" si="54"/>
        <v>2.7619999999999999E-2</v>
      </c>
      <c r="AK88" s="241">
        <f t="shared" si="55"/>
        <v>2.3016666666666667E-3</v>
      </c>
      <c r="AL88" s="240">
        <f>VLOOKUP(AN88,[2]תחזיות!$B$4:$H$1000,5)</f>
        <v>1.11E-2</v>
      </c>
      <c r="AM88" s="134">
        <f t="shared" si="15"/>
        <v>9.2500000000000004E-4</v>
      </c>
      <c r="AN88" s="237">
        <v>36</v>
      </c>
      <c r="AO88" s="242">
        <f t="shared" si="56"/>
        <v>0</v>
      </c>
      <c r="AP88" s="242">
        <f t="shared" si="94"/>
        <v>0</v>
      </c>
      <c r="AQ88" s="242">
        <f t="shared" si="16"/>
        <v>0</v>
      </c>
      <c r="AR88" s="242">
        <f t="shared" si="57"/>
        <v>0</v>
      </c>
      <c r="AS88" s="243">
        <f t="shared" si="58"/>
        <v>0</v>
      </c>
      <c r="AT88" s="244"/>
      <c r="AU88" s="241">
        <f t="shared" si="59"/>
        <v>2.7619999999999999E-2</v>
      </c>
      <c r="AV88" s="241">
        <f t="shared" si="60"/>
        <v>2.3016666666666667E-3</v>
      </c>
      <c r="AW88" s="240">
        <f>VLOOKUP(AY88,[2]תחזיות!$B$4:$H$1000,7)</f>
        <v>1.8870000000000001E-2</v>
      </c>
      <c r="AX88" s="134">
        <f t="shared" si="17"/>
        <v>1.5725000000000001E-3</v>
      </c>
      <c r="AY88" s="237">
        <v>36</v>
      </c>
      <c r="AZ88" s="242">
        <f t="shared" si="61"/>
        <v>0</v>
      </c>
      <c r="BA88" s="242">
        <f t="shared" si="95"/>
        <v>0</v>
      </c>
      <c r="BB88" s="242">
        <f t="shared" si="18"/>
        <v>0</v>
      </c>
      <c r="BC88" s="242">
        <f t="shared" si="62"/>
        <v>0</v>
      </c>
      <c r="BD88" s="243">
        <f t="shared" si="63"/>
        <v>0</v>
      </c>
      <c r="BE88" s="245"/>
      <c r="BF88" s="245"/>
      <c r="BG88" s="245"/>
      <c r="BH88" s="240">
        <f>VLOOKUP(BJ88,[2]תחזיות!$B$4:$H$1000,6)</f>
        <v>1.0090909090909091E-2</v>
      </c>
      <c r="BI88" s="134">
        <f t="shared" si="19"/>
        <v>8.4090909090909095E-4</v>
      </c>
      <c r="BJ88" s="237">
        <v>36</v>
      </c>
      <c r="BK88" s="242">
        <f t="shared" si="64"/>
        <v>0</v>
      </c>
      <c r="BL88" s="242">
        <f t="shared" si="96"/>
        <v>0</v>
      </c>
      <c r="BM88" s="242">
        <f t="shared" si="20"/>
        <v>0</v>
      </c>
      <c r="BN88" s="242">
        <f t="shared" si="65"/>
        <v>0</v>
      </c>
      <c r="BO88" s="243">
        <f t="shared" si="66"/>
        <v>0</v>
      </c>
      <c r="BP88" s="245"/>
      <c r="BQ88" s="246">
        <f>VLOOKUP(BT88,[2]תחזיות!$B$4:$E$1000,2)</f>
        <v>1.964305999999998E-2</v>
      </c>
      <c r="BR88" s="134">
        <f t="shared" si="21"/>
        <v>1.2202549999999982E-3</v>
      </c>
      <c r="BS88" s="3">
        <f t="shared" si="67"/>
        <v>1063</v>
      </c>
      <c r="BT88" s="237">
        <v>36</v>
      </c>
      <c r="BU88" s="238">
        <f t="shared" si="68"/>
        <v>193816.83071314549</v>
      </c>
      <c r="BV88" s="238">
        <f t="shared" si="69"/>
        <v>1127.7323511452953</v>
      </c>
      <c r="BW88" s="238">
        <f t="shared" si="22"/>
        <v>891.22639438342628</v>
      </c>
      <c r="BX88" s="238">
        <f t="shared" si="23"/>
        <v>236.50595676186902</v>
      </c>
      <c r="BY88" s="239">
        <f t="shared" si="70"/>
        <v>39893.150104694665</v>
      </c>
      <c r="CA88" s="246">
        <f>VLOOKUP(CD88,[2]תחזיות!$B$4:$E$1000,4)</f>
        <v>2.5928839199999974E-2</v>
      </c>
      <c r="CB88" s="134">
        <f t="shared" si="24"/>
        <v>1.744069933333331E-3</v>
      </c>
      <c r="CC88" s="3">
        <f t="shared" si="71"/>
        <v>1063</v>
      </c>
      <c r="CD88" s="237">
        <v>36</v>
      </c>
      <c r="CE88" s="238">
        <f t="shared" si="72"/>
        <v>195257.64513287938</v>
      </c>
      <c r="CF88" s="238">
        <f t="shared" si="73"/>
        <v>1192.3772400128773</v>
      </c>
      <c r="CG88" s="238">
        <f t="shared" si="25"/>
        <v>851.83425188315323</v>
      </c>
      <c r="CH88" s="238">
        <f t="shared" si="26"/>
        <v>340.54298812972411</v>
      </c>
      <c r="CI88" s="239">
        <f t="shared" si="74"/>
        <v>41961.74739607302</v>
      </c>
      <c r="CJ88" s="1"/>
      <c r="CK88" s="246">
        <f>VLOOKUP(CN88,[2]תחזיות!$B$4:$E$1000,3)</f>
        <v>1.7080921739130419E-2</v>
      </c>
      <c r="CL88" s="134">
        <f t="shared" si="27"/>
        <v>1.0067434782608682E-3</v>
      </c>
      <c r="CM88" s="3">
        <f t="shared" si="75"/>
        <v>1063</v>
      </c>
      <c r="CN88" s="237">
        <v>36</v>
      </c>
      <c r="CO88" s="238">
        <f t="shared" si="76"/>
        <v>193649.65375618514</v>
      </c>
      <c r="CP88" s="238">
        <f t="shared" si="97"/>
        <v>1104.5019357970741</v>
      </c>
      <c r="CQ88" s="238">
        <f t="shared" si="28"/>
        <v>909.54640981055945</v>
      </c>
      <c r="CR88" s="238">
        <f t="shared" si="29"/>
        <v>194.95552598651463</v>
      </c>
      <c r="CS88" s="239">
        <f t="shared" si="77"/>
        <v>39668.26987299238</v>
      </c>
      <c r="CT88" s="1"/>
      <c r="CU88" s="237">
        <v>36</v>
      </c>
      <c r="CV88" s="238">
        <f t="shared" si="78"/>
        <v>639611.58322267921</v>
      </c>
      <c r="CW88" s="238">
        <f t="shared" si="78"/>
        <v>4518.6919920455157</v>
      </c>
      <c r="CX88" s="238">
        <f t="shared" si="78"/>
        <v>3278.4423122279459</v>
      </c>
      <c r="CY88" s="238">
        <f t="shared" si="78"/>
        <v>1240.2496798175703</v>
      </c>
      <c r="CZ88" s="238">
        <f t="shared" si="78"/>
        <v>161831.19955772365</v>
      </c>
      <c r="DB88" s="237">
        <v>36</v>
      </c>
      <c r="DC88" s="238">
        <f t="shared" si="79"/>
        <v>641683.33338987781</v>
      </c>
      <c r="DD88" s="238">
        <f t="shared" si="79"/>
        <v>4588.1991110976296</v>
      </c>
      <c r="DE88" s="238">
        <f t="shared" si="79"/>
        <v>3242.9338653038685</v>
      </c>
      <c r="DF88" s="238">
        <f t="shared" si="79"/>
        <v>1345.2652457937618</v>
      </c>
      <c r="DG88" s="238">
        <f t="shared" si="79"/>
        <v>163976.45645054261</v>
      </c>
      <c r="DH88" s="247"/>
      <c r="DI88" s="237">
        <v>36</v>
      </c>
      <c r="DJ88" s="238">
        <f t="shared" si="80"/>
        <v>639363.63184162928</v>
      </c>
      <c r="DK88" s="238">
        <f t="shared" si="80"/>
        <v>4494.8390983474383</v>
      </c>
      <c r="DL88" s="238">
        <f t="shared" si="80"/>
        <v>3296.2651244536951</v>
      </c>
      <c r="DM88" s="238">
        <f t="shared" si="80"/>
        <v>1198.5739738937434</v>
      </c>
      <c r="DN88" s="238">
        <f t="shared" si="80"/>
        <v>161596.51305530214</v>
      </c>
      <c r="DP88" s="3">
        <f t="shared" si="81"/>
        <v>1063</v>
      </c>
      <c r="DQ88" s="237">
        <v>36</v>
      </c>
      <c r="DR88" s="238">
        <f t="shared" si="82"/>
        <v>0</v>
      </c>
      <c r="DS88" s="238">
        <f t="shared" si="83"/>
        <v>0</v>
      </c>
      <c r="DT88" s="238">
        <f t="shared" si="33"/>
        <v>0</v>
      </c>
      <c r="DU88" s="238">
        <f t="shared" si="84"/>
        <v>0</v>
      </c>
      <c r="DV88" s="239">
        <f t="shared" si="98"/>
        <v>0</v>
      </c>
      <c r="DX88" s="241">
        <f t="shared" si="85"/>
        <v>3.4599999999999999E-2</v>
      </c>
      <c r="DY88" s="241">
        <f t="shared" si="86"/>
        <v>2.8833333333333332E-3</v>
      </c>
      <c r="DZ88" s="237">
        <v>36</v>
      </c>
      <c r="EA88" s="242">
        <f t="shared" si="99"/>
        <v>0</v>
      </c>
      <c r="EB88" s="242">
        <f t="shared" si="100"/>
        <v>0</v>
      </c>
      <c r="EC88" s="242">
        <f t="shared" si="34"/>
        <v>0</v>
      </c>
      <c r="ED88" s="242">
        <f t="shared" si="35"/>
        <v>0</v>
      </c>
      <c r="EE88" s="243">
        <f t="shared" si="87"/>
        <v>0</v>
      </c>
      <c r="EF88" s="248"/>
      <c r="EG88" s="241">
        <f t="shared" si="88"/>
        <v>3.4599999999999999E-2</v>
      </c>
      <c r="EH88" s="241">
        <f t="shared" si="89"/>
        <v>2.8833333333333332E-3</v>
      </c>
      <c r="EI88" s="237">
        <v>36</v>
      </c>
      <c r="EJ88" s="242">
        <f t="shared" si="101"/>
        <v>0</v>
      </c>
      <c r="EK88" s="242">
        <f t="shared" si="102"/>
        <v>0</v>
      </c>
      <c r="EL88" s="242">
        <f t="shared" si="36"/>
        <v>0</v>
      </c>
      <c r="EM88" s="242">
        <f t="shared" si="37"/>
        <v>0</v>
      </c>
      <c r="EN88" s="243">
        <f t="shared" si="90"/>
        <v>0</v>
      </c>
      <c r="EO88" s="248"/>
      <c r="EP88" s="241">
        <f t="shared" si="91"/>
        <v>3.4599999999999999E-2</v>
      </c>
      <c r="EQ88" s="241">
        <f t="shared" si="92"/>
        <v>2.8833333333333332E-3</v>
      </c>
      <c r="ER88" s="237">
        <v>36</v>
      </c>
      <c r="ES88" s="242">
        <f t="shared" si="103"/>
        <v>0</v>
      </c>
      <c r="ET88" s="242">
        <f t="shared" si="104"/>
        <v>0</v>
      </c>
      <c r="EU88" s="242">
        <f t="shared" si="38"/>
        <v>0</v>
      </c>
      <c r="EV88" s="242">
        <f t="shared" si="39"/>
        <v>0</v>
      </c>
      <c r="EW88" s="243">
        <f t="shared" si="93"/>
        <v>0</v>
      </c>
    </row>
    <row r="89" spans="1:153" ht="14.25" customHeight="1" thickBot="1" x14ac:dyDescent="0.25">
      <c r="A89" s="3">
        <f t="shared" si="40"/>
        <v>1093</v>
      </c>
      <c r="B89" s="237">
        <v>37</v>
      </c>
      <c r="C89" s="238">
        <f t="shared" si="41"/>
        <v>411719.48873313545</v>
      </c>
      <c r="D89" s="238">
        <f t="shared" si="5"/>
        <v>3145.2470524113855</v>
      </c>
      <c r="E89" s="238">
        <f t="shared" si="6"/>
        <v>2196.0048978322147</v>
      </c>
      <c r="F89" s="238">
        <f t="shared" si="7"/>
        <v>949.24215457917103</v>
      </c>
      <c r="G89" s="239">
        <f t="shared" si="42"/>
        <v>116374.14093922134</v>
      </c>
      <c r="I89" s="240">
        <f>VLOOKUP(K89,[2]תחזיות!$B$4:$H$1000,5)</f>
        <v>1.11E-2</v>
      </c>
      <c r="J89" s="134">
        <f t="shared" si="8"/>
        <v>9.2500000000000004E-4</v>
      </c>
      <c r="K89" s="237">
        <v>37</v>
      </c>
      <c r="L89" s="242">
        <f t="shared" si="43"/>
        <v>31717.359302822915</v>
      </c>
      <c r="M89" s="242">
        <f t="shared" si="44"/>
        <v>245.93987263318709</v>
      </c>
      <c r="N89" s="242">
        <f t="shared" si="9"/>
        <v>196.74859778853121</v>
      </c>
      <c r="O89" s="242">
        <f t="shared" si="10"/>
        <v>49.191274844655879</v>
      </c>
      <c r="P89" s="243">
        <f t="shared" si="45"/>
        <v>8955.0954388522368</v>
      </c>
      <c r="Q89" s="244"/>
      <c r="R89" s="240">
        <f>VLOOKUP(T89,[2]תחזיות!$B$4:$H$1000,7)</f>
        <v>1.8870000000000001E-2</v>
      </c>
      <c r="S89" s="134">
        <f t="shared" si="11"/>
        <v>1.5725000000000001E-3</v>
      </c>
      <c r="T89" s="237">
        <v>37</v>
      </c>
      <c r="U89" s="242">
        <f t="shared" si="46"/>
        <v>32365.915405051408</v>
      </c>
      <c r="V89" s="242">
        <f t="shared" si="47"/>
        <v>250.96884757573079</v>
      </c>
      <c r="W89" s="242">
        <f t="shared" si="12"/>
        <v>200.77171025771128</v>
      </c>
      <c r="X89" s="242">
        <f t="shared" si="48"/>
        <v>50.197137318019514</v>
      </c>
      <c r="Y89" s="243">
        <f t="shared" si="49"/>
        <v>9036.7840152353765</v>
      </c>
      <c r="Z89" s="245"/>
      <c r="AA89" s="240">
        <f>VLOOKUP(AC89,[2]תחזיות!$B$4:$H$1000,6)</f>
        <v>1.0090909090909091E-2</v>
      </c>
      <c r="AB89" s="134">
        <f t="shared" si="13"/>
        <v>8.4090909090909095E-4</v>
      </c>
      <c r="AC89" s="237">
        <v>37</v>
      </c>
      <c r="AD89" s="242">
        <f t="shared" si="50"/>
        <v>31634.349899338045</v>
      </c>
      <c r="AE89" s="242">
        <f t="shared" si="51"/>
        <v>245.29620864068664</v>
      </c>
      <c r="AF89" s="242">
        <f t="shared" si="14"/>
        <v>196.2336752319911</v>
      </c>
      <c r="AG89" s="242">
        <f t="shared" si="52"/>
        <v>49.06253340869555</v>
      </c>
      <c r="AH89" s="243">
        <f t="shared" si="53"/>
        <v>8944.6455041405025</v>
      </c>
      <c r="AI89" s="245"/>
      <c r="AJ89" s="241">
        <f t="shared" si="54"/>
        <v>2.7619999999999999E-2</v>
      </c>
      <c r="AK89" s="241">
        <f t="shared" si="55"/>
        <v>2.3016666666666667E-3</v>
      </c>
      <c r="AL89" s="240">
        <f>VLOOKUP(AN89,[2]תחזיות!$B$4:$H$1000,5)</f>
        <v>1.11E-2</v>
      </c>
      <c r="AM89" s="134">
        <f t="shared" si="15"/>
        <v>9.2500000000000004E-4</v>
      </c>
      <c r="AN89" s="237">
        <v>37</v>
      </c>
      <c r="AO89" s="242">
        <f t="shared" si="56"/>
        <v>0</v>
      </c>
      <c r="AP89" s="242">
        <f t="shared" si="94"/>
        <v>0</v>
      </c>
      <c r="AQ89" s="242">
        <f t="shared" si="16"/>
        <v>0</v>
      </c>
      <c r="AR89" s="242">
        <f t="shared" si="57"/>
        <v>0</v>
      </c>
      <c r="AS89" s="243">
        <f t="shared" si="58"/>
        <v>0</v>
      </c>
      <c r="AT89" s="244"/>
      <c r="AU89" s="241">
        <f t="shared" si="59"/>
        <v>2.7619999999999999E-2</v>
      </c>
      <c r="AV89" s="241">
        <f t="shared" si="60"/>
        <v>2.3016666666666667E-3</v>
      </c>
      <c r="AW89" s="240">
        <f>VLOOKUP(AY89,[2]תחזיות!$B$4:$H$1000,7)</f>
        <v>1.8870000000000001E-2</v>
      </c>
      <c r="AX89" s="134">
        <f t="shared" si="17"/>
        <v>1.5725000000000001E-3</v>
      </c>
      <c r="AY89" s="237">
        <v>37</v>
      </c>
      <c r="AZ89" s="242">
        <f t="shared" si="61"/>
        <v>0</v>
      </c>
      <c r="BA89" s="242">
        <f t="shared" si="95"/>
        <v>0</v>
      </c>
      <c r="BB89" s="242">
        <f t="shared" si="18"/>
        <v>0</v>
      </c>
      <c r="BC89" s="242">
        <f t="shared" si="62"/>
        <v>0</v>
      </c>
      <c r="BD89" s="243">
        <f t="shared" si="63"/>
        <v>0</v>
      </c>
      <c r="BE89" s="245"/>
      <c r="BF89" s="245"/>
      <c r="BG89" s="245"/>
      <c r="BH89" s="240">
        <f>VLOOKUP(BJ89,[2]תחזיות!$B$4:$H$1000,6)</f>
        <v>1.0090909090909091E-2</v>
      </c>
      <c r="BI89" s="134">
        <f t="shared" si="19"/>
        <v>8.4090909090909095E-4</v>
      </c>
      <c r="BJ89" s="237">
        <v>37</v>
      </c>
      <c r="BK89" s="242">
        <f t="shared" si="64"/>
        <v>0</v>
      </c>
      <c r="BL89" s="242">
        <f t="shared" si="96"/>
        <v>0</v>
      </c>
      <c r="BM89" s="242">
        <f t="shared" si="20"/>
        <v>0</v>
      </c>
      <c r="BN89" s="242">
        <f t="shared" si="65"/>
        <v>0</v>
      </c>
      <c r="BO89" s="243">
        <f t="shared" si="66"/>
        <v>0</v>
      </c>
      <c r="BP89" s="245"/>
      <c r="BQ89" s="246">
        <f>VLOOKUP(BT89,[2]תחזיות!$B$4:$E$1000,2)</f>
        <v>1.9774539999999979E-2</v>
      </c>
      <c r="BR89" s="134">
        <f t="shared" si="21"/>
        <v>1.2312116666666649E-3</v>
      </c>
      <c r="BS89" s="3">
        <f t="shared" si="67"/>
        <v>1093</v>
      </c>
      <c r="BT89" s="237">
        <v>37</v>
      </c>
      <c r="BU89" s="238">
        <f t="shared" si="68"/>
        <v>192925.60431876205</v>
      </c>
      <c r="BV89" s="238">
        <f t="shared" si="69"/>
        <v>1128.8774472616678</v>
      </c>
      <c r="BW89" s="238">
        <f t="shared" si="22"/>
        <v>891.34519242569127</v>
      </c>
      <c r="BX89" s="238">
        <f t="shared" si="23"/>
        <v>237.53225483597654</v>
      </c>
      <c r="BY89" s="239">
        <f t="shared" si="70"/>
        <v>41022.027551956329</v>
      </c>
      <c r="CA89" s="246">
        <f>VLOOKUP(CD89,[2]תחזיות!$B$4:$E$1000,4)</f>
        <v>2.6102392799999975E-2</v>
      </c>
      <c r="CB89" s="134">
        <f t="shared" si="24"/>
        <v>1.7585327333333311E-3</v>
      </c>
      <c r="CC89" s="3">
        <f t="shared" si="71"/>
        <v>1093</v>
      </c>
      <c r="CD89" s="237">
        <v>37</v>
      </c>
      <c r="CE89" s="238">
        <f t="shared" si="72"/>
        <v>194405.81088099623</v>
      </c>
      <c r="CF89" s="238">
        <f t="shared" si="73"/>
        <v>1193.9471573737562</v>
      </c>
      <c r="CG89" s="238">
        <f t="shared" si="25"/>
        <v>852.07817538931522</v>
      </c>
      <c r="CH89" s="238">
        <f t="shared" si="26"/>
        <v>341.86898198444095</v>
      </c>
      <c r="CI89" s="239">
        <f t="shared" si="74"/>
        <v>43155.694553446774</v>
      </c>
      <c r="CJ89" s="1"/>
      <c r="CK89" s="246">
        <f>VLOOKUP(CN89,[2]תחזיות!$B$4:$E$1000,3)</f>
        <v>1.7195252173913027E-2</v>
      </c>
      <c r="CL89" s="134">
        <f t="shared" si="27"/>
        <v>1.0162710144927523E-3</v>
      </c>
      <c r="CM89" s="3">
        <f t="shared" si="75"/>
        <v>1093</v>
      </c>
      <c r="CN89" s="237">
        <v>37</v>
      </c>
      <c r="CO89" s="238">
        <f t="shared" si="76"/>
        <v>192740.10734637457</v>
      </c>
      <c r="CP89" s="238">
        <f t="shared" si="97"/>
        <v>1105.4842049795629</v>
      </c>
      <c r="CQ89" s="238">
        <f t="shared" si="28"/>
        <v>909.60802055322085</v>
      </c>
      <c r="CR89" s="238">
        <f t="shared" si="29"/>
        <v>195.87618442634206</v>
      </c>
      <c r="CS89" s="239">
        <f t="shared" si="77"/>
        <v>40773.754077971942</v>
      </c>
      <c r="CT89" s="1"/>
      <c r="CU89" s="237">
        <v>37</v>
      </c>
      <c r="CV89" s="238">
        <f t="shared" si="78"/>
        <v>636362.45235472044</v>
      </c>
      <c r="CW89" s="238">
        <f t="shared" si="78"/>
        <v>4520.0643723062403</v>
      </c>
      <c r="CX89" s="238">
        <f t="shared" si="78"/>
        <v>3284.098688046437</v>
      </c>
      <c r="CY89" s="238">
        <f t="shared" si="78"/>
        <v>1235.9656842598033</v>
      </c>
      <c r="CZ89" s="238">
        <f t="shared" si="78"/>
        <v>166351.26393002991</v>
      </c>
      <c r="DB89" s="237">
        <v>37</v>
      </c>
      <c r="DC89" s="238">
        <f t="shared" si="79"/>
        <v>638491.21501918312</v>
      </c>
      <c r="DD89" s="238">
        <f t="shared" si="79"/>
        <v>4590.1630573608727</v>
      </c>
      <c r="DE89" s="238">
        <f t="shared" si="79"/>
        <v>3248.8547834792412</v>
      </c>
      <c r="DF89" s="238">
        <f t="shared" si="79"/>
        <v>1341.3082738816315</v>
      </c>
      <c r="DG89" s="238">
        <f t="shared" si="79"/>
        <v>168566.6195079035</v>
      </c>
      <c r="DH89" s="247"/>
      <c r="DI89" s="237">
        <v>37</v>
      </c>
      <c r="DJ89" s="238">
        <f t="shared" si="80"/>
        <v>636093.94597884803</v>
      </c>
      <c r="DK89" s="238">
        <f t="shared" si="80"/>
        <v>4496.0274660316354</v>
      </c>
      <c r="DL89" s="238">
        <f t="shared" si="80"/>
        <v>3301.8465936174266</v>
      </c>
      <c r="DM89" s="238">
        <f t="shared" si="80"/>
        <v>1194.1808724142086</v>
      </c>
      <c r="DN89" s="238">
        <f t="shared" si="80"/>
        <v>166092.54052133378</v>
      </c>
      <c r="DP89" s="3">
        <f t="shared" si="81"/>
        <v>1093</v>
      </c>
      <c r="DQ89" s="237">
        <v>37</v>
      </c>
      <c r="DR89" s="238">
        <f t="shared" si="82"/>
        <v>0</v>
      </c>
      <c r="DS89" s="238">
        <f t="shared" si="83"/>
        <v>0</v>
      </c>
      <c r="DT89" s="238">
        <f t="shared" si="33"/>
        <v>0</v>
      </c>
      <c r="DU89" s="238">
        <f t="shared" si="84"/>
        <v>0</v>
      </c>
      <c r="DV89" s="239">
        <f t="shared" si="98"/>
        <v>0</v>
      </c>
      <c r="DX89" s="241">
        <f t="shared" si="85"/>
        <v>3.4599999999999999E-2</v>
      </c>
      <c r="DY89" s="241">
        <f t="shared" si="86"/>
        <v>2.8833333333333332E-3</v>
      </c>
      <c r="DZ89" s="237">
        <v>37</v>
      </c>
      <c r="EA89" s="242">
        <f t="shared" si="99"/>
        <v>0</v>
      </c>
      <c r="EB89" s="242">
        <f t="shared" si="100"/>
        <v>0</v>
      </c>
      <c r="EC89" s="242">
        <f t="shared" si="34"/>
        <v>0</v>
      </c>
      <c r="ED89" s="242">
        <f t="shared" si="35"/>
        <v>0</v>
      </c>
      <c r="EE89" s="243">
        <f t="shared" si="87"/>
        <v>0</v>
      </c>
      <c r="EF89" s="248"/>
      <c r="EG89" s="241">
        <f t="shared" si="88"/>
        <v>3.4599999999999999E-2</v>
      </c>
      <c r="EH89" s="241">
        <f t="shared" si="89"/>
        <v>2.8833333333333332E-3</v>
      </c>
      <c r="EI89" s="237">
        <v>37</v>
      </c>
      <c r="EJ89" s="242">
        <f t="shared" si="101"/>
        <v>0</v>
      </c>
      <c r="EK89" s="242">
        <f t="shared" si="102"/>
        <v>0</v>
      </c>
      <c r="EL89" s="242">
        <f t="shared" si="36"/>
        <v>0</v>
      </c>
      <c r="EM89" s="242">
        <f t="shared" si="37"/>
        <v>0</v>
      </c>
      <c r="EN89" s="243">
        <f t="shared" si="90"/>
        <v>0</v>
      </c>
      <c r="EO89" s="248"/>
      <c r="EP89" s="241">
        <f t="shared" si="91"/>
        <v>3.4599999999999999E-2</v>
      </c>
      <c r="EQ89" s="241">
        <f t="shared" si="92"/>
        <v>2.8833333333333332E-3</v>
      </c>
      <c r="ER89" s="237">
        <v>37</v>
      </c>
      <c r="ES89" s="242">
        <f t="shared" si="103"/>
        <v>0</v>
      </c>
      <c r="ET89" s="242">
        <f t="shared" si="104"/>
        <v>0</v>
      </c>
      <c r="EU89" s="242">
        <f t="shared" si="38"/>
        <v>0</v>
      </c>
      <c r="EV89" s="242">
        <f t="shared" si="39"/>
        <v>0</v>
      </c>
      <c r="EW89" s="243">
        <f t="shared" si="93"/>
        <v>0</v>
      </c>
    </row>
    <row r="90" spans="1:153" ht="14.25" customHeight="1" thickBot="1" x14ac:dyDescent="0.25">
      <c r="A90" s="3">
        <f t="shared" si="40"/>
        <v>1124</v>
      </c>
      <c r="B90" s="237">
        <v>38</v>
      </c>
      <c r="C90" s="238">
        <f t="shared" si="41"/>
        <v>409523.48383530322</v>
      </c>
      <c r="D90" s="238">
        <f t="shared" si="5"/>
        <v>3145.2470524113855</v>
      </c>
      <c r="E90" s="238">
        <f t="shared" si="6"/>
        <v>2201.0679091244388</v>
      </c>
      <c r="F90" s="238">
        <f t="shared" si="7"/>
        <v>944.17914328694678</v>
      </c>
      <c r="G90" s="239">
        <f t="shared" si="42"/>
        <v>119519.38799163273</v>
      </c>
      <c r="I90" s="240">
        <f>VLOOKUP(K90,[2]תחזיות!$B$4:$H$1000,5)</f>
        <v>1.11E-2</v>
      </c>
      <c r="J90" s="134">
        <f t="shared" si="8"/>
        <v>9.2500000000000004E-4</v>
      </c>
      <c r="K90" s="237">
        <v>38</v>
      </c>
      <c r="L90" s="242">
        <f t="shared" si="43"/>
        <v>31549.767269936543</v>
      </c>
      <c r="M90" s="242">
        <f t="shared" si="44"/>
        <v>246.16736701537278</v>
      </c>
      <c r="N90" s="242">
        <f t="shared" si="9"/>
        <v>197.23601499949899</v>
      </c>
      <c r="O90" s="242">
        <f t="shared" si="10"/>
        <v>48.931352015873777</v>
      </c>
      <c r="P90" s="243">
        <f t="shared" si="45"/>
        <v>9201.2628058676091</v>
      </c>
      <c r="Q90" s="244"/>
      <c r="R90" s="240">
        <f>VLOOKUP(T90,[2]תחזיות!$B$4:$H$1000,7)</f>
        <v>1.8870000000000001E-2</v>
      </c>
      <c r="S90" s="134">
        <f t="shared" si="11"/>
        <v>1.5725000000000001E-3</v>
      </c>
      <c r="T90" s="237">
        <v>38</v>
      </c>
      <c r="U90" s="242">
        <f t="shared" si="46"/>
        <v>32215.72338325376</v>
      </c>
      <c r="V90" s="242">
        <f t="shared" si="47"/>
        <v>251.36349608854357</v>
      </c>
      <c r="W90" s="242">
        <f t="shared" si="12"/>
        <v>201.39929547099726</v>
      </c>
      <c r="X90" s="242">
        <f t="shared" si="48"/>
        <v>49.964200617546311</v>
      </c>
      <c r="Y90" s="243">
        <f t="shared" si="49"/>
        <v>9288.1475113239194</v>
      </c>
      <c r="Z90" s="245"/>
      <c r="AA90" s="240">
        <f>VLOOKUP(AC90,[2]תחזיות!$B$4:$H$1000,6)</f>
        <v>1.0090909090909091E-2</v>
      </c>
      <c r="AB90" s="134">
        <f t="shared" si="13"/>
        <v>8.4090909090909095E-4</v>
      </c>
      <c r="AC90" s="237">
        <v>38</v>
      </c>
      <c r="AD90" s="242">
        <f t="shared" si="50"/>
        <v>31464.552821839967</v>
      </c>
      <c r="AE90" s="242">
        <f t="shared" si="51"/>
        <v>245.50248045249813</v>
      </c>
      <c r="AF90" s="242">
        <f t="shared" si="14"/>
        <v>196.70328973344081</v>
      </c>
      <c r="AG90" s="242">
        <f t="shared" si="52"/>
        <v>48.799190719057329</v>
      </c>
      <c r="AH90" s="243">
        <f t="shared" si="53"/>
        <v>9190.1479845930007</v>
      </c>
      <c r="AI90" s="245"/>
      <c r="AJ90" s="241">
        <f t="shared" si="54"/>
        <v>2.7619999999999999E-2</v>
      </c>
      <c r="AK90" s="241">
        <f t="shared" si="55"/>
        <v>2.3016666666666667E-3</v>
      </c>
      <c r="AL90" s="240">
        <f>VLOOKUP(AN90,[2]תחזיות!$B$4:$H$1000,5)</f>
        <v>1.11E-2</v>
      </c>
      <c r="AM90" s="134">
        <f t="shared" si="15"/>
        <v>9.2500000000000004E-4</v>
      </c>
      <c r="AN90" s="237">
        <v>38</v>
      </c>
      <c r="AO90" s="242">
        <f t="shared" si="56"/>
        <v>0</v>
      </c>
      <c r="AP90" s="242">
        <f t="shared" si="94"/>
        <v>0</v>
      </c>
      <c r="AQ90" s="242">
        <f t="shared" si="16"/>
        <v>0</v>
      </c>
      <c r="AR90" s="242">
        <f t="shared" si="57"/>
        <v>0</v>
      </c>
      <c r="AS90" s="243">
        <f t="shared" si="58"/>
        <v>0</v>
      </c>
      <c r="AT90" s="244"/>
      <c r="AU90" s="241">
        <f t="shared" si="59"/>
        <v>2.7619999999999999E-2</v>
      </c>
      <c r="AV90" s="241">
        <f t="shared" si="60"/>
        <v>2.3016666666666667E-3</v>
      </c>
      <c r="AW90" s="240">
        <f>VLOOKUP(AY90,[2]תחזיות!$B$4:$H$1000,7)</f>
        <v>1.8870000000000001E-2</v>
      </c>
      <c r="AX90" s="134">
        <f t="shared" si="17"/>
        <v>1.5725000000000001E-3</v>
      </c>
      <c r="AY90" s="237">
        <v>38</v>
      </c>
      <c r="AZ90" s="242">
        <f t="shared" si="61"/>
        <v>0</v>
      </c>
      <c r="BA90" s="242">
        <f t="shared" si="95"/>
        <v>0</v>
      </c>
      <c r="BB90" s="242">
        <f t="shared" si="18"/>
        <v>0</v>
      </c>
      <c r="BC90" s="242">
        <f t="shared" si="62"/>
        <v>0</v>
      </c>
      <c r="BD90" s="243">
        <f t="shared" si="63"/>
        <v>0</v>
      </c>
      <c r="BE90" s="245"/>
      <c r="BF90" s="245"/>
      <c r="BG90" s="245"/>
      <c r="BH90" s="240">
        <f>VLOOKUP(BJ90,[2]תחזיות!$B$4:$H$1000,6)</f>
        <v>1.0090909090909091E-2</v>
      </c>
      <c r="BI90" s="134">
        <f t="shared" si="19"/>
        <v>8.4090909090909095E-4</v>
      </c>
      <c r="BJ90" s="237">
        <v>38</v>
      </c>
      <c r="BK90" s="242">
        <f t="shared" si="64"/>
        <v>0</v>
      </c>
      <c r="BL90" s="242">
        <f t="shared" si="96"/>
        <v>0</v>
      </c>
      <c r="BM90" s="242">
        <f t="shared" si="20"/>
        <v>0</v>
      </c>
      <c r="BN90" s="242">
        <f t="shared" si="65"/>
        <v>0</v>
      </c>
      <c r="BO90" s="243">
        <f t="shared" si="66"/>
        <v>0</v>
      </c>
      <c r="BP90" s="245"/>
      <c r="BQ90" s="246">
        <f>VLOOKUP(BT90,[2]תחזיות!$B$4:$E$1000,2)</f>
        <v>1.9906019999999979E-2</v>
      </c>
      <c r="BR90" s="134">
        <f t="shared" si="21"/>
        <v>1.2421683333333315E-3</v>
      </c>
      <c r="BS90" s="3">
        <f t="shared" si="67"/>
        <v>1124</v>
      </c>
      <c r="BT90" s="237">
        <v>38</v>
      </c>
      <c r="BU90" s="238">
        <f t="shared" si="68"/>
        <v>192034.25912633637</v>
      </c>
      <c r="BV90" s="238">
        <f t="shared" si="69"/>
        <v>1130.0175829147595</v>
      </c>
      <c r="BW90" s="238">
        <f t="shared" si="22"/>
        <v>891.47870731289709</v>
      </c>
      <c r="BX90" s="238">
        <f t="shared" si="23"/>
        <v>238.53887560186234</v>
      </c>
      <c r="BY90" s="239">
        <f t="shared" si="70"/>
        <v>42152.045134871092</v>
      </c>
      <c r="CA90" s="246">
        <f>VLOOKUP(CD90,[2]תחזיות!$B$4:$E$1000,4)</f>
        <v>2.6275946399999972E-2</v>
      </c>
      <c r="CB90" s="134">
        <f t="shared" si="24"/>
        <v>1.7729955333333309E-3</v>
      </c>
      <c r="CC90" s="3">
        <f t="shared" si="71"/>
        <v>1124</v>
      </c>
      <c r="CD90" s="237">
        <v>38</v>
      </c>
      <c r="CE90" s="238">
        <f t="shared" si="72"/>
        <v>193553.7327056069</v>
      </c>
      <c r="CF90" s="238">
        <f t="shared" si="73"/>
        <v>1195.5106960467351</v>
      </c>
      <c r="CG90" s="238">
        <f t="shared" si="25"/>
        <v>852.34079249970068</v>
      </c>
      <c r="CH90" s="238">
        <f t="shared" si="26"/>
        <v>343.16990354703449</v>
      </c>
      <c r="CI90" s="239">
        <f t="shared" si="74"/>
        <v>44351.205249493512</v>
      </c>
      <c r="CJ90" s="1"/>
      <c r="CK90" s="246">
        <f>VLOOKUP(CN90,[2]תחזיות!$B$4:$E$1000,3)</f>
        <v>1.7309582608695636E-2</v>
      </c>
      <c r="CL90" s="134">
        <f t="shared" si="27"/>
        <v>1.0257985507246363E-3</v>
      </c>
      <c r="CM90" s="3">
        <f t="shared" si="75"/>
        <v>1124</v>
      </c>
      <c r="CN90" s="237">
        <v>38</v>
      </c>
      <c r="CO90" s="238">
        <f t="shared" si="76"/>
        <v>191830.49932582135</v>
      </c>
      <c r="CP90" s="238">
        <f t="shared" si="97"/>
        <v>1106.4621080513334</v>
      </c>
      <c r="CQ90" s="238">
        <f t="shared" si="28"/>
        <v>909.68265985812252</v>
      </c>
      <c r="CR90" s="238">
        <f t="shared" si="29"/>
        <v>196.77944819321087</v>
      </c>
      <c r="CS90" s="239">
        <f t="shared" si="77"/>
        <v>41880.216186023274</v>
      </c>
      <c r="CT90" s="1"/>
      <c r="CU90" s="237">
        <v>38</v>
      </c>
      <c r="CV90" s="238">
        <f t="shared" si="78"/>
        <v>633107.51023157616</v>
      </c>
      <c r="CW90" s="238">
        <f t="shared" si="78"/>
        <v>4521.4320023415175</v>
      </c>
      <c r="CX90" s="238">
        <f t="shared" si="78"/>
        <v>3289.7826314368349</v>
      </c>
      <c r="CY90" s="238">
        <f t="shared" si="78"/>
        <v>1231.6493709046829</v>
      </c>
      <c r="CZ90" s="238">
        <f t="shared" si="78"/>
        <v>170872.69593237143</v>
      </c>
      <c r="DB90" s="237">
        <v>38</v>
      </c>
      <c r="DC90" s="238">
        <f t="shared" si="79"/>
        <v>635292.93992416386</v>
      </c>
      <c r="DD90" s="238">
        <f t="shared" si="79"/>
        <v>4592.1212445466645</v>
      </c>
      <c r="DE90" s="238">
        <f t="shared" si="79"/>
        <v>3254.8079970951367</v>
      </c>
      <c r="DF90" s="238">
        <f t="shared" si="79"/>
        <v>1337.3132474515276</v>
      </c>
      <c r="DG90" s="238">
        <f t="shared" si="79"/>
        <v>173158.74075245016</v>
      </c>
      <c r="DH90" s="247"/>
      <c r="DI90" s="237">
        <v>38</v>
      </c>
      <c r="DJ90" s="238">
        <f t="shared" si="80"/>
        <v>632818.53598296456</v>
      </c>
      <c r="DK90" s="238">
        <f t="shared" si="80"/>
        <v>4497.2116409152168</v>
      </c>
      <c r="DL90" s="238">
        <f t="shared" si="80"/>
        <v>3307.4538587160018</v>
      </c>
      <c r="DM90" s="238">
        <f t="shared" si="80"/>
        <v>1189.7577821992149</v>
      </c>
      <c r="DN90" s="238">
        <f t="shared" si="80"/>
        <v>170589.752162249</v>
      </c>
      <c r="DP90" s="3">
        <f t="shared" si="81"/>
        <v>1124</v>
      </c>
      <c r="DQ90" s="237">
        <v>38</v>
      </c>
      <c r="DR90" s="238">
        <f t="shared" si="82"/>
        <v>0</v>
      </c>
      <c r="DS90" s="238">
        <f t="shared" si="83"/>
        <v>0</v>
      </c>
      <c r="DT90" s="238">
        <f t="shared" si="33"/>
        <v>0</v>
      </c>
      <c r="DU90" s="238">
        <f t="shared" si="84"/>
        <v>0</v>
      </c>
      <c r="DV90" s="239">
        <f t="shared" si="98"/>
        <v>0</v>
      </c>
      <c r="DX90" s="241">
        <f t="shared" si="85"/>
        <v>3.4599999999999999E-2</v>
      </c>
      <c r="DY90" s="241">
        <f t="shared" si="86"/>
        <v>2.8833333333333332E-3</v>
      </c>
      <c r="DZ90" s="237">
        <v>38</v>
      </c>
      <c r="EA90" s="242">
        <f t="shared" si="99"/>
        <v>0</v>
      </c>
      <c r="EB90" s="242">
        <f t="shared" si="100"/>
        <v>0</v>
      </c>
      <c r="EC90" s="242">
        <f t="shared" si="34"/>
        <v>0</v>
      </c>
      <c r="ED90" s="242">
        <f t="shared" si="35"/>
        <v>0</v>
      </c>
      <c r="EE90" s="243">
        <f t="shared" si="87"/>
        <v>0</v>
      </c>
      <c r="EF90" s="248"/>
      <c r="EG90" s="241">
        <f t="shared" si="88"/>
        <v>3.4599999999999999E-2</v>
      </c>
      <c r="EH90" s="241">
        <f t="shared" si="89"/>
        <v>2.8833333333333332E-3</v>
      </c>
      <c r="EI90" s="237">
        <v>38</v>
      </c>
      <c r="EJ90" s="242">
        <f t="shared" si="101"/>
        <v>0</v>
      </c>
      <c r="EK90" s="242">
        <f t="shared" si="102"/>
        <v>0</v>
      </c>
      <c r="EL90" s="242">
        <f t="shared" si="36"/>
        <v>0</v>
      </c>
      <c r="EM90" s="242">
        <f t="shared" si="37"/>
        <v>0</v>
      </c>
      <c r="EN90" s="243">
        <f t="shared" si="90"/>
        <v>0</v>
      </c>
      <c r="EO90" s="248"/>
      <c r="EP90" s="241">
        <f t="shared" si="91"/>
        <v>3.4599999999999999E-2</v>
      </c>
      <c r="EQ90" s="241">
        <f t="shared" si="92"/>
        <v>2.8833333333333332E-3</v>
      </c>
      <c r="ER90" s="237">
        <v>38</v>
      </c>
      <c r="ES90" s="242">
        <f t="shared" si="103"/>
        <v>0</v>
      </c>
      <c r="ET90" s="242">
        <f t="shared" si="104"/>
        <v>0</v>
      </c>
      <c r="EU90" s="242">
        <f t="shared" si="38"/>
        <v>0</v>
      </c>
      <c r="EV90" s="242">
        <f t="shared" si="39"/>
        <v>0</v>
      </c>
      <c r="EW90" s="243">
        <f t="shared" si="93"/>
        <v>0</v>
      </c>
    </row>
    <row r="91" spans="1:153" ht="14.25" customHeight="1" thickBot="1" x14ac:dyDescent="0.25">
      <c r="A91" s="3">
        <f t="shared" si="40"/>
        <v>1155</v>
      </c>
      <c r="B91" s="237">
        <v>39</v>
      </c>
      <c r="C91" s="238">
        <f t="shared" si="41"/>
        <v>407322.4159261788</v>
      </c>
      <c r="D91" s="238">
        <f t="shared" si="5"/>
        <v>3145.2470524113855</v>
      </c>
      <c r="E91" s="238">
        <f t="shared" si="6"/>
        <v>2206.1425934704757</v>
      </c>
      <c r="F91" s="238">
        <f t="shared" si="7"/>
        <v>939.10445894090992</v>
      </c>
      <c r="G91" s="239">
        <f t="shared" si="42"/>
        <v>122664.63504404412</v>
      </c>
      <c r="I91" s="240">
        <f>VLOOKUP(K91,[2]תחזיות!$B$4:$H$1000,5)</f>
        <v>1.11E-2</v>
      </c>
      <c r="J91" s="134">
        <f t="shared" si="8"/>
        <v>9.2500000000000004E-4</v>
      </c>
      <c r="K91" s="237">
        <v>39</v>
      </c>
      <c r="L91" s="242">
        <f t="shared" si="43"/>
        <v>31381.53234634786</v>
      </c>
      <c r="M91" s="242">
        <f t="shared" si="44"/>
        <v>246.39507182986199</v>
      </c>
      <c r="N91" s="242">
        <f t="shared" si="9"/>
        <v>197.72463971862805</v>
      </c>
      <c r="O91" s="242">
        <f t="shared" si="10"/>
        <v>48.670432111233922</v>
      </c>
      <c r="P91" s="243">
        <f t="shared" si="45"/>
        <v>9447.6578776974711</v>
      </c>
      <c r="Q91" s="244"/>
      <c r="R91" s="240">
        <f>VLOOKUP(T91,[2]תחזיות!$B$4:$H$1000,7)</f>
        <v>1.8870000000000001E-2</v>
      </c>
      <c r="S91" s="134">
        <f t="shared" si="11"/>
        <v>1.5725000000000001E-3</v>
      </c>
      <c r="T91" s="237">
        <v>39</v>
      </c>
      <c r="U91" s="242">
        <f t="shared" si="46"/>
        <v>32064.666612410801</v>
      </c>
      <c r="V91" s="242">
        <f t="shared" si="47"/>
        <v>251.75876518614282</v>
      </c>
      <c r="W91" s="242">
        <f t="shared" si="12"/>
        <v>202.0288424307835</v>
      </c>
      <c r="X91" s="242">
        <f t="shared" si="48"/>
        <v>49.729922755359318</v>
      </c>
      <c r="Y91" s="243">
        <f t="shared" si="49"/>
        <v>9539.9062765100625</v>
      </c>
      <c r="Z91" s="245"/>
      <c r="AA91" s="240">
        <f>VLOOKUP(AC91,[2]תחזיות!$B$4:$H$1000,6)</f>
        <v>1.0090909090909091E-2</v>
      </c>
      <c r="AB91" s="134">
        <f t="shared" si="13"/>
        <v>8.4090909090909095E-4</v>
      </c>
      <c r="AC91" s="237">
        <v>39</v>
      </c>
      <c r="AD91" s="242">
        <f t="shared" si="50"/>
        <v>31294.142951031256</v>
      </c>
      <c r="AE91" s="242">
        <f t="shared" si="51"/>
        <v>245.70892572015143</v>
      </c>
      <c r="AF91" s="242">
        <f t="shared" si="14"/>
        <v>197.17402808776501</v>
      </c>
      <c r="AG91" s="242">
        <f t="shared" si="52"/>
        <v>48.534897632386411</v>
      </c>
      <c r="AH91" s="243">
        <f t="shared" si="53"/>
        <v>9435.8569103131522</v>
      </c>
      <c r="AI91" s="245"/>
      <c r="AJ91" s="241">
        <f t="shared" si="54"/>
        <v>2.7619999999999999E-2</v>
      </c>
      <c r="AK91" s="241">
        <f t="shared" si="55"/>
        <v>2.3016666666666667E-3</v>
      </c>
      <c r="AL91" s="240">
        <f>VLOOKUP(AN91,[2]תחזיות!$B$4:$H$1000,5)</f>
        <v>1.11E-2</v>
      </c>
      <c r="AM91" s="134">
        <f t="shared" si="15"/>
        <v>9.2500000000000004E-4</v>
      </c>
      <c r="AN91" s="237">
        <v>39</v>
      </c>
      <c r="AO91" s="242">
        <f t="shared" si="56"/>
        <v>0</v>
      </c>
      <c r="AP91" s="242">
        <f t="shared" si="94"/>
        <v>0</v>
      </c>
      <c r="AQ91" s="242">
        <f t="shared" si="16"/>
        <v>0</v>
      </c>
      <c r="AR91" s="242">
        <f t="shared" si="57"/>
        <v>0</v>
      </c>
      <c r="AS91" s="243">
        <f t="shared" si="58"/>
        <v>0</v>
      </c>
      <c r="AT91" s="244"/>
      <c r="AU91" s="241">
        <f t="shared" si="59"/>
        <v>2.7619999999999999E-2</v>
      </c>
      <c r="AV91" s="241">
        <f t="shared" si="60"/>
        <v>2.3016666666666667E-3</v>
      </c>
      <c r="AW91" s="240">
        <f>VLOOKUP(AY91,[2]תחזיות!$B$4:$H$1000,7)</f>
        <v>1.8870000000000001E-2</v>
      </c>
      <c r="AX91" s="134">
        <f t="shared" si="17"/>
        <v>1.5725000000000001E-3</v>
      </c>
      <c r="AY91" s="237">
        <v>39</v>
      </c>
      <c r="AZ91" s="242">
        <f t="shared" si="61"/>
        <v>0</v>
      </c>
      <c r="BA91" s="242">
        <f t="shared" si="95"/>
        <v>0</v>
      </c>
      <c r="BB91" s="242">
        <f t="shared" si="18"/>
        <v>0</v>
      </c>
      <c r="BC91" s="242">
        <f t="shared" si="62"/>
        <v>0</v>
      </c>
      <c r="BD91" s="243">
        <f t="shared" si="63"/>
        <v>0</v>
      </c>
      <c r="BE91" s="245"/>
      <c r="BF91" s="245"/>
      <c r="BG91" s="245"/>
      <c r="BH91" s="240">
        <f>VLOOKUP(BJ91,[2]תחזיות!$B$4:$H$1000,6)</f>
        <v>1.0090909090909091E-2</v>
      </c>
      <c r="BI91" s="134">
        <f t="shared" si="19"/>
        <v>8.4090909090909095E-4</v>
      </c>
      <c r="BJ91" s="237">
        <v>39</v>
      </c>
      <c r="BK91" s="242">
        <f t="shared" si="64"/>
        <v>0</v>
      </c>
      <c r="BL91" s="242">
        <f t="shared" si="96"/>
        <v>0</v>
      </c>
      <c r="BM91" s="242">
        <f t="shared" si="20"/>
        <v>0</v>
      </c>
      <c r="BN91" s="242">
        <f t="shared" si="65"/>
        <v>0</v>
      </c>
      <c r="BO91" s="243">
        <f t="shared" si="66"/>
        <v>0</v>
      </c>
      <c r="BP91" s="245"/>
      <c r="BQ91" s="246">
        <f>VLOOKUP(BT91,[2]תחזיות!$B$4:$E$1000,2)</f>
        <v>2.0037499999999979E-2</v>
      </c>
      <c r="BR91" s="134">
        <f t="shared" si="21"/>
        <v>1.2531249999999982E-3</v>
      </c>
      <c r="BS91" s="3">
        <f t="shared" si="67"/>
        <v>1155</v>
      </c>
      <c r="BT91" s="237">
        <v>39</v>
      </c>
      <c r="BU91" s="238">
        <f t="shared" si="68"/>
        <v>191142.78041902347</v>
      </c>
      <c r="BV91" s="238">
        <f t="shared" si="69"/>
        <v>1131.1527469318676</v>
      </c>
      <c r="BW91" s="238">
        <f t="shared" si="22"/>
        <v>891.62695021927914</v>
      </c>
      <c r="BX91" s="238">
        <f t="shared" si="23"/>
        <v>239.52579671258843</v>
      </c>
      <c r="BY91" s="239">
        <f t="shared" si="70"/>
        <v>43283.19788180296</v>
      </c>
      <c r="CA91" s="246">
        <f>VLOOKUP(CD91,[2]תחזיות!$B$4:$E$1000,4)</f>
        <v>2.6449499999999973E-2</v>
      </c>
      <c r="CB91" s="134">
        <f t="shared" si="24"/>
        <v>1.787458333333331E-3</v>
      </c>
      <c r="CC91" s="3">
        <f t="shared" si="71"/>
        <v>1155</v>
      </c>
      <c r="CD91" s="237">
        <v>39</v>
      </c>
      <c r="CE91" s="238">
        <f t="shared" si="72"/>
        <v>192701.39191310722</v>
      </c>
      <c r="CF91" s="238">
        <f t="shared" si="73"/>
        <v>1197.0678365799017</v>
      </c>
      <c r="CG91" s="238">
        <f t="shared" si="25"/>
        <v>852.6221277598861</v>
      </c>
      <c r="CH91" s="238">
        <f t="shared" si="26"/>
        <v>344.44570882001568</v>
      </c>
      <c r="CI91" s="239">
        <f t="shared" si="74"/>
        <v>45548.273086073415</v>
      </c>
      <c r="CJ91" s="1"/>
      <c r="CK91" s="246">
        <f>VLOOKUP(CN91,[2]תחזיות!$B$4:$E$1000,3)</f>
        <v>1.7423913043478245E-2</v>
      </c>
      <c r="CL91" s="134">
        <f t="shared" si="27"/>
        <v>1.0353260869565204E-3</v>
      </c>
      <c r="CM91" s="3">
        <f t="shared" si="75"/>
        <v>1155</v>
      </c>
      <c r="CN91" s="237">
        <v>39</v>
      </c>
      <c r="CO91" s="238">
        <f t="shared" si="76"/>
        <v>190920.81666596324</v>
      </c>
      <c r="CP91" s="238">
        <f t="shared" si="97"/>
        <v>1107.4356365747419</v>
      </c>
      <c r="CQ91" s="238">
        <f t="shared" si="28"/>
        <v>909.77033453742695</v>
      </c>
      <c r="CR91" s="238">
        <f t="shared" si="29"/>
        <v>197.66530203731494</v>
      </c>
      <c r="CS91" s="239">
        <f t="shared" si="77"/>
        <v>42987.651822598018</v>
      </c>
      <c r="CT91" s="1"/>
      <c r="CU91" s="237">
        <v>39</v>
      </c>
      <c r="CV91" s="238">
        <f t="shared" si="78"/>
        <v>629846.7286915502</v>
      </c>
      <c r="CW91" s="238">
        <f t="shared" si="78"/>
        <v>4522.7948711731151</v>
      </c>
      <c r="CX91" s="238">
        <f t="shared" si="78"/>
        <v>3295.4941834083829</v>
      </c>
      <c r="CY91" s="238">
        <f t="shared" si="78"/>
        <v>1227.3006877647322</v>
      </c>
      <c r="CZ91" s="238">
        <f t="shared" si="78"/>
        <v>175395.49080354456</v>
      </c>
      <c r="DB91" s="237">
        <v>39</v>
      </c>
      <c r="DC91" s="238">
        <f t="shared" si="79"/>
        <v>632088.47445169685</v>
      </c>
      <c r="DD91" s="238">
        <f t="shared" si="79"/>
        <v>4594.0736541774304</v>
      </c>
      <c r="DE91" s="238">
        <f t="shared" si="79"/>
        <v>3260.7935636611455</v>
      </c>
      <c r="DF91" s="238">
        <f t="shared" si="79"/>
        <v>1333.2800905162849</v>
      </c>
      <c r="DG91" s="238">
        <f t="shared" si="79"/>
        <v>177752.81440662759</v>
      </c>
      <c r="DH91" s="247"/>
      <c r="DI91" s="237">
        <v>39</v>
      </c>
      <c r="DJ91" s="238">
        <f t="shared" si="80"/>
        <v>629537.37554317329</v>
      </c>
      <c r="DK91" s="238">
        <f t="shared" si="80"/>
        <v>4498.3916147062791</v>
      </c>
      <c r="DL91" s="238">
        <f t="shared" si="80"/>
        <v>3313.0869560956676</v>
      </c>
      <c r="DM91" s="238">
        <f t="shared" si="80"/>
        <v>1185.3046586106113</v>
      </c>
      <c r="DN91" s="238">
        <f t="shared" si="80"/>
        <v>175088.14377695529</v>
      </c>
      <c r="DP91" s="3">
        <f t="shared" si="81"/>
        <v>1155</v>
      </c>
      <c r="DQ91" s="237">
        <v>39</v>
      </c>
      <c r="DR91" s="238">
        <f t="shared" si="82"/>
        <v>0</v>
      </c>
      <c r="DS91" s="238">
        <f t="shared" si="83"/>
        <v>0</v>
      </c>
      <c r="DT91" s="238">
        <f t="shared" si="33"/>
        <v>0</v>
      </c>
      <c r="DU91" s="238">
        <f t="shared" si="84"/>
        <v>0</v>
      </c>
      <c r="DV91" s="239">
        <f t="shared" si="98"/>
        <v>0</v>
      </c>
      <c r="DX91" s="241">
        <f t="shared" si="85"/>
        <v>3.4599999999999999E-2</v>
      </c>
      <c r="DY91" s="241">
        <f t="shared" si="86"/>
        <v>2.8833333333333332E-3</v>
      </c>
      <c r="DZ91" s="237">
        <v>39</v>
      </c>
      <c r="EA91" s="242">
        <f t="shared" si="99"/>
        <v>0</v>
      </c>
      <c r="EB91" s="242">
        <f t="shared" si="100"/>
        <v>0</v>
      </c>
      <c r="EC91" s="242">
        <f t="shared" si="34"/>
        <v>0</v>
      </c>
      <c r="ED91" s="242">
        <f t="shared" si="35"/>
        <v>0</v>
      </c>
      <c r="EE91" s="243">
        <f t="shared" si="87"/>
        <v>0</v>
      </c>
      <c r="EF91" s="248"/>
      <c r="EG91" s="241">
        <f t="shared" si="88"/>
        <v>3.4599999999999999E-2</v>
      </c>
      <c r="EH91" s="241">
        <f t="shared" si="89"/>
        <v>2.8833333333333332E-3</v>
      </c>
      <c r="EI91" s="237">
        <v>39</v>
      </c>
      <c r="EJ91" s="242">
        <f t="shared" si="101"/>
        <v>0</v>
      </c>
      <c r="EK91" s="242">
        <f t="shared" si="102"/>
        <v>0</v>
      </c>
      <c r="EL91" s="242">
        <f t="shared" si="36"/>
        <v>0</v>
      </c>
      <c r="EM91" s="242">
        <f t="shared" si="37"/>
        <v>0</v>
      </c>
      <c r="EN91" s="243">
        <f t="shared" si="90"/>
        <v>0</v>
      </c>
      <c r="EO91" s="248"/>
      <c r="EP91" s="241">
        <f t="shared" si="91"/>
        <v>3.4599999999999999E-2</v>
      </c>
      <c r="EQ91" s="241">
        <f t="shared" si="92"/>
        <v>2.8833333333333332E-3</v>
      </c>
      <c r="ER91" s="237">
        <v>39</v>
      </c>
      <c r="ES91" s="242">
        <f t="shared" si="103"/>
        <v>0</v>
      </c>
      <c r="ET91" s="242">
        <f t="shared" si="104"/>
        <v>0</v>
      </c>
      <c r="EU91" s="242">
        <f t="shared" si="38"/>
        <v>0</v>
      </c>
      <c r="EV91" s="242">
        <f t="shared" si="39"/>
        <v>0</v>
      </c>
      <c r="EW91" s="243">
        <f t="shared" si="93"/>
        <v>0</v>
      </c>
    </row>
    <row r="92" spans="1:153" ht="14.25" customHeight="1" thickBot="1" x14ac:dyDescent="0.25">
      <c r="A92" s="3">
        <f t="shared" si="40"/>
        <v>1183</v>
      </c>
      <c r="B92" s="237">
        <v>40</v>
      </c>
      <c r="C92" s="238">
        <f t="shared" si="41"/>
        <v>405116.27333270834</v>
      </c>
      <c r="D92" s="238">
        <f t="shared" si="5"/>
        <v>3145.2470524113855</v>
      </c>
      <c r="E92" s="238">
        <f t="shared" si="6"/>
        <v>2211.2289777831993</v>
      </c>
      <c r="F92" s="238">
        <f t="shared" si="7"/>
        <v>934.01807462818635</v>
      </c>
      <c r="G92" s="239">
        <f t="shared" si="42"/>
        <v>125809.88209645551</v>
      </c>
      <c r="I92" s="240">
        <f>VLOOKUP(K92,[2]תחזיות!$B$4:$H$1000,5)</f>
        <v>1.11E-2</v>
      </c>
      <c r="J92" s="134">
        <f t="shared" si="8"/>
        <v>9.2500000000000004E-4</v>
      </c>
      <c r="K92" s="237">
        <v>40</v>
      </c>
      <c r="L92" s="242">
        <f t="shared" si="43"/>
        <v>31212.652728757865</v>
      </c>
      <c r="M92" s="242">
        <f t="shared" si="44"/>
        <v>246.62298727130462</v>
      </c>
      <c r="N92" s="242">
        <f t="shared" si="9"/>
        <v>198.2144749373515</v>
      </c>
      <c r="O92" s="242">
        <f t="shared" si="10"/>
        <v>48.408512333953141</v>
      </c>
      <c r="P92" s="243">
        <f t="shared" si="45"/>
        <v>9694.2808649687759</v>
      </c>
      <c r="Q92" s="244"/>
      <c r="R92" s="240">
        <f>VLOOKUP(T92,[2]תחזיות!$B$4:$H$1000,7)</f>
        <v>1.8870000000000001E-2</v>
      </c>
      <c r="S92" s="134">
        <f t="shared" si="11"/>
        <v>1.5725000000000001E-3</v>
      </c>
      <c r="T92" s="237">
        <v>40</v>
      </c>
      <c r="U92" s="242">
        <f t="shared" si="46"/>
        <v>31912.741767873311</v>
      </c>
      <c r="V92" s="242">
        <f t="shared" si="47"/>
        <v>252.15465584439806</v>
      </c>
      <c r="W92" s="242">
        <f t="shared" si="12"/>
        <v>202.66035726922422</v>
      </c>
      <c r="X92" s="242">
        <f t="shared" si="48"/>
        <v>49.494298575173858</v>
      </c>
      <c r="Y92" s="243">
        <f t="shared" si="49"/>
        <v>9792.0609323544613</v>
      </c>
      <c r="Z92" s="245"/>
      <c r="AA92" s="240">
        <f>VLOOKUP(AC92,[2]תחזיות!$B$4:$H$1000,6)</f>
        <v>1.0090909090909091E-2</v>
      </c>
      <c r="AB92" s="134">
        <f t="shared" si="13"/>
        <v>8.4090909090909095E-4</v>
      </c>
      <c r="AC92" s="237">
        <v>40</v>
      </c>
      <c r="AD92" s="242">
        <f t="shared" si="50"/>
        <v>31123.118646810515</v>
      </c>
      <c r="AE92" s="242">
        <f t="shared" si="51"/>
        <v>245.91554458950705</v>
      </c>
      <c r="AF92" s="242">
        <f t="shared" si="14"/>
        <v>197.64589298450002</v>
      </c>
      <c r="AG92" s="242">
        <f t="shared" si="52"/>
        <v>48.26965160500702</v>
      </c>
      <c r="AH92" s="243">
        <f t="shared" si="53"/>
        <v>9681.7724549026589</v>
      </c>
      <c r="AI92" s="245"/>
      <c r="AJ92" s="241">
        <f t="shared" si="54"/>
        <v>2.7619999999999999E-2</v>
      </c>
      <c r="AK92" s="241">
        <f t="shared" si="55"/>
        <v>2.3016666666666667E-3</v>
      </c>
      <c r="AL92" s="240">
        <f>VLOOKUP(AN92,[2]תחזיות!$B$4:$H$1000,5)</f>
        <v>1.11E-2</v>
      </c>
      <c r="AM92" s="134">
        <f t="shared" si="15"/>
        <v>9.2500000000000004E-4</v>
      </c>
      <c r="AN92" s="237">
        <v>40</v>
      </c>
      <c r="AO92" s="242">
        <f t="shared" si="56"/>
        <v>0</v>
      </c>
      <c r="AP92" s="242">
        <f t="shared" si="94"/>
        <v>0</v>
      </c>
      <c r="AQ92" s="242">
        <f t="shared" si="16"/>
        <v>0</v>
      </c>
      <c r="AR92" s="242">
        <f t="shared" si="57"/>
        <v>0</v>
      </c>
      <c r="AS92" s="243">
        <f t="shared" si="58"/>
        <v>0</v>
      </c>
      <c r="AT92" s="244"/>
      <c r="AU92" s="241">
        <f t="shared" si="59"/>
        <v>2.7619999999999999E-2</v>
      </c>
      <c r="AV92" s="241">
        <f t="shared" si="60"/>
        <v>2.3016666666666667E-3</v>
      </c>
      <c r="AW92" s="240">
        <f>VLOOKUP(AY92,[2]תחזיות!$B$4:$H$1000,7)</f>
        <v>1.8870000000000001E-2</v>
      </c>
      <c r="AX92" s="134">
        <f t="shared" si="17"/>
        <v>1.5725000000000001E-3</v>
      </c>
      <c r="AY92" s="237">
        <v>40</v>
      </c>
      <c r="AZ92" s="242">
        <f t="shared" si="61"/>
        <v>0</v>
      </c>
      <c r="BA92" s="242">
        <f t="shared" si="95"/>
        <v>0</v>
      </c>
      <c r="BB92" s="242">
        <f t="shared" si="18"/>
        <v>0</v>
      </c>
      <c r="BC92" s="242">
        <f t="shared" si="62"/>
        <v>0</v>
      </c>
      <c r="BD92" s="243">
        <f t="shared" si="63"/>
        <v>0</v>
      </c>
      <c r="BE92" s="245"/>
      <c r="BF92" s="245"/>
      <c r="BG92" s="245"/>
      <c r="BH92" s="240">
        <f>VLOOKUP(BJ92,[2]תחזיות!$B$4:$H$1000,6)</f>
        <v>1.0090909090909091E-2</v>
      </c>
      <c r="BI92" s="134">
        <f t="shared" si="19"/>
        <v>8.4090909090909095E-4</v>
      </c>
      <c r="BJ92" s="237">
        <v>40</v>
      </c>
      <c r="BK92" s="242">
        <f t="shared" si="64"/>
        <v>0</v>
      </c>
      <c r="BL92" s="242">
        <f t="shared" si="96"/>
        <v>0</v>
      </c>
      <c r="BM92" s="242">
        <f t="shared" si="20"/>
        <v>0</v>
      </c>
      <c r="BN92" s="242">
        <f t="shared" si="65"/>
        <v>0</v>
      </c>
      <c r="BO92" s="243">
        <f t="shared" si="66"/>
        <v>0</v>
      </c>
      <c r="BP92" s="245"/>
      <c r="BQ92" s="246">
        <f>VLOOKUP(BT92,[2]תחזיות!$B$4:$E$1000,2)</f>
        <v>2.0168979999999979E-2</v>
      </c>
      <c r="BR92" s="134">
        <f t="shared" si="21"/>
        <v>1.2640816666666648E-3</v>
      </c>
      <c r="BS92" s="3">
        <f t="shared" si="67"/>
        <v>1183</v>
      </c>
      <c r="BT92" s="237">
        <v>40</v>
      </c>
      <c r="BU92" s="238">
        <f t="shared" si="68"/>
        <v>190251.1534688042</v>
      </c>
      <c r="BV92" s="238">
        <f t="shared" si="69"/>
        <v>1132.282928160279</v>
      </c>
      <c r="BW92" s="238">
        <f t="shared" si="22"/>
        <v>891.78993299817751</v>
      </c>
      <c r="BX92" s="238">
        <f t="shared" si="23"/>
        <v>240.49299516210144</v>
      </c>
      <c r="BY92" s="239">
        <f t="shared" si="70"/>
        <v>44415.480809963236</v>
      </c>
      <c r="CA92" s="246">
        <f>VLOOKUP(CD92,[2]תחזיות!$B$4:$E$1000,4)</f>
        <v>2.6623053599999974E-2</v>
      </c>
      <c r="CB92" s="134">
        <f t="shared" si="24"/>
        <v>1.8019211333333311E-3</v>
      </c>
      <c r="CC92" s="3">
        <f t="shared" si="71"/>
        <v>1183</v>
      </c>
      <c r="CD92" s="237">
        <v>40</v>
      </c>
      <c r="CE92" s="238">
        <f t="shared" si="72"/>
        <v>191848.76978534734</v>
      </c>
      <c r="CF92" s="238">
        <f t="shared" si="73"/>
        <v>1198.6185595486011</v>
      </c>
      <c r="CG92" s="238">
        <f t="shared" si="25"/>
        <v>852.92220686838266</v>
      </c>
      <c r="CH92" s="238">
        <f t="shared" si="26"/>
        <v>345.69635268021841</v>
      </c>
      <c r="CI92" s="239">
        <f t="shared" si="74"/>
        <v>46746.891645622018</v>
      </c>
      <c r="CJ92" s="1"/>
      <c r="CK92" s="246">
        <f>VLOOKUP(CN92,[2]תחזיות!$B$4:$E$1000,3)</f>
        <v>1.7538243478260853E-2</v>
      </c>
      <c r="CL92" s="134">
        <f t="shared" si="27"/>
        <v>1.0448536231884044E-3</v>
      </c>
      <c r="CM92" s="3">
        <f t="shared" si="75"/>
        <v>1183</v>
      </c>
      <c r="CN92" s="237">
        <v>40</v>
      </c>
      <c r="CO92" s="238">
        <f t="shared" si="76"/>
        <v>190011.04633142581</v>
      </c>
      <c r="CP92" s="238">
        <f t="shared" si="97"/>
        <v>1108.4047821287197</v>
      </c>
      <c r="CQ92" s="238">
        <f t="shared" si="28"/>
        <v>909.87105192350964</v>
      </c>
      <c r="CR92" s="238">
        <f t="shared" si="29"/>
        <v>198.53373020521002</v>
      </c>
      <c r="CS92" s="239">
        <f t="shared" si="77"/>
        <v>44096.056604726735</v>
      </c>
      <c r="CT92" s="1"/>
      <c r="CU92" s="237">
        <v>40</v>
      </c>
      <c r="CV92" s="238">
        <f t="shared" si="78"/>
        <v>626580.07953027042</v>
      </c>
      <c r="CW92" s="238">
        <f t="shared" si="78"/>
        <v>4524.1529678429688</v>
      </c>
      <c r="CX92" s="238">
        <f t="shared" si="78"/>
        <v>3301.2333857187282</v>
      </c>
      <c r="CY92" s="238">
        <f t="shared" si="78"/>
        <v>1222.9195821242411</v>
      </c>
      <c r="CZ92" s="238">
        <f t="shared" si="78"/>
        <v>179919.64377138752</v>
      </c>
      <c r="DB92" s="237">
        <v>40</v>
      </c>
      <c r="DC92" s="238">
        <f t="shared" si="79"/>
        <v>628877.78488592897</v>
      </c>
      <c r="DD92" s="238">
        <f t="shared" si="79"/>
        <v>4596.0202678043843</v>
      </c>
      <c r="DE92" s="238">
        <f t="shared" si="79"/>
        <v>3266.8115419208061</v>
      </c>
      <c r="DF92" s="238">
        <f t="shared" si="79"/>
        <v>1329.2087258835786</v>
      </c>
      <c r="DG92" s="238">
        <f t="shared" si="79"/>
        <v>182348.834674432</v>
      </c>
      <c r="DH92" s="247"/>
      <c r="DI92" s="237">
        <v>40</v>
      </c>
      <c r="DJ92" s="238">
        <f t="shared" si="80"/>
        <v>626250.43831094471</v>
      </c>
      <c r="DK92" s="238">
        <f t="shared" si="80"/>
        <v>4499.5673791296122</v>
      </c>
      <c r="DL92" s="238">
        <f t="shared" si="80"/>
        <v>3318.7459226912088</v>
      </c>
      <c r="DM92" s="238">
        <f t="shared" si="80"/>
        <v>1180.8214564384034</v>
      </c>
      <c r="DN92" s="238">
        <f t="shared" si="80"/>
        <v>179587.7111560849</v>
      </c>
      <c r="DP92" s="3">
        <f t="shared" si="81"/>
        <v>1183</v>
      </c>
      <c r="DQ92" s="237">
        <v>40</v>
      </c>
      <c r="DR92" s="238">
        <f t="shared" si="82"/>
        <v>0</v>
      </c>
      <c r="DS92" s="238">
        <f t="shared" si="83"/>
        <v>0</v>
      </c>
      <c r="DT92" s="238">
        <f t="shared" si="33"/>
        <v>0</v>
      </c>
      <c r="DU92" s="238">
        <f t="shared" si="84"/>
        <v>0</v>
      </c>
      <c r="DV92" s="239">
        <f t="shared" si="98"/>
        <v>0</v>
      </c>
      <c r="DX92" s="241">
        <f t="shared" si="85"/>
        <v>3.4599999999999999E-2</v>
      </c>
      <c r="DY92" s="241">
        <f t="shared" si="86"/>
        <v>2.8833333333333332E-3</v>
      </c>
      <c r="DZ92" s="237">
        <v>40</v>
      </c>
      <c r="EA92" s="242">
        <f t="shared" si="99"/>
        <v>0</v>
      </c>
      <c r="EB92" s="242">
        <f t="shared" si="100"/>
        <v>0</v>
      </c>
      <c r="EC92" s="242">
        <f t="shared" si="34"/>
        <v>0</v>
      </c>
      <c r="ED92" s="242">
        <f t="shared" si="35"/>
        <v>0</v>
      </c>
      <c r="EE92" s="243">
        <f t="shared" si="87"/>
        <v>0</v>
      </c>
      <c r="EF92" s="248"/>
      <c r="EG92" s="241">
        <f t="shared" si="88"/>
        <v>3.4599999999999999E-2</v>
      </c>
      <c r="EH92" s="241">
        <f t="shared" si="89"/>
        <v>2.8833333333333332E-3</v>
      </c>
      <c r="EI92" s="237">
        <v>40</v>
      </c>
      <c r="EJ92" s="242">
        <f t="shared" si="101"/>
        <v>0</v>
      </c>
      <c r="EK92" s="242">
        <f t="shared" si="102"/>
        <v>0</v>
      </c>
      <c r="EL92" s="242">
        <f t="shared" si="36"/>
        <v>0</v>
      </c>
      <c r="EM92" s="242">
        <f t="shared" si="37"/>
        <v>0</v>
      </c>
      <c r="EN92" s="243">
        <f t="shared" si="90"/>
        <v>0</v>
      </c>
      <c r="EO92" s="248"/>
      <c r="EP92" s="241">
        <f t="shared" si="91"/>
        <v>3.4599999999999999E-2</v>
      </c>
      <c r="EQ92" s="241">
        <f t="shared" si="92"/>
        <v>2.8833333333333332E-3</v>
      </c>
      <c r="ER92" s="237">
        <v>40</v>
      </c>
      <c r="ES92" s="242">
        <f t="shared" si="103"/>
        <v>0</v>
      </c>
      <c r="ET92" s="242">
        <f t="shared" si="104"/>
        <v>0</v>
      </c>
      <c r="EU92" s="242">
        <f t="shared" si="38"/>
        <v>0</v>
      </c>
      <c r="EV92" s="242">
        <f t="shared" si="39"/>
        <v>0</v>
      </c>
      <c r="EW92" s="243">
        <f t="shared" si="93"/>
        <v>0</v>
      </c>
    </row>
    <row r="93" spans="1:153" ht="14.25" customHeight="1" thickBot="1" x14ac:dyDescent="0.25">
      <c r="A93" s="3">
        <f t="shared" si="40"/>
        <v>1214</v>
      </c>
      <c r="B93" s="237">
        <v>41</v>
      </c>
      <c r="C93" s="238">
        <f t="shared" si="41"/>
        <v>402905.04435492516</v>
      </c>
      <c r="D93" s="238">
        <f t="shared" si="5"/>
        <v>3145.2470524113855</v>
      </c>
      <c r="E93" s="238">
        <f t="shared" si="6"/>
        <v>2216.3270890375325</v>
      </c>
      <c r="F93" s="238">
        <f t="shared" si="7"/>
        <v>928.91996337385297</v>
      </c>
      <c r="G93" s="239">
        <f t="shared" si="42"/>
        <v>128955.12914886689</v>
      </c>
      <c r="I93" s="240">
        <f>VLOOKUP(K93,[2]תחזיות!$B$4:$H$1000,5)</f>
        <v>1.11E-2</v>
      </c>
      <c r="J93" s="134">
        <f t="shared" si="8"/>
        <v>9.2500000000000004E-4</v>
      </c>
      <c r="K93" s="237">
        <v>41</v>
      </c>
      <c r="L93" s="242">
        <f t="shared" si="43"/>
        <v>31043.126609205301</v>
      </c>
      <c r="M93" s="242">
        <f t="shared" si="44"/>
        <v>246.85111353453061</v>
      </c>
      <c r="N93" s="242">
        <f t="shared" si="9"/>
        <v>198.70552365451317</v>
      </c>
      <c r="O93" s="242">
        <f t="shared" si="10"/>
        <v>48.145589880017454</v>
      </c>
      <c r="P93" s="243">
        <f t="shared" si="45"/>
        <v>9941.1319785033065</v>
      </c>
      <c r="Q93" s="244"/>
      <c r="R93" s="240">
        <f>VLOOKUP(T93,[2]תחזיות!$B$4:$H$1000,7)</f>
        <v>1.8870000000000001E-2</v>
      </c>
      <c r="S93" s="134">
        <f t="shared" si="11"/>
        <v>1.5725000000000001E-3</v>
      </c>
      <c r="T93" s="237">
        <v>41</v>
      </c>
      <c r="U93" s="242">
        <f t="shared" si="46"/>
        <v>31759.94551362226</v>
      </c>
      <c r="V93" s="242">
        <f t="shared" si="47"/>
        <v>252.55116904071338</v>
      </c>
      <c r="W93" s="242">
        <f t="shared" si="12"/>
        <v>203.29384613764185</v>
      </c>
      <c r="X93" s="242">
        <f t="shared" si="48"/>
        <v>49.257322903071532</v>
      </c>
      <c r="Y93" s="243">
        <f t="shared" si="49"/>
        <v>10044.612101395174</v>
      </c>
      <c r="Z93" s="245"/>
      <c r="AA93" s="240">
        <f>VLOOKUP(AC93,[2]תחזיות!$B$4:$H$1000,6)</f>
        <v>1.0090909090909091E-2</v>
      </c>
      <c r="AB93" s="134">
        <f t="shared" si="13"/>
        <v>8.4090909090909095E-4</v>
      </c>
      <c r="AC93" s="237">
        <v>41</v>
      </c>
      <c r="AD93" s="242">
        <f t="shared" si="50"/>
        <v>30951.478265005371</v>
      </c>
      <c r="AE93" s="242">
        <f t="shared" si="51"/>
        <v>246.12233720654825</v>
      </c>
      <c r="AF93" s="242">
        <f t="shared" si="14"/>
        <v>198.11888711961865</v>
      </c>
      <c r="AG93" s="242">
        <f t="shared" si="52"/>
        <v>48.003450086929597</v>
      </c>
      <c r="AH93" s="243">
        <f t="shared" si="53"/>
        <v>9927.8947921092076</v>
      </c>
      <c r="AI93" s="245"/>
      <c r="AJ93" s="241">
        <f t="shared" si="54"/>
        <v>2.7619999999999999E-2</v>
      </c>
      <c r="AK93" s="241">
        <f t="shared" si="55"/>
        <v>2.3016666666666667E-3</v>
      </c>
      <c r="AL93" s="240">
        <f>VLOOKUP(AN93,[2]תחזיות!$B$4:$H$1000,5)</f>
        <v>1.11E-2</v>
      </c>
      <c r="AM93" s="134">
        <f t="shared" si="15"/>
        <v>9.2500000000000004E-4</v>
      </c>
      <c r="AN93" s="237">
        <v>41</v>
      </c>
      <c r="AO93" s="242">
        <f t="shared" si="56"/>
        <v>0</v>
      </c>
      <c r="AP93" s="242">
        <f t="shared" si="94"/>
        <v>0</v>
      </c>
      <c r="AQ93" s="242">
        <f t="shared" si="16"/>
        <v>0</v>
      </c>
      <c r="AR93" s="242">
        <f t="shared" si="57"/>
        <v>0</v>
      </c>
      <c r="AS93" s="243">
        <f t="shared" si="58"/>
        <v>0</v>
      </c>
      <c r="AT93" s="244"/>
      <c r="AU93" s="241">
        <f t="shared" si="59"/>
        <v>2.7619999999999999E-2</v>
      </c>
      <c r="AV93" s="241">
        <f t="shared" si="60"/>
        <v>2.3016666666666667E-3</v>
      </c>
      <c r="AW93" s="240">
        <f>VLOOKUP(AY93,[2]תחזיות!$B$4:$H$1000,7)</f>
        <v>1.8870000000000001E-2</v>
      </c>
      <c r="AX93" s="134">
        <f t="shared" si="17"/>
        <v>1.5725000000000001E-3</v>
      </c>
      <c r="AY93" s="237">
        <v>41</v>
      </c>
      <c r="AZ93" s="242">
        <f t="shared" si="61"/>
        <v>0</v>
      </c>
      <c r="BA93" s="242">
        <f t="shared" si="95"/>
        <v>0</v>
      </c>
      <c r="BB93" s="242">
        <f t="shared" si="18"/>
        <v>0</v>
      </c>
      <c r="BC93" s="242">
        <f t="shared" si="62"/>
        <v>0</v>
      </c>
      <c r="BD93" s="243">
        <f t="shared" si="63"/>
        <v>0</v>
      </c>
      <c r="BE93" s="245"/>
      <c r="BF93" s="245"/>
      <c r="BG93" s="245"/>
      <c r="BH93" s="240">
        <f>VLOOKUP(BJ93,[2]תחזיות!$B$4:$H$1000,6)</f>
        <v>1.0090909090909091E-2</v>
      </c>
      <c r="BI93" s="134">
        <f t="shared" si="19"/>
        <v>8.4090909090909095E-4</v>
      </c>
      <c r="BJ93" s="237">
        <v>41</v>
      </c>
      <c r="BK93" s="242">
        <f t="shared" si="64"/>
        <v>0</v>
      </c>
      <c r="BL93" s="242">
        <f t="shared" si="96"/>
        <v>0</v>
      </c>
      <c r="BM93" s="242">
        <f t="shared" si="20"/>
        <v>0</v>
      </c>
      <c r="BN93" s="242">
        <f t="shared" si="65"/>
        <v>0</v>
      </c>
      <c r="BO93" s="243">
        <f t="shared" si="66"/>
        <v>0</v>
      </c>
      <c r="BP93" s="245"/>
      <c r="BQ93" s="246">
        <f>VLOOKUP(BT93,[2]תחזיות!$B$4:$E$1000,2)</f>
        <v>2.0300459999999979E-2</v>
      </c>
      <c r="BR93" s="134">
        <f t="shared" si="21"/>
        <v>1.2750383333333315E-3</v>
      </c>
      <c r="BS93" s="3">
        <f t="shared" si="67"/>
        <v>1214</v>
      </c>
      <c r="BT93" s="237">
        <v>41</v>
      </c>
      <c r="BU93" s="238">
        <f t="shared" si="68"/>
        <v>189359.36353580601</v>
      </c>
      <c r="BV93" s="238">
        <f t="shared" si="69"/>
        <v>1133.4081154671121</v>
      </c>
      <c r="BW93" s="238">
        <f t="shared" si="22"/>
        <v>891.96766818335755</v>
      </c>
      <c r="BX93" s="238">
        <f t="shared" si="23"/>
        <v>241.44044728375451</v>
      </c>
      <c r="BY93" s="239">
        <f t="shared" si="70"/>
        <v>45548.88892543035</v>
      </c>
      <c r="CA93" s="246">
        <f>VLOOKUP(CD93,[2]תחזיות!$B$4:$E$1000,4)</f>
        <v>2.6796607199999972E-2</v>
      </c>
      <c r="CB93" s="134">
        <f t="shared" si="24"/>
        <v>1.816383933333331E-3</v>
      </c>
      <c r="CC93" s="3">
        <f t="shared" si="71"/>
        <v>1214</v>
      </c>
      <c r="CD93" s="237">
        <v>41</v>
      </c>
      <c r="CE93" s="238">
        <f t="shared" si="72"/>
        <v>190995.84757847895</v>
      </c>
      <c r="CF93" s="238">
        <f t="shared" si="73"/>
        <v>1200.1628455550597</v>
      </c>
      <c r="CG93" s="238">
        <f t="shared" si="25"/>
        <v>853.24105668012874</v>
      </c>
      <c r="CH93" s="238">
        <f t="shared" si="26"/>
        <v>346.92178887493094</v>
      </c>
      <c r="CI93" s="239">
        <f t="shared" si="74"/>
        <v>47947.054491177078</v>
      </c>
      <c r="CJ93" s="1"/>
      <c r="CK93" s="246">
        <f>VLOOKUP(CN93,[2]תחזיות!$B$4:$E$1000,3)</f>
        <v>1.7652573913043462E-2</v>
      </c>
      <c r="CL93" s="134">
        <f t="shared" si="27"/>
        <v>1.0543811594202885E-3</v>
      </c>
      <c r="CM93" s="3">
        <f t="shared" si="75"/>
        <v>1214</v>
      </c>
      <c r="CN93" s="237">
        <v>41</v>
      </c>
      <c r="CO93" s="238">
        <f t="shared" si="76"/>
        <v>189101.17527950229</v>
      </c>
      <c r="CP93" s="238">
        <f t="shared" si="97"/>
        <v>1109.3695363086654</v>
      </c>
      <c r="CQ93" s="238">
        <f t="shared" si="28"/>
        <v>909.98481986972456</v>
      </c>
      <c r="CR93" s="238">
        <f t="shared" si="29"/>
        <v>199.38471643894081</v>
      </c>
      <c r="CS93" s="239">
        <f t="shared" si="77"/>
        <v>45205.426141035401</v>
      </c>
      <c r="CT93" s="1"/>
      <c r="CU93" s="237">
        <v>41</v>
      </c>
      <c r="CV93" s="238">
        <f t="shared" si="78"/>
        <v>623307.5344999365</v>
      </c>
      <c r="CW93" s="238">
        <f t="shared" si="78"/>
        <v>4525.5062814130288</v>
      </c>
      <c r="CX93" s="238">
        <f t="shared" si="78"/>
        <v>3307.0002808754034</v>
      </c>
      <c r="CY93" s="238">
        <f t="shared" si="78"/>
        <v>1218.5060005376249</v>
      </c>
      <c r="CZ93" s="238">
        <f t="shared" si="78"/>
        <v>184445.15005280054</v>
      </c>
      <c r="DB93" s="237">
        <v>41</v>
      </c>
      <c r="DC93" s="238">
        <f t="shared" si="79"/>
        <v>625660.8374470264</v>
      </c>
      <c r="DD93" s="238">
        <f t="shared" si="79"/>
        <v>4597.9610670071588</v>
      </c>
      <c r="DE93" s="238">
        <f t="shared" si="79"/>
        <v>3272.8619918553031</v>
      </c>
      <c r="DF93" s="238">
        <f t="shared" si="79"/>
        <v>1325.0990751518555</v>
      </c>
      <c r="DG93" s="238">
        <f t="shared" si="79"/>
        <v>186946.79574143916</v>
      </c>
      <c r="DH93" s="247"/>
      <c r="DI93" s="237">
        <v>41</v>
      </c>
      <c r="DJ93" s="238">
        <f t="shared" si="80"/>
        <v>622957.69789943285</v>
      </c>
      <c r="DK93" s="238">
        <f t="shared" si="80"/>
        <v>4500.7389259265992</v>
      </c>
      <c r="DL93" s="238">
        <f t="shared" si="80"/>
        <v>3324.4307960268757</v>
      </c>
      <c r="DM93" s="238">
        <f t="shared" si="80"/>
        <v>1176.3081298997233</v>
      </c>
      <c r="DN93" s="238">
        <f t="shared" si="80"/>
        <v>184088.45008201149</v>
      </c>
      <c r="DP93" s="3">
        <f t="shared" si="81"/>
        <v>1214</v>
      </c>
      <c r="DQ93" s="237">
        <v>41</v>
      </c>
      <c r="DR93" s="238">
        <f t="shared" si="82"/>
        <v>0</v>
      </c>
      <c r="DS93" s="238">
        <f t="shared" si="83"/>
        <v>0</v>
      </c>
      <c r="DT93" s="238">
        <f t="shared" si="33"/>
        <v>0</v>
      </c>
      <c r="DU93" s="238">
        <f t="shared" si="84"/>
        <v>0</v>
      </c>
      <c r="DV93" s="239">
        <f t="shared" si="98"/>
        <v>0</v>
      </c>
      <c r="DX93" s="241">
        <f t="shared" si="85"/>
        <v>3.4599999999999999E-2</v>
      </c>
      <c r="DY93" s="241">
        <f t="shared" si="86"/>
        <v>2.8833333333333332E-3</v>
      </c>
      <c r="DZ93" s="237">
        <v>41</v>
      </c>
      <c r="EA93" s="242">
        <f t="shared" si="99"/>
        <v>0</v>
      </c>
      <c r="EB93" s="242">
        <f t="shared" si="100"/>
        <v>0</v>
      </c>
      <c r="EC93" s="242">
        <f t="shared" si="34"/>
        <v>0</v>
      </c>
      <c r="ED93" s="242">
        <f t="shared" si="35"/>
        <v>0</v>
      </c>
      <c r="EE93" s="243">
        <f t="shared" si="87"/>
        <v>0</v>
      </c>
      <c r="EF93" s="248"/>
      <c r="EG93" s="241">
        <f t="shared" si="88"/>
        <v>3.4599999999999999E-2</v>
      </c>
      <c r="EH93" s="241">
        <f t="shared" si="89"/>
        <v>2.8833333333333332E-3</v>
      </c>
      <c r="EI93" s="237">
        <v>41</v>
      </c>
      <c r="EJ93" s="242">
        <f t="shared" si="101"/>
        <v>0</v>
      </c>
      <c r="EK93" s="242">
        <f t="shared" si="102"/>
        <v>0</v>
      </c>
      <c r="EL93" s="242">
        <f t="shared" si="36"/>
        <v>0</v>
      </c>
      <c r="EM93" s="242">
        <f t="shared" si="37"/>
        <v>0</v>
      </c>
      <c r="EN93" s="243">
        <f t="shared" si="90"/>
        <v>0</v>
      </c>
      <c r="EO93" s="248"/>
      <c r="EP93" s="241">
        <f t="shared" si="91"/>
        <v>3.4599999999999999E-2</v>
      </c>
      <c r="EQ93" s="241">
        <f t="shared" si="92"/>
        <v>2.8833333333333332E-3</v>
      </c>
      <c r="ER93" s="237">
        <v>41</v>
      </c>
      <c r="ES93" s="242">
        <f t="shared" si="103"/>
        <v>0</v>
      </c>
      <c r="ET93" s="242">
        <f t="shared" si="104"/>
        <v>0</v>
      </c>
      <c r="EU93" s="242">
        <f t="shared" si="38"/>
        <v>0</v>
      </c>
      <c r="EV93" s="242">
        <f t="shared" si="39"/>
        <v>0</v>
      </c>
      <c r="EW93" s="243">
        <f t="shared" si="93"/>
        <v>0</v>
      </c>
    </row>
    <row r="94" spans="1:153" ht="14.25" customHeight="1" thickBot="1" x14ac:dyDescent="0.25">
      <c r="A94" s="3">
        <f t="shared" si="40"/>
        <v>1244</v>
      </c>
      <c r="B94" s="237">
        <v>42</v>
      </c>
      <c r="C94" s="238">
        <f t="shared" si="41"/>
        <v>400688.71726588765</v>
      </c>
      <c r="D94" s="238">
        <f t="shared" si="5"/>
        <v>3145.2470524113855</v>
      </c>
      <c r="E94" s="238">
        <f t="shared" si="6"/>
        <v>2221.4369542705913</v>
      </c>
      <c r="F94" s="238">
        <f t="shared" si="7"/>
        <v>923.81009814079425</v>
      </c>
      <c r="G94" s="239">
        <f t="shared" si="42"/>
        <v>132100.37620127827</v>
      </c>
      <c r="I94" s="240">
        <f>VLOOKUP(K94,[2]תחזיות!$B$4:$H$1000,5)</f>
        <v>1.11E-2</v>
      </c>
      <c r="J94" s="134">
        <f t="shared" si="8"/>
        <v>9.2500000000000004E-4</v>
      </c>
      <c r="K94" s="237">
        <v>42</v>
      </c>
      <c r="L94" s="242">
        <f t="shared" si="43"/>
        <v>30872.952175054925</v>
      </c>
      <c r="M94" s="242">
        <f t="shared" si="44"/>
        <v>247.07945081455009</v>
      </c>
      <c r="N94" s="242">
        <f t="shared" si="9"/>
        <v>199.19778887638623</v>
      </c>
      <c r="O94" s="242">
        <f t="shared" si="10"/>
        <v>47.881661938163859</v>
      </c>
      <c r="P94" s="243">
        <f t="shared" si="45"/>
        <v>10188.211429317857</v>
      </c>
      <c r="Q94" s="244"/>
      <c r="R94" s="240">
        <f>VLOOKUP(T94,[2]תחזיות!$B$4:$H$1000,7)</f>
        <v>1.8870000000000001E-2</v>
      </c>
      <c r="S94" s="134">
        <f t="shared" si="11"/>
        <v>1.5725000000000001E-3</v>
      </c>
      <c r="T94" s="237">
        <v>42</v>
      </c>
      <c r="U94" s="242">
        <f t="shared" si="46"/>
        <v>31606.274502231736</v>
      </c>
      <c r="V94" s="242">
        <f t="shared" si="47"/>
        <v>252.94830575402986</v>
      </c>
      <c r="W94" s="242">
        <f t="shared" si="12"/>
        <v>203.92931520658715</v>
      </c>
      <c r="X94" s="242">
        <f t="shared" si="48"/>
        <v>49.018990547442712</v>
      </c>
      <c r="Y94" s="243">
        <f t="shared" si="49"/>
        <v>10297.560407149203</v>
      </c>
      <c r="Z94" s="245"/>
      <c r="AA94" s="240">
        <f>VLOOKUP(AC94,[2]תחזיות!$B$4:$H$1000,6)</f>
        <v>1.0090909090909091E-2</v>
      </c>
      <c r="AB94" s="134">
        <f t="shared" si="13"/>
        <v>8.4090909090909095E-4</v>
      </c>
      <c r="AC94" s="237">
        <v>42</v>
      </c>
      <c r="AD94" s="242">
        <f t="shared" si="50"/>
        <v>30779.220157362615</v>
      </c>
      <c r="AE94" s="242">
        <f t="shared" si="51"/>
        <v>246.32930371738107</v>
      </c>
      <c r="AF94" s="242">
        <f t="shared" si="14"/>
        <v>198.59301319554555</v>
      </c>
      <c r="AG94" s="242">
        <f t="shared" si="52"/>
        <v>47.736290521835507</v>
      </c>
      <c r="AH94" s="243">
        <f t="shared" si="53"/>
        <v>10174.224095826588</v>
      </c>
      <c r="AI94" s="245"/>
      <c r="AJ94" s="241">
        <f t="shared" si="54"/>
        <v>2.7619999999999999E-2</v>
      </c>
      <c r="AK94" s="241">
        <f t="shared" si="55"/>
        <v>2.3016666666666667E-3</v>
      </c>
      <c r="AL94" s="240">
        <f>VLOOKUP(AN94,[2]תחזיות!$B$4:$H$1000,5)</f>
        <v>1.11E-2</v>
      </c>
      <c r="AM94" s="134">
        <f t="shared" si="15"/>
        <v>9.2500000000000004E-4</v>
      </c>
      <c r="AN94" s="237">
        <v>42</v>
      </c>
      <c r="AO94" s="242">
        <f t="shared" si="56"/>
        <v>0</v>
      </c>
      <c r="AP94" s="242">
        <f t="shared" si="94"/>
        <v>0</v>
      </c>
      <c r="AQ94" s="242">
        <f t="shared" si="16"/>
        <v>0</v>
      </c>
      <c r="AR94" s="242">
        <f t="shared" si="57"/>
        <v>0</v>
      </c>
      <c r="AS94" s="243">
        <f t="shared" si="58"/>
        <v>0</v>
      </c>
      <c r="AT94" s="244"/>
      <c r="AU94" s="241">
        <f t="shared" si="59"/>
        <v>2.7619999999999999E-2</v>
      </c>
      <c r="AV94" s="241">
        <f t="shared" si="60"/>
        <v>2.3016666666666667E-3</v>
      </c>
      <c r="AW94" s="240">
        <f>VLOOKUP(AY94,[2]תחזיות!$B$4:$H$1000,7)</f>
        <v>1.8870000000000001E-2</v>
      </c>
      <c r="AX94" s="134">
        <f t="shared" si="17"/>
        <v>1.5725000000000001E-3</v>
      </c>
      <c r="AY94" s="237">
        <v>42</v>
      </c>
      <c r="AZ94" s="242">
        <f t="shared" si="61"/>
        <v>0</v>
      </c>
      <c r="BA94" s="242">
        <f t="shared" si="95"/>
        <v>0</v>
      </c>
      <c r="BB94" s="242">
        <f t="shared" si="18"/>
        <v>0</v>
      </c>
      <c r="BC94" s="242">
        <f t="shared" si="62"/>
        <v>0</v>
      </c>
      <c r="BD94" s="243">
        <f t="shared" si="63"/>
        <v>0</v>
      </c>
      <c r="BE94" s="245"/>
      <c r="BF94" s="245"/>
      <c r="BG94" s="245"/>
      <c r="BH94" s="240">
        <f>VLOOKUP(BJ94,[2]תחזיות!$B$4:$H$1000,6)</f>
        <v>1.0090909090909091E-2</v>
      </c>
      <c r="BI94" s="134">
        <f t="shared" si="19"/>
        <v>8.4090909090909095E-4</v>
      </c>
      <c r="BJ94" s="237">
        <v>42</v>
      </c>
      <c r="BK94" s="242">
        <f t="shared" si="64"/>
        <v>0</v>
      </c>
      <c r="BL94" s="242">
        <f t="shared" si="96"/>
        <v>0</v>
      </c>
      <c r="BM94" s="242">
        <f t="shared" si="20"/>
        <v>0</v>
      </c>
      <c r="BN94" s="242">
        <f t="shared" si="65"/>
        <v>0</v>
      </c>
      <c r="BO94" s="243">
        <f t="shared" si="66"/>
        <v>0</v>
      </c>
      <c r="BP94" s="245"/>
      <c r="BQ94" s="246">
        <f>VLOOKUP(BT94,[2]תחזיות!$B$4:$E$1000,2)</f>
        <v>2.0431939999999978E-2</v>
      </c>
      <c r="BR94" s="134">
        <f t="shared" si="21"/>
        <v>1.2859949999999981E-3</v>
      </c>
      <c r="BS94" s="3">
        <f t="shared" si="67"/>
        <v>1244</v>
      </c>
      <c r="BT94" s="237">
        <v>42</v>
      </c>
      <c r="BU94" s="238">
        <f t="shared" si="68"/>
        <v>188467.39586762266</v>
      </c>
      <c r="BV94" s="238">
        <f t="shared" si="69"/>
        <v>1134.528297739158</v>
      </c>
      <c r="BW94" s="238">
        <f t="shared" si="22"/>
        <v>892.16016899037493</v>
      </c>
      <c r="BX94" s="238">
        <f t="shared" si="23"/>
        <v>242.36812874878305</v>
      </c>
      <c r="BY94" s="239">
        <f t="shared" si="70"/>
        <v>46683.417223169512</v>
      </c>
      <c r="CA94" s="246">
        <f>VLOOKUP(CD94,[2]תחזיות!$B$4:$E$1000,4)</f>
        <v>2.6970160799999972E-2</v>
      </c>
      <c r="CB94" s="134">
        <f t="shared" si="24"/>
        <v>1.830846733333331E-3</v>
      </c>
      <c r="CC94" s="3">
        <f t="shared" si="71"/>
        <v>1244</v>
      </c>
      <c r="CD94" s="237">
        <v>42</v>
      </c>
      <c r="CE94" s="238">
        <f t="shared" si="72"/>
        <v>190142.60652179882</v>
      </c>
      <c r="CF94" s="238">
        <f t="shared" si="73"/>
        <v>1201.7006752280126</v>
      </c>
      <c r="CG94" s="238">
        <f t="shared" si="25"/>
        <v>853.57870521009227</v>
      </c>
      <c r="CH94" s="238">
        <f t="shared" si="26"/>
        <v>348.12197001792032</v>
      </c>
      <c r="CI94" s="239">
        <f t="shared" si="74"/>
        <v>49148.755166405092</v>
      </c>
      <c r="CJ94" s="1"/>
      <c r="CK94" s="246">
        <f>VLOOKUP(CN94,[2]תחזיות!$B$4:$E$1000,3)</f>
        <v>1.776690434782607E-2</v>
      </c>
      <c r="CL94" s="134">
        <f t="shared" si="27"/>
        <v>1.0639086956521725E-3</v>
      </c>
      <c r="CM94" s="3">
        <f t="shared" si="75"/>
        <v>1244</v>
      </c>
      <c r="CN94" s="237">
        <v>42</v>
      </c>
      <c r="CO94" s="238">
        <f t="shared" si="76"/>
        <v>188191.19045963258</v>
      </c>
      <c r="CP94" s="238">
        <f t="shared" si="97"/>
        <v>1110.3298907263459</v>
      </c>
      <c r="CQ94" s="238">
        <f t="shared" si="28"/>
        <v>910.11164675120858</v>
      </c>
      <c r="CR94" s="238">
        <f t="shared" si="29"/>
        <v>200.21824397513726</v>
      </c>
      <c r="CS94" s="239">
        <f t="shared" si="77"/>
        <v>46315.756031761746</v>
      </c>
      <c r="CT94" s="1"/>
      <c r="CU94" s="237">
        <v>42</v>
      </c>
      <c r="CV94" s="238">
        <f t="shared" si="78"/>
        <v>620029.06530856527</v>
      </c>
      <c r="CW94" s="238">
        <f t="shared" si="78"/>
        <v>4526.8548009650931</v>
      </c>
      <c r="CX94" s="238">
        <f t="shared" si="78"/>
        <v>3312.7949121373522</v>
      </c>
      <c r="CY94" s="238">
        <f t="shared" si="78"/>
        <v>1214.0598888277411</v>
      </c>
      <c r="CZ94" s="238">
        <f t="shared" si="78"/>
        <v>188972.00485376565</v>
      </c>
      <c r="DB94" s="237">
        <v>42</v>
      </c>
      <c r="DC94" s="238">
        <f t="shared" si="79"/>
        <v>622437.59828991815</v>
      </c>
      <c r="DD94" s="238">
        <f t="shared" si="79"/>
        <v>4599.8960333934283</v>
      </c>
      <c r="DE94" s="238">
        <f t="shared" si="79"/>
        <v>3278.9449746872706</v>
      </c>
      <c r="DF94" s="238">
        <f t="shared" si="79"/>
        <v>1320.9510587061573</v>
      </c>
      <c r="DG94" s="238">
        <f t="shared" si="79"/>
        <v>191546.69177483255</v>
      </c>
      <c r="DH94" s="247"/>
      <c r="DI94" s="237">
        <v>42</v>
      </c>
      <c r="DJ94" s="238">
        <f t="shared" si="80"/>
        <v>619659.12788288284</v>
      </c>
      <c r="DK94" s="238">
        <f t="shared" si="80"/>
        <v>4501.9062468551128</v>
      </c>
      <c r="DL94" s="238">
        <f t="shared" si="80"/>
        <v>3330.1416142173457</v>
      </c>
      <c r="DM94" s="238">
        <f t="shared" si="80"/>
        <v>1171.7646326377669</v>
      </c>
      <c r="DN94" s="238">
        <f t="shared" si="80"/>
        <v>188590.35632886662</v>
      </c>
      <c r="DP94" s="3">
        <f t="shared" si="81"/>
        <v>1244</v>
      </c>
      <c r="DQ94" s="237">
        <v>42</v>
      </c>
      <c r="DR94" s="238">
        <f t="shared" si="82"/>
        <v>0</v>
      </c>
      <c r="DS94" s="238">
        <f t="shared" si="83"/>
        <v>0</v>
      </c>
      <c r="DT94" s="238">
        <f t="shared" si="33"/>
        <v>0</v>
      </c>
      <c r="DU94" s="238">
        <f t="shared" si="84"/>
        <v>0</v>
      </c>
      <c r="DV94" s="239">
        <f t="shared" si="98"/>
        <v>0</v>
      </c>
      <c r="DX94" s="241">
        <f t="shared" si="85"/>
        <v>3.4599999999999999E-2</v>
      </c>
      <c r="DY94" s="241">
        <f t="shared" si="86"/>
        <v>2.8833333333333332E-3</v>
      </c>
      <c r="DZ94" s="237">
        <v>42</v>
      </c>
      <c r="EA94" s="242">
        <f t="shared" si="99"/>
        <v>0</v>
      </c>
      <c r="EB94" s="242">
        <f t="shared" si="100"/>
        <v>0</v>
      </c>
      <c r="EC94" s="242">
        <f t="shared" si="34"/>
        <v>0</v>
      </c>
      <c r="ED94" s="242">
        <f t="shared" si="35"/>
        <v>0</v>
      </c>
      <c r="EE94" s="243">
        <f t="shared" si="87"/>
        <v>0</v>
      </c>
      <c r="EF94" s="248"/>
      <c r="EG94" s="241">
        <f t="shared" si="88"/>
        <v>3.4599999999999999E-2</v>
      </c>
      <c r="EH94" s="241">
        <f t="shared" si="89"/>
        <v>2.8833333333333332E-3</v>
      </c>
      <c r="EI94" s="237">
        <v>42</v>
      </c>
      <c r="EJ94" s="242">
        <f t="shared" si="101"/>
        <v>0</v>
      </c>
      <c r="EK94" s="242">
        <f t="shared" si="102"/>
        <v>0</v>
      </c>
      <c r="EL94" s="242">
        <f t="shared" si="36"/>
        <v>0</v>
      </c>
      <c r="EM94" s="242">
        <f t="shared" si="37"/>
        <v>0</v>
      </c>
      <c r="EN94" s="243">
        <f t="shared" si="90"/>
        <v>0</v>
      </c>
      <c r="EO94" s="248"/>
      <c r="EP94" s="241">
        <f t="shared" si="91"/>
        <v>3.4599999999999999E-2</v>
      </c>
      <c r="EQ94" s="241">
        <f t="shared" si="92"/>
        <v>2.8833333333333332E-3</v>
      </c>
      <c r="ER94" s="237">
        <v>42</v>
      </c>
      <c r="ES94" s="242">
        <f t="shared" si="103"/>
        <v>0</v>
      </c>
      <c r="ET94" s="242">
        <f t="shared" si="104"/>
        <v>0</v>
      </c>
      <c r="EU94" s="242">
        <f t="shared" si="38"/>
        <v>0</v>
      </c>
      <c r="EV94" s="242">
        <f t="shared" si="39"/>
        <v>0</v>
      </c>
      <c r="EW94" s="243">
        <f t="shared" si="93"/>
        <v>0</v>
      </c>
    </row>
    <row r="95" spans="1:153" ht="14.25" customHeight="1" thickBot="1" x14ac:dyDescent="0.25">
      <c r="A95" s="3">
        <f t="shared" si="40"/>
        <v>1275</v>
      </c>
      <c r="B95" s="237">
        <v>43</v>
      </c>
      <c r="C95" s="238">
        <f t="shared" si="41"/>
        <v>398467.28031161707</v>
      </c>
      <c r="D95" s="238">
        <f t="shared" si="5"/>
        <v>3145.2470524113855</v>
      </c>
      <c r="E95" s="238">
        <f t="shared" si="6"/>
        <v>2226.5586005818263</v>
      </c>
      <c r="F95" s="238">
        <f t="shared" si="7"/>
        <v>918.68845182955931</v>
      </c>
      <c r="G95" s="239">
        <f t="shared" si="42"/>
        <v>135245.62325368964</v>
      </c>
      <c r="I95" s="240">
        <f>VLOOKUP(K95,[2]תחזיות!$B$4:$H$1000,5)</f>
        <v>1.11E-2</v>
      </c>
      <c r="J95" s="134">
        <f t="shared" si="8"/>
        <v>9.2500000000000004E-4</v>
      </c>
      <c r="K95" s="237">
        <v>43</v>
      </c>
      <c r="L95" s="242">
        <f t="shared" si="43"/>
        <v>30702.127608985757</v>
      </c>
      <c r="M95" s="242">
        <f t="shared" si="44"/>
        <v>247.30799930655354</v>
      </c>
      <c r="N95" s="242">
        <f t="shared" si="9"/>
        <v>199.6912736166914</v>
      </c>
      <c r="O95" s="242">
        <f t="shared" si="10"/>
        <v>47.616725689862143</v>
      </c>
      <c r="P95" s="243">
        <f t="shared" si="45"/>
        <v>10435.51942862441</v>
      </c>
      <c r="Q95" s="244"/>
      <c r="R95" s="240">
        <f>VLOOKUP(T95,[2]תחזיות!$B$4:$H$1000,7)</f>
        <v>1.8870000000000001E-2</v>
      </c>
      <c r="S95" s="134">
        <f t="shared" si="11"/>
        <v>1.5725000000000001E-3</v>
      </c>
      <c r="T95" s="237">
        <v>43</v>
      </c>
      <c r="U95" s="242">
        <f t="shared" si="46"/>
        <v>31451.725374831745</v>
      </c>
      <c r="V95" s="242">
        <f t="shared" si="47"/>
        <v>253.34606696482811</v>
      </c>
      <c r="W95" s="242">
        <f t="shared" si="12"/>
        <v>204.56677066589927</v>
      </c>
      <c r="X95" s="242">
        <f t="shared" si="48"/>
        <v>48.779296298928834</v>
      </c>
      <c r="Y95" s="243">
        <f t="shared" si="49"/>
        <v>10550.906474114032</v>
      </c>
      <c r="Z95" s="245"/>
      <c r="AA95" s="240">
        <f>VLOOKUP(AC95,[2]תחזיות!$B$4:$H$1000,6)</f>
        <v>1.0090909090909091E-2</v>
      </c>
      <c r="AB95" s="134">
        <f t="shared" si="13"/>
        <v>8.4090909090909095E-4</v>
      </c>
      <c r="AC95" s="237">
        <v>43</v>
      </c>
      <c r="AD95" s="242">
        <f t="shared" si="50"/>
        <v>30606.342671538303</v>
      </c>
      <c r="AE95" s="242">
        <f t="shared" si="51"/>
        <v>246.53644426823433</v>
      </c>
      <c r="AF95" s="242">
        <f t="shared" si="14"/>
        <v>199.06827392117265</v>
      </c>
      <c r="AG95" s="242">
        <f t="shared" si="52"/>
        <v>47.468170347061694</v>
      </c>
      <c r="AH95" s="243">
        <f t="shared" si="53"/>
        <v>10420.760540094823</v>
      </c>
      <c r="AI95" s="245"/>
      <c r="AJ95" s="241">
        <f t="shared" si="54"/>
        <v>2.7619999999999999E-2</v>
      </c>
      <c r="AK95" s="241">
        <f t="shared" si="55"/>
        <v>2.3016666666666667E-3</v>
      </c>
      <c r="AL95" s="240">
        <f>VLOOKUP(AN95,[2]תחזיות!$B$4:$H$1000,5)</f>
        <v>1.11E-2</v>
      </c>
      <c r="AM95" s="134">
        <f t="shared" si="15"/>
        <v>9.2500000000000004E-4</v>
      </c>
      <c r="AN95" s="237">
        <v>43</v>
      </c>
      <c r="AO95" s="242">
        <f t="shared" si="56"/>
        <v>0</v>
      </c>
      <c r="AP95" s="242">
        <f t="shared" si="94"/>
        <v>0</v>
      </c>
      <c r="AQ95" s="242">
        <f t="shared" si="16"/>
        <v>0</v>
      </c>
      <c r="AR95" s="242">
        <f t="shared" si="57"/>
        <v>0</v>
      </c>
      <c r="AS95" s="243">
        <f t="shared" si="58"/>
        <v>0</v>
      </c>
      <c r="AT95" s="244"/>
      <c r="AU95" s="241">
        <f t="shared" si="59"/>
        <v>2.7619999999999999E-2</v>
      </c>
      <c r="AV95" s="241">
        <f t="shared" si="60"/>
        <v>2.3016666666666667E-3</v>
      </c>
      <c r="AW95" s="240">
        <f>VLOOKUP(AY95,[2]תחזיות!$B$4:$H$1000,7)</f>
        <v>1.8870000000000001E-2</v>
      </c>
      <c r="AX95" s="134">
        <f t="shared" si="17"/>
        <v>1.5725000000000001E-3</v>
      </c>
      <c r="AY95" s="237">
        <v>43</v>
      </c>
      <c r="AZ95" s="242">
        <f t="shared" si="61"/>
        <v>0</v>
      </c>
      <c r="BA95" s="242">
        <f t="shared" si="95"/>
        <v>0</v>
      </c>
      <c r="BB95" s="242">
        <f t="shared" si="18"/>
        <v>0</v>
      </c>
      <c r="BC95" s="242">
        <f t="shared" si="62"/>
        <v>0</v>
      </c>
      <c r="BD95" s="243">
        <f t="shared" si="63"/>
        <v>0</v>
      </c>
      <c r="BE95" s="245"/>
      <c r="BF95" s="245"/>
      <c r="BG95" s="245"/>
      <c r="BH95" s="240">
        <f>VLOOKUP(BJ95,[2]תחזיות!$B$4:$H$1000,6)</f>
        <v>1.0090909090909091E-2</v>
      </c>
      <c r="BI95" s="134">
        <f t="shared" si="19"/>
        <v>8.4090909090909095E-4</v>
      </c>
      <c r="BJ95" s="237">
        <v>43</v>
      </c>
      <c r="BK95" s="242">
        <f t="shared" si="64"/>
        <v>0</v>
      </c>
      <c r="BL95" s="242">
        <f t="shared" si="96"/>
        <v>0</v>
      </c>
      <c r="BM95" s="242">
        <f t="shared" si="20"/>
        <v>0</v>
      </c>
      <c r="BN95" s="242">
        <f t="shared" si="65"/>
        <v>0</v>
      </c>
      <c r="BO95" s="243">
        <f t="shared" si="66"/>
        <v>0</v>
      </c>
      <c r="BP95" s="245"/>
      <c r="BQ95" s="246">
        <f>VLOOKUP(BT95,[2]תחזיות!$B$4:$E$1000,2)</f>
        <v>2.0563419999999978E-2</v>
      </c>
      <c r="BR95" s="134">
        <f t="shared" si="21"/>
        <v>1.2969516666666648E-3</v>
      </c>
      <c r="BS95" s="3">
        <f t="shared" si="67"/>
        <v>1275</v>
      </c>
      <c r="BT95" s="237">
        <v>43</v>
      </c>
      <c r="BU95" s="238">
        <f t="shared" si="68"/>
        <v>187575.23569863228</v>
      </c>
      <c r="BV95" s="238">
        <f t="shared" si="69"/>
        <v>1135.6434638827252</v>
      </c>
      <c r="BW95" s="238">
        <f t="shared" si="22"/>
        <v>892.3674493179916</v>
      </c>
      <c r="BX95" s="238">
        <f t="shared" si="23"/>
        <v>243.27601456473363</v>
      </c>
      <c r="BY95" s="239">
        <f t="shared" si="70"/>
        <v>47819.060687052239</v>
      </c>
      <c r="CA95" s="246">
        <f>VLOOKUP(CD95,[2]תחזיות!$B$4:$E$1000,4)</f>
        <v>2.7143714399999973E-2</v>
      </c>
      <c r="CB95" s="134">
        <f t="shared" si="24"/>
        <v>1.8453095333333311E-3</v>
      </c>
      <c r="CC95" s="3">
        <f t="shared" si="71"/>
        <v>1275</v>
      </c>
      <c r="CD95" s="237">
        <v>43</v>
      </c>
      <c r="CE95" s="238">
        <f t="shared" si="72"/>
        <v>189289.02781658873</v>
      </c>
      <c r="CF95" s="238">
        <f t="shared" si="73"/>
        <v>1203.2320292223365</v>
      </c>
      <c r="CG95" s="238">
        <f t="shared" si="25"/>
        <v>853.93518163698718</v>
      </c>
      <c r="CH95" s="238">
        <f t="shared" si="26"/>
        <v>349.29684758534927</v>
      </c>
      <c r="CI95" s="239">
        <f t="shared" si="74"/>
        <v>50351.987195627429</v>
      </c>
      <c r="CJ95" s="1"/>
      <c r="CK95" s="246">
        <f>VLOOKUP(CN95,[2]תחזיות!$B$4:$E$1000,3)</f>
        <v>1.7881234782608679E-2</v>
      </c>
      <c r="CL95" s="134">
        <f t="shared" si="27"/>
        <v>1.0734362318840565E-3</v>
      </c>
      <c r="CM95" s="3">
        <f t="shared" si="75"/>
        <v>1275</v>
      </c>
      <c r="CN95" s="237">
        <v>43</v>
      </c>
      <c r="CO95" s="238">
        <f t="shared" si="76"/>
        <v>187281.07881288137</v>
      </c>
      <c r="CP95" s="238">
        <f t="shared" si="97"/>
        <v>1111.2858370097863</v>
      </c>
      <c r="CQ95" s="238">
        <f t="shared" si="28"/>
        <v>910.25154146570594</v>
      </c>
      <c r="CR95" s="238">
        <f t="shared" si="29"/>
        <v>201.03429554408041</v>
      </c>
      <c r="CS95" s="239">
        <f t="shared" si="77"/>
        <v>47427.041868771536</v>
      </c>
      <c r="CT95" s="1"/>
      <c r="CU95" s="237">
        <v>43</v>
      </c>
      <c r="CV95" s="238">
        <f t="shared" si="78"/>
        <v>616744.64361923514</v>
      </c>
      <c r="CW95" s="238">
        <f t="shared" si="78"/>
        <v>4528.198515600664</v>
      </c>
      <c r="CX95" s="238">
        <f t="shared" si="78"/>
        <v>3318.6173235165093</v>
      </c>
      <c r="CY95" s="238">
        <f t="shared" si="78"/>
        <v>1209.5811920841552</v>
      </c>
      <c r="CZ95" s="238">
        <f t="shared" si="78"/>
        <v>193500.2033693663</v>
      </c>
      <c r="DB95" s="237">
        <v>43</v>
      </c>
      <c r="DC95" s="238">
        <f t="shared" si="79"/>
        <v>619208.03350303753</v>
      </c>
      <c r="DD95" s="238">
        <f t="shared" si="79"/>
        <v>4601.8251485985502</v>
      </c>
      <c r="DE95" s="238">
        <f t="shared" si="79"/>
        <v>3285.0605528847127</v>
      </c>
      <c r="DF95" s="238">
        <f t="shared" si="79"/>
        <v>1316.7645957138375</v>
      </c>
      <c r="DG95" s="238">
        <f t="shared" si="79"/>
        <v>196148.5169234311</v>
      </c>
      <c r="DH95" s="247"/>
      <c r="DI95" s="237">
        <v>43</v>
      </c>
      <c r="DJ95" s="238">
        <f t="shared" si="80"/>
        <v>616354.70179603668</v>
      </c>
      <c r="DK95" s="238">
        <f t="shared" si="80"/>
        <v>4503.0693336894064</v>
      </c>
      <c r="DL95" s="238">
        <f t="shared" si="80"/>
        <v>3335.8784159687048</v>
      </c>
      <c r="DM95" s="238">
        <f t="shared" si="80"/>
        <v>1167.1909177207015</v>
      </c>
      <c r="DN95" s="238">
        <f t="shared" si="80"/>
        <v>193093.42566255602</v>
      </c>
      <c r="DP95" s="3">
        <f t="shared" si="81"/>
        <v>1275</v>
      </c>
      <c r="DQ95" s="237">
        <v>43</v>
      </c>
      <c r="DR95" s="238">
        <f t="shared" si="82"/>
        <v>0</v>
      </c>
      <c r="DS95" s="238">
        <f t="shared" si="83"/>
        <v>0</v>
      </c>
      <c r="DT95" s="238">
        <f t="shared" si="33"/>
        <v>0</v>
      </c>
      <c r="DU95" s="238">
        <f t="shared" si="84"/>
        <v>0</v>
      </c>
      <c r="DV95" s="239">
        <f t="shared" si="98"/>
        <v>0</v>
      </c>
      <c r="DX95" s="241">
        <f t="shared" si="85"/>
        <v>3.4599999999999999E-2</v>
      </c>
      <c r="DY95" s="241">
        <f t="shared" si="86"/>
        <v>2.8833333333333332E-3</v>
      </c>
      <c r="DZ95" s="237">
        <v>43</v>
      </c>
      <c r="EA95" s="242">
        <f t="shared" si="99"/>
        <v>0</v>
      </c>
      <c r="EB95" s="242">
        <f t="shared" si="100"/>
        <v>0</v>
      </c>
      <c r="EC95" s="242">
        <f t="shared" si="34"/>
        <v>0</v>
      </c>
      <c r="ED95" s="242">
        <f t="shared" si="35"/>
        <v>0</v>
      </c>
      <c r="EE95" s="243">
        <f t="shared" si="87"/>
        <v>0</v>
      </c>
      <c r="EF95" s="248"/>
      <c r="EG95" s="241">
        <f t="shared" si="88"/>
        <v>3.4599999999999999E-2</v>
      </c>
      <c r="EH95" s="241">
        <f t="shared" si="89"/>
        <v>2.8833333333333332E-3</v>
      </c>
      <c r="EI95" s="237">
        <v>43</v>
      </c>
      <c r="EJ95" s="242">
        <f t="shared" si="101"/>
        <v>0</v>
      </c>
      <c r="EK95" s="242">
        <f t="shared" si="102"/>
        <v>0</v>
      </c>
      <c r="EL95" s="242">
        <f t="shared" si="36"/>
        <v>0</v>
      </c>
      <c r="EM95" s="242">
        <f t="shared" si="37"/>
        <v>0</v>
      </c>
      <c r="EN95" s="243">
        <f t="shared" si="90"/>
        <v>0</v>
      </c>
      <c r="EO95" s="248"/>
      <c r="EP95" s="241">
        <f t="shared" si="91"/>
        <v>3.4599999999999999E-2</v>
      </c>
      <c r="EQ95" s="241">
        <f t="shared" si="92"/>
        <v>2.8833333333333332E-3</v>
      </c>
      <c r="ER95" s="237">
        <v>43</v>
      </c>
      <c r="ES95" s="242">
        <f t="shared" si="103"/>
        <v>0</v>
      </c>
      <c r="ET95" s="242">
        <f t="shared" si="104"/>
        <v>0</v>
      </c>
      <c r="EU95" s="242">
        <f t="shared" si="38"/>
        <v>0</v>
      </c>
      <c r="EV95" s="242">
        <f t="shared" si="39"/>
        <v>0</v>
      </c>
      <c r="EW95" s="243">
        <f t="shared" si="93"/>
        <v>0</v>
      </c>
    </row>
    <row r="96" spans="1:153" ht="14.25" customHeight="1" thickBot="1" x14ac:dyDescent="0.25">
      <c r="A96" s="3">
        <f t="shared" si="40"/>
        <v>1305</v>
      </c>
      <c r="B96" s="237">
        <v>44</v>
      </c>
      <c r="C96" s="238">
        <f t="shared" si="41"/>
        <v>396240.72171103524</v>
      </c>
      <c r="D96" s="238">
        <f t="shared" si="5"/>
        <v>3145.2470524113855</v>
      </c>
      <c r="E96" s="238">
        <f t="shared" si="6"/>
        <v>2231.6920551331677</v>
      </c>
      <c r="F96" s="238">
        <f t="shared" si="7"/>
        <v>913.55499727821791</v>
      </c>
      <c r="G96" s="239">
        <f t="shared" si="42"/>
        <v>138390.87030610102</v>
      </c>
      <c r="I96" s="240">
        <f>VLOOKUP(K96,[2]תחזיות!$B$4:$H$1000,5)</f>
        <v>1.11E-2</v>
      </c>
      <c r="J96" s="134">
        <f t="shared" si="8"/>
        <v>9.2500000000000004E-4</v>
      </c>
      <c r="K96" s="237">
        <v>44</v>
      </c>
      <c r="L96" s="242">
        <f t="shared" si="43"/>
        <v>30530.651088979281</v>
      </c>
      <c r="M96" s="242">
        <f t="shared" si="44"/>
        <v>247.53675920591215</v>
      </c>
      <c r="N96" s="242">
        <f t="shared" si="9"/>
        <v>200.1859808966156</v>
      </c>
      <c r="O96" s="242">
        <f t="shared" si="10"/>
        <v>47.350778309296544</v>
      </c>
      <c r="P96" s="243">
        <f t="shared" si="45"/>
        <v>10683.056187830322</v>
      </c>
      <c r="Q96" s="244"/>
      <c r="R96" s="240">
        <f>VLOOKUP(T96,[2]תחזיות!$B$4:$H$1000,7)</f>
        <v>1.8870000000000001E-2</v>
      </c>
      <c r="S96" s="134">
        <f t="shared" si="11"/>
        <v>1.5725000000000001E-3</v>
      </c>
      <c r="T96" s="237">
        <v>44</v>
      </c>
      <c r="U96" s="242">
        <f t="shared" si="46"/>
        <v>31296.294761070894</v>
      </c>
      <c r="V96" s="242">
        <f t="shared" si="47"/>
        <v>253.74445365513026</v>
      </c>
      <c r="W96" s="242">
        <f t="shared" si="12"/>
        <v>205.20621872476571</v>
      </c>
      <c r="X96" s="242">
        <f t="shared" si="48"/>
        <v>48.538234930364553</v>
      </c>
      <c r="Y96" s="243">
        <f t="shared" si="49"/>
        <v>10804.650927769162</v>
      </c>
      <c r="Z96" s="245"/>
      <c r="AA96" s="240">
        <f>VLOOKUP(AC96,[2]תחזיות!$B$4:$H$1000,6)</f>
        <v>1.0090909090909091E-2</v>
      </c>
      <c r="AB96" s="134">
        <f t="shared" si="13"/>
        <v>8.4090909090909095E-4</v>
      </c>
      <c r="AC96" s="237">
        <v>44</v>
      </c>
      <c r="AD96" s="242">
        <f t="shared" si="50"/>
        <v>30432.844151087855</v>
      </c>
      <c r="AE96" s="242">
        <f t="shared" si="51"/>
        <v>246.74375900545991</v>
      </c>
      <c r="AF96" s="242">
        <f t="shared" si="14"/>
        <v>199.54467201187461</v>
      </c>
      <c r="AG96" s="242">
        <f t="shared" si="52"/>
        <v>47.199086993585304</v>
      </c>
      <c r="AH96" s="243">
        <f t="shared" si="53"/>
        <v>10667.504299100283</v>
      </c>
      <c r="AI96" s="245"/>
      <c r="AJ96" s="241">
        <f t="shared" si="54"/>
        <v>2.7619999999999999E-2</v>
      </c>
      <c r="AK96" s="241">
        <f t="shared" si="55"/>
        <v>2.3016666666666667E-3</v>
      </c>
      <c r="AL96" s="240">
        <f>VLOOKUP(AN96,[2]תחזיות!$B$4:$H$1000,5)</f>
        <v>1.11E-2</v>
      </c>
      <c r="AM96" s="134">
        <f t="shared" si="15"/>
        <v>9.2500000000000004E-4</v>
      </c>
      <c r="AN96" s="237">
        <v>44</v>
      </c>
      <c r="AO96" s="242">
        <f t="shared" si="56"/>
        <v>0</v>
      </c>
      <c r="AP96" s="242">
        <f t="shared" si="94"/>
        <v>0</v>
      </c>
      <c r="AQ96" s="242">
        <f t="shared" si="16"/>
        <v>0</v>
      </c>
      <c r="AR96" s="242">
        <f t="shared" si="57"/>
        <v>0</v>
      </c>
      <c r="AS96" s="243">
        <f t="shared" si="58"/>
        <v>0</v>
      </c>
      <c r="AT96" s="244"/>
      <c r="AU96" s="241">
        <f t="shared" si="59"/>
        <v>2.7619999999999999E-2</v>
      </c>
      <c r="AV96" s="241">
        <f t="shared" si="60"/>
        <v>2.3016666666666667E-3</v>
      </c>
      <c r="AW96" s="240">
        <f>VLOOKUP(AY96,[2]תחזיות!$B$4:$H$1000,7)</f>
        <v>1.8870000000000001E-2</v>
      </c>
      <c r="AX96" s="134">
        <f t="shared" si="17"/>
        <v>1.5725000000000001E-3</v>
      </c>
      <c r="AY96" s="237">
        <v>44</v>
      </c>
      <c r="AZ96" s="242">
        <f t="shared" si="61"/>
        <v>0</v>
      </c>
      <c r="BA96" s="242">
        <f t="shared" si="95"/>
        <v>0</v>
      </c>
      <c r="BB96" s="242">
        <f t="shared" si="18"/>
        <v>0</v>
      </c>
      <c r="BC96" s="242">
        <f t="shared" si="62"/>
        <v>0</v>
      </c>
      <c r="BD96" s="243">
        <f t="shared" si="63"/>
        <v>0</v>
      </c>
      <c r="BE96" s="245"/>
      <c r="BF96" s="245"/>
      <c r="BG96" s="245"/>
      <c r="BH96" s="240">
        <f>VLOOKUP(BJ96,[2]תחזיות!$B$4:$H$1000,6)</f>
        <v>1.0090909090909091E-2</v>
      </c>
      <c r="BI96" s="134">
        <f t="shared" si="19"/>
        <v>8.4090909090909095E-4</v>
      </c>
      <c r="BJ96" s="237">
        <v>44</v>
      </c>
      <c r="BK96" s="242">
        <f t="shared" si="64"/>
        <v>0</v>
      </c>
      <c r="BL96" s="242">
        <f t="shared" si="96"/>
        <v>0</v>
      </c>
      <c r="BM96" s="242">
        <f t="shared" si="20"/>
        <v>0</v>
      </c>
      <c r="BN96" s="242">
        <f t="shared" si="65"/>
        <v>0</v>
      </c>
      <c r="BO96" s="243">
        <f t="shared" si="66"/>
        <v>0</v>
      </c>
      <c r="BP96" s="245"/>
      <c r="BQ96" s="246">
        <f>VLOOKUP(BT96,[2]תחזיות!$B$4:$E$1000,2)</f>
        <v>2.0694899999999978E-2</v>
      </c>
      <c r="BR96" s="134">
        <f t="shared" si="21"/>
        <v>1.3079083333333314E-3</v>
      </c>
      <c r="BS96" s="3">
        <f t="shared" si="67"/>
        <v>1305</v>
      </c>
      <c r="BT96" s="237">
        <v>44</v>
      </c>
      <c r="BU96" s="238">
        <f t="shared" si="68"/>
        <v>186682.86824931428</v>
      </c>
      <c r="BV96" s="238">
        <f t="shared" si="69"/>
        <v>1136.7536028234829</v>
      </c>
      <c r="BW96" s="238">
        <f t="shared" si="22"/>
        <v>892.58952374963633</v>
      </c>
      <c r="BX96" s="238">
        <f t="shared" si="23"/>
        <v>244.16407907384655</v>
      </c>
      <c r="BY96" s="239">
        <f t="shared" si="70"/>
        <v>48955.814289875721</v>
      </c>
      <c r="CA96" s="246">
        <f>VLOOKUP(CD96,[2]תחזיות!$B$4:$E$1000,4)</f>
        <v>2.7317267999999971E-2</v>
      </c>
      <c r="CB96" s="134">
        <f t="shared" si="24"/>
        <v>1.8597723333333308E-3</v>
      </c>
      <c r="CC96" s="3">
        <f t="shared" si="71"/>
        <v>1305</v>
      </c>
      <c r="CD96" s="237">
        <v>44</v>
      </c>
      <c r="CE96" s="238">
        <f t="shared" si="72"/>
        <v>188435.09263495175</v>
      </c>
      <c r="CF96" s="238">
        <f t="shared" si="73"/>
        <v>1204.7568882186845</v>
      </c>
      <c r="CG96" s="238">
        <f t="shared" si="25"/>
        <v>854.31051630709794</v>
      </c>
      <c r="CH96" s="238">
        <f t="shared" si="26"/>
        <v>350.44637191158654</v>
      </c>
      <c r="CI96" s="239">
        <f t="shared" si="74"/>
        <v>51556.744083846112</v>
      </c>
      <c r="CJ96" s="1"/>
      <c r="CK96" s="246">
        <f>VLOOKUP(CN96,[2]תחזיות!$B$4:$E$1000,3)</f>
        <v>1.7995565217391287E-2</v>
      </c>
      <c r="CL96" s="134">
        <f t="shared" si="27"/>
        <v>1.0829637681159406E-3</v>
      </c>
      <c r="CM96" s="3">
        <f t="shared" si="75"/>
        <v>1305</v>
      </c>
      <c r="CN96" s="237">
        <v>44</v>
      </c>
      <c r="CO96" s="238">
        <f t="shared" si="76"/>
        <v>186370.82727141568</v>
      </c>
      <c r="CP96" s="238">
        <f t="shared" si="97"/>
        <v>1112.2373668031726</v>
      </c>
      <c r="CQ96" s="238">
        <f t="shared" si="28"/>
        <v>910.4045134344351</v>
      </c>
      <c r="CR96" s="238">
        <f t="shared" si="29"/>
        <v>201.83285336873743</v>
      </c>
      <c r="CS96" s="239">
        <f t="shared" si="77"/>
        <v>48539.279235574708</v>
      </c>
      <c r="CT96" s="1"/>
      <c r="CU96" s="237">
        <v>44</v>
      </c>
      <c r="CV96" s="238">
        <f t="shared" si="78"/>
        <v>613454.24104932882</v>
      </c>
      <c r="CW96" s="238">
        <f t="shared" si="78"/>
        <v>4529.5374144407806</v>
      </c>
      <c r="CX96" s="238">
        <f t="shared" si="78"/>
        <v>3324.4675597794194</v>
      </c>
      <c r="CY96" s="238">
        <f t="shared" si="78"/>
        <v>1205.069854661361</v>
      </c>
      <c r="CZ96" s="238">
        <f t="shared" si="78"/>
        <v>198029.74078380706</v>
      </c>
      <c r="DB96" s="237">
        <v>44</v>
      </c>
      <c r="DC96" s="238">
        <f t="shared" si="79"/>
        <v>615972.10910705791</v>
      </c>
      <c r="DD96" s="238">
        <f t="shared" si="79"/>
        <v>4603.7483942852004</v>
      </c>
      <c r="DE96" s="238">
        <f t="shared" si="79"/>
        <v>3291.2087901650311</v>
      </c>
      <c r="DF96" s="238">
        <f t="shared" si="79"/>
        <v>1312.5396041201689</v>
      </c>
      <c r="DG96" s="238">
        <f t="shared" si="79"/>
        <v>200752.26531771629</v>
      </c>
      <c r="DH96" s="247"/>
      <c r="DI96" s="237">
        <v>44</v>
      </c>
      <c r="DJ96" s="238">
        <f t="shared" si="80"/>
        <v>613044.39313353878</v>
      </c>
      <c r="DK96" s="238">
        <f t="shared" si="80"/>
        <v>4504.228178220018</v>
      </c>
      <c r="DL96" s="238">
        <f t="shared" si="80"/>
        <v>3341.6412405794777</v>
      </c>
      <c r="DM96" s="238">
        <f t="shared" si="80"/>
        <v>1162.5869376405406</v>
      </c>
      <c r="DN96" s="238">
        <f t="shared" si="80"/>
        <v>197597.65384077601</v>
      </c>
      <c r="DP96" s="3">
        <f t="shared" si="81"/>
        <v>1305</v>
      </c>
      <c r="DQ96" s="237">
        <v>44</v>
      </c>
      <c r="DR96" s="238">
        <f t="shared" si="82"/>
        <v>0</v>
      </c>
      <c r="DS96" s="238">
        <f t="shared" si="83"/>
        <v>0</v>
      </c>
      <c r="DT96" s="238">
        <f t="shared" si="33"/>
        <v>0</v>
      </c>
      <c r="DU96" s="238">
        <f t="shared" si="84"/>
        <v>0</v>
      </c>
      <c r="DV96" s="239">
        <f t="shared" si="98"/>
        <v>0</v>
      </c>
      <c r="DX96" s="241">
        <f t="shared" si="85"/>
        <v>3.4599999999999999E-2</v>
      </c>
      <c r="DY96" s="241">
        <f t="shared" si="86"/>
        <v>2.8833333333333332E-3</v>
      </c>
      <c r="DZ96" s="237">
        <v>44</v>
      </c>
      <c r="EA96" s="242">
        <f t="shared" si="99"/>
        <v>0</v>
      </c>
      <c r="EB96" s="242">
        <f t="shared" si="100"/>
        <v>0</v>
      </c>
      <c r="EC96" s="242">
        <f t="shared" si="34"/>
        <v>0</v>
      </c>
      <c r="ED96" s="242">
        <f t="shared" si="35"/>
        <v>0</v>
      </c>
      <c r="EE96" s="243">
        <f t="shared" si="87"/>
        <v>0</v>
      </c>
      <c r="EF96" s="248"/>
      <c r="EG96" s="241">
        <f t="shared" si="88"/>
        <v>3.4599999999999999E-2</v>
      </c>
      <c r="EH96" s="241">
        <f t="shared" si="89"/>
        <v>2.8833333333333332E-3</v>
      </c>
      <c r="EI96" s="237">
        <v>44</v>
      </c>
      <c r="EJ96" s="242">
        <f t="shared" si="101"/>
        <v>0</v>
      </c>
      <c r="EK96" s="242">
        <f t="shared" si="102"/>
        <v>0</v>
      </c>
      <c r="EL96" s="242">
        <f t="shared" si="36"/>
        <v>0</v>
      </c>
      <c r="EM96" s="242">
        <f t="shared" si="37"/>
        <v>0</v>
      </c>
      <c r="EN96" s="243">
        <f t="shared" si="90"/>
        <v>0</v>
      </c>
      <c r="EO96" s="248"/>
      <c r="EP96" s="241">
        <f t="shared" si="91"/>
        <v>3.4599999999999999E-2</v>
      </c>
      <c r="EQ96" s="241">
        <f t="shared" si="92"/>
        <v>2.8833333333333332E-3</v>
      </c>
      <c r="ER96" s="237">
        <v>44</v>
      </c>
      <c r="ES96" s="242">
        <f t="shared" si="103"/>
        <v>0</v>
      </c>
      <c r="ET96" s="242">
        <f t="shared" si="104"/>
        <v>0</v>
      </c>
      <c r="EU96" s="242">
        <f t="shared" si="38"/>
        <v>0</v>
      </c>
      <c r="EV96" s="242">
        <f t="shared" si="39"/>
        <v>0</v>
      </c>
      <c r="EW96" s="243">
        <f t="shared" si="93"/>
        <v>0</v>
      </c>
    </row>
    <row r="97" spans="1:153" ht="14.25" customHeight="1" thickBot="1" x14ac:dyDescent="0.25">
      <c r="A97" s="3">
        <f t="shared" si="40"/>
        <v>1336</v>
      </c>
      <c r="B97" s="237">
        <v>45</v>
      </c>
      <c r="C97" s="238">
        <f t="shared" si="41"/>
        <v>394009.02965590206</v>
      </c>
      <c r="D97" s="238">
        <f t="shared" si="5"/>
        <v>3145.2470524113855</v>
      </c>
      <c r="E97" s="238">
        <f t="shared" si="6"/>
        <v>2236.8373451491689</v>
      </c>
      <c r="F97" s="238">
        <f t="shared" si="7"/>
        <v>908.40970726221644</v>
      </c>
      <c r="G97" s="239">
        <f t="shared" si="42"/>
        <v>141536.11735851239</v>
      </c>
      <c r="I97" s="240">
        <f>VLOOKUP(K97,[2]תחזיות!$B$4:$H$1000,5)</f>
        <v>1.11E-2</v>
      </c>
      <c r="J97" s="134">
        <f t="shared" si="8"/>
        <v>9.2500000000000004E-4</v>
      </c>
      <c r="K97" s="237">
        <v>45</v>
      </c>
      <c r="L97" s="242">
        <f t="shared" si="43"/>
        <v>30358.520788307644</v>
      </c>
      <c r="M97" s="242">
        <f t="shared" si="44"/>
        <v>247.76573070817764</v>
      </c>
      <c r="N97" s="242">
        <f t="shared" si="9"/>
        <v>200.68191374483018</v>
      </c>
      <c r="O97" s="242">
        <f t="shared" si="10"/>
        <v>47.083816963347473</v>
      </c>
      <c r="P97" s="243">
        <f t="shared" si="45"/>
        <v>10930.821918538499</v>
      </c>
      <c r="Q97" s="244"/>
      <c r="R97" s="240">
        <f>VLOOKUP(T97,[2]תחזיות!$B$4:$H$1000,7)</f>
        <v>1.8870000000000001E-2</v>
      </c>
      <c r="S97" s="134">
        <f t="shared" si="11"/>
        <v>1.5725000000000001E-3</v>
      </c>
      <c r="T97" s="237">
        <v>45</v>
      </c>
      <c r="U97" s="242">
        <f t="shared" si="46"/>
        <v>31139.979279078969</v>
      </c>
      <c r="V97" s="242">
        <f t="shared" si="47"/>
        <v>254.14346680850295</v>
      </c>
      <c r="W97" s="242">
        <f t="shared" si="12"/>
        <v>205.84766561178327</v>
      </c>
      <c r="X97" s="242">
        <f t="shared" si="48"/>
        <v>48.295801196719665</v>
      </c>
      <c r="Y97" s="243">
        <f t="shared" si="49"/>
        <v>11058.794394577664</v>
      </c>
      <c r="Z97" s="245"/>
      <c r="AA97" s="240">
        <f>VLOOKUP(AC97,[2]תחזיות!$B$4:$H$1000,6)</f>
        <v>1.0090909090909091E-2</v>
      </c>
      <c r="AB97" s="134">
        <f t="shared" si="13"/>
        <v>8.4090909090909095E-4</v>
      </c>
      <c r="AC97" s="237">
        <v>45</v>
      </c>
      <c r="AD97" s="242">
        <f t="shared" si="50"/>
        <v>30258.722935456113</v>
      </c>
      <c r="AE97" s="242">
        <f t="shared" si="51"/>
        <v>246.9512480755327</v>
      </c>
      <c r="AF97" s="242">
        <f t="shared" si="14"/>
        <v>200.0222101895244</v>
      </c>
      <c r="AG97" s="242">
        <f t="shared" si="52"/>
        <v>46.929037886008295</v>
      </c>
      <c r="AH97" s="243">
        <f t="shared" si="53"/>
        <v>10914.455547175816</v>
      </c>
      <c r="AI97" s="245"/>
      <c r="AJ97" s="241">
        <f t="shared" si="54"/>
        <v>2.7619999999999999E-2</v>
      </c>
      <c r="AK97" s="241">
        <f t="shared" si="55"/>
        <v>2.3016666666666667E-3</v>
      </c>
      <c r="AL97" s="240">
        <f>VLOOKUP(AN97,[2]תחזיות!$B$4:$H$1000,5)</f>
        <v>1.11E-2</v>
      </c>
      <c r="AM97" s="134">
        <f t="shared" si="15"/>
        <v>9.2500000000000004E-4</v>
      </c>
      <c r="AN97" s="237">
        <v>45</v>
      </c>
      <c r="AO97" s="242">
        <f t="shared" si="56"/>
        <v>0</v>
      </c>
      <c r="AP97" s="242">
        <f t="shared" si="94"/>
        <v>0</v>
      </c>
      <c r="AQ97" s="242">
        <f t="shared" si="16"/>
        <v>0</v>
      </c>
      <c r="AR97" s="242">
        <f t="shared" si="57"/>
        <v>0</v>
      </c>
      <c r="AS97" s="243">
        <f t="shared" si="58"/>
        <v>0</v>
      </c>
      <c r="AT97" s="244"/>
      <c r="AU97" s="241">
        <f t="shared" si="59"/>
        <v>2.7619999999999999E-2</v>
      </c>
      <c r="AV97" s="241">
        <f t="shared" si="60"/>
        <v>2.3016666666666667E-3</v>
      </c>
      <c r="AW97" s="240">
        <f>VLOOKUP(AY97,[2]תחזיות!$B$4:$H$1000,7)</f>
        <v>1.8870000000000001E-2</v>
      </c>
      <c r="AX97" s="134">
        <f t="shared" si="17"/>
        <v>1.5725000000000001E-3</v>
      </c>
      <c r="AY97" s="237">
        <v>45</v>
      </c>
      <c r="AZ97" s="242">
        <f t="shared" si="61"/>
        <v>0</v>
      </c>
      <c r="BA97" s="242">
        <f t="shared" si="95"/>
        <v>0</v>
      </c>
      <c r="BB97" s="242">
        <f t="shared" si="18"/>
        <v>0</v>
      </c>
      <c r="BC97" s="242">
        <f t="shared" si="62"/>
        <v>0</v>
      </c>
      <c r="BD97" s="243">
        <f t="shared" si="63"/>
        <v>0</v>
      </c>
      <c r="BE97" s="245"/>
      <c r="BF97" s="245"/>
      <c r="BG97" s="245"/>
      <c r="BH97" s="240">
        <f>VLOOKUP(BJ97,[2]תחזיות!$B$4:$H$1000,6)</f>
        <v>1.0090909090909091E-2</v>
      </c>
      <c r="BI97" s="134">
        <f t="shared" si="19"/>
        <v>8.4090909090909095E-4</v>
      </c>
      <c r="BJ97" s="237">
        <v>45</v>
      </c>
      <c r="BK97" s="242">
        <f t="shared" si="64"/>
        <v>0</v>
      </c>
      <c r="BL97" s="242">
        <f t="shared" si="96"/>
        <v>0</v>
      </c>
      <c r="BM97" s="242">
        <f t="shared" si="20"/>
        <v>0</v>
      </c>
      <c r="BN97" s="242">
        <f t="shared" si="65"/>
        <v>0</v>
      </c>
      <c r="BO97" s="243">
        <f t="shared" si="66"/>
        <v>0</v>
      </c>
      <c r="BP97" s="245"/>
      <c r="BQ97" s="246">
        <f>VLOOKUP(BT97,[2]תחזיות!$B$4:$E$1000,2)</f>
        <v>2.0826379999999978E-2</v>
      </c>
      <c r="BR97" s="134">
        <f t="shared" si="21"/>
        <v>1.3188649999999981E-3</v>
      </c>
      <c r="BS97" s="3">
        <f t="shared" si="67"/>
        <v>1336</v>
      </c>
      <c r="BT97" s="237">
        <v>45</v>
      </c>
      <c r="BU97" s="238">
        <f t="shared" si="68"/>
        <v>185790.27872556465</v>
      </c>
      <c r="BV97" s="238">
        <f t="shared" si="69"/>
        <v>1137.8587035063131</v>
      </c>
      <c r="BW97" s="238">
        <f t="shared" si="22"/>
        <v>892.82640755492162</v>
      </c>
      <c r="BX97" s="238">
        <f t="shared" si="23"/>
        <v>245.03229595139146</v>
      </c>
      <c r="BY97" s="239">
        <f t="shared" si="70"/>
        <v>50093.672993382032</v>
      </c>
      <c r="CA97" s="246">
        <f>VLOOKUP(CD97,[2]תחזיות!$B$4:$E$1000,4)</f>
        <v>2.7490821599999972E-2</v>
      </c>
      <c r="CB97" s="134">
        <f t="shared" si="24"/>
        <v>1.8742351333333308E-3</v>
      </c>
      <c r="CC97" s="3">
        <f t="shared" si="71"/>
        <v>1336</v>
      </c>
      <c r="CD97" s="237">
        <v>45</v>
      </c>
      <c r="CE97" s="238">
        <f t="shared" si="72"/>
        <v>187580.78211864465</v>
      </c>
      <c r="CF97" s="238">
        <f t="shared" si="73"/>
        <v>1206.2752329231273</v>
      </c>
      <c r="CG97" s="238">
        <f t="shared" si="25"/>
        <v>854.70474073821879</v>
      </c>
      <c r="CH97" s="238">
        <f t="shared" si="26"/>
        <v>351.57049218490846</v>
      </c>
      <c r="CI97" s="239">
        <f t="shared" si="74"/>
        <v>52763.019316769241</v>
      </c>
      <c r="CJ97" s="1"/>
      <c r="CK97" s="246">
        <f>VLOOKUP(CN97,[2]תחזיות!$B$4:$E$1000,3)</f>
        <v>1.8109895652173896E-2</v>
      </c>
      <c r="CL97" s="134">
        <f t="shared" si="27"/>
        <v>1.0924913043478246E-3</v>
      </c>
      <c r="CM97" s="3">
        <f t="shared" si="75"/>
        <v>1336</v>
      </c>
      <c r="CN97" s="237">
        <v>45</v>
      </c>
      <c r="CO97" s="238">
        <f t="shared" si="76"/>
        <v>185460.42275798123</v>
      </c>
      <c r="CP97" s="238">
        <f t="shared" si="97"/>
        <v>1113.1844717667504</v>
      </c>
      <c r="CQ97" s="238">
        <f t="shared" si="28"/>
        <v>910.57057260298461</v>
      </c>
      <c r="CR97" s="238">
        <f t="shared" si="29"/>
        <v>202.61389916376589</v>
      </c>
      <c r="CS97" s="239">
        <f t="shared" si="77"/>
        <v>49652.463707341456</v>
      </c>
      <c r="CT97" s="1"/>
      <c r="CU97" s="237">
        <v>45</v>
      </c>
      <c r="CV97" s="238">
        <f t="shared" si="78"/>
        <v>610157.82916977443</v>
      </c>
      <c r="CW97" s="238">
        <f t="shared" si="78"/>
        <v>4530.8714866258761</v>
      </c>
      <c r="CX97" s="238">
        <f t="shared" si="78"/>
        <v>3330.3456664489204</v>
      </c>
      <c r="CY97" s="238">
        <f t="shared" si="78"/>
        <v>1200.5258201769554</v>
      </c>
      <c r="CZ97" s="238">
        <f t="shared" si="78"/>
        <v>202560.61227043293</v>
      </c>
      <c r="DB97" s="237">
        <v>45</v>
      </c>
      <c r="DC97" s="238">
        <f t="shared" si="79"/>
        <v>612729.79105362576</v>
      </c>
      <c r="DD97" s="238">
        <f t="shared" si="79"/>
        <v>4605.6657521430161</v>
      </c>
      <c r="DE97" s="238">
        <f t="shared" si="79"/>
        <v>3297.3897514991709</v>
      </c>
      <c r="DF97" s="238">
        <f t="shared" si="79"/>
        <v>1308.2760006438446</v>
      </c>
      <c r="DG97" s="238">
        <f t="shared" si="79"/>
        <v>205357.9310698593</v>
      </c>
      <c r="DH97" s="247"/>
      <c r="DI97" s="237">
        <v>45</v>
      </c>
      <c r="DJ97" s="238">
        <f t="shared" si="80"/>
        <v>609728.17534933938</v>
      </c>
      <c r="DK97" s="238">
        <f t="shared" si="80"/>
        <v>4505.382772253668</v>
      </c>
      <c r="DL97" s="238">
        <f t="shared" si="80"/>
        <v>3347.4301279416777</v>
      </c>
      <c r="DM97" s="238">
        <f t="shared" si="80"/>
        <v>1157.9526443119905</v>
      </c>
      <c r="DN97" s="238">
        <f t="shared" si="80"/>
        <v>202103.03661302966</v>
      </c>
      <c r="DP97" s="3">
        <f t="shared" si="81"/>
        <v>1336</v>
      </c>
      <c r="DQ97" s="237">
        <v>45</v>
      </c>
      <c r="DR97" s="238">
        <f t="shared" si="82"/>
        <v>0</v>
      </c>
      <c r="DS97" s="238">
        <f t="shared" si="83"/>
        <v>0</v>
      </c>
      <c r="DT97" s="238">
        <f t="shared" si="33"/>
        <v>0</v>
      </c>
      <c r="DU97" s="238">
        <f t="shared" si="84"/>
        <v>0</v>
      </c>
      <c r="DV97" s="239">
        <f t="shared" si="98"/>
        <v>0</v>
      </c>
      <c r="DX97" s="241">
        <f t="shared" si="85"/>
        <v>3.4599999999999999E-2</v>
      </c>
      <c r="DY97" s="241">
        <f t="shared" si="86"/>
        <v>2.8833333333333332E-3</v>
      </c>
      <c r="DZ97" s="237">
        <v>45</v>
      </c>
      <c r="EA97" s="242">
        <f t="shared" si="99"/>
        <v>0</v>
      </c>
      <c r="EB97" s="242">
        <f t="shared" si="100"/>
        <v>0</v>
      </c>
      <c r="EC97" s="242">
        <f t="shared" si="34"/>
        <v>0</v>
      </c>
      <c r="ED97" s="242">
        <f t="shared" si="35"/>
        <v>0</v>
      </c>
      <c r="EE97" s="243">
        <f t="shared" si="87"/>
        <v>0</v>
      </c>
      <c r="EF97" s="248"/>
      <c r="EG97" s="241">
        <f t="shared" si="88"/>
        <v>3.4599999999999999E-2</v>
      </c>
      <c r="EH97" s="241">
        <f t="shared" si="89"/>
        <v>2.8833333333333332E-3</v>
      </c>
      <c r="EI97" s="237">
        <v>45</v>
      </c>
      <c r="EJ97" s="242">
        <f t="shared" si="101"/>
        <v>0</v>
      </c>
      <c r="EK97" s="242">
        <f t="shared" si="102"/>
        <v>0</v>
      </c>
      <c r="EL97" s="242">
        <f t="shared" si="36"/>
        <v>0</v>
      </c>
      <c r="EM97" s="242">
        <f t="shared" si="37"/>
        <v>0</v>
      </c>
      <c r="EN97" s="243">
        <f t="shared" si="90"/>
        <v>0</v>
      </c>
      <c r="EO97" s="248"/>
      <c r="EP97" s="241">
        <f t="shared" si="91"/>
        <v>3.4599999999999999E-2</v>
      </c>
      <c r="EQ97" s="241">
        <f t="shared" si="92"/>
        <v>2.8833333333333332E-3</v>
      </c>
      <c r="ER97" s="237">
        <v>45</v>
      </c>
      <c r="ES97" s="242">
        <f t="shared" si="103"/>
        <v>0</v>
      </c>
      <c r="ET97" s="242">
        <f t="shared" si="104"/>
        <v>0</v>
      </c>
      <c r="EU97" s="242">
        <f t="shared" si="38"/>
        <v>0</v>
      </c>
      <c r="EV97" s="242">
        <f t="shared" si="39"/>
        <v>0</v>
      </c>
      <c r="EW97" s="243">
        <f t="shared" si="93"/>
        <v>0</v>
      </c>
    </row>
    <row r="98" spans="1:153" ht="14.25" customHeight="1" thickBot="1" x14ac:dyDescent="0.25">
      <c r="A98" s="3">
        <f t="shared" si="40"/>
        <v>1367</v>
      </c>
      <c r="B98" s="237">
        <v>46</v>
      </c>
      <c r="C98" s="238">
        <f t="shared" si="41"/>
        <v>391772.19231075287</v>
      </c>
      <c r="D98" s="238">
        <f t="shared" si="5"/>
        <v>3145.2470524113855</v>
      </c>
      <c r="E98" s="238">
        <f t="shared" si="6"/>
        <v>2241.9944979171519</v>
      </c>
      <c r="F98" s="238">
        <f t="shared" si="7"/>
        <v>903.25255449423355</v>
      </c>
      <c r="G98" s="239">
        <f t="shared" si="42"/>
        <v>144681.36441092376</v>
      </c>
      <c r="I98" s="240">
        <f>VLOOKUP(K98,[2]תחזיות!$B$4:$H$1000,5)</f>
        <v>1.11E-2</v>
      </c>
      <c r="J98" s="134">
        <f t="shared" si="8"/>
        <v>9.2500000000000004E-4</v>
      </c>
      <c r="K98" s="237">
        <v>46</v>
      </c>
      <c r="L98" s="242">
        <f t="shared" si="43"/>
        <v>30185.734875521786</v>
      </c>
      <c r="M98" s="242">
        <f t="shared" si="44"/>
        <v>247.99491400908269</v>
      </c>
      <c r="N98" s="242">
        <f t="shared" si="9"/>
        <v>201.17907519750958</v>
      </c>
      <c r="O98" s="242">
        <f t="shared" si="10"/>
        <v>46.815838811573116</v>
      </c>
      <c r="P98" s="243">
        <f t="shared" si="45"/>
        <v>11178.816832547582</v>
      </c>
      <c r="Q98" s="244"/>
      <c r="R98" s="240">
        <f>VLOOKUP(T98,[2]תחזיות!$B$4:$H$1000,7)</f>
        <v>1.8870000000000001E-2</v>
      </c>
      <c r="S98" s="134">
        <f t="shared" si="11"/>
        <v>1.5725000000000001E-3</v>
      </c>
      <c r="T98" s="237">
        <v>46</v>
      </c>
      <c r="U98" s="242">
        <f t="shared" si="46"/>
        <v>30982.775535429362</v>
      </c>
      <c r="V98" s="242">
        <f t="shared" si="47"/>
        <v>254.54310741005929</v>
      </c>
      <c r="W98" s="242">
        <f t="shared" si="12"/>
        <v>206.49111757501842</v>
      </c>
      <c r="X98" s="242">
        <f t="shared" si="48"/>
        <v>48.051989835040878</v>
      </c>
      <c r="Y98" s="243">
        <f t="shared" si="49"/>
        <v>11313.337501987724</v>
      </c>
      <c r="Z98" s="245"/>
      <c r="AA98" s="240">
        <f>VLOOKUP(AC98,[2]תחזיות!$B$4:$H$1000,6)</f>
        <v>1.0090909090909091E-2</v>
      </c>
      <c r="AB98" s="134">
        <f t="shared" si="13"/>
        <v>8.4090909090909095E-4</v>
      </c>
      <c r="AC98" s="237">
        <v>46</v>
      </c>
      <c r="AD98" s="242">
        <f t="shared" si="50"/>
        <v>30083.977359967386</v>
      </c>
      <c r="AE98" s="242">
        <f t="shared" si="51"/>
        <v>247.15891162505076</v>
      </c>
      <c r="AF98" s="242">
        <f t="shared" si="14"/>
        <v>200.50089118250878</v>
      </c>
      <c r="AG98" s="242">
        <f t="shared" si="52"/>
        <v>46.658020442541982</v>
      </c>
      <c r="AH98" s="243">
        <f t="shared" si="53"/>
        <v>11161.614458800866</v>
      </c>
      <c r="AI98" s="245"/>
      <c r="AJ98" s="241">
        <f t="shared" si="54"/>
        <v>2.7619999999999999E-2</v>
      </c>
      <c r="AK98" s="241">
        <f t="shared" si="55"/>
        <v>2.3016666666666667E-3</v>
      </c>
      <c r="AL98" s="240">
        <f>VLOOKUP(AN98,[2]תחזיות!$B$4:$H$1000,5)</f>
        <v>1.11E-2</v>
      </c>
      <c r="AM98" s="134">
        <f t="shared" si="15"/>
        <v>9.2500000000000004E-4</v>
      </c>
      <c r="AN98" s="237">
        <v>46</v>
      </c>
      <c r="AO98" s="242">
        <f t="shared" si="56"/>
        <v>0</v>
      </c>
      <c r="AP98" s="242">
        <f t="shared" si="94"/>
        <v>0</v>
      </c>
      <c r="AQ98" s="242">
        <f t="shared" si="16"/>
        <v>0</v>
      </c>
      <c r="AR98" s="242">
        <f t="shared" si="57"/>
        <v>0</v>
      </c>
      <c r="AS98" s="243">
        <f t="shared" si="58"/>
        <v>0</v>
      </c>
      <c r="AT98" s="244"/>
      <c r="AU98" s="241">
        <f t="shared" si="59"/>
        <v>2.7619999999999999E-2</v>
      </c>
      <c r="AV98" s="241">
        <f t="shared" si="60"/>
        <v>2.3016666666666667E-3</v>
      </c>
      <c r="AW98" s="240">
        <f>VLOOKUP(AY98,[2]תחזיות!$B$4:$H$1000,7)</f>
        <v>1.8870000000000001E-2</v>
      </c>
      <c r="AX98" s="134">
        <f t="shared" si="17"/>
        <v>1.5725000000000001E-3</v>
      </c>
      <c r="AY98" s="237">
        <v>46</v>
      </c>
      <c r="AZ98" s="242">
        <f t="shared" si="61"/>
        <v>0</v>
      </c>
      <c r="BA98" s="242">
        <f t="shared" si="95"/>
        <v>0</v>
      </c>
      <c r="BB98" s="242">
        <f t="shared" si="18"/>
        <v>0</v>
      </c>
      <c r="BC98" s="242">
        <f t="shared" si="62"/>
        <v>0</v>
      </c>
      <c r="BD98" s="243">
        <f t="shared" si="63"/>
        <v>0</v>
      </c>
      <c r="BE98" s="245"/>
      <c r="BF98" s="245"/>
      <c r="BG98" s="245"/>
      <c r="BH98" s="240">
        <f>VLOOKUP(BJ98,[2]תחזיות!$B$4:$H$1000,6)</f>
        <v>1.0090909090909091E-2</v>
      </c>
      <c r="BI98" s="134">
        <f t="shared" si="19"/>
        <v>8.4090909090909095E-4</v>
      </c>
      <c r="BJ98" s="237">
        <v>46</v>
      </c>
      <c r="BK98" s="242">
        <f t="shared" si="64"/>
        <v>0</v>
      </c>
      <c r="BL98" s="242">
        <f t="shared" si="96"/>
        <v>0</v>
      </c>
      <c r="BM98" s="242">
        <f t="shared" si="20"/>
        <v>0</v>
      </c>
      <c r="BN98" s="242">
        <f t="shared" si="65"/>
        <v>0</v>
      </c>
      <c r="BO98" s="243">
        <f t="shared" si="66"/>
        <v>0</v>
      </c>
      <c r="BP98" s="245"/>
      <c r="BQ98" s="246">
        <f>VLOOKUP(BT98,[2]תחזיות!$B$4:$E$1000,2)</f>
        <v>2.0957859999999977E-2</v>
      </c>
      <c r="BR98" s="134">
        <f t="shared" si="21"/>
        <v>1.3298216666666647E-3</v>
      </c>
      <c r="BS98" s="3">
        <f t="shared" si="67"/>
        <v>1367</v>
      </c>
      <c r="BT98" s="237">
        <v>46</v>
      </c>
      <c r="BU98" s="238">
        <f t="shared" si="68"/>
        <v>184897.45231800975</v>
      </c>
      <c r="BV98" s="238">
        <f t="shared" si="69"/>
        <v>1138.9587548951542</v>
      </c>
      <c r="BW98" s="238">
        <f t="shared" si="22"/>
        <v>893.07811669119837</v>
      </c>
      <c r="BX98" s="238">
        <f t="shared" si="23"/>
        <v>245.8806382039559</v>
      </c>
      <c r="BY98" s="239">
        <f t="shared" si="70"/>
        <v>51232.631748277185</v>
      </c>
      <c r="CA98" s="246">
        <f>VLOOKUP(CD98,[2]תחזיות!$B$4:$E$1000,4)</f>
        <v>2.7664375199999973E-2</v>
      </c>
      <c r="CB98" s="134">
        <f t="shared" si="24"/>
        <v>1.8886979333333309E-3</v>
      </c>
      <c r="CC98" s="3">
        <f t="shared" si="71"/>
        <v>1367</v>
      </c>
      <c r="CD98" s="237">
        <v>46</v>
      </c>
      <c r="CE98" s="238">
        <f t="shared" si="72"/>
        <v>186726.07737790645</v>
      </c>
      <c r="CF98" s="238">
        <f t="shared" si="73"/>
        <v>1207.7870440667937</v>
      </c>
      <c r="CG98" s="238">
        <f t="shared" si="25"/>
        <v>855.11788762370213</v>
      </c>
      <c r="CH98" s="238">
        <f t="shared" si="26"/>
        <v>352.66915644309154</v>
      </c>
      <c r="CI98" s="239">
        <f t="shared" si="74"/>
        <v>53970.806360836032</v>
      </c>
      <c r="CJ98" s="1"/>
      <c r="CK98" s="246">
        <f>VLOOKUP(CN98,[2]תחזיות!$B$4:$E$1000,3)</f>
        <v>1.8224226086956504E-2</v>
      </c>
      <c r="CL98" s="134">
        <f t="shared" si="27"/>
        <v>1.1020188405797087E-3</v>
      </c>
      <c r="CM98" s="3">
        <f t="shared" si="75"/>
        <v>1367</v>
      </c>
      <c r="CN98" s="237">
        <v>46</v>
      </c>
      <c r="CO98" s="238">
        <f t="shared" si="76"/>
        <v>184549.85218537826</v>
      </c>
      <c r="CP98" s="238">
        <f t="shared" si="97"/>
        <v>1114.1271435767253</v>
      </c>
      <c r="CQ98" s="238">
        <f t="shared" si="28"/>
        <v>910.74972944223816</v>
      </c>
      <c r="CR98" s="238">
        <f t="shared" si="29"/>
        <v>203.37741413448717</v>
      </c>
      <c r="CS98" s="239">
        <f t="shared" si="77"/>
        <v>50766.590850918183</v>
      </c>
      <c r="CT98" s="1"/>
      <c r="CU98" s="237">
        <v>46</v>
      </c>
      <c r="CV98" s="238">
        <f t="shared" si="78"/>
        <v>606855.37950428436</v>
      </c>
      <c r="CW98" s="238">
        <f t="shared" si="78"/>
        <v>4532.200721315623</v>
      </c>
      <c r="CX98" s="238">
        <f t="shared" si="78"/>
        <v>3336.2516898058598</v>
      </c>
      <c r="CY98" s="238">
        <f t="shared" si="78"/>
        <v>1195.9490315097626</v>
      </c>
      <c r="CZ98" s="238">
        <f t="shared" si="78"/>
        <v>207092.81299174853</v>
      </c>
      <c r="DB98" s="237">
        <v>46</v>
      </c>
      <c r="DC98" s="238">
        <f t="shared" si="79"/>
        <v>609481.04522408871</v>
      </c>
      <c r="DD98" s="238">
        <f t="shared" si="79"/>
        <v>4607.5772038882387</v>
      </c>
      <c r="DE98" s="238">
        <f t="shared" si="79"/>
        <v>3303.6035031158726</v>
      </c>
      <c r="DF98" s="238">
        <f t="shared" si="79"/>
        <v>1303.9737007723661</v>
      </c>
      <c r="DG98" s="238">
        <f t="shared" si="79"/>
        <v>209965.50827374752</v>
      </c>
      <c r="DH98" s="247"/>
      <c r="DI98" s="237">
        <v>46</v>
      </c>
      <c r="DJ98" s="238">
        <f t="shared" si="80"/>
        <v>606406.02185609844</v>
      </c>
      <c r="DK98" s="238">
        <f t="shared" si="80"/>
        <v>4506.5331076131615</v>
      </c>
      <c r="DL98" s="238">
        <f t="shared" si="80"/>
        <v>3353.245118541899</v>
      </c>
      <c r="DM98" s="238">
        <f t="shared" si="80"/>
        <v>1153.2879890712627</v>
      </c>
      <c r="DN98" s="238">
        <f t="shared" si="80"/>
        <v>206609.56972064282</v>
      </c>
      <c r="DP98" s="3">
        <f t="shared" si="81"/>
        <v>1367</v>
      </c>
      <c r="DQ98" s="237">
        <v>46</v>
      </c>
      <c r="DR98" s="238">
        <f t="shared" si="82"/>
        <v>0</v>
      </c>
      <c r="DS98" s="238">
        <f t="shared" si="83"/>
        <v>0</v>
      </c>
      <c r="DT98" s="238">
        <f t="shared" si="33"/>
        <v>0</v>
      </c>
      <c r="DU98" s="238">
        <f t="shared" si="84"/>
        <v>0</v>
      </c>
      <c r="DV98" s="239">
        <f t="shared" si="98"/>
        <v>0</v>
      </c>
      <c r="DX98" s="241">
        <f t="shared" si="85"/>
        <v>3.4599999999999999E-2</v>
      </c>
      <c r="DY98" s="241">
        <f t="shared" si="86"/>
        <v>2.8833333333333332E-3</v>
      </c>
      <c r="DZ98" s="237">
        <v>46</v>
      </c>
      <c r="EA98" s="242">
        <f t="shared" si="99"/>
        <v>0</v>
      </c>
      <c r="EB98" s="242">
        <f t="shared" si="100"/>
        <v>0</v>
      </c>
      <c r="EC98" s="242">
        <f t="shared" si="34"/>
        <v>0</v>
      </c>
      <c r="ED98" s="242">
        <f t="shared" si="35"/>
        <v>0</v>
      </c>
      <c r="EE98" s="243">
        <f t="shared" si="87"/>
        <v>0</v>
      </c>
      <c r="EF98" s="248"/>
      <c r="EG98" s="241">
        <f t="shared" si="88"/>
        <v>3.4599999999999999E-2</v>
      </c>
      <c r="EH98" s="241">
        <f t="shared" si="89"/>
        <v>2.8833333333333332E-3</v>
      </c>
      <c r="EI98" s="237">
        <v>46</v>
      </c>
      <c r="EJ98" s="242">
        <f t="shared" si="101"/>
        <v>0</v>
      </c>
      <c r="EK98" s="242">
        <f t="shared" si="102"/>
        <v>0</v>
      </c>
      <c r="EL98" s="242">
        <f t="shared" si="36"/>
        <v>0</v>
      </c>
      <c r="EM98" s="242">
        <f t="shared" si="37"/>
        <v>0</v>
      </c>
      <c r="EN98" s="243">
        <f t="shared" si="90"/>
        <v>0</v>
      </c>
      <c r="EO98" s="248"/>
      <c r="EP98" s="241">
        <f t="shared" si="91"/>
        <v>3.4599999999999999E-2</v>
      </c>
      <c r="EQ98" s="241">
        <f t="shared" si="92"/>
        <v>2.8833333333333332E-3</v>
      </c>
      <c r="ER98" s="237">
        <v>46</v>
      </c>
      <c r="ES98" s="242">
        <f t="shared" si="103"/>
        <v>0</v>
      </c>
      <c r="ET98" s="242">
        <f t="shared" si="104"/>
        <v>0</v>
      </c>
      <c r="EU98" s="242">
        <f t="shared" si="38"/>
        <v>0</v>
      </c>
      <c r="EV98" s="242">
        <f t="shared" si="39"/>
        <v>0</v>
      </c>
      <c r="EW98" s="243">
        <f t="shared" si="93"/>
        <v>0</v>
      </c>
    </row>
    <row r="99" spans="1:153" ht="14.25" customHeight="1" thickBot="1" x14ac:dyDescent="0.25">
      <c r="A99" s="3">
        <f t="shared" si="40"/>
        <v>1397</v>
      </c>
      <c r="B99" s="237">
        <v>47</v>
      </c>
      <c r="C99" s="238">
        <f t="shared" si="41"/>
        <v>389530.19781283574</v>
      </c>
      <c r="D99" s="238">
        <f t="shared" si="5"/>
        <v>3145.2470524113855</v>
      </c>
      <c r="E99" s="238">
        <f t="shared" si="6"/>
        <v>2247.16354078735</v>
      </c>
      <c r="F99" s="238">
        <f t="shared" si="7"/>
        <v>898.08351162403574</v>
      </c>
      <c r="G99" s="239">
        <f t="shared" si="42"/>
        <v>147826.61146333514</v>
      </c>
      <c r="I99" s="240">
        <f>VLOOKUP(K99,[2]תחזיות!$B$4:$H$1000,5)</f>
        <v>1.11E-2</v>
      </c>
      <c r="J99" s="134">
        <f t="shared" si="8"/>
        <v>9.2500000000000004E-4</v>
      </c>
      <c r="K99" s="237">
        <v>47</v>
      </c>
      <c r="L99" s="242">
        <f t="shared" si="43"/>
        <v>30012.291514439577</v>
      </c>
      <c r="M99" s="242">
        <f t="shared" si="44"/>
        <v>248.22430930454112</v>
      </c>
      <c r="N99" s="242">
        <f t="shared" si="9"/>
        <v>201.67746829835014</v>
      </c>
      <c r="O99" s="242">
        <f t="shared" si="10"/>
        <v>46.546841006190981</v>
      </c>
      <c r="P99" s="243">
        <f t="shared" si="45"/>
        <v>11427.041141852123</v>
      </c>
      <c r="Q99" s="244"/>
      <c r="R99" s="240">
        <f>VLOOKUP(T99,[2]תחזיות!$B$4:$H$1000,7)</f>
        <v>1.8870000000000001E-2</v>
      </c>
      <c r="S99" s="134">
        <f t="shared" si="11"/>
        <v>1.5725000000000001E-3</v>
      </c>
      <c r="T99" s="237">
        <v>47</v>
      </c>
      <c r="U99" s="242">
        <f t="shared" si="46"/>
        <v>30824.680125101422</v>
      </c>
      <c r="V99" s="242">
        <f t="shared" si="47"/>
        <v>254.94337644646166</v>
      </c>
      <c r="W99" s="242">
        <f t="shared" si="12"/>
        <v>207.13658088206827</v>
      </c>
      <c r="X99" s="242">
        <f t="shared" si="48"/>
        <v>47.806795564393383</v>
      </c>
      <c r="Y99" s="243">
        <f t="shared" si="49"/>
        <v>11568.280878434185</v>
      </c>
      <c r="Z99" s="245"/>
      <c r="AA99" s="240">
        <f>VLOOKUP(AC99,[2]תחזיות!$B$4:$H$1000,6)</f>
        <v>1.0090909090909091E-2</v>
      </c>
      <c r="AB99" s="134">
        <f t="shared" si="13"/>
        <v>8.4090909090909095E-4</v>
      </c>
      <c r="AC99" s="237">
        <v>47</v>
      </c>
      <c r="AD99" s="242">
        <f t="shared" si="50"/>
        <v>29908.605755815446</v>
      </c>
      <c r="AE99" s="242">
        <f t="shared" si="51"/>
        <v>247.36674980073551</v>
      </c>
      <c r="AF99" s="242">
        <f t="shared" si="14"/>
        <v>200.980717725744</v>
      </c>
      <c r="AG99" s="242">
        <f t="shared" si="52"/>
        <v>46.386032074991519</v>
      </c>
      <c r="AH99" s="243">
        <f t="shared" si="53"/>
        <v>11408.981208601603</v>
      </c>
      <c r="AI99" s="245"/>
      <c r="AJ99" s="241">
        <f t="shared" si="54"/>
        <v>2.7619999999999999E-2</v>
      </c>
      <c r="AK99" s="241">
        <f t="shared" si="55"/>
        <v>2.3016666666666667E-3</v>
      </c>
      <c r="AL99" s="240">
        <f>VLOOKUP(AN99,[2]תחזיות!$B$4:$H$1000,5)</f>
        <v>1.11E-2</v>
      </c>
      <c r="AM99" s="134">
        <f t="shared" si="15"/>
        <v>9.2500000000000004E-4</v>
      </c>
      <c r="AN99" s="237">
        <v>47</v>
      </c>
      <c r="AO99" s="242">
        <f t="shared" si="56"/>
        <v>0</v>
      </c>
      <c r="AP99" s="242">
        <f t="shared" si="94"/>
        <v>0</v>
      </c>
      <c r="AQ99" s="242">
        <f t="shared" si="16"/>
        <v>0</v>
      </c>
      <c r="AR99" s="242">
        <f t="shared" si="57"/>
        <v>0</v>
      </c>
      <c r="AS99" s="243">
        <f t="shared" si="58"/>
        <v>0</v>
      </c>
      <c r="AT99" s="244"/>
      <c r="AU99" s="241">
        <f t="shared" si="59"/>
        <v>2.7619999999999999E-2</v>
      </c>
      <c r="AV99" s="241">
        <f t="shared" si="60"/>
        <v>2.3016666666666667E-3</v>
      </c>
      <c r="AW99" s="240">
        <f>VLOOKUP(AY99,[2]תחזיות!$B$4:$H$1000,7)</f>
        <v>1.8870000000000001E-2</v>
      </c>
      <c r="AX99" s="134">
        <f t="shared" si="17"/>
        <v>1.5725000000000001E-3</v>
      </c>
      <c r="AY99" s="237">
        <v>47</v>
      </c>
      <c r="AZ99" s="242">
        <f t="shared" si="61"/>
        <v>0</v>
      </c>
      <c r="BA99" s="242">
        <f t="shared" si="95"/>
        <v>0</v>
      </c>
      <c r="BB99" s="242">
        <f t="shared" si="18"/>
        <v>0</v>
      </c>
      <c r="BC99" s="242">
        <f t="shared" si="62"/>
        <v>0</v>
      </c>
      <c r="BD99" s="243">
        <f t="shared" si="63"/>
        <v>0</v>
      </c>
      <c r="BE99" s="245"/>
      <c r="BF99" s="245"/>
      <c r="BG99" s="245"/>
      <c r="BH99" s="240">
        <f>VLOOKUP(BJ99,[2]תחזיות!$B$4:$H$1000,6)</f>
        <v>1.0090909090909091E-2</v>
      </c>
      <c r="BI99" s="134">
        <f t="shared" si="19"/>
        <v>8.4090909090909095E-4</v>
      </c>
      <c r="BJ99" s="237">
        <v>47</v>
      </c>
      <c r="BK99" s="242">
        <f t="shared" si="64"/>
        <v>0</v>
      </c>
      <c r="BL99" s="242">
        <f t="shared" si="96"/>
        <v>0</v>
      </c>
      <c r="BM99" s="242">
        <f t="shared" si="20"/>
        <v>0</v>
      </c>
      <c r="BN99" s="242">
        <f t="shared" si="65"/>
        <v>0</v>
      </c>
      <c r="BO99" s="243">
        <f t="shared" si="66"/>
        <v>0</v>
      </c>
      <c r="BP99" s="245"/>
      <c r="BQ99" s="246">
        <f>VLOOKUP(BT99,[2]תחזיות!$B$4:$E$1000,2)</f>
        <v>2.1089339999999977E-2</v>
      </c>
      <c r="BR99" s="134">
        <f t="shared" si="21"/>
        <v>1.3407783333333314E-3</v>
      </c>
      <c r="BS99" s="3">
        <f t="shared" si="67"/>
        <v>1397</v>
      </c>
      <c r="BT99" s="237">
        <v>47</v>
      </c>
      <c r="BU99" s="238">
        <f t="shared" si="68"/>
        <v>184004.37420131854</v>
      </c>
      <c r="BV99" s="238">
        <f t="shared" si="69"/>
        <v>1140.0537459728559</v>
      </c>
      <c r="BW99" s="238">
        <f t="shared" si="22"/>
        <v>893.34466780516948</v>
      </c>
      <c r="BX99" s="238">
        <f t="shared" si="23"/>
        <v>246.7090781676865</v>
      </c>
      <c r="BY99" s="239">
        <f t="shared" si="70"/>
        <v>52372.685494250043</v>
      </c>
      <c r="CA99" s="246">
        <f>VLOOKUP(CD99,[2]תחזיות!$B$4:$E$1000,4)</f>
        <v>2.783792879999997E-2</v>
      </c>
      <c r="CB99" s="134">
        <f t="shared" si="24"/>
        <v>1.9031607333333308E-3</v>
      </c>
      <c r="CC99" s="3">
        <f t="shared" si="71"/>
        <v>1397</v>
      </c>
      <c r="CD99" s="237">
        <v>47</v>
      </c>
      <c r="CE99" s="238">
        <f t="shared" si="72"/>
        <v>185870.95949028275</v>
      </c>
      <c r="CF99" s="238">
        <f t="shared" si="73"/>
        <v>1209.2923024055201</v>
      </c>
      <c r="CG99" s="238">
        <f t="shared" si="25"/>
        <v>855.54999083662369</v>
      </c>
      <c r="CH99" s="238">
        <f t="shared" si="26"/>
        <v>353.74231156889635</v>
      </c>
      <c r="CI99" s="239">
        <f t="shared" si="74"/>
        <v>55180.098663241552</v>
      </c>
      <c r="CJ99" s="1"/>
      <c r="CK99" s="246">
        <f>VLOOKUP(CN99,[2]תחזיות!$B$4:$E$1000,3)</f>
        <v>1.8338556521739113E-2</v>
      </c>
      <c r="CL99" s="134">
        <f t="shared" si="27"/>
        <v>1.1115463768115927E-3</v>
      </c>
      <c r="CM99" s="3">
        <f t="shared" si="75"/>
        <v>1397</v>
      </c>
      <c r="CN99" s="237">
        <v>47</v>
      </c>
      <c r="CO99" s="238">
        <f t="shared" si="76"/>
        <v>183639.10245593602</v>
      </c>
      <c r="CP99" s="238">
        <f t="shared" si="97"/>
        <v>1115.0653739251634</v>
      </c>
      <c r="CQ99" s="238">
        <f t="shared" si="28"/>
        <v>910.94199494933491</v>
      </c>
      <c r="CR99" s="238">
        <f t="shared" si="29"/>
        <v>204.12337897582853</v>
      </c>
      <c r="CS99" s="239">
        <f t="shared" si="77"/>
        <v>51881.656224843347</v>
      </c>
      <c r="CT99" s="1"/>
      <c r="CU99" s="237">
        <v>47</v>
      </c>
      <c r="CV99" s="238">
        <f t="shared" si="78"/>
        <v>603546.86352859391</v>
      </c>
      <c r="CW99" s="238">
        <f t="shared" si="78"/>
        <v>4533.5251076887826</v>
      </c>
      <c r="CX99" s="238">
        <f t="shared" si="78"/>
        <v>3342.1856768908697</v>
      </c>
      <c r="CY99" s="238">
        <f t="shared" si="78"/>
        <v>1191.3394307979133</v>
      </c>
      <c r="CZ99" s="238">
        <f t="shared" si="78"/>
        <v>211626.3380994373</v>
      </c>
      <c r="DB99" s="237">
        <v>47</v>
      </c>
      <c r="DC99" s="238">
        <f t="shared" si="79"/>
        <v>606225.83742821985</v>
      </c>
      <c r="DD99" s="238">
        <f t="shared" si="79"/>
        <v>4609.482731263367</v>
      </c>
      <c r="DE99" s="238">
        <f t="shared" si="79"/>
        <v>3309.850112506042</v>
      </c>
      <c r="DF99" s="238">
        <f t="shared" si="79"/>
        <v>1299.6326187573254</v>
      </c>
      <c r="DG99" s="238">
        <f t="shared" si="79"/>
        <v>214574.99100501087</v>
      </c>
      <c r="DH99" s="247"/>
      <c r="DI99" s="237">
        <v>47</v>
      </c>
      <c r="DJ99" s="238">
        <f t="shared" si="80"/>
        <v>603077.90602458722</v>
      </c>
      <c r="DK99" s="238">
        <f t="shared" si="80"/>
        <v>4507.6791761372842</v>
      </c>
      <c r="DL99" s="238">
        <f t="shared" si="80"/>
        <v>3359.0862534624289</v>
      </c>
      <c r="DM99" s="238">
        <f t="shared" si="80"/>
        <v>1148.5929226748558</v>
      </c>
      <c r="DN99" s="238">
        <f t="shared" si="80"/>
        <v>211117.24889678007</v>
      </c>
      <c r="DP99" s="3">
        <f t="shared" si="81"/>
        <v>1397</v>
      </c>
      <c r="DQ99" s="237">
        <v>47</v>
      </c>
      <c r="DR99" s="238">
        <f t="shared" si="82"/>
        <v>0</v>
      </c>
      <c r="DS99" s="238">
        <f t="shared" si="83"/>
        <v>0</v>
      </c>
      <c r="DT99" s="238">
        <f t="shared" si="33"/>
        <v>0</v>
      </c>
      <c r="DU99" s="238">
        <f t="shared" si="84"/>
        <v>0</v>
      </c>
      <c r="DV99" s="239">
        <f t="shared" si="98"/>
        <v>0</v>
      </c>
      <c r="DX99" s="241">
        <f t="shared" si="85"/>
        <v>3.4599999999999999E-2</v>
      </c>
      <c r="DY99" s="241">
        <f t="shared" si="86"/>
        <v>2.8833333333333332E-3</v>
      </c>
      <c r="DZ99" s="237">
        <v>47</v>
      </c>
      <c r="EA99" s="242">
        <f t="shared" si="99"/>
        <v>0</v>
      </c>
      <c r="EB99" s="242">
        <f t="shared" si="100"/>
        <v>0</v>
      </c>
      <c r="EC99" s="242">
        <f t="shared" si="34"/>
        <v>0</v>
      </c>
      <c r="ED99" s="242">
        <f t="shared" si="35"/>
        <v>0</v>
      </c>
      <c r="EE99" s="243">
        <f t="shared" si="87"/>
        <v>0</v>
      </c>
      <c r="EF99" s="248"/>
      <c r="EG99" s="241">
        <f t="shared" si="88"/>
        <v>3.4599999999999999E-2</v>
      </c>
      <c r="EH99" s="241">
        <f t="shared" si="89"/>
        <v>2.8833333333333332E-3</v>
      </c>
      <c r="EI99" s="237">
        <v>47</v>
      </c>
      <c r="EJ99" s="242">
        <f t="shared" si="101"/>
        <v>0</v>
      </c>
      <c r="EK99" s="242">
        <f t="shared" si="102"/>
        <v>0</v>
      </c>
      <c r="EL99" s="242">
        <f t="shared" si="36"/>
        <v>0</v>
      </c>
      <c r="EM99" s="242">
        <f t="shared" si="37"/>
        <v>0</v>
      </c>
      <c r="EN99" s="243">
        <f t="shared" si="90"/>
        <v>0</v>
      </c>
      <c r="EO99" s="248"/>
      <c r="EP99" s="241">
        <f t="shared" si="91"/>
        <v>3.4599999999999999E-2</v>
      </c>
      <c r="EQ99" s="241">
        <f t="shared" si="92"/>
        <v>2.8833333333333332E-3</v>
      </c>
      <c r="ER99" s="237">
        <v>47</v>
      </c>
      <c r="ES99" s="242">
        <f t="shared" si="103"/>
        <v>0</v>
      </c>
      <c r="ET99" s="242">
        <f t="shared" si="104"/>
        <v>0</v>
      </c>
      <c r="EU99" s="242">
        <f t="shared" si="38"/>
        <v>0</v>
      </c>
      <c r="EV99" s="242">
        <f t="shared" si="39"/>
        <v>0</v>
      </c>
      <c r="EW99" s="243">
        <f t="shared" si="93"/>
        <v>0</v>
      </c>
    </row>
    <row r="100" spans="1:153" ht="14.25" customHeight="1" thickBot="1" x14ac:dyDescent="0.25">
      <c r="A100" s="3">
        <f t="shared" si="40"/>
        <v>1428</v>
      </c>
      <c r="B100" s="237">
        <v>48</v>
      </c>
      <c r="C100" s="238">
        <f t="shared" si="41"/>
        <v>387283.03427204839</v>
      </c>
      <c r="D100" s="238">
        <f t="shared" si="5"/>
        <v>3145.2470524113855</v>
      </c>
      <c r="E100" s="238">
        <f t="shared" si="6"/>
        <v>2252.3445011730537</v>
      </c>
      <c r="F100" s="238">
        <f t="shared" si="7"/>
        <v>892.90255123833163</v>
      </c>
      <c r="G100" s="239">
        <f t="shared" si="42"/>
        <v>150971.85851574651</v>
      </c>
      <c r="I100" s="240">
        <f>VLOOKUP(K100,[2]תחזיות!$B$4:$H$1000,5)</f>
        <v>1.11E-2</v>
      </c>
      <c r="J100" s="134">
        <f t="shared" si="8"/>
        <v>9.2500000000000004E-4</v>
      </c>
      <c r="K100" s="237">
        <v>48</v>
      </c>
      <c r="L100" s="242">
        <f t="shared" si="43"/>
        <v>29838.18886413391</v>
      </c>
      <c r="M100" s="242">
        <f t="shared" si="44"/>
        <v>248.45391679064775</v>
      </c>
      <c r="N100" s="242">
        <f t="shared" si="9"/>
        <v>202.17709609858824</v>
      </c>
      <c r="O100" s="242">
        <f t="shared" si="10"/>
        <v>46.276820692059509</v>
      </c>
      <c r="P100" s="243">
        <f t="shared" si="45"/>
        <v>11675.495058642771</v>
      </c>
      <c r="Q100" s="244"/>
      <c r="R100" s="240">
        <f>VLOOKUP(T100,[2]תחזיות!$B$4:$H$1000,7)</f>
        <v>1.8870000000000001E-2</v>
      </c>
      <c r="S100" s="134">
        <f t="shared" si="11"/>
        <v>1.5725000000000001E-3</v>
      </c>
      <c r="T100" s="237">
        <v>48</v>
      </c>
      <c r="U100" s="242">
        <f t="shared" si="46"/>
        <v>30665.689631442641</v>
      </c>
      <c r="V100" s="242">
        <f t="shared" si="47"/>
        <v>255.34427490592367</v>
      </c>
      <c r="W100" s="242">
        <f t="shared" si="12"/>
        <v>207.78406182012145</v>
      </c>
      <c r="X100" s="242">
        <f t="shared" si="48"/>
        <v>47.560213085802218</v>
      </c>
      <c r="Y100" s="243">
        <f t="shared" si="49"/>
        <v>11823.625153340108</v>
      </c>
      <c r="Z100" s="245"/>
      <c r="AA100" s="240">
        <f>VLOOKUP(AC100,[2]תחזיות!$B$4:$H$1000,6)</f>
        <v>1.0090909090909091E-2</v>
      </c>
      <c r="AB100" s="134">
        <f t="shared" si="13"/>
        <v>8.4090909090909095E-4</v>
      </c>
      <c r="AC100" s="237">
        <v>48</v>
      </c>
      <c r="AD100" s="242">
        <f t="shared" si="50"/>
        <v>29732.606450053554</v>
      </c>
      <c r="AE100" s="242">
        <f t="shared" si="51"/>
        <v>247.57476274943156</v>
      </c>
      <c r="AF100" s="242">
        <f t="shared" si="14"/>
        <v>201.46169256069112</v>
      </c>
      <c r="AG100" s="242">
        <f t="shared" si="52"/>
        <v>46.113070188740437</v>
      </c>
      <c r="AH100" s="243">
        <f t="shared" si="53"/>
        <v>11656.555971351034</v>
      </c>
      <c r="AI100" s="245"/>
      <c r="AJ100" s="241">
        <f t="shared" si="54"/>
        <v>2.7619999999999999E-2</v>
      </c>
      <c r="AK100" s="241">
        <f t="shared" si="55"/>
        <v>2.3016666666666667E-3</v>
      </c>
      <c r="AL100" s="240">
        <f>VLOOKUP(AN100,[2]תחזיות!$B$4:$H$1000,5)</f>
        <v>1.11E-2</v>
      </c>
      <c r="AM100" s="134">
        <f t="shared" si="15"/>
        <v>9.2500000000000004E-4</v>
      </c>
      <c r="AN100" s="237">
        <v>48</v>
      </c>
      <c r="AO100" s="242">
        <f t="shared" si="56"/>
        <v>0</v>
      </c>
      <c r="AP100" s="242">
        <f t="shared" si="94"/>
        <v>0</v>
      </c>
      <c r="AQ100" s="242">
        <f t="shared" si="16"/>
        <v>0</v>
      </c>
      <c r="AR100" s="242">
        <f t="shared" si="57"/>
        <v>0</v>
      </c>
      <c r="AS100" s="243">
        <f t="shared" si="58"/>
        <v>0</v>
      </c>
      <c r="AT100" s="244"/>
      <c r="AU100" s="241">
        <f t="shared" si="59"/>
        <v>2.7619999999999999E-2</v>
      </c>
      <c r="AV100" s="241">
        <f t="shared" si="60"/>
        <v>2.3016666666666667E-3</v>
      </c>
      <c r="AW100" s="240">
        <f>VLOOKUP(AY100,[2]תחזיות!$B$4:$H$1000,7)</f>
        <v>1.8870000000000001E-2</v>
      </c>
      <c r="AX100" s="134">
        <f t="shared" si="17"/>
        <v>1.5725000000000001E-3</v>
      </c>
      <c r="AY100" s="237">
        <v>48</v>
      </c>
      <c r="AZ100" s="242">
        <f t="shared" si="61"/>
        <v>0</v>
      </c>
      <c r="BA100" s="242">
        <f t="shared" si="95"/>
        <v>0</v>
      </c>
      <c r="BB100" s="242">
        <f t="shared" si="18"/>
        <v>0</v>
      </c>
      <c r="BC100" s="242">
        <f t="shared" si="62"/>
        <v>0</v>
      </c>
      <c r="BD100" s="243">
        <f t="shared" si="63"/>
        <v>0</v>
      </c>
      <c r="BE100" s="245"/>
      <c r="BF100" s="245"/>
      <c r="BG100" s="245"/>
      <c r="BH100" s="240">
        <f>VLOOKUP(BJ100,[2]תחזיות!$B$4:$H$1000,6)</f>
        <v>1.0090909090909091E-2</v>
      </c>
      <c r="BI100" s="134">
        <f t="shared" si="19"/>
        <v>8.4090909090909095E-4</v>
      </c>
      <c r="BJ100" s="237">
        <v>48</v>
      </c>
      <c r="BK100" s="242">
        <f t="shared" si="64"/>
        <v>0</v>
      </c>
      <c r="BL100" s="242">
        <f t="shared" si="96"/>
        <v>0</v>
      </c>
      <c r="BM100" s="242">
        <f t="shared" si="20"/>
        <v>0</v>
      </c>
      <c r="BN100" s="242">
        <f t="shared" si="65"/>
        <v>0</v>
      </c>
      <c r="BO100" s="243">
        <f t="shared" si="66"/>
        <v>0</v>
      </c>
      <c r="BP100" s="245"/>
      <c r="BQ100" s="246">
        <f>VLOOKUP(BT100,[2]תחזיות!$B$4:$E$1000,2)</f>
        <v>2.1220819999999977E-2</v>
      </c>
      <c r="BR100" s="134">
        <f t="shared" si="21"/>
        <v>1.351734999999998E-3</v>
      </c>
      <c r="BS100" s="3">
        <f t="shared" si="67"/>
        <v>1428</v>
      </c>
      <c r="BT100" s="237">
        <v>48</v>
      </c>
      <c r="BU100" s="238">
        <f t="shared" si="68"/>
        <v>183111.02953351339</v>
      </c>
      <c r="BV100" s="238">
        <f t="shared" si="69"/>
        <v>1141.1436657410311</v>
      </c>
      <c r="BW100" s="238">
        <f t="shared" si="22"/>
        <v>893.62607823454778</v>
      </c>
      <c r="BX100" s="238">
        <f t="shared" si="23"/>
        <v>247.51758750648335</v>
      </c>
      <c r="BY100" s="239">
        <f t="shared" si="70"/>
        <v>53513.829159991074</v>
      </c>
      <c r="CA100" s="246">
        <f>VLOOKUP(CD100,[2]תחזיות!$B$4:$E$1000,4)</f>
        <v>2.8011482399999971E-2</v>
      </c>
      <c r="CB100" s="134">
        <f t="shared" si="24"/>
        <v>1.9176235333333309E-3</v>
      </c>
      <c r="CC100" s="3">
        <f t="shared" si="71"/>
        <v>1428</v>
      </c>
      <c r="CD100" s="237">
        <v>48</v>
      </c>
      <c r="CE100" s="238">
        <f t="shared" si="72"/>
        <v>185015.40949944613</v>
      </c>
      <c r="CF100" s="238">
        <f t="shared" si="73"/>
        <v>1210.7909887195005</v>
      </c>
      <c r="CG100" s="238">
        <f t="shared" si="25"/>
        <v>856.00108543405952</v>
      </c>
      <c r="CH100" s="238">
        <f t="shared" si="26"/>
        <v>354.78990328544103</v>
      </c>
      <c r="CI100" s="239">
        <f t="shared" si="74"/>
        <v>56390.88965196105</v>
      </c>
      <c r="CJ100" s="1"/>
      <c r="CK100" s="246">
        <f>VLOOKUP(CN100,[2]תחזיות!$B$4:$E$1000,3)</f>
        <v>1.8452886956521721E-2</v>
      </c>
      <c r="CL100" s="134">
        <f t="shared" si="27"/>
        <v>1.1210739130434768E-3</v>
      </c>
      <c r="CM100" s="3">
        <f t="shared" si="75"/>
        <v>1428</v>
      </c>
      <c r="CN100" s="237">
        <v>48</v>
      </c>
      <c r="CO100" s="238">
        <f t="shared" si="76"/>
        <v>182728.16046098669</v>
      </c>
      <c r="CP100" s="238">
        <f t="shared" si="97"/>
        <v>1115.9991545198968</v>
      </c>
      <c r="CQ100" s="238">
        <f t="shared" si="28"/>
        <v>911.14738064866219</v>
      </c>
      <c r="CR100" s="238">
        <f t="shared" si="29"/>
        <v>204.85177387123466</v>
      </c>
      <c r="CS100" s="239">
        <f t="shared" si="77"/>
        <v>52997.655379363241</v>
      </c>
      <c r="CT100" s="1"/>
      <c r="CU100" s="237">
        <v>48</v>
      </c>
      <c r="CV100" s="238">
        <f t="shared" si="78"/>
        <v>600232.25266969565</v>
      </c>
      <c r="CW100" s="238">
        <f t="shared" si="78"/>
        <v>4534.8446349430642</v>
      </c>
      <c r="CX100" s="238">
        <f t="shared" si="78"/>
        <v>3348.1476755061894</v>
      </c>
      <c r="CY100" s="238">
        <f t="shared" si="78"/>
        <v>1186.6969594368745</v>
      </c>
      <c r="CZ100" s="238">
        <f t="shared" si="78"/>
        <v>216161.18273438036</v>
      </c>
      <c r="DB100" s="237">
        <v>48</v>
      </c>
      <c r="DC100" s="238">
        <f t="shared" si="79"/>
        <v>602964.13340293709</v>
      </c>
      <c r="DD100" s="238">
        <f t="shared" si="79"/>
        <v>4611.3823160368102</v>
      </c>
      <c r="DE100" s="238">
        <f t="shared" si="79"/>
        <v>3316.1296484272348</v>
      </c>
      <c r="DF100" s="238">
        <f t="shared" si="79"/>
        <v>1295.2526676095749</v>
      </c>
      <c r="DG100" s="238">
        <f t="shared" si="79"/>
        <v>219186.37332104766</v>
      </c>
      <c r="DH100" s="247"/>
      <c r="DI100" s="237">
        <v>48</v>
      </c>
      <c r="DJ100" s="238">
        <f t="shared" si="80"/>
        <v>599743.80118308868</v>
      </c>
      <c r="DK100" s="238">
        <f t="shared" si="80"/>
        <v>4508.8209696807135</v>
      </c>
      <c r="DL100" s="238">
        <f t="shared" si="80"/>
        <v>3364.9535743824072</v>
      </c>
      <c r="DM100" s="238">
        <f t="shared" si="80"/>
        <v>1143.8673952983067</v>
      </c>
      <c r="DN100" s="238">
        <f t="shared" si="80"/>
        <v>215626.06986646081</v>
      </c>
      <c r="DP100" s="3">
        <f t="shared" si="81"/>
        <v>1428</v>
      </c>
      <c r="DQ100" s="237">
        <v>48</v>
      </c>
      <c r="DR100" s="238">
        <f t="shared" si="82"/>
        <v>0</v>
      </c>
      <c r="DS100" s="238">
        <f t="shared" si="83"/>
        <v>0</v>
      </c>
      <c r="DT100" s="238">
        <f t="shared" si="33"/>
        <v>0</v>
      </c>
      <c r="DU100" s="238">
        <f t="shared" si="84"/>
        <v>0</v>
      </c>
      <c r="DV100" s="239">
        <f t="shared" si="98"/>
        <v>0</v>
      </c>
      <c r="DX100" s="241">
        <f t="shared" si="85"/>
        <v>3.4599999999999999E-2</v>
      </c>
      <c r="DY100" s="241">
        <f t="shared" si="86"/>
        <v>2.8833333333333332E-3</v>
      </c>
      <c r="DZ100" s="237">
        <v>48</v>
      </c>
      <c r="EA100" s="242">
        <f t="shared" si="99"/>
        <v>0</v>
      </c>
      <c r="EB100" s="242">
        <f t="shared" si="100"/>
        <v>0</v>
      </c>
      <c r="EC100" s="242">
        <f t="shared" si="34"/>
        <v>0</v>
      </c>
      <c r="ED100" s="242">
        <f t="shared" si="35"/>
        <v>0</v>
      </c>
      <c r="EE100" s="243">
        <f t="shared" si="87"/>
        <v>0</v>
      </c>
      <c r="EF100" s="248"/>
      <c r="EG100" s="241">
        <f t="shared" si="88"/>
        <v>3.4599999999999999E-2</v>
      </c>
      <c r="EH100" s="241">
        <f t="shared" si="89"/>
        <v>2.8833333333333332E-3</v>
      </c>
      <c r="EI100" s="237">
        <v>48</v>
      </c>
      <c r="EJ100" s="242">
        <f t="shared" si="101"/>
        <v>0</v>
      </c>
      <c r="EK100" s="242">
        <f t="shared" si="102"/>
        <v>0</v>
      </c>
      <c r="EL100" s="242">
        <f t="shared" si="36"/>
        <v>0</v>
      </c>
      <c r="EM100" s="242">
        <f t="shared" si="37"/>
        <v>0</v>
      </c>
      <c r="EN100" s="243">
        <f t="shared" si="90"/>
        <v>0</v>
      </c>
      <c r="EO100" s="248"/>
      <c r="EP100" s="241">
        <f t="shared" si="91"/>
        <v>3.4599999999999999E-2</v>
      </c>
      <c r="EQ100" s="241">
        <f t="shared" si="92"/>
        <v>2.8833333333333332E-3</v>
      </c>
      <c r="ER100" s="237">
        <v>48</v>
      </c>
      <c r="ES100" s="242">
        <f t="shared" si="103"/>
        <v>0</v>
      </c>
      <c r="ET100" s="242">
        <f t="shared" si="104"/>
        <v>0</v>
      </c>
      <c r="EU100" s="242">
        <f t="shared" si="38"/>
        <v>0</v>
      </c>
      <c r="EV100" s="242">
        <f t="shared" si="39"/>
        <v>0</v>
      </c>
      <c r="EW100" s="243">
        <f t="shared" si="93"/>
        <v>0</v>
      </c>
    </row>
    <row r="101" spans="1:153" ht="14.25" customHeight="1" thickBot="1" x14ac:dyDescent="0.25">
      <c r="A101" s="3">
        <f t="shared" si="40"/>
        <v>1458</v>
      </c>
      <c r="B101" s="237">
        <v>49</v>
      </c>
      <c r="C101" s="238">
        <f t="shared" si="41"/>
        <v>385030.68977087532</v>
      </c>
      <c r="D101" s="238">
        <f t="shared" si="5"/>
        <v>3145.2470524113855</v>
      </c>
      <c r="E101" s="238">
        <f t="shared" si="6"/>
        <v>2257.5374065507585</v>
      </c>
      <c r="F101" s="238">
        <f t="shared" si="7"/>
        <v>887.70964586062701</v>
      </c>
      <c r="G101" s="239">
        <f t="shared" si="42"/>
        <v>154117.10556815789</v>
      </c>
      <c r="I101" s="240">
        <f>VLOOKUP(K101,[2]תחזיות!$B$4:$H$1000,5)</f>
        <v>1.11E-2</v>
      </c>
      <c r="J101" s="134">
        <f t="shared" si="8"/>
        <v>9.2500000000000004E-4</v>
      </c>
      <c r="K101" s="237">
        <v>49</v>
      </c>
      <c r="L101" s="242">
        <f t="shared" si="43"/>
        <v>29663.425078920754</v>
      </c>
      <c r="M101" s="242">
        <f t="shared" si="44"/>
        <v>248.68373666367921</v>
      </c>
      <c r="N101" s="242">
        <f t="shared" si="9"/>
        <v>202.67796165701975</v>
      </c>
      <c r="O101" s="242">
        <f t="shared" si="10"/>
        <v>46.005775006659476</v>
      </c>
      <c r="P101" s="243">
        <f t="shared" si="45"/>
        <v>11924.17879530645</v>
      </c>
      <c r="Q101" s="244"/>
      <c r="R101" s="240">
        <f>VLOOKUP(T101,[2]תחזיות!$B$4:$H$1000,7)</f>
        <v>1.8870000000000001E-2</v>
      </c>
      <c r="S101" s="134">
        <f t="shared" si="11"/>
        <v>1.5725000000000001E-3</v>
      </c>
      <c r="T101" s="237">
        <v>49</v>
      </c>
      <c r="U101" s="242">
        <f t="shared" si="46"/>
        <v>30505.800626130749</v>
      </c>
      <c r="V101" s="242">
        <f t="shared" si="47"/>
        <v>255.74580377821331</v>
      </c>
      <c r="W101" s="242">
        <f t="shared" si="12"/>
        <v>208.43356669601982</v>
      </c>
      <c r="X101" s="242">
        <f t="shared" si="48"/>
        <v>47.312237082193498</v>
      </c>
      <c r="Y101" s="243">
        <f t="shared" si="49"/>
        <v>12079.370957118321</v>
      </c>
      <c r="Z101" s="245"/>
      <c r="AA101" s="240">
        <f>VLOOKUP(AC101,[2]תחזיות!$B$4:$H$1000,6)</f>
        <v>1.0090909090909091E-2</v>
      </c>
      <c r="AB101" s="134">
        <f t="shared" si="13"/>
        <v>8.4090909090909095E-4</v>
      </c>
      <c r="AC101" s="237">
        <v>49</v>
      </c>
      <c r="AD101" s="242">
        <f t="shared" si="50"/>
        <v>29555.977765584394</v>
      </c>
      <c r="AE101" s="242">
        <f t="shared" si="51"/>
        <v>247.78295061810732</v>
      </c>
      <c r="AF101" s="242">
        <f t="shared" si="14"/>
        <v>201.94381843537229</v>
      </c>
      <c r="AG101" s="242">
        <f t="shared" si="52"/>
        <v>45.839132182735028</v>
      </c>
      <c r="AH101" s="243">
        <f t="shared" si="53"/>
        <v>11904.338921969142</v>
      </c>
      <c r="AI101" s="245"/>
      <c r="AJ101" s="241">
        <f t="shared" si="54"/>
        <v>2.7619999999999999E-2</v>
      </c>
      <c r="AK101" s="241">
        <f t="shared" si="55"/>
        <v>2.3016666666666667E-3</v>
      </c>
      <c r="AL101" s="240">
        <f>VLOOKUP(AN101,[2]תחזיות!$B$4:$H$1000,5)</f>
        <v>1.11E-2</v>
      </c>
      <c r="AM101" s="134">
        <f t="shared" si="15"/>
        <v>9.2500000000000004E-4</v>
      </c>
      <c r="AN101" s="237">
        <v>49</v>
      </c>
      <c r="AO101" s="242">
        <f t="shared" si="56"/>
        <v>0</v>
      </c>
      <c r="AP101" s="242">
        <f t="shared" si="94"/>
        <v>0</v>
      </c>
      <c r="AQ101" s="242">
        <f t="shared" si="16"/>
        <v>0</v>
      </c>
      <c r="AR101" s="242">
        <f t="shared" si="57"/>
        <v>0</v>
      </c>
      <c r="AS101" s="243">
        <f t="shared" si="58"/>
        <v>0</v>
      </c>
      <c r="AT101" s="244"/>
      <c r="AU101" s="241">
        <f t="shared" si="59"/>
        <v>2.7619999999999999E-2</v>
      </c>
      <c r="AV101" s="241">
        <f t="shared" si="60"/>
        <v>2.3016666666666667E-3</v>
      </c>
      <c r="AW101" s="240">
        <f>VLOOKUP(AY101,[2]תחזיות!$B$4:$H$1000,7)</f>
        <v>1.8870000000000001E-2</v>
      </c>
      <c r="AX101" s="134">
        <f t="shared" si="17"/>
        <v>1.5725000000000001E-3</v>
      </c>
      <c r="AY101" s="237">
        <v>49</v>
      </c>
      <c r="AZ101" s="242">
        <f t="shared" si="61"/>
        <v>0</v>
      </c>
      <c r="BA101" s="242">
        <f t="shared" si="95"/>
        <v>0</v>
      </c>
      <c r="BB101" s="242">
        <f t="shared" si="18"/>
        <v>0</v>
      </c>
      <c r="BC101" s="242">
        <f t="shared" si="62"/>
        <v>0</v>
      </c>
      <c r="BD101" s="243">
        <f t="shared" si="63"/>
        <v>0</v>
      </c>
      <c r="BE101" s="245"/>
      <c r="BF101" s="245"/>
      <c r="BG101" s="245"/>
      <c r="BH101" s="240">
        <f>VLOOKUP(BJ101,[2]תחזיות!$B$4:$H$1000,6)</f>
        <v>1.0090909090909091E-2</v>
      </c>
      <c r="BI101" s="134">
        <f t="shared" si="19"/>
        <v>8.4090909090909095E-4</v>
      </c>
      <c r="BJ101" s="237">
        <v>49</v>
      </c>
      <c r="BK101" s="242">
        <f t="shared" si="64"/>
        <v>0</v>
      </c>
      <c r="BL101" s="242">
        <f t="shared" si="96"/>
        <v>0</v>
      </c>
      <c r="BM101" s="242">
        <f t="shared" si="20"/>
        <v>0</v>
      </c>
      <c r="BN101" s="242">
        <f t="shared" si="65"/>
        <v>0</v>
      </c>
      <c r="BO101" s="243">
        <f t="shared" si="66"/>
        <v>0</v>
      </c>
      <c r="BP101" s="245"/>
      <c r="BQ101" s="246">
        <f>VLOOKUP(BT101,[2]תחזיות!$B$4:$E$1000,2)</f>
        <v>2.1352299999999977E-2</v>
      </c>
      <c r="BR101" s="134">
        <f t="shared" si="21"/>
        <v>1.3626916666666647E-3</v>
      </c>
      <c r="BS101" s="3">
        <f t="shared" si="67"/>
        <v>1458</v>
      </c>
      <c r="BT101" s="237">
        <v>49</v>
      </c>
      <c r="BU101" s="238">
        <f t="shared" si="68"/>
        <v>182217.40345527884</v>
      </c>
      <c r="BV101" s="238">
        <f t="shared" si="69"/>
        <v>1142.2285032199095</v>
      </c>
      <c r="BW101" s="238">
        <f t="shared" si="22"/>
        <v>893.92236600976355</v>
      </c>
      <c r="BX101" s="238">
        <f t="shared" si="23"/>
        <v>248.30613721014598</v>
      </c>
      <c r="BY101" s="239">
        <f t="shared" si="70"/>
        <v>54656.057663210981</v>
      </c>
      <c r="CA101" s="246">
        <f>VLOOKUP(CD101,[2]תחזיות!$B$4:$E$1000,4)</f>
        <v>2.8185035999999972E-2</v>
      </c>
      <c r="CB101" s="134">
        <f t="shared" si="24"/>
        <v>1.9320863333333309E-3</v>
      </c>
      <c r="CC101" s="3">
        <f t="shared" si="71"/>
        <v>1458</v>
      </c>
      <c r="CD101" s="237">
        <v>49</v>
      </c>
      <c r="CE101" s="238">
        <f t="shared" si="72"/>
        <v>184159.40841401208</v>
      </c>
      <c r="CF101" s="238">
        <f t="shared" si="73"/>
        <v>1212.283083812941</v>
      </c>
      <c r="CG101" s="238">
        <f t="shared" si="25"/>
        <v>856.47120766147691</v>
      </c>
      <c r="CH101" s="238">
        <f t="shared" si="26"/>
        <v>355.81187615146399</v>
      </c>
      <c r="CI101" s="239">
        <f t="shared" si="74"/>
        <v>57603.172735773987</v>
      </c>
      <c r="CJ101" s="1"/>
      <c r="CK101" s="246">
        <f>VLOOKUP(CN101,[2]תחזיות!$B$4:$E$1000,3)</f>
        <v>1.856721739130433E-2</v>
      </c>
      <c r="CL101" s="134">
        <f t="shared" si="27"/>
        <v>1.1306014492753608E-3</v>
      </c>
      <c r="CM101" s="3">
        <f t="shared" si="75"/>
        <v>1458</v>
      </c>
      <c r="CN101" s="237">
        <v>49</v>
      </c>
      <c r="CO101" s="238">
        <f t="shared" si="76"/>
        <v>181817.01308033802</v>
      </c>
      <c r="CP101" s="238">
        <f t="shared" si="97"/>
        <v>1116.9284770844249</v>
      </c>
      <c r="CQ101" s="238">
        <f t="shared" si="28"/>
        <v>911.36589859287756</v>
      </c>
      <c r="CR101" s="238">
        <f t="shared" si="29"/>
        <v>205.56257849154738</v>
      </c>
      <c r="CS101" s="239">
        <f t="shared" si="77"/>
        <v>54114.583856447665</v>
      </c>
      <c r="CT101" s="1"/>
      <c r="CU101" s="237">
        <v>49</v>
      </c>
      <c r="CV101" s="238">
        <f t="shared" si="78"/>
        <v>596911.51830507489</v>
      </c>
      <c r="CW101" s="238">
        <f t="shared" si="78"/>
        <v>4536.159292294974</v>
      </c>
      <c r="CX101" s="238">
        <f t="shared" si="78"/>
        <v>3354.1377342175419</v>
      </c>
      <c r="CY101" s="238">
        <f t="shared" si="78"/>
        <v>1182.0215580774325</v>
      </c>
      <c r="CZ101" s="238">
        <f t="shared" si="78"/>
        <v>220697.34202667532</v>
      </c>
      <c r="DB101" s="237">
        <v>49</v>
      </c>
      <c r="DC101" s="238">
        <f t="shared" si="79"/>
        <v>599695.89881101809</v>
      </c>
      <c r="DD101" s="238">
        <f t="shared" si="79"/>
        <v>4613.2759400025398</v>
      </c>
      <c r="DE101" s="238">
        <f t="shared" si="79"/>
        <v>3322.4421809082551</v>
      </c>
      <c r="DF101" s="238">
        <f t="shared" si="79"/>
        <v>1290.8337590942845</v>
      </c>
      <c r="DG101" s="238">
        <f t="shared" si="79"/>
        <v>223799.64926105019</v>
      </c>
      <c r="DH101" s="247"/>
      <c r="DI101" s="237">
        <v>49</v>
      </c>
      <c r="DJ101" s="238">
        <f t="shared" si="80"/>
        <v>596403.68061679776</v>
      </c>
      <c r="DK101" s="238">
        <f t="shared" si="80"/>
        <v>4509.9584801139181</v>
      </c>
      <c r="DL101" s="238">
        <f t="shared" si="80"/>
        <v>3370.8471235790084</v>
      </c>
      <c r="DM101" s="238">
        <f t="shared" si="80"/>
        <v>1139.1113565349094</v>
      </c>
      <c r="DN101" s="238">
        <f t="shared" si="80"/>
        <v>220136.02834657469</v>
      </c>
      <c r="DP101" s="3">
        <f t="shared" si="81"/>
        <v>1458</v>
      </c>
      <c r="DQ101" s="237">
        <v>49</v>
      </c>
      <c r="DR101" s="238">
        <f t="shared" si="82"/>
        <v>0</v>
      </c>
      <c r="DS101" s="238">
        <f t="shared" si="83"/>
        <v>0</v>
      </c>
      <c r="DT101" s="238">
        <f t="shared" si="33"/>
        <v>0</v>
      </c>
      <c r="DU101" s="238">
        <f t="shared" si="84"/>
        <v>0</v>
      </c>
      <c r="DV101" s="239">
        <f t="shared" si="98"/>
        <v>0</v>
      </c>
      <c r="DX101" s="241">
        <f t="shared" si="85"/>
        <v>3.4599999999999999E-2</v>
      </c>
      <c r="DY101" s="241">
        <f t="shared" si="86"/>
        <v>2.8833333333333332E-3</v>
      </c>
      <c r="DZ101" s="237">
        <v>49</v>
      </c>
      <c r="EA101" s="242">
        <f t="shared" si="99"/>
        <v>0</v>
      </c>
      <c r="EB101" s="242">
        <f t="shared" si="100"/>
        <v>0</v>
      </c>
      <c r="EC101" s="242">
        <f t="shared" si="34"/>
        <v>0</v>
      </c>
      <c r="ED101" s="242">
        <f t="shared" si="35"/>
        <v>0</v>
      </c>
      <c r="EE101" s="243">
        <f t="shared" si="87"/>
        <v>0</v>
      </c>
      <c r="EF101" s="248"/>
      <c r="EG101" s="241">
        <f t="shared" si="88"/>
        <v>3.4599999999999999E-2</v>
      </c>
      <c r="EH101" s="241">
        <f t="shared" si="89"/>
        <v>2.8833333333333332E-3</v>
      </c>
      <c r="EI101" s="237">
        <v>49</v>
      </c>
      <c r="EJ101" s="242">
        <f t="shared" si="101"/>
        <v>0</v>
      </c>
      <c r="EK101" s="242">
        <f t="shared" si="102"/>
        <v>0</v>
      </c>
      <c r="EL101" s="242">
        <f t="shared" si="36"/>
        <v>0</v>
      </c>
      <c r="EM101" s="242">
        <f t="shared" si="37"/>
        <v>0</v>
      </c>
      <c r="EN101" s="243">
        <f t="shared" si="90"/>
        <v>0</v>
      </c>
      <c r="EO101" s="248"/>
      <c r="EP101" s="241">
        <f t="shared" si="91"/>
        <v>3.4599999999999999E-2</v>
      </c>
      <c r="EQ101" s="241">
        <f t="shared" si="92"/>
        <v>2.8833333333333332E-3</v>
      </c>
      <c r="ER101" s="237">
        <v>49</v>
      </c>
      <c r="ES101" s="242">
        <f t="shared" si="103"/>
        <v>0</v>
      </c>
      <c r="ET101" s="242">
        <f t="shared" si="104"/>
        <v>0</v>
      </c>
      <c r="EU101" s="242">
        <f t="shared" si="38"/>
        <v>0</v>
      </c>
      <c r="EV101" s="242">
        <f t="shared" si="39"/>
        <v>0</v>
      </c>
      <c r="EW101" s="243">
        <f t="shared" si="93"/>
        <v>0</v>
      </c>
    </row>
    <row r="102" spans="1:153" ht="14.25" customHeight="1" thickBot="1" x14ac:dyDescent="0.25">
      <c r="A102" s="3">
        <f t="shared" si="40"/>
        <v>1489</v>
      </c>
      <c r="B102" s="237">
        <v>50</v>
      </c>
      <c r="C102" s="238">
        <f t="shared" si="41"/>
        <v>382773.15236432455</v>
      </c>
      <c r="D102" s="238">
        <f t="shared" si="5"/>
        <v>3145.2470524113855</v>
      </c>
      <c r="E102" s="238">
        <f t="shared" si="6"/>
        <v>2262.7422844603061</v>
      </c>
      <c r="F102" s="238">
        <f t="shared" si="7"/>
        <v>882.50476795107943</v>
      </c>
      <c r="G102" s="239">
        <f t="shared" si="42"/>
        <v>157262.35262056926</v>
      </c>
      <c r="I102" s="240">
        <f>VLOOKUP(K102,[2]תחזיות!$B$4:$H$1000,5)</f>
        <v>1.11E-2</v>
      </c>
      <c r="J102" s="134">
        <f t="shared" si="8"/>
        <v>9.2500000000000004E-4</v>
      </c>
      <c r="K102" s="237">
        <v>50</v>
      </c>
      <c r="L102" s="242">
        <f t="shared" si="43"/>
        <v>29487.998308347203</v>
      </c>
      <c r="M102" s="242">
        <f t="shared" si="44"/>
        <v>248.91376912009304</v>
      </c>
      <c r="N102" s="242">
        <f t="shared" si="9"/>
        <v>203.18006804001755</v>
      </c>
      <c r="O102" s="242">
        <f t="shared" si="10"/>
        <v>45.733701080075498</v>
      </c>
      <c r="P102" s="243">
        <f t="shared" si="45"/>
        <v>12173.092564426543</v>
      </c>
      <c r="Q102" s="244"/>
      <c r="R102" s="240">
        <f>VLOOKUP(T102,[2]תחזיות!$B$4:$H$1000,7)</f>
        <v>1.8870000000000001E-2</v>
      </c>
      <c r="S102" s="134">
        <f t="shared" si="11"/>
        <v>1.5725000000000001E-3</v>
      </c>
      <c r="T102" s="237">
        <v>50</v>
      </c>
      <c r="U102" s="242">
        <f t="shared" si="46"/>
        <v>30345.009669135688</v>
      </c>
      <c r="V102" s="242">
        <f t="shared" si="47"/>
        <v>256.14796405465449</v>
      </c>
      <c r="W102" s="242">
        <f t="shared" si="12"/>
        <v>209.0851018363191</v>
      </c>
      <c r="X102" s="242">
        <f t="shared" si="48"/>
        <v>47.062862218335411</v>
      </c>
      <c r="Y102" s="243">
        <f t="shared" si="49"/>
        <v>12335.518921172976</v>
      </c>
      <c r="Z102" s="245"/>
      <c r="AA102" s="240">
        <f>VLOOKUP(AC102,[2]תחזיות!$B$4:$H$1000,6)</f>
        <v>1.0090909090909091E-2</v>
      </c>
      <c r="AB102" s="134">
        <f t="shared" si="13"/>
        <v>8.4090909090909095E-4</v>
      </c>
      <c r="AC102" s="237">
        <v>50</v>
      </c>
      <c r="AD102" s="242">
        <f t="shared" si="50"/>
        <v>29378.718021150038</v>
      </c>
      <c r="AE102" s="242">
        <f t="shared" si="51"/>
        <v>247.99131355385433</v>
      </c>
      <c r="AF102" s="242">
        <f t="shared" si="14"/>
        <v>202.42709810438555</v>
      </c>
      <c r="AG102" s="242">
        <f t="shared" si="52"/>
        <v>45.564215449468783</v>
      </c>
      <c r="AH102" s="243">
        <f t="shared" si="53"/>
        <v>12152.330235522995</v>
      </c>
      <c r="AI102" s="245"/>
      <c r="AJ102" s="241">
        <f t="shared" si="54"/>
        <v>2.7619999999999999E-2</v>
      </c>
      <c r="AK102" s="241">
        <f t="shared" si="55"/>
        <v>2.3016666666666667E-3</v>
      </c>
      <c r="AL102" s="240">
        <f>VLOOKUP(AN102,[2]תחזיות!$B$4:$H$1000,5)</f>
        <v>1.11E-2</v>
      </c>
      <c r="AM102" s="134">
        <f t="shared" si="15"/>
        <v>9.2500000000000004E-4</v>
      </c>
      <c r="AN102" s="237">
        <v>50</v>
      </c>
      <c r="AO102" s="242">
        <f t="shared" si="56"/>
        <v>0</v>
      </c>
      <c r="AP102" s="242">
        <f t="shared" si="94"/>
        <v>0</v>
      </c>
      <c r="AQ102" s="242">
        <f t="shared" si="16"/>
        <v>0</v>
      </c>
      <c r="AR102" s="242">
        <f t="shared" si="57"/>
        <v>0</v>
      </c>
      <c r="AS102" s="243">
        <f t="shared" si="58"/>
        <v>0</v>
      </c>
      <c r="AT102" s="244"/>
      <c r="AU102" s="241">
        <f t="shared" si="59"/>
        <v>2.7619999999999999E-2</v>
      </c>
      <c r="AV102" s="241">
        <f t="shared" si="60"/>
        <v>2.3016666666666667E-3</v>
      </c>
      <c r="AW102" s="240">
        <f>VLOOKUP(AY102,[2]תחזיות!$B$4:$H$1000,7)</f>
        <v>1.8870000000000001E-2</v>
      </c>
      <c r="AX102" s="134">
        <f t="shared" si="17"/>
        <v>1.5725000000000001E-3</v>
      </c>
      <c r="AY102" s="237">
        <v>50</v>
      </c>
      <c r="AZ102" s="242">
        <f t="shared" si="61"/>
        <v>0</v>
      </c>
      <c r="BA102" s="242">
        <f t="shared" si="95"/>
        <v>0</v>
      </c>
      <c r="BB102" s="242">
        <f t="shared" si="18"/>
        <v>0</v>
      </c>
      <c r="BC102" s="242">
        <f t="shared" si="62"/>
        <v>0</v>
      </c>
      <c r="BD102" s="243">
        <f t="shared" si="63"/>
        <v>0</v>
      </c>
      <c r="BE102" s="245"/>
      <c r="BF102" s="245"/>
      <c r="BG102" s="245"/>
      <c r="BH102" s="240">
        <f>VLOOKUP(BJ102,[2]תחזיות!$B$4:$H$1000,6)</f>
        <v>1.0090909090909091E-2</v>
      </c>
      <c r="BI102" s="134">
        <f t="shared" si="19"/>
        <v>8.4090909090909095E-4</v>
      </c>
      <c r="BJ102" s="237">
        <v>50</v>
      </c>
      <c r="BK102" s="242">
        <f t="shared" si="64"/>
        <v>0</v>
      </c>
      <c r="BL102" s="242">
        <f t="shared" si="96"/>
        <v>0</v>
      </c>
      <c r="BM102" s="242">
        <f t="shared" si="20"/>
        <v>0</v>
      </c>
      <c r="BN102" s="242">
        <f t="shared" si="65"/>
        <v>0</v>
      </c>
      <c r="BO102" s="243">
        <f t="shared" si="66"/>
        <v>0</v>
      </c>
      <c r="BP102" s="245"/>
      <c r="BQ102" s="246">
        <f>VLOOKUP(BT102,[2]תחזיות!$B$4:$E$1000,2)</f>
        <v>2.1483779999999977E-2</v>
      </c>
      <c r="BR102" s="134">
        <f t="shared" si="21"/>
        <v>1.3736483333333313E-3</v>
      </c>
      <c r="BS102" s="3">
        <f t="shared" si="67"/>
        <v>1489</v>
      </c>
      <c r="BT102" s="237">
        <v>50</v>
      </c>
      <c r="BU102" s="238">
        <f t="shared" si="68"/>
        <v>181323.48108926907</v>
      </c>
      <c r="BV102" s="238">
        <f t="shared" si="69"/>
        <v>1143.3082474481967</v>
      </c>
      <c r="BW102" s="238">
        <f t="shared" si="22"/>
        <v>894.23354985572439</v>
      </c>
      <c r="BX102" s="238">
        <f t="shared" si="23"/>
        <v>249.07469759247229</v>
      </c>
      <c r="BY102" s="239">
        <f t="shared" si="70"/>
        <v>55799.36591065918</v>
      </c>
      <c r="CA102" s="246">
        <f>VLOOKUP(CD102,[2]תחזיות!$B$4:$E$1000,4)</f>
        <v>2.835858959999997E-2</v>
      </c>
      <c r="CB102" s="134">
        <f t="shared" si="24"/>
        <v>1.9465491333333308E-3</v>
      </c>
      <c r="CC102" s="3">
        <f t="shared" si="71"/>
        <v>1489</v>
      </c>
      <c r="CD102" s="237">
        <v>50</v>
      </c>
      <c r="CE102" s="238">
        <f t="shared" si="72"/>
        <v>183302.93720635062</v>
      </c>
      <c r="CF102" s="238">
        <f t="shared" si="73"/>
        <v>1213.7685685137199</v>
      </c>
      <c r="CG102" s="238">
        <f t="shared" si="25"/>
        <v>856.96039495724403</v>
      </c>
      <c r="CH102" s="238">
        <f t="shared" si="26"/>
        <v>356.80817355647577</v>
      </c>
      <c r="CI102" s="239">
        <f t="shared" si="74"/>
        <v>58816.941304287706</v>
      </c>
      <c r="CJ102" s="1"/>
      <c r="CK102" s="246">
        <f>VLOOKUP(CN102,[2]תחזיות!$B$4:$E$1000,3)</f>
        <v>1.8681547826086938E-2</v>
      </c>
      <c r="CL102" s="134">
        <f t="shared" si="27"/>
        <v>1.1401289855072448E-3</v>
      </c>
      <c r="CM102" s="3">
        <f t="shared" si="75"/>
        <v>1489</v>
      </c>
      <c r="CN102" s="237">
        <v>50</v>
      </c>
      <c r="CO102" s="238">
        <f t="shared" si="76"/>
        <v>180905.64718174515</v>
      </c>
      <c r="CP102" s="238">
        <f t="shared" si="97"/>
        <v>1117.8533333578237</v>
      </c>
      <c r="CQ102" s="238">
        <f t="shared" si="28"/>
        <v>911.59756136396902</v>
      </c>
      <c r="CR102" s="238">
        <f t="shared" si="29"/>
        <v>206.25577199385467</v>
      </c>
      <c r="CS102" s="239">
        <f t="shared" si="77"/>
        <v>55232.437189805489</v>
      </c>
      <c r="CT102" s="1"/>
      <c r="CU102" s="237">
        <v>50</v>
      </c>
      <c r="CV102" s="238">
        <f t="shared" si="78"/>
        <v>593584.63176194089</v>
      </c>
      <c r="CW102" s="238">
        <f t="shared" si="78"/>
        <v>4537.4690689796753</v>
      </c>
      <c r="CX102" s="238">
        <f t="shared" si="78"/>
        <v>3360.155902356048</v>
      </c>
      <c r="CY102" s="238">
        <f t="shared" si="78"/>
        <v>1177.3131666236272</v>
      </c>
      <c r="CZ102" s="238">
        <f t="shared" si="78"/>
        <v>225234.81109565496</v>
      </c>
      <c r="DB102" s="237">
        <v>50</v>
      </c>
      <c r="DC102" s="238">
        <f t="shared" si="79"/>
        <v>596421.09923981084</v>
      </c>
      <c r="DD102" s="238">
        <f t="shared" si="79"/>
        <v>4615.1635849797603</v>
      </c>
      <c r="DE102" s="238">
        <f t="shared" si="79"/>
        <v>3328.7877812538691</v>
      </c>
      <c r="DF102" s="238">
        <f t="shared" si="79"/>
        <v>1286.3758037258906</v>
      </c>
      <c r="DG102" s="238">
        <f t="shared" si="79"/>
        <v>228414.81284602993</v>
      </c>
      <c r="DH102" s="247"/>
      <c r="DI102" s="237">
        <v>50</v>
      </c>
      <c r="DJ102" s="238">
        <f t="shared" si="80"/>
        <v>593057.51756721968</v>
      </c>
      <c r="DK102" s="238">
        <f t="shared" si="80"/>
        <v>4511.0916993230639</v>
      </c>
      <c r="DL102" s="238">
        <f t="shared" si="80"/>
        <v>3376.7669439286606</v>
      </c>
      <c r="DM102" s="238">
        <f t="shared" si="80"/>
        <v>1134.3247553944029</v>
      </c>
      <c r="DN102" s="238">
        <f t="shared" si="80"/>
        <v>224647.12004589775</v>
      </c>
      <c r="DP102" s="3">
        <f t="shared" si="81"/>
        <v>1489</v>
      </c>
      <c r="DQ102" s="237">
        <v>50</v>
      </c>
      <c r="DR102" s="238">
        <f t="shared" si="82"/>
        <v>0</v>
      </c>
      <c r="DS102" s="238">
        <f t="shared" si="83"/>
        <v>0</v>
      </c>
      <c r="DT102" s="238">
        <f t="shared" si="33"/>
        <v>0</v>
      </c>
      <c r="DU102" s="238">
        <f t="shared" si="84"/>
        <v>0</v>
      </c>
      <c r="DV102" s="239">
        <f t="shared" si="98"/>
        <v>0</v>
      </c>
      <c r="DX102" s="241">
        <f t="shared" si="85"/>
        <v>3.4599999999999999E-2</v>
      </c>
      <c r="DY102" s="241">
        <f t="shared" si="86"/>
        <v>2.8833333333333332E-3</v>
      </c>
      <c r="DZ102" s="237">
        <v>50</v>
      </c>
      <c r="EA102" s="242">
        <f t="shared" si="99"/>
        <v>0</v>
      </c>
      <c r="EB102" s="242">
        <f t="shared" si="100"/>
        <v>0</v>
      </c>
      <c r="EC102" s="242">
        <f t="shared" si="34"/>
        <v>0</v>
      </c>
      <c r="ED102" s="242">
        <f t="shared" si="35"/>
        <v>0</v>
      </c>
      <c r="EE102" s="243">
        <f t="shared" si="87"/>
        <v>0</v>
      </c>
      <c r="EF102" s="248"/>
      <c r="EG102" s="241">
        <f t="shared" si="88"/>
        <v>3.4599999999999999E-2</v>
      </c>
      <c r="EH102" s="241">
        <f t="shared" si="89"/>
        <v>2.8833333333333332E-3</v>
      </c>
      <c r="EI102" s="237">
        <v>50</v>
      </c>
      <c r="EJ102" s="242">
        <f t="shared" si="101"/>
        <v>0</v>
      </c>
      <c r="EK102" s="242">
        <f t="shared" si="102"/>
        <v>0</v>
      </c>
      <c r="EL102" s="242">
        <f t="shared" si="36"/>
        <v>0</v>
      </c>
      <c r="EM102" s="242">
        <f t="shared" si="37"/>
        <v>0</v>
      </c>
      <c r="EN102" s="243">
        <f t="shared" si="90"/>
        <v>0</v>
      </c>
      <c r="EO102" s="248"/>
      <c r="EP102" s="241">
        <f t="shared" si="91"/>
        <v>3.4599999999999999E-2</v>
      </c>
      <c r="EQ102" s="241">
        <f t="shared" si="92"/>
        <v>2.8833333333333332E-3</v>
      </c>
      <c r="ER102" s="237">
        <v>50</v>
      </c>
      <c r="ES102" s="242">
        <f t="shared" si="103"/>
        <v>0</v>
      </c>
      <c r="ET102" s="242">
        <f t="shared" si="104"/>
        <v>0</v>
      </c>
      <c r="EU102" s="242">
        <f t="shared" si="38"/>
        <v>0</v>
      </c>
      <c r="EV102" s="242">
        <f t="shared" si="39"/>
        <v>0</v>
      </c>
      <c r="EW102" s="243">
        <f t="shared" si="93"/>
        <v>0</v>
      </c>
    </row>
    <row r="103" spans="1:153" ht="14.25" customHeight="1" thickBot="1" x14ac:dyDescent="0.25">
      <c r="A103" s="3">
        <f t="shared" si="40"/>
        <v>1520</v>
      </c>
      <c r="B103" s="237">
        <v>51</v>
      </c>
      <c r="C103" s="238">
        <f t="shared" si="41"/>
        <v>380510.41007986426</v>
      </c>
      <c r="D103" s="238">
        <f t="shared" si="5"/>
        <v>3145.2470524113855</v>
      </c>
      <c r="E103" s="238">
        <f t="shared" si="6"/>
        <v>2267.9591625050339</v>
      </c>
      <c r="F103" s="238">
        <f t="shared" si="7"/>
        <v>877.28788990635155</v>
      </c>
      <c r="G103" s="239">
        <f t="shared" si="42"/>
        <v>160407.59967298064</v>
      </c>
      <c r="I103" s="240">
        <f>VLOOKUP(K103,[2]תחזיות!$B$4:$H$1000,5)</f>
        <v>1.11E-2</v>
      </c>
      <c r="J103" s="134">
        <f t="shared" si="8"/>
        <v>9.2500000000000004E-4</v>
      </c>
      <c r="K103" s="237">
        <v>51</v>
      </c>
      <c r="L103" s="242">
        <f t="shared" si="43"/>
        <v>29311.906697179471</v>
      </c>
      <c r="M103" s="242">
        <f t="shared" si="44"/>
        <v>249.14401435652914</v>
      </c>
      <c r="N103" s="242">
        <f t="shared" si="9"/>
        <v>203.68341832155176</v>
      </c>
      <c r="O103" s="242">
        <f t="shared" si="10"/>
        <v>45.460596034977392</v>
      </c>
      <c r="P103" s="243">
        <f t="shared" si="45"/>
        <v>12422.236578783071</v>
      </c>
      <c r="Q103" s="244"/>
      <c r="R103" s="240">
        <f>VLOOKUP(T103,[2]תחזיות!$B$4:$H$1000,7)</f>
        <v>1.8870000000000001E-2</v>
      </c>
      <c r="S103" s="134">
        <f t="shared" si="11"/>
        <v>1.5725000000000001E-3</v>
      </c>
      <c r="T103" s="237">
        <v>51</v>
      </c>
      <c r="U103" s="242">
        <f t="shared" si="46"/>
        <v>30183.313308681449</v>
      </c>
      <c r="V103" s="242">
        <f t="shared" si="47"/>
        <v>256.55075672813047</v>
      </c>
      <c r="W103" s="242">
        <f t="shared" si="12"/>
        <v>209.7386735873514</v>
      </c>
      <c r="X103" s="242">
        <f t="shared" si="48"/>
        <v>46.812083140779073</v>
      </c>
      <c r="Y103" s="243">
        <f t="shared" si="49"/>
        <v>12592.069677901107</v>
      </c>
      <c r="Z103" s="245"/>
      <c r="AA103" s="240">
        <f>VLOOKUP(AC103,[2]תחזיות!$B$4:$H$1000,6)</f>
        <v>1.0090909090909091E-2</v>
      </c>
      <c r="AB103" s="134">
        <f t="shared" si="13"/>
        <v>8.4090909090909095E-4</v>
      </c>
      <c r="AC103" s="237">
        <v>51</v>
      </c>
      <c r="AD103" s="242">
        <f t="shared" si="50"/>
        <v>29200.825531321854</v>
      </c>
      <c r="AE103" s="242">
        <f t="shared" si="51"/>
        <v>248.1998517038883</v>
      </c>
      <c r="AF103" s="242">
        <f t="shared" si="14"/>
        <v>202.91153432892156</v>
      </c>
      <c r="AG103" s="242">
        <f t="shared" si="52"/>
        <v>45.288317374966738</v>
      </c>
      <c r="AH103" s="243">
        <f t="shared" si="53"/>
        <v>12400.530087226884</v>
      </c>
      <c r="AI103" s="245"/>
      <c r="AJ103" s="241">
        <f t="shared" si="54"/>
        <v>2.7619999999999999E-2</v>
      </c>
      <c r="AK103" s="241">
        <f t="shared" si="55"/>
        <v>2.3016666666666667E-3</v>
      </c>
      <c r="AL103" s="240">
        <f>VLOOKUP(AN103,[2]תחזיות!$B$4:$H$1000,5)</f>
        <v>1.11E-2</v>
      </c>
      <c r="AM103" s="134">
        <f t="shared" si="15"/>
        <v>9.2500000000000004E-4</v>
      </c>
      <c r="AN103" s="237">
        <v>51</v>
      </c>
      <c r="AO103" s="242">
        <f t="shared" si="56"/>
        <v>0</v>
      </c>
      <c r="AP103" s="242">
        <f t="shared" si="94"/>
        <v>0</v>
      </c>
      <c r="AQ103" s="242">
        <f t="shared" si="16"/>
        <v>0</v>
      </c>
      <c r="AR103" s="242">
        <f t="shared" si="57"/>
        <v>0</v>
      </c>
      <c r="AS103" s="243">
        <f t="shared" si="58"/>
        <v>0</v>
      </c>
      <c r="AT103" s="244"/>
      <c r="AU103" s="241">
        <f t="shared" si="59"/>
        <v>2.7619999999999999E-2</v>
      </c>
      <c r="AV103" s="241">
        <f t="shared" si="60"/>
        <v>2.3016666666666667E-3</v>
      </c>
      <c r="AW103" s="240">
        <f>VLOOKUP(AY103,[2]תחזיות!$B$4:$H$1000,7)</f>
        <v>1.8870000000000001E-2</v>
      </c>
      <c r="AX103" s="134">
        <f t="shared" si="17"/>
        <v>1.5725000000000001E-3</v>
      </c>
      <c r="AY103" s="237">
        <v>51</v>
      </c>
      <c r="AZ103" s="242">
        <f t="shared" si="61"/>
        <v>0</v>
      </c>
      <c r="BA103" s="242">
        <f t="shared" si="95"/>
        <v>0</v>
      </c>
      <c r="BB103" s="242">
        <f t="shared" si="18"/>
        <v>0</v>
      </c>
      <c r="BC103" s="242">
        <f t="shared" si="62"/>
        <v>0</v>
      </c>
      <c r="BD103" s="243">
        <f t="shared" si="63"/>
        <v>0</v>
      </c>
      <c r="BE103" s="245"/>
      <c r="BF103" s="245"/>
      <c r="BG103" s="245"/>
      <c r="BH103" s="240">
        <f>VLOOKUP(BJ103,[2]תחזיות!$B$4:$H$1000,6)</f>
        <v>1.0090909090909091E-2</v>
      </c>
      <c r="BI103" s="134">
        <f t="shared" si="19"/>
        <v>8.4090909090909095E-4</v>
      </c>
      <c r="BJ103" s="237">
        <v>51</v>
      </c>
      <c r="BK103" s="242">
        <f t="shared" si="64"/>
        <v>0</v>
      </c>
      <c r="BL103" s="242">
        <f t="shared" si="96"/>
        <v>0</v>
      </c>
      <c r="BM103" s="242">
        <f t="shared" si="20"/>
        <v>0</v>
      </c>
      <c r="BN103" s="242">
        <f t="shared" si="65"/>
        <v>0</v>
      </c>
      <c r="BO103" s="243">
        <f t="shared" si="66"/>
        <v>0</v>
      </c>
      <c r="BP103" s="245"/>
      <c r="BQ103" s="246">
        <f>VLOOKUP(BT103,[2]תחזיות!$B$4:$E$1000,2)</f>
        <v>2.1615259999999976E-2</v>
      </c>
      <c r="BR103" s="134">
        <f t="shared" si="21"/>
        <v>1.384604999999998E-3</v>
      </c>
      <c r="BS103" s="3">
        <f t="shared" si="67"/>
        <v>1520</v>
      </c>
      <c r="BT103" s="237">
        <v>51</v>
      </c>
      <c r="BU103" s="238">
        <f t="shared" si="68"/>
        <v>180429.24753941334</v>
      </c>
      <c r="BV103" s="238">
        <f t="shared" si="69"/>
        <v>1144.3828874829305</v>
      </c>
      <c r="BW103" s="238">
        <f t="shared" si="22"/>
        <v>894.55964919362145</v>
      </c>
      <c r="BX103" s="238">
        <f t="shared" si="23"/>
        <v>249.82323828930905</v>
      </c>
      <c r="BY103" s="239">
        <f t="shared" si="70"/>
        <v>56943.748798142115</v>
      </c>
      <c r="CA103" s="246">
        <f>VLOOKUP(CD103,[2]תחזיות!$B$4:$E$1000,4)</f>
        <v>2.8532143199999971E-2</v>
      </c>
      <c r="CB103" s="134">
        <f t="shared" si="24"/>
        <v>1.9610119333333307E-3</v>
      </c>
      <c r="CC103" s="3">
        <f t="shared" si="71"/>
        <v>1520</v>
      </c>
      <c r="CD103" s="237">
        <v>51</v>
      </c>
      <c r="CE103" s="238">
        <f t="shared" si="72"/>
        <v>182445.97681139337</v>
      </c>
      <c r="CF103" s="238">
        <f t="shared" si="73"/>
        <v>1215.2474236730509</v>
      </c>
      <c r="CG103" s="238">
        <f t="shared" si="25"/>
        <v>857.46868595725232</v>
      </c>
      <c r="CH103" s="238">
        <f t="shared" si="26"/>
        <v>357.77873771579851</v>
      </c>
      <c r="CI103" s="239">
        <f t="shared" si="74"/>
        <v>60032.188727960754</v>
      </c>
      <c r="CJ103" s="1"/>
      <c r="CK103" s="246">
        <f>VLOOKUP(CN103,[2]תחזיות!$B$4:$E$1000,3)</f>
        <v>1.8795878260869547E-2</v>
      </c>
      <c r="CL103" s="134">
        <f t="shared" si="27"/>
        <v>1.1496565217391289E-3</v>
      </c>
      <c r="CM103" s="3">
        <f t="shared" si="75"/>
        <v>1520</v>
      </c>
      <c r="CN103" s="237">
        <v>51</v>
      </c>
      <c r="CO103" s="238">
        <f t="shared" si="76"/>
        <v>179994.04962038118</v>
      </c>
      <c r="CP103" s="238">
        <f t="shared" si="97"/>
        <v>1118.7737150946498</v>
      </c>
      <c r="CQ103" s="238">
        <f t="shared" si="28"/>
        <v>911.84238207434214</v>
      </c>
      <c r="CR103" s="238">
        <f t="shared" si="29"/>
        <v>206.93133302030759</v>
      </c>
      <c r="CS103" s="239">
        <f t="shared" si="77"/>
        <v>56351.210904900137</v>
      </c>
      <c r="CT103" s="1"/>
      <c r="CU103" s="237">
        <v>51</v>
      </c>
      <c r="CV103" s="238">
        <f t="shared" si="78"/>
        <v>590251.56431645714</v>
      </c>
      <c r="CW103" s="238">
        <f t="shared" si="78"/>
        <v>4538.7739542508452</v>
      </c>
      <c r="CX103" s="238">
        <f t="shared" si="78"/>
        <v>3366.202230020207</v>
      </c>
      <c r="CY103" s="238">
        <f t="shared" si="78"/>
        <v>1172.571724230638</v>
      </c>
      <c r="CZ103" s="238">
        <f t="shared" si="78"/>
        <v>229773.58504990581</v>
      </c>
      <c r="DB103" s="237">
        <v>51</v>
      </c>
      <c r="DC103" s="238">
        <f t="shared" si="79"/>
        <v>593139.70019993908</v>
      </c>
      <c r="DD103" s="238">
        <f t="shared" si="79"/>
        <v>4617.0452328125666</v>
      </c>
      <c r="DE103" s="238">
        <f t="shared" si="79"/>
        <v>3335.1665220496375</v>
      </c>
      <c r="DF103" s="238">
        <f t="shared" si="79"/>
        <v>1281.8787107629291</v>
      </c>
      <c r="DG103" s="238">
        <f t="shared" si="79"/>
        <v>233031.85807884252</v>
      </c>
      <c r="DH103" s="247"/>
      <c r="DI103" s="237">
        <v>51</v>
      </c>
      <c r="DJ103" s="238">
        <f t="shared" si="80"/>
        <v>589705.28523156734</v>
      </c>
      <c r="DK103" s="238">
        <f t="shared" si="80"/>
        <v>4512.2206192099238</v>
      </c>
      <c r="DL103" s="238">
        <f t="shared" si="80"/>
        <v>3382.7130789082976</v>
      </c>
      <c r="DM103" s="238">
        <f t="shared" si="80"/>
        <v>1129.5075403016258</v>
      </c>
      <c r="DN103" s="238">
        <f t="shared" si="80"/>
        <v>229159.34066510765</v>
      </c>
      <c r="DP103" s="3">
        <f t="shared" si="81"/>
        <v>1520</v>
      </c>
      <c r="DQ103" s="237">
        <v>51</v>
      </c>
      <c r="DR103" s="238">
        <f t="shared" si="82"/>
        <v>0</v>
      </c>
      <c r="DS103" s="238">
        <f t="shared" si="83"/>
        <v>0</v>
      </c>
      <c r="DT103" s="238">
        <f t="shared" si="33"/>
        <v>0</v>
      </c>
      <c r="DU103" s="238">
        <f t="shared" si="84"/>
        <v>0</v>
      </c>
      <c r="DV103" s="239">
        <f t="shared" si="98"/>
        <v>0</v>
      </c>
      <c r="DX103" s="241">
        <f t="shared" si="85"/>
        <v>3.4599999999999999E-2</v>
      </c>
      <c r="DY103" s="241">
        <f t="shared" si="86"/>
        <v>2.8833333333333332E-3</v>
      </c>
      <c r="DZ103" s="237">
        <v>51</v>
      </c>
      <c r="EA103" s="242">
        <f t="shared" si="99"/>
        <v>0</v>
      </c>
      <c r="EB103" s="242">
        <f t="shared" si="100"/>
        <v>0</v>
      </c>
      <c r="EC103" s="242">
        <f t="shared" si="34"/>
        <v>0</v>
      </c>
      <c r="ED103" s="242">
        <f t="shared" si="35"/>
        <v>0</v>
      </c>
      <c r="EE103" s="243">
        <f t="shared" si="87"/>
        <v>0</v>
      </c>
      <c r="EF103" s="248"/>
      <c r="EG103" s="241">
        <f t="shared" si="88"/>
        <v>3.4599999999999999E-2</v>
      </c>
      <c r="EH103" s="241">
        <f t="shared" si="89"/>
        <v>2.8833333333333332E-3</v>
      </c>
      <c r="EI103" s="237">
        <v>51</v>
      </c>
      <c r="EJ103" s="242">
        <f t="shared" si="101"/>
        <v>0</v>
      </c>
      <c r="EK103" s="242">
        <f t="shared" si="102"/>
        <v>0</v>
      </c>
      <c r="EL103" s="242">
        <f t="shared" si="36"/>
        <v>0</v>
      </c>
      <c r="EM103" s="242">
        <f t="shared" si="37"/>
        <v>0</v>
      </c>
      <c r="EN103" s="243">
        <f t="shared" si="90"/>
        <v>0</v>
      </c>
      <c r="EO103" s="248"/>
      <c r="EP103" s="241">
        <f t="shared" si="91"/>
        <v>3.4599999999999999E-2</v>
      </c>
      <c r="EQ103" s="241">
        <f t="shared" si="92"/>
        <v>2.8833333333333332E-3</v>
      </c>
      <c r="ER103" s="237">
        <v>51</v>
      </c>
      <c r="ES103" s="242">
        <f t="shared" si="103"/>
        <v>0</v>
      </c>
      <c r="ET103" s="242">
        <f t="shared" si="104"/>
        <v>0</v>
      </c>
      <c r="EU103" s="242">
        <f t="shared" si="38"/>
        <v>0</v>
      </c>
      <c r="EV103" s="242">
        <f t="shared" si="39"/>
        <v>0</v>
      </c>
      <c r="EW103" s="243">
        <f t="shared" si="93"/>
        <v>0</v>
      </c>
    </row>
    <row r="104" spans="1:153" ht="14.25" customHeight="1" thickBot="1" x14ac:dyDescent="0.25">
      <c r="A104" s="3">
        <f t="shared" si="40"/>
        <v>1549</v>
      </c>
      <c r="B104" s="237">
        <v>52</v>
      </c>
      <c r="C104" s="238">
        <f t="shared" si="41"/>
        <v>378242.45091735921</v>
      </c>
      <c r="D104" s="238">
        <f t="shared" si="5"/>
        <v>3145.2470524113855</v>
      </c>
      <c r="E104" s="238">
        <f t="shared" si="6"/>
        <v>2273.1880683519207</v>
      </c>
      <c r="F104" s="238">
        <f t="shared" si="7"/>
        <v>872.05898405946493</v>
      </c>
      <c r="G104" s="239">
        <f t="shared" si="42"/>
        <v>163552.84672539201</v>
      </c>
      <c r="I104" s="240">
        <f>VLOOKUP(K104,[2]תחזיות!$B$4:$H$1000,5)</f>
        <v>1.11E-2</v>
      </c>
      <c r="J104" s="134">
        <f t="shared" si="8"/>
        <v>9.2500000000000004E-4</v>
      </c>
      <c r="K104" s="237">
        <v>52</v>
      </c>
      <c r="L104" s="242">
        <f t="shared" si="43"/>
        <v>29135.148385390865</v>
      </c>
      <c r="M104" s="242">
        <f t="shared" si="44"/>
        <v>249.37447256980897</v>
      </c>
      <c r="N104" s="242">
        <f t="shared" si="9"/>
        <v>204.18801558320743</v>
      </c>
      <c r="O104" s="242">
        <f t="shared" si="10"/>
        <v>45.186456986601549</v>
      </c>
      <c r="P104" s="243">
        <f t="shared" si="45"/>
        <v>12671.61105135288</v>
      </c>
      <c r="Q104" s="244"/>
      <c r="R104" s="240">
        <f>VLOOKUP(T104,[2]תחזיות!$B$4:$H$1000,7)</f>
        <v>1.8870000000000001E-2</v>
      </c>
      <c r="S104" s="134">
        <f t="shared" si="11"/>
        <v>1.5725000000000001E-3</v>
      </c>
      <c r="T104" s="237">
        <v>52</v>
      </c>
      <c r="U104" s="242">
        <f t="shared" si="46"/>
        <v>30020.70808120778</v>
      </c>
      <c r="V104" s="242">
        <f t="shared" si="47"/>
        <v>256.95418279308535</v>
      </c>
      <c r="W104" s="242">
        <f t="shared" si="12"/>
        <v>210.39428831528627</v>
      </c>
      <c r="X104" s="242">
        <f t="shared" si="48"/>
        <v>46.559894477799077</v>
      </c>
      <c r="Y104" s="243">
        <f t="shared" si="49"/>
        <v>12849.023860694193</v>
      </c>
      <c r="Z104" s="245"/>
      <c r="AA104" s="240">
        <f>VLOOKUP(AC104,[2]תחזיות!$B$4:$H$1000,6)</f>
        <v>1.0090909090909091E-2</v>
      </c>
      <c r="AB104" s="134">
        <f t="shared" si="13"/>
        <v>8.4090909090909095E-4</v>
      </c>
      <c r="AC104" s="237">
        <v>52</v>
      </c>
      <c r="AD104" s="242">
        <f t="shared" si="50"/>
        <v>29022.298606490403</v>
      </c>
      <c r="AE104" s="242">
        <f t="shared" si="51"/>
        <v>248.40856521554838</v>
      </c>
      <c r="AF104" s="242">
        <f t="shared" si="14"/>
        <v>203.39712987677856</v>
      </c>
      <c r="AG104" s="242">
        <f t="shared" si="52"/>
        <v>45.011435338769815</v>
      </c>
      <c r="AH104" s="243">
        <f t="shared" si="53"/>
        <v>12648.938652442432</v>
      </c>
      <c r="AI104" s="245"/>
      <c r="AJ104" s="241">
        <f t="shared" si="54"/>
        <v>2.7619999999999999E-2</v>
      </c>
      <c r="AK104" s="241">
        <f t="shared" si="55"/>
        <v>2.3016666666666667E-3</v>
      </c>
      <c r="AL104" s="240">
        <f>VLOOKUP(AN104,[2]תחזיות!$B$4:$H$1000,5)</f>
        <v>1.11E-2</v>
      </c>
      <c r="AM104" s="134">
        <f t="shared" si="15"/>
        <v>9.2500000000000004E-4</v>
      </c>
      <c r="AN104" s="237">
        <v>52</v>
      </c>
      <c r="AO104" s="242">
        <f t="shared" si="56"/>
        <v>0</v>
      </c>
      <c r="AP104" s="242">
        <f t="shared" si="94"/>
        <v>0</v>
      </c>
      <c r="AQ104" s="242">
        <f t="shared" si="16"/>
        <v>0</v>
      </c>
      <c r="AR104" s="242">
        <f t="shared" si="57"/>
        <v>0</v>
      </c>
      <c r="AS104" s="243">
        <f t="shared" si="58"/>
        <v>0</v>
      </c>
      <c r="AT104" s="244"/>
      <c r="AU104" s="241">
        <f t="shared" si="59"/>
        <v>2.7619999999999999E-2</v>
      </c>
      <c r="AV104" s="241">
        <f t="shared" si="60"/>
        <v>2.3016666666666667E-3</v>
      </c>
      <c r="AW104" s="240">
        <f>VLOOKUP(AY104,[2]תחזיות!$B$4:$H$1000,7)</f>
        <v>1.8870000000000001E-2</v>
      </c>
      <c r="AX104" s="134">
        <f t="shared" si="17"/>
        <v>1.5725000000000001E-3</v>
      </c>
      <c r="AY104" s="237">
        <v>52</v>
      </c>
      <c r="AZ104" s="242">
        <f t="shared" si="61"/>
        <v>0</v>
      </c>
      <c r="BA104" s="242">
        <f t="shared" si="95"/>
        <v>0</v>
      </c>
      <c r="BB104" s="242">
        <f t="shared" si="18"/>
        <v>0</v>
      </c>
      <c r="BC104" s="242">
        <f t="shared" si="62"/>
        <v>0</v>
      </c>
      <c r="BD104" s="243">
        <f t="shared" si="63"/>
        <v>0</v>
      </c>
      <c r="BE104" s="245"/>
      <c r="BF104" s="245"/>
      <c r="BG104" s="245"/>
      <c r="BH104" s="240">
        <f>VLOOKUP(BJ104,[2]תחזיות!$B$4:$H$1000,6)</f>
        <v>1.0090909090909091E-2</v>
      </c>
      <c r="BI104" s="134">
        <f t="shared" si="19"/>
        <v>8.4090909090909095E-4</v>
      </c>
      <c r="BJ104" s="237">
        <v>52</v>
      </c>
      <c r="BK104" s="242">
        <f t="shared" si="64"/>
        <v>0</v>
      </c>
      <c r="BL104" s="242">
        <f t="shared" si="96"/>
        <v>0</v>
      </c>
      <c r="BM104" s="242">
        <f t="shared" si="20"/>
        <v>0</v>
      </c>
      <c r="BN104" s="242">
        <f t="shared" si="65"/>
        <v>0</v>
      </c>
      <c r="BO104" s="243">
        <f t="shared" si="66"/>
        <v>0</v>
      </c>
      <c r="BP104" s="245"/>
      <c r="BQ104" s="246">
        <f>VLOOKUP(BT104,[2]תחזיות!$B$4:$E$1000,2)</f>
        <v>2.1746739999999976E-2</v>
      </c>
      <c r="BR104" s="134">
        <f t="shared" si="21"/>
        <v>1.3955616666666646E-3</v>
      </c>
      <c r="BS104" s="3">
        <f t="shared" si="67"/>
        <v>1549</v>
      </c>
      <c r="BT104" s="237">
        <v>52</v>
      </c>
      <c r="BU104" s="238">
        <f t="shared" si="68"/>
        <v>179534.68789021971</v>
      </c>
      <c r="BV104" s="238">
        <f t="shared" si="69"/>
        <v>1145.4524123993413</v>
      </c>
      <c r="BW104" s="238">
        <f t="shared" si="22"/>
        <v>894.90068414278676</v>
      </c>
      <c r="BX104" s="238">
        <f t="shared" si="23"/>
        <v>250.55172825655447</v>
      </c>
      <c r="BY104" s="239">
        <f t="shared" si="70"/>
        <v>58089.201210541454</v>
      </c>
      <c r="CA104" s="246">
        <f>VLOOKUP(CD104,[2]תחזיות!$B$4:$E$1000,4)</f>
        <v>2.8705696799999968E-2</v>
      </c>
      <c r="CB104" s="134">
        <f t="shared" si="24"/>
        <v>1.9754747333333308E-3</v>
      </c>
      <c r="CC104" s="3">
        <f t="shared" si="71"/>
        <v>1549</v>
      </c>
      <c r="CD104" s="237">
        <v>52</v>
      </c>
      <c r="CE104" s="238">
        <f t="shared" si="72"/>
        <v>181588.50812543611</v>
      </c>
      <c r="CF104" s="238">
        <f t="shared" si="73"/>
        <v>1216.7196301651479</v>
      </c>
      <c r="CG104" s="238">
        <f t="shared" si="25"/>
        <v>857.99612049965458</v>
      </c>
      <c r="CH104" s="238">
        <f t="shared" si="26"/>
        <v>358.72350966549328</v>
      </c>
      <c r="CI104" s="239">
        <f t="shared" si="74"/>
        <v>61248.908358125904</v>
      </c>
      <c r="CJ104" s="1"/>
      <c r="CK104" s="246">
        <f>VLOOKUP(CN104,[2]תחזיות!$B$4:$E$1000,3)</f>
        <v>1.8910208695652155E-2</v>
      </c>
      <c r="CL104" s="134">
        <f t="shared" si="27"/>
        <v>1.1591840579710129E-3</v>
      </c>
      <c r="CM104" s="3">
        <f t="shared" si="75"/>
        <v>1549</v>
      </c>
      <c r="CN104" s="237">
        <v>52</v>
      </c>
      <c r="CO104" s="238">
        <f t="shared" si="76"/>
        <v>179082.20723830684</v>
      </c>
      <c r="CP104" s="238">
        <f t="shared" si="97"/>
        <v>1119.6896140648503</v>
      </c>
      <c r="CQ104" s="238">
        <f t="shared" si="28"/>
        <v>912.10037436794391</v>
      </c>
      <c r="CR104" s="238">
        <f t="shared" si="29"/>
        <v>207.58923969690642</v>
      </c>
      <c r="CS104" s="239">
        <f t="shared" si="77"/>
        <v>57470.900518964991</v>
      </c>
      <c r="CT104" s="1"/>
      <c r="CU104" s="237">
        <v>52</v>
      </c>
      <c r="CV104" s="238">
        <f t="shared" si="78"/>
        <v>586912.28719296982</v>
      </c>
      <c r="CW104" s="238">
        <f t="shared" si="78"/>
        <v>4540.0739373805354</v>
      </c>
      <c r="CX104" s="238">
        <f t="shared" si="78"/>
        <v>3372.2767680779152</v>
      </c>
      <c r="CY104" s="238">
        <f t="shared" si="78"/>
        <v>1167.7971693026209</v>
      </c>
      <c r="CZ104" s="238">
        <f t="shared" si="78"/>
        <v>234313.65898728633</v>
      </c>
      <c r="DB104" s="237">
        <v>52</v>
      </c>
      <c r="DC104" s="238">
        <f t="shared" si="79"/>
        <v>589851.66712400317</v>
      </c>
      <c r="DD104" s="238">
        <f t="shared" si="79"/>
        <v>4618.9208653696187</v>
      </c>
      <c r="DE104" s="238">
        <f t="shared" si="79"/>
        <v>3341.5784771668614</v>
      </c>
      <c r="DF104" s="238">
        <f t="shared" si="79"/>
        <v>1277.3423882027573</v>
      </c>
      <c r="DG104" s="238">
        <f t="shared" si="79"/>
        <v>237650.7789442121</v>
      </c>
      <c r="DH104" s="247"/>
      <c r="DI104" s="237">
        <v>52</v>
      </c>
      <c r="DJ104" s="238">
        <f t="shared" si="80"/>
        <v>586346.95676215645</v>
      </c>
      <c r="DK104" s="238">
        <f t="shared" si="80"/>
        <v>4513.3452316917846</v>
      </c>
      <c r="DL104" s="238">
        <f t="shared" si="80"/>
        <v>3388.6855725966434</v>
      </c>
      <c r="DM104" s="238">
        <f t="shared" si="80"/>
        <v>1124.6596590951413</v>
      </c>
      <c r="DN104" s="238">
        <f t="shared" si="80"/>
        <v>233672.68589679943</v>
      </c>
      <c r="DP104" s="3">
        <f t="shared" si="81"/>
        <v>1549</v>
      </c>
      <c r="DQ104" s="237">
        <v>52</v>
      </c>
      <c r="DR104" s="238">
        <f t="shared" si="82"/>
        <v>0</v>
      </c>
      <c r="DS104" s="238">
        <f t="shared" si="83"/>
        <v>0</v>
      </c>
      <c r="DT104" s="238">
        <f t="shared" si="33"/>
        <v>0</v>
      </c>
      <c r="DU104" s="238">
        <f t="shared" si="84"/>
        <v>0</v>
      </c>
      <c r="DV104" s="239">
        <f t="shared" si="98"/>
        <v>0</v>
      </c>
      <c r="DX104" s="241">
        <f t="shared" si="85"/>
        <v>3.4599999999999999E-2</v>
      </c>
      <c r="DY104" s="241">
        <f t="shared" si="86"/>
        <v>2.8833333333333332E-3</v>
      </c>
      <c r="DZ104" s="237">
        <v>52</v>
      </c>
      <c r="EA104" s="242">
        <f t="shared" si="99"/>
        <v>0</v>
      </c>
      <c r="EB104" s="242">
        <f t="shared" si="100"/>
        <v>0</v>
      </c>
      <c r="EC104" s="242">
        <f t="shared" si="34"/>
        <v>0</v>
      </c>
      <c r="ED104" s="242">
        <f t="shared" si="35"/>
        <v>0</v>
      </c>
      <c r="EE104" s="243">
        <f t="shared" si="87"/>
        <v>0</v>
      </c>
      <c r="EF104" s="248"/>
      <c r="EG104" s="241">
        <f t="shared" si="88"/>
        <v>3.4599999999999999E-2</v>
      </c>
      <c r="EH104" s="241">
        <f t="shared" si="89"/>
        <v>2.8833333333333332E-3</v>
      </c>
      <c r="EI104" s="237">
        <v>52</v>
      </c>
      <c r="EJ104" s="242">
        <f t="shared" si="101"/>
        <v>0</v>
      </c>
      <c r="EK104" s="242">
        <f t="shared" si="102"/>
        <v>0</v>
      </c>
      <c r="EL104" s="242">
        <f t="shared" si="36"/>
        <v>0</v>
      </c>
      <c r="EM104" s="242">
        <f t="shared" si="37"/>
        <v>0</v>
      </c>
      <c r="EN104" s="243">
        <f t="shared" si="90"/>
        <v>0</v>
      </c>
      <c r="EO104" s="248"/>
      <c r="EP104" s="241">
        <f t="shared" si="91"/>
        <v>3.4599999999999999E-2</v>
      </c>
      <c r="EQ104" s="241">
        <f t="shared" si="92"/>
        <v>2.8833333333333332E-3</v>
      </c>
      <c r="ER104" s="237">
        <v>52</v>
      </c>
      <c r="ES104" s="242">
        <f t="shared" si="103"/>
        <v>0</v>
      </c>
      <c r="ET104" s="242">
        <f t="shared" si="104"/>
        <v>0</v>
      </c>
      <c r="EU104" s="242">
        <f t="shared" si="38"/>
        <v>0</v>
      </c>
      <c r="EV104" s="242">
        <f t="shared" si="39"/>
        <v>0</v>
      </c>
      <c r="EW104" s="243">
        <f t="shared" si="93"/>
        <v>0</v>
      </c>
    </row>
    <row r="105" spans="1:153" ht="14.25" customHeight="1" thickBot="1" x14ac:dyDescent="0.25">
      <c r="A105" s="3">
        <f t="shared" si="40"/>
        <v>1580</v>
      </c>
      <c r="B105" s="237">
        <v>53</v>
      </c>
      <c r="C105" s="238">
        <f t="shared" si="41"/>
        <v>375969.26284900727</v>
      </c>
      <c r="D105" s="238">
        <f t="shared" si="5"/>
        <v>3145.2470524113855</v>
      </c>
      <c r="E105" s="238">
        <f t="shared" si="6"/>
        <v>2278.429029731732</v>
      </c>
      <c r="F105" s="238">
        <f t="shared" si="7"/>
        <v>866.8180226796535</v>
      </c>
      <c r="G105" s="239">
        <f t="shared" si="42"/>
        <v>166698.09377780338</v>
      </c>
      <c r="I105" s="240">
        <f>VLOOKUP(K105,[2]תחזיות!$B$4:$H$1000,5)</f>
        <v>1.11E-2</v>
      </c>
      <c r="J105" s="134">
        <f t="shared" si="8"/>
        <v>9.2500000000000004E-4</v>
      </c>
      <c r="K105" s="237">
        <v>53</v>
      </c>
      <c r="L105" s="242">
        <f t="shared" si="43"/>
        <v>28957.721508149731</v>
      </c>
      <c r="M105" s="242">
        <f t="shared" si="44"/>
        <v>249.60514395693608</v>
      </c>
      <c r="N105" s="242">
        <f t="shared" si="9"/>
        <v>204.69386291420389</v>
      </c>
      <c r="O105" s="242">
        <f t="shared" si="10"/>
        <v>44.911281042732192</v>
      </c>
      <c r="P105" s="243">
        <f t="shared" si="45"/>
        <v>12921.216195309817</v>
      </c>
      <c r="Q105" s="244"/>
      <c r="R105" s="240">
        <f>VLOOKUP(T105,[2]תחזיות!$B$4:$H$1000,7)</f>
        <v>1.8870000000000001E-2</v>
      </c>
      <c r="S105" s="134">
        <f t="shared" si="11"/>
        <v>1.5725000000000001E-3</v>
      </c>
      <c r="T105" s="237">
        <v>53</v>
      </c>
      <c r="U105" s="242">
        <f t="shared" si="46"/>
        <v>29857.190511331817</v>
      </c>
      <c r="V105" s="242">
        <f t="shared" si="47"/>
        <v>257.35824324552755</v>
      </c>
      <c r="W105" s="242">
        <f t="shared" si="12"/>
        <v>211.05195240619349</v>
      </c>
      <c r="X105" s="242">
        <f t="shared" si="48"/>
        <v>46.306290839334039</v>
      </c>
      <c r="Y105" s="243">
        <f t="shared" si="49"/>
        <v>13106.382103939721</v>
      </c>
      <c r="Z105" s="245"/>
      <c r="AA105" s="240">
        <f>VLOOKUP(AC105,[2]תחזיות!$B$4:$H$1000,6)</f>
        <v>1.0090909090909091E-2</v>
      </c>
      <c r="AB105" s="134">
        <f t="shared" si="13"/>
        <v>8.4090909090909095E-4</v>
      </c>
      <c r="AC105" s="237">
        <v>53</v>
      </c>
      <c r="AD105" s="242">
        <f t="shared" si="50"/>
        <v>28843.135552855325</v>
      </c>
      <c r="AE105" s="242">
        <f t="shared" si="51"/>
        <v>248.61745423629785</v>
      </c>
      <c r="AF105" s="242">
        <f t="shared" si="14"/>
        <v>203.88388752237873</v>
      </c>
      <c r="AG105" s="242">
        <f t="shared" si="52"/>
        <v>44.73356671391911</v>
      </c>
      <c r="AH105" s="243">
        <f t="shared" si="53"/>
        <v>12897.55610667873</v>
      </c>
      <c r="AI105" s="245"/>
      <c r="AJ105" s="241">
        <f t="shared" si="54"/>
        <v>2.7619999999999999E-2</v>
      </c>
      <c r="AK105" s="241">
        <f t="shared" si="55"/>
        <v>2.3016666666666667E-3</v>
      </c>
      <c r="AL105" s="240">
        <f>VLOOKUP(AN105,[2]תחזיות!$B$4:$H$1000,5)</f>
        <v>1.11E-2</v>
      </c>
      <c r="AM105" s="134">
        <f t="shared" si="15"/>
        <v>9.2500000000000004E-4</v>
      </c>
      <c r="AN105" s="237">
        <v>53</v>
      </c>
      <c r="AO105" s="242">
        <f t="shared" si="56"/>
        <v>0</v>
      </c>
      <c r="AP105" s="242">
        <f t="shared" si="94"/>
        <v>0</v>
      </c>
      <c r="AQ105" s="242">
        <f t="shared" si="16"/>
        <v>0</v>
      </c>
      <c r="AR105" s="242">
        <f t="shared" si="57"/>
        <v>0</v>
      </c>
      <c r="AS105" s="243">
        <f t="shared" si="58"/>
        <v>0</v>
      </c>
      <c r="AT105" s="244"/>
      <c r="AU105" s="241">
        <f t="shared" si="59"/>
        <v>2.7619999999999999E-2</v>
      </c>
      <c r="AV105" s="241">
        <f t="shared" si="60"/>
        <v>2.3016666666666667E-3</v>
      </c>
      <c r="AW105" s="240">
        <f>VLOOKUP(AY105,[2]תחזיות!$B$4:$H$1000,7)</f>
        <v>1.8870000000000001E-2</v>
      </c>
      <c r="AX105" s="134">
        <f t="shared" si="17"/>
        <v>1.5725000000000001E-3</v>
      </c>
      <c r="AY105" s="237">
        <v>53</v>
      </c>
      <c r="AZ105" s="242">
        <f t="shared" si="61"/>
        <v>0</v>
      </c>
      <c r="BA105" s="242">
        <f t="shared" si="95"/>
        <v>0</v>
      </c>
      <c r="BB105" s="242">
        <f t="shared" si="18"/>
        <v>0</v>
      </c>
      <c r="BC105" s="242">
        <f t="shared" si="62"/>
        <v>0</v>
      </c>
      <c r="BD105" s="243">
        <f t="shared" si="63"/>
        <v>0</v>
      </c>
      <c r="BE105" s="245"/>
      <c r="BF105" s="245"/>
      <c r="BG105" s="245"/>
      <c r="BH105" s="240">
        <f>VLOOKUP(BJ105,[2]תחזיות!$B$4:$H$1000,6)</f>
        <v>1.0090909090909091E-2</v>
      </c>
      <c r="BI105" s="134">
        <f t="shared" si="19"/>
        <v>8.4090909090909095E-4</v>
      </c>
      <c r="BJ105" s="237">
        <v>53</v>
      </c>
      <c r="BK105" s="242">
        <f t="shared" si="64"/>
        <v>0</v>
      </c>
      <c r="BL105" s="242">
        <f t="shared" si="96"/>
        <v>0</v>
      </c>
      <c r="BM105" s="242">
        <f t="shared" si="20"/>
        <v>0</v>
      </c>
      <c r="BN105" s="242">
        <f t="shared" si="65"/>
        <v>0</v>
      </c>
      <c r="BO105" s="243">
        <f t="shared" si="66"/>
        <v>0</v>
      </c>
      <c r="BP105" s="245"/>
      <c r="BQ105" s="246">
        <f>VLOOKUP(BT105,[2]תחזיות!$B$4:$E$1000,2)</f>
        <v>2.1878219999999976E-2</v>
      </c>
      <c r="BR105" s="134">
        <f t="shared" si="21"/>
        <v>1.4065183333333313E-3</v>
      </c>
      <c r="BS105" s="3">
        <f t="shared" si="67"/>
        <v>1580</v>
      </c>
      <c r="BT105" s="237">
        <v>53</v>
      </c>
      <c r="BU105" s="238">
        <f t="shared" si="68"/>
        <v>178639.78720607693</v>
      </c>
      <c r="BV105" s="238">
        <f t="shared" si="69"/>
        <v>1146.5168112907174</v>
      </c>
      <c r="BW105" s="238">
        <f t="shared" si="22"/>
        <v>895.25667552260518</v>
      </c>
      <c r="BX105" s="238">
        <f t="shared" si="23"/>
        <v>251.26013576811226</v>
      </c>
      <c r="BY105" s="239">
        <f t="shared" si="70"/>
        <v>59235.718021832174</v>
      </c>
      <c r="CA105" s="246">
        <f>VLOOKUP(CD105,[2]תחזיות!$B$4:$E$1000,4)</f>
        <v>2.8879250399999969E-2</v>
      </c>
      <c r="CB105" s="134">
        <f t="shared" si="24"/>
        <v>1.9899375333333308E-3</v>
      </c>
      <c r="CC105" s="3">
        <f t="shared" si="71"/>
        <v>1580</v>
      </c>
      <c r="CD105" s="237">
        <v>53</v>
      </c>
      <c r="CE105" s="238">
        <f t="shared" si="72"/>
        <v>180730.51200493646</v>
      </c>
      <c r="CF105" s="238">
        <f t="shared" si="73"/>
        <v>1218.1851688868978</v>
      </c>
      <c r="CG105" s="238">
        <f t="shared" si="25"/>
        <v>858.54273962972457</v>
      </c>
      <c r="CH105" s="238">
        <f t="shared" si="26"/>
        <v>359.64242925717321</v>
      </c>
      <c r="CI105" s="239">
        <f t="shared" si="74"/>
        <v>62467.093527012803</v>
      </c>
      <c r="CJ105" s="1"/>
      <c r="CK105" s="246">
        <f>VLOOKUP(CN105,[2]תחזיות!$B$4:$E$1000,3)</f>
        <v>1.9024539130434764E-2</v>
      </c>
      <c r="CL105" s="134">
        <f t="shared" si="27"/>
        <v>1.168711594202897E-3</v>
      </c>
      <c r="CM105" s="3">
        <f t="shared" si="75"/>
        <v>1580</v>
      </c>
      <c r="CN105" s="237">
        <v>53</v>
      </c>
      <c r="CO105" s="238">
        <f t="shared" si="76"/>
        <v>178170.10686393891</v>
      </c>
      <c r="CP105" s="238">
        <f t="shared" si="97"/>
        <v>1120.6010220536705</v>
      </c>
      <c r="CQ105" s="238">
        <f t="shared" si="28"/>
        <v>912.37155242141591</v>
      </c>
      <c r="CR105" s="238">
        <f t="shared" si="29"/>
        <v>208.22946963225456</v>
      </c>
      <c r="CS105" s="239">
        <f t="shared" si="77"/>
        <v>58591.501541018661</v>
      </c>
      <c r="CT105" s="1"/>
      <c r="CU105" s="237">
        <v>53</v>
      </c>
      <c r="CV105" s="238">
        <f t="shared" si="78"/>
        <v>583566.77156323392</v>
      </c>
      <c r="CW105" s="238">
        <f t="shared" si="78"/>
        <v>4541.3690076590392</v>
      </c>
      <c r="CX105" s="238">
        <f t="shared" si="78"/>
        <v>3378.379568168541</v>
      </c>
      <c r="CY105" s="238">
        <f t="shared" si="78"/>
        <v>1162.9894394904979</v>
      </c>
      <c r="CZ105" s="238">
        <f t="shared" si="78"/>
        <v>238855.02799494535</v>
      </c>
      <c r="DB105" s="237">
        <v>53</v>
      </c>
      <c r="DC105" s="238">
        <f t="shared" si="79"/>
        <v>586556.96536527551</v>
      </c>
      <c r="DD105" s="238">
        <f t="shared" si="79"/>
        <v>4620.7904645438111</v>
      </c>
      <c r="DE105" s="238">
        <f t="shared" si="79"/>
        <v>3348.0237217676504</v>
      </c>
      <c r="DF105" s="238">
        <f t="shared" si="79"/>
        <v>1272.7667427761608</v>
      </c>
      <c r="DG105" s="238">
        <f t="shared" si="79"/>
        <v>242271.56940875592</v>
      </c>
      <c r="DH105" s="247"/>
      <c r="DI105" s="237">
        <v>53</v>
      </c>
      <c r="DJ105" s="238">
        <f t="shared" si="80"/>
        <v>582982.50526580145</v>
      </c>
      <c r="DK105" s="238">
        <f t="shared" si="80"/>
        <v>4514.4655287013538</v>
      </c>
      <c r="DL105" s="238">
        <f t="shared" si="80"/>
        <v>3394.6844696755265</v>
      </c>
      <c r="DM105" s="238">
        <f t="shared" si="80"/>
        <v>1119.7810590258273</v>
      </c>
      <c r="DN105" s="238">
        <f t="shared" si="80"/>
        <v>238187.15142550078</v>
      </c>
      <c r="DP105" s="3">
        <f t="shared" si="81"/>
        <v>1580</v>
      </c>
      <c r="DQ105" s="237">
        <v>53</v>
      </c>
      <c r="DR105" s="238">
        <f t="shared" si="82"/>
        <v>0</v>
      </c>
      <c r="DS105" s="238">
        <f t="shared" si="83"/>
        <v>0</v>
      </c>
      <c r="DT105" s="238">
        <f t="shared" si="33"/>
        <v>0</v>
      </c>
      <c r="DU105" s="238">
        <f t="shared" si="84"/>
        <v>0</v>
      </c>
      <c r="DV105" s="239">
        <f t="shared" si="98"/>
        <v>0</v>
      </c>
      <c r="DX105" s="241">
        <f t="shared" si="85"/>
        <v>3.4599999999999999E-2</v>
      </c>
      <c r="DY105" s="241">
        <f t="shared" si="86"/>
        <v>2.8833333333333332E-3</v>
      </c>
      <c r="DZ105" s="237">
        <v>53</v>
      </c>
      <c r="EA105" s="242">
        <f t="shared" si="99"/>
        <v>0</v>
      </c>
      <c r="EB105" s="242">
        <f t="shared" si="100"/>
        <v>0</v>
      </c>
      <c r="EC105" s="242">
        <f t="shared" si="34"/>
        <v>0</v>
      </c>
      <c r="ED105" s="242">
        <f t="shared" si="35"/>
        <v>0</v>
      </c>
      <c r="EE105" s="243">
        <f t="shared" si="87"/>
        <v>0</v>
      </c>
      <c r="EF105" s="248"/>
      <c r="EG105" s="241">
        <f t="shared" si="88"/>
        <v>3.4599999999999999E-2</v>
      </c>
      <c r="EH105" s="241">
        <f t="shared" si="89"/>
        <v>2.8833333333333332E-3</v>
      </c>
      <c r="EI105" s="237">
        <v>53</v>
      </c>
      <c r="EJ105" s="242">
        <f t="shared" si="101"/>
        <v>0</v>
      </c>
      <c r="EK105" s="242">
        <f t="shared" si="102"/>
        <v>0</v>
      </c>
      <c r="EL105" s="242">
        <f t="shared" si="36"/>
        <v>0</v>
      </c>
      <c r="EM105" s="242">
        <f t="shared" si="37"/>
        <v>0</v>
      </c>
      <c r="EN105" s="243">
        <f t="shared" si="90"/>
        <v>0</v>
      </c>
      <c r="EO105" s="248"/>
      <c r="EP105" s="241">
        <f t="shared" si="91"/>
        <v>3.4599999999999999E-2</v>
      </c>
      <c r="EQ105" s="241">
        <f t="shared" si="92"/>
        <v>2.8833333333333332E-3</v>
      </c>
      <c r="ER105" s="237">
        <v>53</v>
      </c>
      <c r="ES105" s="242">
        <f t="shared" si="103"/>
        <v>0</v>
      </c>
      <c r="ET105" s="242">
        <f t="shared" si="104"/>
        <v>0</v>
      </c>
      <c r="EU105" s="242">
        <f t="shared" si="38"/>
        <v>0</v>
      </c>
      <c r="EV105" s="242">
        <f t="shared" si="39"/>
        <v>0</v>
      </c>
      <c r="EW105" s="243">
        <f t="shared" si="93"/>
        <v>0</v>
      </c>
    </row>
    <row r="106" spans="1:153" ht="14.25" customHeight="1" thickBot="1" x14ac:dyDescent="0.25">
      <c r="A106" s="3">
        <f t="shared" si="40"/>
        <v>1610</v>
      </c>
      <c r="B106" s="237">
        <v>54</v>
      </c>
      <c r="C106" s="238">
        <f t="shared" si="41"/>
        <v>373690.83381927555</v>
      </c>
      <c r="D106" s="238">
        <f t="shared" si="5"/>
        <v>3145.2470524113855</v>
      </c>
      <c r="E106" s="238">
        <f t="shared" si="6"/>
        <v>2283.6820744391689</v>
      </c>
      <c r="F106" s="238">
        <f t="shared" si="7"/>
        <v>861.56497797221652</v>
      </c>
      <c r="G106" s="239">
        <f t="shared" si="42"/>
        <v>169843.34083021476</v>
      </c>
      <c r="I106" s="240">
        <f>VLOOKUP(K106,[2]תחזיות!$B$4:$H$1000,5)</f>
        <v>1.11E-2</v>
      </c>
      <c r="J106" s="134">
        <f t="shared" si="8"/>
        <v>9.2500000000000004E-4</v>
      </c>
      <c r="K106" s="237">
        <v>54</v>
      </c>
      <c r="L106" s="242">
        <f t="shared" si="43"/>
        <v>28779.624195807373</v>
      </c>
      <c r="M106" s="242">
        <f t="shared" si="44"/>
        <v>249.83602871509626</v>
      </c>
      <c r="N106" s="242">
        <f t="shared" si="9"/>
        <v>205.20096341141357</v>
      </c>
      <c r="O106" s="242">
        <f t="shared" si="10"/>
        <v>44.635065303682708</v>
      </c>
      <c r="P106" s="243">
        <f t="shared" si="45"/>
        <v>13171.052224024912</v>
      </c>
      <c r="Q106" s="244"/>
      <c r="R106" s="240">
        <f>VLOOKUP(T106,[2]תחזיות!$B$4:$H$1000,7)</f>
        <v>1.8870000000000001E-2</v>
      </c>
      <c r="S106" s="134">
        <f t="shared" si="11"/>
        <v>1.5725000000000001E-3</v>
      </c>
      <c r="T106" s="237">
        <v>54</v>
      </c>
      <c r="U106" s="242">
        <f t="shared" si="46"/>
        <v>29692.757111809533</v>
      </c>
      <c r="V106" s="242">
        <f t="shared" si="47"/>
        <v>257.76293908303114</v>
      </c>
      <c r="W106" s="242">
        <f t="shared" si="12"/>
        <v>211.71167226610436</v>
      </c>
      <c r="X106" s="242">
        <f t="shared" si="48"/>
        <v>46.051266816926791</v>
      </c>
      <c r="Y106" s="243">
        <f t="shared" si="49"/>
        <v>13364.145043022752</v>
      </c>
      <c r="Z106" s="245"/>
      <c r="AA106" s="240">
        <f>VLOOKUP(AC106,[2]תחזיות!$B$4:$H$1000,6)</f>
        <v>1.0090909090909091E-2</v>
      </c>
      <c r="AB106" s="134">
        <f t="shared" si="13"/>
        <v>8.4090909090909095E-4</v>
      </c>
      <c r="AC106" s="237">
        <v>54</v>
      </c>
      <c r="AD106" s="242">
        <f t="shared" si="50"/>
        <v>28663.334672415163</v>
      </c>
      <c r="AE106" s="242">
        <f t="shared" si="51"/>
        <v>248.8265189137239</v>
      </c>
      <c r="AF106" s="242">
        <f t="shared" si="14"/>
        <v>204.37181004678374</v>
      </c>
      <c r="AG106" s="242">
        <f t="shared" si="52"/>
        <v>44.454708866940159</v>
      </c>
      <c r="AH106" s="243">
        <f t="shared" si="53"/>
        <v>13146.382625592454</v>
      </c>
      <c r="AI106" s="245"/>
      <c r="AJ106" s="241">
        <f t="shared" si="54"/>
        <v>2.7619999999999999E-2</v>
      </c>
      <c r="AK106" s="241">
        <f t="shared" si="55"/>
        <v>2.3016666666666667E-3</v>
      </c>
      <c r="AL106" s="240">
        <f>VLOOKUP(AN106,[2]תחזיות!$B$4:$H$1000,5)</f>
        <v>1.11E-2</v>
      </c>
      <c r="AM106" s="134">
        <f t="shared" si="15"/>
        <v>9.2500000000000004E-4</v>
      </c>
      <c r="AN106" s="237">
        <v>54</v>
      </c>
      <c r="AO106" s="242">
        <f t="shared" si="56"/>
        <v>0</v>
      </c>
      <c r="AP106" s="242">
        <f t="shared" si="94"/>
        <v>0</v>
      </c>
      <c r="AQ106" s="242">
        <f t="shared" si="16"/>
        <v>0</v>
      </c>
      <c r="AR106" s="242">
        <f t="shared" si="57"/>
        <v>0</v>
      </c>
      <c r="AS106" s="243">
        <f t="shared" si="58"/>
        <v>0</v>
      </c>
      <c r="AT106" s="244"/>
      <c r="AU106" s="241">
        <f t="shared" si="59"/>
        <v>2.7619999999999999E-2</v>
      </c>
      <c r="AV106" s="241">
        <f t="shared" si="60"/>
        <v>2.3016666666666667E-3</v>
      </c>
      <c r="AW106" s="240">
        <f>VLOOKUP(AY106,[2]תחזיות!$B$4:$H$1000,7)</f>
        <v>1.8870000000000001E-2</v>
      </c>
      <c r="AX106" s="134">
        <f t="shared" si="17"/>
        <v>1.5725000000000001E-3</v>
      </c>
      <c r="AY106" s="237">
        <v>54</v>
      </c>
      <c r="AZ106" s="242">
        <f t="shared" si="61"/>
        <v>0</v>
      </c>
      <c r="BA106" s="242">
        <f t="shared" si="95"/>
        <v>0</v>
      </c>
      <c r="BB106" s="242">
        <f t="shared" si="18"/>
        <v>0</v>
      </c>
      <c r="BC106" s="242">
        <f t="shared" si="62"/>
        <v>0</v>
      </c>
      <c r="BD106" s="243">
        <f t="shared" si="63"/>
        <v>0</v>
      </c>
      <c r="BE106" s="245"/>
      <c r="BF106" s="245"/>
      <c r="BG106" s="245"/>
      <c r="BH106" s="240">
        <f>VLOOKUP(BJ106,[2]תחזיות!$B$4:$H$1000,6)</f>
        <v>1.0090909090909091E-2</v>
      </c>
      <c r="BI106" s="134">
        <f t="shared" si="19"/>
        <v>8.4090909090909095E-4</v>
      </c>
      <c r="BJ106" s="237">
        <v>54</v>
      </c>
      <c r="BK106" s="242">
        <f t="shared" si="64"/>
        <v>0</v>
      </c>
      <c r="BL106" s="242">
        <f t="shared" si="96"/>
        <v>0</v>
      </c>
      <c r="BM106" s="242">
        <f t="shared" si="20"/>
        <v>0</v>
      </c>
      <c r="BN106" s="242">
        <f t="shared" si="65"/>
        <v>0</v>
      </c>
      <c r="BO106" s="243">
        <f t="shared" si="66"/>
        <v>0</v>
      </c>
      <c r="BP106" s="245"/>
      <c r="BQ106" s="246">
        <f>VLOOKUP(BT106,[2]תחזיות!$B$4:$E$1000,2)</f>
        <v>2.2009699999999976E-2</v>
      </c>
      <c r="BR106" s="134">
        <f t="shared" si="21"/>
        <v>1.4174749999999979E-3</v>
      </c>
      <c r="BS106" s="3">
        <f t="shared" si="67"/>
        <v>1610</v>
      </c>
      <c r="BT106" s="237">
        <v>54</v>
      </c>
      <c r="BU106" s="238">
        <f t="shared" si="68"/>
        <v>177744.53053055433</v>
      </c>
      <c r="BV106" s="238">
        <f t="shared" si="69"/>
        <v>1147.576073268265</v>
      </c>
      <c r="BW106" s="238">
        <f t="shared" si="22"/>
        <v>895.6276448544678</v>
      </c>
      <c r="BX106" s="238">
        <f t="shared" si="23"/>
        <v>251.94842841379713</v>
      </c>
      <c r="BY106" s="239">
        <f t="shared" si="70"/>
        <v>60383.294095100442</v>
      </c>
      <c r="CA106" s="246">
        <f>VLOOKUP(CD106,[2]תחזיות!$B$4:$E$1000,4)</f>
        <v>2.905280399999997E-2</v>
      </c>
      <c r="CB106" s="134">
        <f t="shared" si="24"/>
        <v>2.0044003333333309E-3</v>
      </c>
      <c r="CC106" s="3">
        <f t="shared" si="71"/>
        <v>1610</v>
      </c>
      <c r="CD106" s="237">
        <v>54</v>
      </c>
      <c r="CE106" s="238">
        <f t="shared" si="72"/>
        <v>179871.96926530675</v>
      </c>
      <c r="CF106" s="238">
        <f t="shared" si="73"/>
        <v>1219.644020757537</v>
      </c>
      <c r="CG106" s="238">
        <f t="shared" si="25"/>
        <v>859.10858560483348</v>
      </c>
      <c r="CH106" s="238">
        <f t="shared" si="26"/>
        <v>360.53543515270349</v>
      </c>
      <c r="CI106" s="239">
        <f t="shared" si="74"/>
        <v>63686.737547770339</v>
      </c>
      <c r="CJ106" s="1"/>
      <c r="CK106" s="246">
        <f>VLOOKUP(CN106,[2]תחזיות!$B$4:$E$1000,3)</f>
        <v>1.9138869565217372E-2</v>
      </c>
      <c r="CL106" s="134">
        <f t="shared" si="27"/>
        <v>1.178239130434781E-3</v>
      </c>
      <c r="CM106" s="3">
        <f t="shared" si="75"/>
        <v>1610</v>
      </c>
      <c r="CN106" s="237">
        <v>54</v>
      </c>
      <c r="CO106" s="238">
        <f t="shared" si="76"/>
        <v>177257.73531151749</v>
      </c>
      <c r="CP106" s="238">
        <f t="shared" si="97"/>
        <v>1121.5079308615673</v>
      </c>
      <c r="CQ106" s="238">
        <f t="shared" si="28"/>
        <v>912.65593094528629</v>
      </c>
      <c r="CR106" s="238">
        <f t="shared" si="29"/>
        <v>208.85199991628096</v>
      </c>
      <c r="CS106" s="239">
        <f t="shared" si="77"/>
        <v>59713.009471880228</v>
      </c>
      <c r="CT106" s="1"/>
      <c r="CU106" s="237">
        <v>54</v>
      </c>
      <c r="CV106" s="238">
        <f t="shared" si="78"/>
        <v>580214.98854563723</v>
      </c>
      <c r="CW106" s="238">
        <f t="shared" si="78"/>
        <v>4542.659154394747</v>
      </c>
      <c r="CX106" s="238">
        <f t="shared" si="78"/>
        <v>3384.5106827050504</v>
      </c>
      <c r="CY106" s="238">
        <f t="shared" si="78"/>
        <v>1158.1484716896964</v>
      </c>
      <c r="CZ106" s="238">
        <f t="shared" si="78"/>
        <v>243397.68714934011</v>
      </c>
      <c r="DB106" s="237">
        <v>54</v>
      </c>
      <c r="DC106" s="238">
        <f t="shared" si="79"/>
        <v>583255.56019639177</v>
      </c>
      <c r="DD106" s="238">
        <f t="shared" si="79"/>
        <v>4622.6540122519536</v>
      </c>
      <c r="DE106" s="238">
        <f t="shared" si="79"/>
        <v>3354.5023323101068</v>
      </c>
      <c r="DF106" s="238">
        <f t="shared" si="79"/>
        <v>1268.1516799418469</v>
      </c>
      <c r="DG106" s="238">
        <f t="shared" si="79"/>
        <v>246894.22342100786</v>
      </c>
      <c r="DH106" s="247"/>
      <c r="DI106" s="237">
        <v>54</v>
      </c>
      <c r="DJ106" s="238">
        <f t="shared" si="80"/>
        <v>579611.90380320814</v>
      </c>
      <c r="DK106" s="238">
        <f t="shared" si="80"/>
        <v>4515.5815021866765</v>
      </c>
      <c r="DL106" s="238">
        <f t="shared" si="80"/>
        <v>3400.7098154312389</v>
      </c>
      <c r="DM106" s="238">
        <f t="shared" si="80"/>
        <v>1114.8716867554376</v>
      </c>
      <c r="DN106" s="238">
        <f t="shared" si="80"/>
        <v>242702.73292768747</v>
      </c>
      <c r="DP106" s="3">
        <f t="shared" si="81"/>
        <v>1610</v>
      </c>
      <c r="DQ106" s="237">
        <v>54</v>
      </c>
      <c r="DR106" s="238">
        <f t="shared" si="82"/>
        <v>0</v>
      </c>
      <c r="DS106" s="238">
        <f t="shared" si="83"/>
        <v>0</v>
      </c>
      <c r="DT106" s="238">
        <f t="shared" si="33"/>
        <v>0</v>
      </c>
      <c r="DU106" s="238">
        <f t="shared" si="84"/>
        <v>0</v>
      </c>
      <c r="DV106" s="239">
        <f t="shared" si="98"/>
        <v>0</v>
      </c>
      <c r="DX106" s="241">
        <f t="shared" si="85"/>
        <v>3.4599999999999999E-2</v>
      </c>
      <c r="DY106" s="241">
        <f t="shared" si="86"/>
        <v>2.8833333333333332E-3</v>
      </c>
      <c r="DZ106" s="237">
        <v>54</v>
      </c>
      <c r="EA106" s="242">
        <f t="shared" si="99"/>
        <v>0</v>
      </c>
      <c r="EB106" s="242">
        <f t="shared" si="100"/>
        <v>0</v>
      </c>
      <c r="EC106" s="242">
        <f t="shared" si="34"/>
        <v>0</v>
      </c>
      <c r="ED106" s="242">
        <f t="shared" si="35"/>
        <v>0</v>
      </c>
      <c r="EE106" s="243">
        <f t="shared" si="87"/>
        <v>0</v>
      </c>
      <c r="EF106" s="248"/>
      <c r="EG106" s="241">
        <f t="shared" si="88"/>
        <v>3.4599999999999999E-2</v>
      </c>
      <c r="EH106" s="241">
        <f t="shared" si="89"/>
        <v>2.8833333333333332E-3</v>
      </c>
      <c r="EI106" s="237">
        <v>54</v>
      </c>
      <c r="EJ106" s="242">
        <f t="shared" si="101"/>
        <v>0</v>
      </c>
      <c r="EK106" s="242">
        <f t="shared" si="102"/>
        <v>0</v>
      </c>
      <c r="EL106" s="242">
        <f t="shared" si="36"/>
        <v>0</v>
      </c>
      <c r="EM106" s="242">
        <f t="shared" si="37"/>
        <v>0</v>
      </c>
      <c r="EN106" s="243">
        <f t="shared" si="90"/>
        <v>0</v>
      </c>
      <c r="EO106" s="248"/>
      <c r="EP106" s="241">
        <f t="shared" si="91"/>
        <v>3.4599999999999999E-2</v>
      </c>
      <c r="EQ106" s="241">
        <f t="shared" si="92"/>
        <v>2.8833333333333332E-3</v>
      </c>
      <c r="ER106" s="237">
        <v>54</v>
      </c>
      <c r="ES106" s="242">
        <f t="shared" si="103"/>
        <v>0</v>
      </c>
      <c r="ET106" s="242">
        <f t="shared" si="104"/>
        <v>0</v>
      </c>
      <c r="EU106" s="242">
        <f t="shared" si="38"/>
        <v>0</v>
      </c>
      <c r="EV106" s="242">
        <f t="shared" si="39"/>
        <v>0</v>
      </c>
      <c r="EW106" s="243">
        <f t="shared" si="93"/>
        <v>0</v>
      </c>
    </row>
    <row r="107" spans="1:153" ht="14.25" customHeight="1" thickBot="1" x14ac:dyDescent="0.25">
      <c r="A107" s="3">
        <f t="shared" si="40"/>
        <v>1641</v>
      </c>
      <c r="B107" s="237">
        <v>55</v>
      </c>
      <c r="C107" s="238">
        <f t="shared" si="41"/>
        <v>371407.15174483636</v>
      </c>
      <c r="D107" s="238">
        <f t="shared" si="5"/>
        <v>3145.2470524113855</v>
      </c>
      <c r="E107" s="238">
        <f t="shared" si="6"/>
        <v>2288.9472303330149</v>
      </c>
      <c r="F107" s="238">
        <f t="shared" si="7"/>
        <v>856.29982207837065</v>
      </c>
      <c r="G107" s="239">
        <f t="shared" si="42"/>
        <v>172988.58788262613</v>
      </c>
      <c r="I107" s="240">
        <f>VLOOKUP(K107,[2]תחזיות!$B$4:$H$1000,5)</f>
        <v>1.11E-2</v>
      </c>
      <c r="J107" s="134">
        <f t="shared" si="8"/>
        <v>9.2500000000000004E-4</v>
      </c>
      <c r="K107" s="237">
        <v>55</v>
      </c>
      <c r="L107" s="242">
        <f t="shared" si="43"/>
        <v>28600.854573885928</v>
      </c>
      <c r="M107" s="242">
        <f t="shared" si="44"/>
        <v>250.06712704165773</v>
      </c>
      <c r="N107" s="242">
        <f t="shared" si="9"/>
        <v>205.70932017938097</v>
      </c>
      <c r="O107" s="242">
        <f t="shared" si="10"/>
        <v>44.35780686227676</v>
      </c>
      <c r="P107" s="243">
        <f t="shared" si="45"/>
        <v>13421.119351066569</v>
      </c>
      <c r="Q107" s="244"/>
      <c r="R107" s="240">
        <f>VLOOKUP(T107,[2]תחזיות!$B$4:$H$1000,7)</f>
        <v>1.8870000000000001E-2</v>
      </c>
      <c r="S107" s="134">
        <f t="shared" si="11"/>
        <v>1.5725000000000001E-3</v>
      </c>
      <c r="T107" s="237">
        <v>55</v>
      </c>
      <c r="U107" s="242">
        <f t="shared" si="46"/>
        <v>29527.404383497109</v>
      </c>
      <c r="V107" s="242">
        <f t="shared" si="47"/>
        <v>258.16827130473916</v>
      </c>
      <c r="W107" s="242">
        <f t="shared" si="12"/>
        <v>212.37345432107469</v>
      </c>
      <c r="X107" s="242">
        <f t="shared" si="48"/>
        <v>45.794816983664468</v>
      </c>
      <c r="Y107" s="243">
        <f t="shared" si="49"/>
        <v>13622.313314327492</v>
      </c>
      <c r="Z107" s="245"/>
      <c r="AA107" s="240">
        <f>VLOOKUP(AC107,[2]תחזיות!$B$4:$H$1000,6)</f>
        <v>1.0090909090909091E-2</v>
      </c>
      <c r="AB107" s="134">
        <f t="shared" si="13"/>
        <v>8.4090909090909095E-4</v>
      </c>
      <c r="AC107" s="237">
        <v>55</v>
      </c>
      <c r="AD107" s="242">
        <f t="shared" si="50"/>
        <v>28482.89426295719</v>
      </c>
      <c r="AE107" s="242">
        <f t="shared" si="51"/>
        <v>249.03575939553772</v>
      </c>
      <c r="AF107" s="242">
        <f t="shared" si="14"/>
        <v>204.86090023771061</v>
      </c>
      <c r="AG107" s="242">
        <f t="shared" si="52"/>
        <v>44.1748591578271</v>
      </c>
      <c r="AH107" s="243">
        <f t="shared" si="53"/>
        <v>13395.418384987992</v>
      </c>
      <c r="AI107" s="245"/>
      <c r="AJ107" s="241">
        <f t="shared" si="54"/>
        <v>2.7619999999999999E-2</v>
      </c>
      <c r="AK107" s="241">
        <f t="shared" si="55"/>
        <v>2.3016666666666667E-3</v>
      </c>
      <c r="AL107" s="240">
        <f>VLOOKUP(AN107,[2]תחזיות!$B$4:$H$1000,5)</f>
        <v>1.11E-2</v>
      </c>
      <c r="AM107" s="134">
        <f t="shared" si="15"/>
        <v>9.2500000000000004E-4</v>
      </c>
      <c r="AN107" s="237">
        <v>55</v>
      </c>
      <c r="AO107" s="242">
        <f t="shared" si="56"/>
        <v>0</v>
      </c>
      <c r="AP107" s="242">
        <f t="shared" si="94"/>
        <v>0</v>
      </c>
      <c r="AQ107" s="242">
        <f t="shared" si="16"/>
        <v>0</v>
      </c>
      <c r="AR107" s="242">
        <f t="shared" si="57"/>
        <v>0</v>
      </c>
      <c r="AS107" s="243">
        <f t="shared" si="58"/>
        <v>0</v>
      </c>
      <c r="AT107" s="244"/>
      <c r="AU107" s="241">
        <f t="shared" si="59"/>
        <v>2.7619999999999999E-2</v>
      </c>
      <c r="AV107" s="241">
        <f t="shared" si="60"/>
        <v>2.3016666666666667E-3</v>
      </c>
      <c r="AW107" s="240">
        <f>VLOOKUP(AY107,[2]תחזיות!$B$4:$H$1000,7)</f>
        <v>1.8870000000000001E-2</v>
      </c>
      <c r="AX107" s="134">
        <f t="shared" si="17"/>
        <v>1.5725000000000001E-3</v>
      </c>
      <c r="AY107" s="237">
        <v>55</v>
      </c>
      <c r="AZ107" s="242">
        <f t="shared" si="61"/>
        <v>0</v>
      </c>
      <c r="BA107" s="242">
        <f t="shared" si="95"/>
        <v>0</v>
      </c>
      <c r="BB107" s="242">
        <f t="shared" si="18"/>
        <v>0</v>
      </c>
      <c r="BC107" s="242">
        <f t="shared" si="62"/>
        <v>0</v>
      </c>
      <c r="BD107" s="243">
        <f t="shared" si="63"/>
        <v>0</v>
      </c>
      <c r="BE107" s="245"/>
      <c r="BF107" s="245"/>
      <c r="BG107" s="245"/>
      <c r="BH107" s="240">
        <f>VLOOKUP(BJ107,[2]תחזיות!$B$4:$H$1000,6)</f>
        <v>1.0090909090909091E-2</v>
      </c>
      <c r="BI107" s="134">
        <f t="shared" si="19"/>
        <v>8.4090909090909095E-4</v>
      </c>
      <c r="BJ107" s="237">
        <v>55</v>
      </c>
      <c r="BK107" s="242">
        <f t="shared" si="64"/>
        <v>0</v>
      </c>
      <c r="BL107" s="242">
        <f t="shared" si="96"/>
        <v>0</v>
      </c>
      <c r="BM107" s="242">
        <f t="shared" si="20"/>
        <v>0</v>
      </c>
      <c r="BN107" s="242">
        <f t="shared" si="65"/>
        <v>0</v>
      </c>
      <c r="BO107" s="243">
        <f t="shared" si="66"/>
        <v>0</v>
      </c>
      <c r="BP107" s="245"/>
      <c r="BQ107" s="246">
        <f>VLOOKUP(BT107,[2]תחזיות!$B$4:$E$1000,2)</f>
        <v>2.2141179999999976E-2</v>
      </c>
      <c r="BR107" s="134">
        <f t="shared" si="21"/>
        <v>1.4284316666666646E-3</v>
      </c>
      <c r="BS107" s="3">
        <f t="shared" si="67"/>
        <v>1641</v>
      </c>
      <c r="BT107" s="237">
        <v>55</v>
      </c>
      <c r="BU107" s="238">
        <f t="shared" si="68"/>
        <v>176848.90288569985</v>
      </c>
      <c r="BV107" s="238">
        <f t="shared" si="69"/>
        <v>1148.6301874609778</v>
      </c>
      <c r="BW107" s="238">
        <f t="shared" si="22"/>
        <v>896.01361436378647</v>
      </c>
      <c r="BX107" s="238">
        <f t="shared" si="23"/>
        <v>252.61657309719135</v>
      </c>
      <c r="BY107" s="239">
        <f t="shared" si="70"/>
        <v>61531.92428256142</v>
      </c>
      <c r="CA107" s="246">
        <f>VLOOKUP(CD107,[2]תחזיות!$B$4:$E$1000,4)</f>
        <v>2.9226357599999968E-2</v>
      </c>
      <c r="CB107" s="134">
        <f t="shared" si="24"/>
        <v>2.0188631333333306E-3</v>
      </c>
      <c r="CC107" s="3">
        <f t="shared" si="71"/>
        <v>1641</v>
      </c>
      <c r="CD107" s="237">
        <v>55</v>
      </c>
      <c r="CE107" s="238">
        <f t="shared" si="72"/>
        <v>179012.8606797019</v>
      </c>
      <c r="CF107" s="238">
        <f t="shared" si="73"/>
        <v>1221.0961667183274</v>
      </c>
      <c r="CG107" s="238">
        <f t="shared" si="25"/>
        <v>859.69370189954134</v>
      </c>
      <c r="CH107" s="238">
        <f t="shared" si="26"/>
        <v>361.40246481878597</v>
      </c>
      <c r="CI107" s="239">
        <f t="shared" si="74"/>
        <v>64907.833714488668</v>
      </c>
      <c r="CJ107" s="1"/>
      <c r="CK107" s="246">
        <f>VLOOKUP(CN107,[2]תחזיות!$B$4:$E$1000,3)</f>
        <v>1.9253199999999981E-2</v>
      </c>
      <c r="CL107" s="134">
        <f t="shared" si="27"/>
        <v>1.1877666666666651E-3</v>
      </c>
      <c r="CM107" s="3">
        <f t="shared" si="75"/>
        <v>1641</v>
      </c>
      <c r="CN107" s="237">
        <v>55</v>
      </c>
      <c r="CO107" s="238">
        <f t="shared" si="76"/>
        <v>176345.07938057219</v>
      </c>
      <c r="CP107" s="238">
        <f t="shared" si="97"/>
        <v>1122.4103323041188</v>
      </c>
      <c r="CQ107" s="238">
        <f t="shared" si="28"/>
        <v>912.95352518518814</v>
      </c>
      <c r="CR107" s="238">
        <f t="shared" si="29"/>
        <v>209.45680711893067</v>
      </c>
      <c r="CS107" s="239">
        <f t="shared" si="77"/>
        <v>60835.419804184348</v>
      </c>
      <c r="CT107" s="1"/>
      <c r="CU107" s="237">
        <v>55</v>
      </c>
      <c r="CV107" s="238">
        <f t="shared" si="78"/>
        <v>576856.90920442215</v>
      </c>
      <c r="CW107" s="238">
        <f t="shared" si="78"/>
        <v>4543.944366914021</v>
      </c>
      <c r="CX107" s="238">
        <f t="shared" si="78"/>
        <v>3390.6701648761823</v>
      </c>
      <c r="CY107" s="238">
        <f t="shared" si="78"/>
        <v>1153.2742020378387</v>
      </c>
      <c r="CZ107" s="238">
        <f t="shared" si="78"/>
        <v>247941.63151625413</v>
      </c>
      <c r="DB107" s="237">
        <v>55</v>
      </c>
      <c r="DC107" s="238">
        <f t="shared" si="79"/>
        <v>579947.41680803534</v>
      </c>
      <c r="DD107" s="238">
        <f t="shared" si="79"/>
        <v>4624.5114904344518</v>
      </c>
      <c r="DE107" s="238">
        <f t="shared" si="79"/>
        <v>3361.0143865536311</v>
      </c>
      <c r="DF107" s="238">
        <f t="shared" si="79"/>
        <v>1263.4971038808212</v>
      </c>
      <c r="DG107" s="238">
        <f t="shared" si="79"/>
        <v>251518.7349114423</v>
      </c>
      <c r="DH107" s="247"/>
      <c r="DI107" s="237">
        <v>55</v>
      </c>
      <c r="DJ107" s="238">
        <f t="shared" si="80"/>
        <v>576235.1253883657</v>
      </c>
      <c r="DK107" s="238">
        <f t="shared" si="80"/>
        <v>4516.6931441110419</v>
      </c>
      <c r="DL107" s="238">
        <f t="shared" si="80"/>
        <v>3406.7616557559136</v>
      </c>
      <c r="DM107" s="238">
        <f t="shared" si="80"/>
        <v>1109.9314883551283</v>
      </c>
      <c r="DN107" s="238">
        <f t="shared" si="80"/>
        <v>247219.42607179849</v>
      </c>
      <c r="DP107" s="3">
        <f t="shared" si="81"/>
        <v>1641</v>
      </c>
      <c r="DQ107" s="237">
        <v>55</v>
      </c>
      <c r="DR107" s="238">
        <f t="shared" si="82"/>
        <v>0</v>
      </c>
      <c r="DS107" s="238">
        <f t="shared" si="83"/>
        <v>0</v>
      </c>
      <c r="DT107" s="238">
        <f t="shared" si="33"/>
        <v>0</v>
      </c>
      <c r="DU107" s="238">
        <f t="shared" si="84"/>
        <v>0</v>
      </c>
      <c r="DV107" s="239">
        <f t="shared" si="98"/>
        <v>0</v>
      </c>
      <c r="DX107" s="241">
        <f t="shared" si="85"/>
        <v>3.4599999999999999E-2</v>
      </c>
      <c r="DY107" s="241">
        <f t="shared" si="86"/>
        <v>2.8833333333333332E-3</v>
      </c>
      <c r="DZ107" s="237">
        <v>55</v>
      </c>
      <c r="EA107" s="242">
        <f t="shared" si="99"/>
        <v>0</v>
      </c>
      <c r="EB107" s="242">
        <f t="shared" si="100"/>
        <v>0</v>
      </c>
      <c r="EC107" s="242">
        <f t="shared" si="34"/>
        <v>0</v>
      </c>
      <c r="ED107" s="242">
        <f t="shared" si="35"/>
        <v>0</v>
      </c>
      <c r="EE107" s="243">
        <f t="shared" si="87"/>
        <v>0</v>
      </c>
      <c r="EF107" s="248"/>
      <c r="EG107" s="241">
        <f t="shared" si="88"/>
        <v>3.4599999999999999E-2</v>
      </c>
      <c r="EH107" s="241">
        <f t="shared" si="89"/>
        <v>2.8833333333333332E-3</v>
      </c>
      <c r="EI107" s="237">
        <v>55</v>
      </c>
      <c r="EJ107" s="242">
        <f t="shared" si="101"/>
        <v>0</v>
      </c>
      <c r="EK107" s="242">
        <f t="shared" si="102"/>
        <v>0</v>
      </c>
      <c r="EL107" s="242">
        <f t="shared" si="36"/>
        <v>0</v>
      </c>
      <c r="EM107" s="242">
        <f t="shared" si="37"/>
        <v>0</v>
      </c>
      <c r="EN107" s="243">
        <f t="shared" si="90"/>
        <v>0</v>
      </c>
      <c r="EO107" s="248"/>
      <c r="EP107" s="241">
        <f t="shared" si="91"/>
        <v>3.4599999999999999E-2</v>
      </c>
      <c r="EQ107" s="241">
        <f t="shared" si="92"/>
        <v>2.8833333333333332E-3</v>
      </c>
      <c r="ER107" s="237">
        <v>55</v>
      </c>
      <c r="ES107" s="242">
        <f t="shared" si="103"/>
        <v>0</v>
      </c>
      <c r="ET107" s="242">
        <f t="shared" si="104"/>
        <v>0</v>
      </c>
      <c r="EU107" s="242">
        <f t="shared" si="38"/>
        <v>0</v>
      </c>
      <c r="EV107" s="242">
        <f t="shared" si="39"/>
        <v>0</v>
      </c>
      <c r="EW107" s="243">
        <f t="shared" si="93"/>
        <v>0</v>
      </c>
    </row>
    <row r="108" spans="1:153" ht="14.25" customHeight="1" thickBot="1" x14ac:dyDescent="0.25">
      <c r="A108" s="3">
        <f t="shared" si="40"/>
        <v>1671</v>
      </c>
      <c r="B108" s="237">
        <v>56</v>
      </c>
      <c r="C108" s="238">
        <f t="shared" si="41"/>
        <v>369118.20451450336</v>
      </c>
      <c r="D108" s="238">
        <f t="shared" si="5"/>
        <v>3145.2470524113855</v>
      </c>
      <c r="E108" s="238">
        <f t="shared" si="6"/>
        <v>2294.2245253362826</v>
      </c>
      <c r="F108" s="238">
        <f t="shared" si="7"/>
        <v>851.02252707510286</v>
      </c>
      <c r="G108" s="239">
        <f t="shared" si="42"/>
        <v>176133.83493503751</v>
      </c>
      <c r="I108" s="240">
        <f>VLOOKUP(K108,[2]תחזיות!$B$4:$H$1000,5)</f>
        <v>1.11E-2</v>
      </c>
      <c r="J108" s="134">
        <f t="shared" si="8"/>
        <v>9.2500000000000004E-4</v>
      </c>
      <c r="K108" s="237">
        <v>56</v>
      </c>
      <c r="L108" s="242">
        <f t="shared" si="43"/>
        <v>28421.410763066229</v>
      </c>
      <c r="M108" s="242">
        <f t="shared" si="44"/>
        <v>250.2984391341713</v>
      </c>
      <c r="N108" s="242">
        <f t="shared" si="9"/>
        <v>206.21893633034176</v>
      </c>
      <c r="O108" s="242">
        <f t="shared" si="10"/>
        <v>44.079502803829541</v>
      </c>
      <c r="P108" s="243">
        <f t="shared" si="45"/>
        <v>13671.41779020074</v>
      </c>
      <c r="Q108" s="244"/>
      <c r="R108" s="240">
        <f>VLOOKUP(T108,[2]תחזיות!$B$4:$H$1000,7)</f>
        <v>1.8870000000000001E-2</v>
      </c>
      <c r="S108" s="134">
        <f t="shared" si="11"/>
        <v>1.5725000000000001E-3</v>
      </c>
      <c r="T108" s="237">
        <v>56</v>
      </c>
      <c r="U108" s="242">
        <f t="shared" si="46"/>
        <v>29361.128815312164</v>
      </c>
      <c r="V108" s="242">
        <f t="shared" si="47"/>
        <v>258.57424091136591</v>
      </c>
      <c r="W108" s="242">
        <f t="shared" si="12"/>
        <v>213.03730501724755</v>
      </c>
      <c r="X108" s="242">
        <f t="shared" si="48"/>
        <v>45.536935894118372</v>
      </c>
      <c r="Y108" s="243">
        <f t="shared" si="49"/>
        <v>13880.887555238858</v>
      </c>
      <c r="Z108" s="245"/>
      <c r="AA108" s="240">
        <f>VLOOKUP(AC108,[2]תחזיות!$B$4:$H$1000,6)</f>
        <v>1.0090909090909091E-2</v>
      </c>
      <c r="AB108" s="134">
        <f t="shared" si="13"/>
        <v>8.4090909090909095E-4</v>
      </c>
      <c r="AC108" s="237">
        <v>56</v>
      </c>
      <c r="AD108" s="242">
        <f t="shared" si="50"/>
        <v>28301.812618047225</v>
      </c>
      <c r="AE108" s="242">
        <f t="shared" si="51"/>
        <v>249.24517582957489</v>
      </c>
      <c r="AF108" s="242">
        <f t="shared" si="14"/>
        <v>205.35116088954797</v>
      </c>
      <c r="AG108" s="242">
        <f t="shared" si="52"/>
        <v>43.894014940026921</v>
      </c>
      <c r="AH108" s="243">
        <f t="shared" si="53"/>
        <v>13644.663560817567</v>
      </c>
      <c r="AI108" s="245"/>
      <c r="AJ108" s="241">
        <f t="shared" si="54"/>
        <v>2.7619999999999999E-2</v>
      </c>
      <c r="AK108" s="241">
        <f t="shared" si="55"/>
        <v>2.3016666666666667E-3</v>
      </c>
      <c r="AL108" s="240">
        <f>VLOOKUP(AN108,[2]תחזיות!$B$4:$H$1000,5)</f>
        <v>1.11E-2</v>
      </c>
      <c r="AM108" s="134">
        <f t="shared" si="15"/>
        <v>9.2500000000000004E-4</v>
      </c>
      <c r="AN108" s="237">
        <v>56</v>
      </c>
      <c r="AO108" s="242">
        <f t="shared" si="56"/>
        <v>0</v>
      </c>
      <c r="AP108" s="242">
        <f t="shared" si="94"/>
        <v>0</v>
      </c>
      <c r="AQ108" s="242">
        <f t="shared" si="16"/>
        <v>0</v>
      </c>
      <c r="AR108" s="242">
        <f t="shared" si="57"/>
        <v>0</v>
      </c>
      <c r="AS108" s="243">
        <f t="shared" si="58"/>
        <v>0</v>
      </c>
      <c r="AT108" s="244"/>
      <c r="AU108" s="241">
        <f t="shared" si="59"/>
        <v>2.7619999999999999E-2</v>
      </c>
      <c r="AV108" s="241">
        <f t="shared" si="60"/>
        <v>2.3016666666666667E-3</v>
      </c>
      <c r="AW108" s="240">
        <f>VLOOKUP(AY108,[2]תחזיות!$B$4:$H$1000,7)</f>
        <v>1.8870000000000001E-2</v>
      </c>
      <c r="AX108" s="134">
        <f t="shared" si="17"/>
        <v>1.5725000000000001E-3</v>
      </c>
      <c r="AY108" s="237">
        <v>56</v>
      </c>
      <c r="AZ108" s="242">
        <f t="shared" si="61"/>
        <v>0</v>
      </c>
      <c r="BA108" s="242">
        <f t="shared" si="95"/>
        <v>0</v>
      </c>
      <c r="BB108" s="242">
        <f t="shared" si="18"/>
        <v>0</v>
      </c>
      <c r="BC108" s="242">
        <f t="shared" si="62"/>
        <v>0</v>
      </c>
      <c r="BD108" s="243">
        <f t="shared" si="63"/>
        <v>0</v>
      </c>
      <c r="BE108" s="245"/>
      <c r="BF108" s="245"/>
      <c r="BG108" s="245"/>
      <c r="BH108" s="240">
        <f>VLOOKUP(BJ108,[2]תחזיות!$B$4:$H$1000,6)</f>
        <v>1.0090909090909091E-2</v>
      </c>
      <c r="BI108" s="134">
        <f t="shared" si="19"/>
        <v>8.4090909090909095E-4</v>
      </c>
      <c r="BJ108" s="237">
        <v>56</v>
      </c>
      <c r="BK108" s="242">
        <f t="shared" si="64"/>
        <v>0</v>
      </c>
      <c r="BL108" s="242">
        <f t="shared" si="96"/>
        <v>0</v>
      </c>
      <c r="BM108" s="242">
        <f t="shared" si="20"/>
        <v>0</v>
      </c>
      <c r="BN108" s="242">
        <f t="shared" si="65"/>
        <v>0</v>
      </c>
      <c r="BO108" s="243">
        <f t="shared" si="66"/>
        <v>0</v>
      </c>
      <c r="BP108" s="245"/>
      <c r="BQ108" s="246">
        <f>VLOOKUP(BT108,[2]תחזיות!$B$4:$E$1000,2)</f>
        <v>2.2272659999999975E-2</v>
      </c>
      <c r="BR108" s="134">
        <f t="shared" si="21"/>
        <v>1.4393883333333312E-3</v>
      </c>
      <c r="BS108" s="3">
        <f t="shared" si="67"/>
        <v>1671</v>
      </c>
      <c r="BT108" s="237">
        <v>56</v>
      </c>
      <c r="BU108" s="238">
        <f t="shared" si="68"/>
        <v>175952.88927133605</v>
      </c>
      <c r="BV108" s="238">
        <f t="shared" si="69"/>
        <v>1149.6791430155042</v>
      </c>
      <c r="BW108" s="238">
        <f t="shared" si="22"/>
        <v>896.41460698205162</v>
      </c>
      <c r="BX108" s="238">
        <f t="shared" si="23"/>
        <v>253.26453603345257</v>
      </c>
      <c r="BY108" s="239">
        <f t="shared" si="70"/>
        <v>62681.603425576926</v>
      </c>
      <c r="CA108" s="246">
        <f>VLOOKUP(CD108,[2]תחזיות!$B$4:$E$1000,4)</f>
        <v>2.9399911199999969E-2</v>
      </c>
      <c r="CB108" s="134">
        <f t="shared" si="24"/>
        <v>2.0333259333333306E-3</v>
      </c>
      <c r="CC108" s="3">
        <f t="shared" si="71"/>
        <v>1671</v>
      </c>
      <c r="CD108" s="237">
        <v>56</v>
      </c>
      <c r="CE108" s="238">
        <f t="shared" si="72"/>
        <v>178153.16697780235</v>
      </c>
      <c r="CF108" s="238">
        <f t="shared" si="73"/>
        <v>1222.5415877322428</v>
      </c>
      <c r="CG108" s="238">
        <f t="shared" si="25"/>
        <v>860.29813321081406</v>
      </c>
      <c r="CH108" s="238">
        <f t="shared" si="26"/>
        <v>362.24345452142865</v>
      </c>
      <c r="CI108" s="239">
        <f t="shared" si="74"/>
        <v>66130.375302220913</v>
      </c>
      <c r="CJ108" s="1"/>
      <c r="CK108" s="246">
        <f>VLOOKUP(CN108,[2]תחזיות!$B$4:$E$1000,3)</f>
        <v>1.9367530434782589E-2</v>
      </c>
      <c r="CL108" s="134">
        <f t="shared" si="27"/>
        <v>1.1972942028985491E-3</v>
      </c>
      <c r="CM108" s="3">
        <f t="shared" si="75"/>
        <v>1671</v>
      </c>
      <c r="CN108" s="237">
        <v>56</v>
      </c>
      <c r="CO108" s="238">
        <f t="shared" si="76"/>
        <v>175432.12585538701</v>
      </c>
      <c r="CP108" s="238">
        <f t="shared" si="97"/>
        <v>1123.3082182119394</v>
      </c>
      <c r="CQ108" s="238">
        <f t="shared" si="28"/>
        <v>913.2643509231159</v>
      </c>
      <c r="CR108" s="238">
        <f t="shared" si="29"/>
        <v>210.04386728882355</v>
      </c>
      <c r="CS108" s="239">
        <f t="shared" si="77"/>
        <v>61958.728022396288</v>
      </c>
      <c r="CT108" s="1"/>
      <c r="CU108" s="237">
        <v>56</v>
      </c>
      <c r="CV108" s="238">
        <f t="shared" si="78"/>
        <v>573492.50454890565</v>
      </c>
      <c r="CW108" s="238">
        <f t="shared" si="78"/>
        <v>4545.2246345610611</v>
      </c>
      <c r="CX108" s="238">
        <f t="shared" si="78"/>
        <v>3396.8580686486757</v>
      </c>
      <c r="CY108" s="238">
        <f t="shared" si="78"/>
        <v>1148.3665659123849</v>
      </c>
      <c r="CZ108" s="238">
        <f t="shared" si="78"/>
        <v>252486.85615081518</v>
      </c>
      <c r="DB108" s="237">
        <v>56</v>
      </c>
      <c r="DC108" s="238">
        <f t="shared" si="79"/>
        <v>576632.50030761794</v>
      </c>
      <c r="DD108" s="238">
        <f t="shared" si="79"/>
        <v>4626.3628810549944</v>
      </c>
      <c r="DE108" s="238">
        <f t="shared" si="79"/>
        <v>3367.5599635643439</v>
      </c>
      <c r="DF108" s="238">
        <f t="shared" si="79"/>
        <v>1258.8029174906499</v>
      </c>
      <c r="DG108" s="238">
        <f t="shared" si="79"/>
        <v>256145.09779249728</v>
      </c>
      <c r="DH108" s="247"/>
      <c r="DI108" s="237">
        <v>56</v>
      </c>
      <c r="DJ108" s="238">
        <f t="shared" si="80"/>
        <v>572852.14298793767</v>
      </c>
      <c r="DK108" s="238">
        <f t="shared" si="80"/>
        <v>4517.8004464528995</v>
      </c>
      <c r="DL108" s="238">
        <f t="shared" si="80"/>
        <v>3412.8400371489461</v>
      </c>
      <c r="DM108" s="238">
        <f t="shared" si="80"/>
        <v>1104.9604093039534</v>
      </c>
      <c r="DN108" s="238">
        <f t="shared" si="80"/>
        <v>251737.22651825135</v>
      </c>
      <c r="DP108" s="3">
        <f t="shared" si="81"/>
        <v>1671</v>
      </c>
      <c r="DQ108" s="237">
        <v>56</v>
      </c>
      <c r="DR108" s="238">
        <f t="shared" si="82"/>
        <v>0</v>
      </c>
      <c r="DS108" s="238">
        <f t="shared" si="83"/>
        <v>0</v>
      </c>
      <c r="DT108" s="238">
        <f t="shared" si="33"/>
        <v>0</v>
      </c>
      <c r="DU108" s="238">
        <f t="shared" si="84"/>
        <v>0</v>
      </c>
      <c r="DV108" s="239">
        <f t="shared" si="98"/>
        <v>0</v>
      </c>
      <c r="DX108" s="241">
        <f t="shared" si="85"/>
        <v>3.4599999999999999E-2</v>
      </c>
      <c r="DY108" s="241">
        <f t="shared" si="86"/>
        <v>2.8833333333333332E-3</v>
      </c>
      <c r="DZ108" s="237">
        <v>56</v>
      </c>
      <c r="EA108" s="242">
        <f t="shared" si="99"/>
        <v>0</v>
      </c>
      <c r="EB108" s="242">
        <f t="shared" si="100"/>
        <v>0</v>
      </c>
      <c r="EC108" s="242">
        <f t="shared" si="34"/>
        <v>0</v>
      </c>
      <c r="ED108" s="242">
        <f t="shared" si="35"/>
        <v>0</v>
      </c>
      <c r="EE108" s="243">
        <f t="shared" si="87"/>
        <v>0</v>
      </c>
      <c r="EF108" s="248"/>
      <c r="EG108" s="241">
        <f t="shared" si="88"/>
        <v>3.4599999999999999E-2</v>
      </c>
      <c r="EH108" s="241">
        <f t="shared" si="89"/>
        <v>2.8833333333333332E-3</v>
      </c>
      <c r="EI108" s="237">
        <v>56</v>
      </c>
      <c r="EJ108" s="242">
        <f t="shared" si="101"/>
        <v>0</v>
      </c>
      <c r="EK108" s="242">
        <f t="shared" si="102"/>
        <v>0</v>
      </c>
      <c r="EL108" s="242">
        <f t="shared" si="36"/>
        <v>0</v>
      </c>
      <c r="EM108" s="242">
        <f t="shared" si="37"/>
        <v>0</v>
      </c>
      <c r="EN108" s="243">
        <f t="shared" si="90"/>
        <v>0</v>
      </c>
      <c r="EO108" s="248"/>
      <c r="EP108" s="241">
        <f t="shared" si="91"/>
        <v>3.4599999999999999E-2</v>
      </c>
      <c r="EQ108" s="241">
        <f t="shared" si="92"/>
        <v>2.8833333333333332E-3</v>
      </c>
      <c r="ER108" s="237">
        <v>56</v>
      </c>
      <c r="ES108" s="242">
        <f t="shared" si="103"/>
        <v>0</v>
      </c>
      <c r="ET108" s="242">
        <f t="shared" si="104"/>
        <v>0</v>
      </c>
      <c r="EU108" s="242">
        <f t="shared" si="38"/>
        <v>0</v>
      </c>
      <c r="EV108" s="242">
        <f t="shared" si="39"/>
        <v>0</v>
      </c>
      <c r="EW108" s="243">
        <f t="shared" si="93"/>
        <v>0</v>
      </c>
    </row>
    <row r="109" spans="1:153" ht="14.25" customHeight="1" thickBot="1" x14ac:dyDescent="0.25">
      <c r="A109" s="3">
        <f t="shared" si="40"/>
        <v>1702</v>
      </c>
      <c r="B109" s="237">
        <v>57</v>
      </c>
      <c r="C109" s="238">
        <f t="shared" si="41"/>
        <v>366823.97998916707</v>
      </c>
      <c r="D109" s="238">
        <f t="shared" si="5"/>
        <v>3145.2470524113855</v>
      </c>
      <c r="E109" s="238">
        <f t="shared" si="6"/>
        <v>2299.5139874363635</v>
      </c>
      <c r="F109" s="238">
        <f t="shared" si="7"/>
        <v>845.73306497502199</v>
      </c>
      <c r="G109" s="239">
        <f t="shared" si="42"/>
        <v>179279.08198744888</v>
      </c>
      <c r="I109" s="240">
        <f>VLOOKUP(K109,[2]תחזיות!$B$4:$H$1000,5)</f>
        <v>1.11E-2</v>
      </c>
      <c r="J109" s="134">
        <f t="shared" si="8"/>
        <v>9.2500000000000004E-4</v>
      </c>
      <c r="K109" s="237">
        <v>57</v>
      </c>
      <c r="L109" s="242">
        <f t="shared" si="43"/>
        <v>28241.29087917562</v>
      </c>
      <c r="M109" s="242">
        <f t="shared" si="44"/>
        <v>250.52996519037038</v>
      </c>
      <c r="N109" s="242">
        <f t="shared" si="9"/>
        <v>206.72981498424156</v>
      </c>
      <c r="O109" s="242">
        <f t="shared" si="10"/>
        <v>43.800150206128826</v>
      </c>
      <c r="P109" s="243">
        <f t="shared" si="45"/>
        <v>13921.947755391109</v>
      </c>
      <c r="Q109" s="244"/>
      <c r="R109" s="240">
        <f>VLOOKUP(T109,[2]תחזיות!$B$4:$H$1000,7)</f>
        <v>1.8870000000000001E-2</v>
      </c>
      <c r="S109" s="134">
        <f t="shared" si="11"/>
        <v>1.5725000000000001E-3</v>
      </c>
      <c r="T109" s="237">
        <v>57</v>
      </c>
      <c r="U109" s="242">
        <f t="shared" si="46"/>
        <v>29193.926884194854</v>
      </c>
      <c r="V109" s="242">
        <f t="shared" si="47"/>
        <v>258.98084890519897</v>
      </c>
      <c r="W109" s="242">
        <f t="shared" si="12"/>
        <v>213.70323082091531</v>
      </c>
      <c r="X109" s="242">
        <f t="shared" si="48"/>
        <v>45.27761808428366</v>
      </c>
      <c r="Y109" s="243">
        <f t="shared" si="49"/>
        <v>14139.868404144057</v>
      </c>
      <c r="Z109" s="245"/>
      <c r="AA109" s="240">
        <f>VLOOKUP(AC109,[2]תחזיות!$B$4:$H$1000,6)</f>
        <v>1.0090909090909091E-2</v>
      </c>
      <c r="AB109" s="134">
        <f t="shared" si="13"/>
        <v>8.4090909090909095E-4</v>
      </c>
      <c r="AC109" s="237">
        <v>57</v>
      </c>
      <c r="AD109" s="242">
        <f t="shared" si="50"/>
        <v>28120.088027019377</v>
      </c>
      <c r="AE109" s="242">
        <f t="shared" si="51"/>
        <v>249.45476836379518</v>
      </c>
      <c r="AF109" s="242">
        <f t="shared" si="14"/>
        <v>205.84259480337164</v>
      </c>
      <c r="AG109" s="242">
        <f t="shared" si="52"/>
        <v>43.612173560423543</v>
      </c>
      <c r="AH109" s="243">
        <f t="shared" si="53"/>
        <v>13894.118329181363</v>
      </c>
      <c r="AI109" s="245"/>
      <c r="AJ109" s="241">
        <f t="shared" si="54"/>
        <v>2.7619999999999999E-2</v>
      </c>
      <c r="AK109" s="241">
        <f t="shared" si="55"/>
        <v>2.3016666666666667E-3</v>
      </c>
      <c r="AL109" s="240">
        <f>VLOOKUP(AN109,[2]תחזיות!$B$4:$H$1000,5)</f>
        <v>1.11E-2</v>
      </c>
      <c r="AM109" s="134">
        <f t="shared" si="15"/>
        <v>9.2500000000000004E-4</v>
      </c>
      <c r="AN109" s="237">
        <v>57</v>
      </c>
      <c r="AO109" s="242">
        <f t="shared" si="56"/>
        <v>0</v>
      </c>
      <c r="AP109" s="242">
        <f t="shared" si="94"/>
        <v>0</v>
      </c>
      <c r="AQ109" s="242">
        <f t="shared" si="16"/>
        <v>0</v>
      </c>
      <c r="AR109" s="242">
        <f t="shared" si="57"/>
        <v>0</v>
      </c>
      <c r="AS109" s="243">
        <f t="shared" si="58"/>
        <v>0</v>
      </c>
      <c r="AT109" s="244"/>
      <c r="AU109" s="241">
        <f t="shared" si="59"/>
        <v>2.7619999999999999E-2</v>
      </c>
      <c r="AV109" s="241">
        <f t="shared" si="60"/>
        <v>2.3016666666666667E-3</v>
      </c>
      <c r="AW109" s="240">
        <f>VLOOKUP(AY109,[2]תחזיות!$B$4:$H$1000,7)</f>
        <v>1.8870000000000001E-2</v>
      </c>
      <c r="AX109" s="134">
        <f t="shared" si="17"/>
        <v>1.5725000000000001E-3</v>
      </c>
      <c r="AY109" s="237">
        <v>57</v>
      </c>
      <c r="AZ109" s="242">
        <f t="shared" si="61"/>
        <v>0</v>
      </c>
      <c r="BA109" s="242">
        <f t="shared" si="95"/>
        <v>0</v>
      </c>
      <c r="BB109" s="242">
        <f t="shared" si="18"/>
        <v>0</v>
      </c>
      <c r="BC109" s="242">
        <f t="shared" si="62"/>
        <v>0</v>
      </c>
      <c r="BD109" s="243">
        <f t="shared" si="63"/>
        <v>0</v>
      </c>
      <c r="BE109" s="245"/>
      <c r="BF109" s="245"/>
      <c r="BG109" s="245"/>
      <c r="BH109" s="240">
        <f>VLOOKUP(BJ109,[2]תחזיות!$B$4:$H$1000,6)</f>
        <v>1.0090909090909091E-2</v>
      </c>
      <c r="BI109" s="134">
        <f t="shared" si="19"/>
        <v>8.4090909090909095E-4</v>
      </c>
      <c r="BJ109" s="237">
        <v>57</v>
      </c>
      <c r="BK109" s="242">
        <f t="shared" si="64"/>
        <v>0</v>
      </c>
      <c r="BL109" s="242">
        <f t="shared" si="96"/>
        <v>0</v>
      </c>
      <c r="BM109" s="242">
        <f t="shared" si="20"/>
        <v>0</v>
      </c>
      <c r="BN109" s="242">
        <f t="shared" si="65"/>
        <v>0</v>
      </c>
      <c r="BO109" s="243">
        <f t="shared" si="66"/>
        <v>0</v>
      </c>
      <c r="BP109" s="245"/>
      <c r="BQ109" s="246">
        <f>VLOOKUP(BT109,[2]תחזיות!$B$4:$E$1000,2)</f>
        <v>2.2404139999999975E-2</v>
      </c>
      <c r="BR109" s="134">
        <f t="shared" si="21"/>
        <v>1.4503449999999979E-3</v>
      </c>
      <c r="BS109" s="3">
        <f t="shared" si="67"/>
        <v>1702</v>
      </c>
      <c r="BT109" s="237">
        <v>57</v>
      </c>
      <c r="BU109" s="238">
        <f t="shared" si="68"/>
        <v>175056.474664354</v>
      </c>
      <c r="BV109" s="238">
        <f t="shared" si="69"/>
        <v>1150.7229290960156</v>
      </c>
      <c r="BW109" s="238">
        <f t="shared" si="22"/>
        <v>896.83064634894345</v>
      </c>
      <c r="BX109" s="238">
        <f t="shared" si="23"/>
        <v>253.89228274707213</v>
      </c>
      <c r="BY109" s="239">
        <f t="shared" si="70"/>
        <v>63832.326354672943</v>
      </c>
      <c r="CA109" s="246">
        <f>VLOOKUP(CD109,[2]תחזיות!$B$4:$E$1000,4)</f>
        <v>2.957346479999997E-2</v>
      </c>
      <c r="CB109" s="134">
        <f t="shared" si="24"/>
        <v>2.0477887333333307E-3</v>
      </c>
      <c r="CC109" s="3">
        <f t="shared" si="71"/>
        <v>1702</v>
      </c>
      <c r="CD109" s="237">
        <v>57</v>
      </c>
      <c r="CE109" s="238">
        <f t="shared" si="72"/>
        <v>177292.86884459155</v>
      </c>
      <c r="CF109" s="238">
        <f t="shared" si="73"/>
        <v>1223.9802647836566</v>
      </c>
      <c r="CG109" s="238">
        <f t="shared" si="25"/>
        <v>860.92192546335809</v>
      </c>
      <c r="CH109" s="238">
        <f t="shared" si="26"/>
        <v>363.05833932029844</v>
      </c>
      <c r="CI109" s="239">
        <f t="shared" si="74"/>
        <v>67354.355567004575</v>
      </c>
      <c r="CJ109" s="1"/>
      <c r="CK109" s="246">
        <f>VLOOKUP(CN109,[2]תחזיות!$B$4:$E$1000,3)</f>
        <v>1.9481860869565198E-2</v>
      </c>
      <c r="CL109" s="134">
        <f t="shared" si="27"/>
        <v>1.2068217391304331E-3</v>
      </c>
      <c r="CM109" s="3">
        <f t="shared" si="75"/>
        <v>1702</v>
      </c>
      <c r="CN109" s="237">
        <v>57</v>
      </c>
      <c r="CO109" s="238">
        <f t="shared" si="76"/>
        <v>174518.86150446389</v>
      </c>
      <c r="CP109" s="238">
        <f t="shared" si="97"/>
        <v>1124.201580430594</v>
      </c>
      <c r="CQ109" s="238">
        <f t="shared" si="28"/>
        <v>913.5884244787137</v>
      </c>
      <c r="CR109" s="238">
        <f t="shared" si="29"/>
        <v>210.61315595188032</v>
      </c>
      <c r="CS109" s="239">
        <f t="shared" si="77"/>
        <v>63082.92960282688</v>
      </c>
      <c r="CT109" s="1"/>
      <c r="CU109" s="237">
        <v>57</v>
      </c>
      <c r="CV109" s="238">
        <f t="shared" si="78"/>
        <v>570121.74553269672</v>
      </c>
      <c r="CW109" s="238">
        <f t="shared" si="78"/>
        <v>4546.4999466977715</v>
      </c>
      <c r="CX109" s="238">
        <f t="shared" si="78"/>
        <v>3403.0744487695483</v>
      </c>
      <c r="CY109" s="238">
        <f t="shared" si="78"/>
        <v>1143.425497928223</v>
      </c>
      <c r="CZ109" s="238">
        <f t="shared" si="78"/>
        <v>257033.35609751294</v>
      </c>
      <c r="DB109" s="237">
        <v>57</v>
      </c>
      <c r="DC109" s="238">
        <f t="shared" si="79"/>
        <v>573310.77571795345</v>
      </c>
      <c r="DD109" s="238">
        <f t="shared" si="79"/>
        <v>4628.2081661002412</v>
      </c>
      <c r="DE109" s="238">
        <f t="shared" si="79"/>
        <v>3374.1391437206366</v>
      </c>
      <c r="DF109" s="238">
        <f t="shared" si="79"/>
        <v>1254.0690223796041</v>
      </c>
      <c r="DG109" s="238">
        <f t="shared" si="79"/>
        <v>260773.30595859751</v>
      </c>
      <c r="DH109" s="247"/>
      <c r="DI109" s="237">
        <v>57</v>
      </c>
      <c r="DJ109" s="238">
        <f t="shared" si="80"/>
        <v>569462.9295206503</v>
      </c>
      <c r="DK109" s="238">
        <f t="shared" si="80"/>
        <v>4518.9034012057746</v>
      </c>
      <c r="DL109" s="238">
        <f t="shared" si="80"/>
        <v>3418.9450067184489</v>
      </c>
      <c r="DM109" s="238">
        <f t="shared" si="80"/>
        <v>1099.9583944873259</v>
      </c>
      <c r="DN109" s="238">
        <f t="shared" si="80"/>
        <v>256256.12991945713</v>
      </c>
      <c r="DP109" s="3">
        <f t="shared" si="81"/>
        <v>1702</v>
      </c>
      <c r="DQ109" s="237">
        <v>57</v>
      </c>
      <c r="DR109" s="238">
        <f t="shared" si="82"/>
        <v>0</v>
      </c>
      <c r="DS109" s="238">
        <f t="shared" si="83"/>
        <v>0</v>
      </c>
      <c r="DT109" s="238">
        <f t="shared" si="33"/>
        <v>0</v>
      </c>
      <c r="DU109" s="238">
        <f t="shared" si="84"/>
        <v>0</v>
      </c>
      <c r="DV109" s="239">
        <f t="shared" si="98"/>
        <v>0</v>
      </c>
      <c r="DX109" s="241">
        <f t="shared" si="85"/>
        <v>3.4599999999999999E-2</v>
      </c>
      <c r="DY109" s="241">
        <f t="shared" si="86"/>
        <v>2.8833333333333332E-3</v>
      </c>
      <c r="DZ109" s="237">
        <v>57</v>
      </c>
      <c r="EA109" s="242">
        <f t="shared" si="99"/>
        <v>0</v>
      </c>
      <c r="EB109" s="242">
        <f t="shared" si="100"/>
        <v>0</v>
      </c>
      <c r="EC109" s="242">
        <f t="shared" si="34"/>
        <v>0</v>
      </c>
      <c r="ED109" s="242">
        <f t="shared" si="35"/>
        <v>0</v>
      </c>
      <c r="EE109" s="243">
        <f t="shared" si="87"/>
        <v>0</v>
      </c>
      <c r="EF109" s="248"/>
      <c r="EG109" s="241">
        <f t="shared" si="88"/>
        <v>3.4599999999999999E-2</v>
      </c>
      <c r="EH109" s="241">
        <f t="shared" si="89"/>
        <v>2.8833333333333332E-3</v>
      </c>
      <c r="EI109" s="237">
        <v>57</v>
      </c>
      <c r="EJ109" s="242">
        <f t="shared" si="101"/>
        <v>0</v>
      </c>
      <c r="EK109" s="242">
        <f t="shared" si="102"/>
        <v>0</v>
      </c>
      <c r="EL109" s="242">
        <f t="shared" si="36"/>
        <v>0</v>
      </c>
      <c r="EM109" s="242">
        <f t="shared" si="37"/>
        <v>0</v>
      </c>
      <c r="EN109" s="243">
        <f t="shared" si="90"/>
        <v>0</v>
      </c>
      <c r="EO109" s="248"/>
      <c r="EP109" s="241">
        <f t="shared" si="91"/>
        <v>3.4599999999999999E-2</v>
      </c>
      <c r="EQ109" s="241">
        <f t="shared" si="92"/>
        <v>2.8833333333333332E-3</v>
      </c>
      <c r="ER109" s="237">
        <v>57</v>
      </c>
      <c r="ES109" s="242">
        <f t="shared" si="103"/>
        <v>0</v>
      </c>
      <c r="ET109" s="242">
        <f t="shared" si="104"/>
        <v>0</v>
      </c>
      <c r="EU109" s="242">
        <f t="shared" si="38"/>
        <v>0</v>
      </c>
      <c r="EV109" s="242">
        <f t="shared" si="39"/>
        <v>0</v>
      </c>
      <c r="EW109" s="243">
        <f t="shared" si="93"/>
        <v>0</v>
      </c>
    </row>
    <row r="110" spans="1:153" ht="14.25" customHeight="1" thickBot="1" x14ac:dyDescent="0.25">
      <c r="A110" s="3">
        <f t="shared" si="40"/>
        <v>1733</v>
      </c>
      <c r="B110" s="237">
        <v>58</v>
      </c>
      <c r="C110" s="238">
        <f t="shared" si="41"/>
        <v>364524.4660017307</v>
      </c>
      <c r="D110" s="238">
        <f t="shared" si="5"/>
        <v>3145.2470524113855</v>
      </c>
      <c r="E110" s="238">
        <f t="shared" si="6"/>
        <v>2304.8156446851754</v>
      </c>
      <c r="F110" s="238">
        <f t="shared" si="7"/>
        <v>840.43140772621041</v>
      </c>
      <c r="G110" s="239">
        <f t="shared" si="42"/>
        <v>182424.32903986025</v>
      </c>
      <c r="I110" s="240">
        <f>VLOOKUP(K110,[2]תחזיות!$B$4:$H$1000,5)</f>
        <v>1.11E-2</v>
      </c>
      <c r="J110" s="134">
        <f t="shared" si="8"/>
        <v>9.2500000000000004E-4</v>
      </c>
      <c r="K110" s="237">
        <v>58</v>
      </c>
      <c r="L110" s="242">
        <f t="shared" si="43"/>
        <v>28060.493033175757</v>
      </c>
      <c r="M110" s="242">
        <f t="shared" si="44"/>
        <v>250.76170540817154</v>
      </c>
      <c r="N110" s="242">
        <f t="shared" si="9"/>
        <v>207.24195926875547</v>
      </c>
      <c r="O110" s="242">
        <f t="shared" si="10"/>
        <v>43.519746139416078</v>
      </c>
      <c r="P110" s="243">
        <f t="shared" si="45"/>
        <v>14172.70946079928</v>
      </c>
      <c r="Q110" s="244"/>
      <c r="R110" s="240">
        <f>VLOOKUP(T110,[2]תחזיות!$B$4:$H$1000,7)</f>
        <v>1.8870000000000001E-2</v>
      </c>
      <c r="S110" s="134">
        <f t="shared" si="11"/>
        <v>1.5725000000000001E-3</v>
      </c>
      <c r="T110" s="237">
        <v>58</v>
      </c>
      <c r="U110" s="242">
        <f t="shared" si="46"/>
        <v>29025.795055068869</v>
      </c>
      <c r="V110" s="242">
        <f t="shared" si="47"/>
        <v>259.38809629010245</v>
      </c>
      <c r="W110" s="242">
        <f t="shared" si="12"/>
        <v>214.37123821858364</v>
      </c>
      <c r="X110" s="242">
        <f t="shared" si="48"/>
        <v>45.016858071518818</v>
      </c>
      <c r="Y110" s="243">
        <f t="shared" si="49"/>
        <v>14399.25650043416</v>
      </c>
      <c r="Z110" s="245"/>
      <c r="AA110" s="240">
        <f>VLOOKUP(AC110,[2]תחזיות!$B$4:$H$1000,6)</f>
        <v>1.0090909090909091E-2</v>
      </c>
      <c r="AB110" s="134">
        <f t="shared" si="13"/>
        <v>8.4090909090909095E-4</v>
      </c>
      <c r="AC110" s="237">
        <v>58</v>
      </c>
      <c r="AD110" s="242">
        <f t="shared" si="50"/>
        <v>27937.718774965826</v>
      </c>
      <c r="AE110" s="242">
        <f t="shared" si="51"/>
        <v>249.66453714628298</v>
      </c>
      <c r="AF110" s="242">
        <f t="shared" si="14"/>
        <v>206.33520478696101</v>
      </c>
      <c r="AG110" s="242">
        <f t="shared" si="52"/>
        <v>43.329332359321974</v>
      </c>
      <c r="AH110" s="243">
        <f t="shared" si="53"/>
        <v>14143.782866327647</v>
      </c>
      <c r="AI110" s="245"/>
      <c r="AJ110" s="241">
        <f t="shared" si="54"/>
        <v>2.7619999999999999E-2</v>
      </c>
      <c r="AK110" s="241">
        <f t="shared" si="55"/>
        <v>2.3016666666666667E-3</v>
      </c>
      <c r="AL110" s="240">
        <f>VLOOKUP(AN110,[2]תחזיות!$B$4:$H$1000,5)</f>
        <v>1.11E-2</v>
      </c>
      <c r="AM110" s="134">
        <f t="shared" si="15"/>
        <v>9.2500000000000004E-4</v>
      </c>
      <c r="AN110" s="237">
        <v>58</v>
      </c>
      <c r="AO110" s="242">
        <f t="shared" si="56"/>
        <v>0</v>
      </c>
      <c r="AP110" s="242">
        <f t="shared" si="94"/>
        <v>0</v>
      </c>
      <c r="AQ110" s="242">
        <f t="shared" si="16"/>
        <v>0</v>
      </c>
      <c r="AR110" s="242">
        <f t="shared" si="57"/>
        <v>0</v>
      </c>
      <c r="AS110" s="243">
        <f t="shared" si="58"/>
        <v>0</v>
      </c>
      <c r="AT110" s="244"/>
      <c r="AU110" s="241">
        <f t="shared" si="59"/>
        <v>2.7619999999999999E-2</v>
      </c>
      <c r="AV110" s="241">
        <f t="shared" si="60"/>
        <v>2.3016666666666667E-3</v>
      </c>
      <c r="AW110" s="240">
        <f>VLOOKUP(AY110,[2]תחזיות!$B$4:$H$1000,7)</f>
        <v>1.8870000000000001E-2</v>
      </c>
      <c r="AX110" s="134">
        <f t="shared" si="17"/>
        <v>1.5725000000000001E-3</v>
      </c>
      <c r="AY110" s="237">
        <v>58</v>
      </c>
      <c r="AZ110" s="242">
        <f t="shared" si="61"/>
        <v>0</v>
      </c>
      <c r="BA110" s="242">
        <f t="shared" si="95"/>
        <v>0</v>
      </c>
      <c r="BB110" s="242">
        <f t="shared" si="18"/>
        <v>0</v>
      </c>
      <c r="BC110" s="242">
        <f t="shared" si="62"/>
        <v>0</v>
      </c>
      <c r="BD110" s="243">
        <f t="shared" si="63"/>
        <v>0</v>
      </c>
      <c r="BE110" s="245"/>
      <c r="BF110" s="245"/>
      <c r="BG110" s="245"/>
      <c r="BH110" s="240">
        <f>VLOOKUP(BJ110,[2]תחזיות!$B$4:$H$1000,6)</f>
        <v>1.0090909090909091E-2</v>
      </c>
      <c r="BI110" s="134">
        <f t="shared" si="19"/>
        <v>8.4090909090909095E-4</v>
      </c>
      <c r="BJ110" s="237">
        <v>58</v>
      </c>
      <c r="BK110" s="242">
        <f t="shared" si="64"/>
        <v>0</v>
      </c>
      <c r="BL110" s="242">
        <f t="shared" si="96"/>
        <v>0</v>
      </c>
      <c r="BM110" s="242">
        <f t="shared" si="20"/>
        <v>0</v>
      </c>
      <c r="BN110" s="242">
        <f t="shared" si="65"/>
        <v>0</v>
      </c>
      <c r="BO110" s="243">
        <f t="shared" si="66"/>
        <v>0</v>
      </c>
      <c r="BP110" s="245"/>
      <c r="BQ110" s="246">
        <f>VLOOKUP(BT110,[2]תחזיות!$B$4:$E$1000,2)</f>
        <v>2.2535619999999975E-2</v>
      </c>
      <c r="BR110" s="134">
        <f t="shared" si="21"/>
        <v>1.4613016666666645E-3</v>
      </c>
      <c r="BS110" s="3">
        <f t="shared" si="67"/>
        <v>1733</v>
      </c>
      <c r="BT110" s="237">
        <v>58</v>
      </c>
      <c r="BU110" s="238">
        <f t="shared" si="68"/>
        <v>174159.64401800506</v>
      </c>
      <c r="BV110" s="238">
        <f t="shared" si="69"/>
        <v>1151.7615348840827</v>
      </c>
      <c r="BW110" s="238">
        <f t="shared" si="22"/>
        <v>897.26175681449899</v>
      </c>
      <c r="BX110" s="238">
        <f t="shared" si="23"/>
        <v>254.49977806958378</v>
      </c>
      <c r="BY110" s="239">
        <f t="shared" si="70"/>
        <v>64984.087889557028</v>
      </c>
      <c r="CA110" s="246">
        <f>VLOOKUP(CD110,[2]תחזיות!$B$4:$E$1000,4)</f>
        <v>2.9747018399999967E-2</v>
      </c>
      <c r="CB110" s="134">
        <f t="shared" si="24"/>
        <v>2.0622515333333304E-3</v>
      </c>
      <c r="CC110" s="3">
        <f t="shared" si="71"/>
        <v>1733</v>
      </c>
      <c r="CD110" s="237">
        <v>58</v>
      </c>
      <c r="CE110" s="238">
        <f t="shared" si="72"/>
        <v>176431.94691912818</v>
      </c>
      <c r="CF110" s="238">
        <f t="shared" si="73"/>
        <v>1225.4121788780328</v>
      </c>
      <c r="CG110" s="238">
        <f t="shared" si="25"/>
        <v>861.56512581507604</v>
      </c>
      <c r="CH110" s="238">
        <f t="shared" si="26"/>
        <v>363.84705306295683</v>
      </c>
      <c r="CI110" s="239">
        <f t="shared" si="74"/>
        <v>68579.767745882607</v>
      </c>
      <c r="CJ110" s="1"/>
      <c r="CK110" s="246">
        <f>VLOOKUP(CN110,[2]תחזיות!$B$4:$E$1000,3)</f>
        <v>1.9596191304347806E-2</v>
      </c>
      <c r="CL110" s="134">
        <f t="shared" si="27"/>
        <v>1.2163492753623172E-3</v>
      </c>
      <c r="CM110" s="3">
        <f t="shared" si="75"/>
        <v>1733</v>
      </c>
      <c r="CN110" s="237">
        <v>58</v>
      </c>
      <c r="CO110" s="238">
        <f t="shared" si="76"/>
        <v>173605.27307998517</v>
      </c>
      <c r="CP110" s="238">
        <f t="shared" si="97"/>
        <v>1125.0904108205141</v>
      </c>
      <c r="CQ110" s="238">
        <f t="shared" si="28"/>
        <v>913.92576271059693</v>
      </c>
      <c r="CR110" s="238">
        <f t="shared" si="29"/>
        <v>211.16464810991715</v>
      </c>
      <c r="CS110" s="239">
        <f t="shared" si="77"/>
        <v>64208.020013647394</v>
      </c>
      <c r="CT110" s="1"/>
      <c r="CU110" s="237">
        <v>58</v>
      </c>
      <c r="CV110" s="238">
        <f t="shared" si="78"/>
        <v>566744.60305291158</v>
      </c>
      <c r="CW110" s="238">
        <f t="shared" si="78"/>
        <v>4547.7702927036398</v>
      </c>
      <c r="CX110" s="238">
        <f t="shared" si="78"/>
        <v>3409.3193607684298</v>
      </c>
      <c r="CY110" s="238">
        <f t="shared" si="78"/>
        <v>1138.4509319352103</v>
      </c>
      <c r="CZ110" s="238">
        <f t="shared" si="78"/>
        <v>261581.12639021658</v>
      </c>
      <c r="DB110" s="237">
        <v>58</v>
      </c>
      <c r="DC110" s="238">
        <f t="shared" si="79"/>
        <v>569982.20797592774</v>
      </c>
      <c r="DD110" s="238">
        <f t="shared" si="79"/>
        <v>4630.0473275795212</v>
      </c>
      <c r="DE110" s="238">
        <f t="shared" si="79"/>
        <v>3380.752008718835</v>
      </c>
      <c r="DF110" s="238">
        <f t="shared" si="79"/>
        <v>1249.2953188606862</v>
      </c>
      <c r="DG110" s="238">
        <f t="shared" si="79"/>
        <v>265403.35328617704</v>
      </c>
      <c r="DH110" s="247"/>
      <c r="DI110" s="237">
        <v>58</v>
      </c>
      <c r="DJ110" s="238">
        <f t="shared" si="80"/>
        <v>566067.45785668166</v>
      </c>
      <c r="DK110" s="238">
        <f t="shared" si="80"/>
        <v>4520.0020003781829</v>
      </c>
      <c r="DL110" s="238">
        <f t="shared" si="80"/>
        <v>3425.0766121827337</v>
      </c>
      <c r="DM110" s="238">
        <f t="shared" si="80"/>
        <v>1094.9253881954496</v>
      </c>
      <c r="DN110" s="238">
        <f t="shared" si="80"/>
        <v>260776.13191983529</v>
      </c>
      <c r="DP110" s="3">
        <f t="shared" si="81"/>
        <v>1733</v>
      </c>
      <c r="DQ110" s="237">
        <v>58</v>
      </c>
      <c r="DR110" s="238">
        <f t="shared" si="82"/>
        <v>0</v>
      </c>
      <c r="DS110" s="238">
        <f t="shared" si="83"/>
        <v>0</v>
      </c>
      <c r="DT110" s="238">
        <f t="shared" si="33"/>
        <v>0</v>
      </c>
      <c r="DU110" s="238">
        <f t="shared" si="84"/>
        <v>0</v>
      </c>
      <c r="DV110" s="239">
        <f t="shared" si="98"/>
        <v>0</v>
      </c>
      <c r="DX110" s="241">
        <f t="shared" si="85"/>
        <v>3.4599999999999999E-2</v>
      </c>
      <c r="DY110" s="241">
        <f t="shared" si="86"/>
        <v>2.8833333333333332E-3</v>
      </c>
      <c r="DZ110" s="237">
        <v>58</v>
      </c>
      <c r="EA110" s="242">
        <f t="shared" si="99"/>
        <v>0</v>
      </c>
      <c r="EB110" s="242">
        <f t="shared" si="100"/>
        <v>0</v>
      </c>
      <c r="EC110" s="242">
        <f t="shared" si="34"/>
        <v>0</v>
      </c>
      <c r="ED110" s="242">
        <f t="shared" si="35"/>
        <v>0</v>
      </c>
      <c r="EE110" s="243">
        <f t="shared" si="87"/>
        <v>0</v>
      </c>
      <c r="EF110" s="248"/>
      <c r="EG110" s="241">
        <f t="shared" si="88"/>
        <v>3.4599999999999999E-2</v>
      </c>
      <c r="EH110" s="241">
        <f t="shared" si="89"/>
        <v>2.8833333333333332E-3</v>
      </c>
      <c r="EI110" s="237">
        <v>58</v>
      </c>
      <c r="EJ110" s="242">
        <f t="shared" si="101"/>
        <v>0</v>
      </c>
      <c r="EK110" s="242">
        <f t="shared" si="102"/>
        <v>0</v>
      </c>
      <c r="EL110" s="242">
        <f t="shared" s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 t="shared" si="91"/>
        <v>3.4599999999999999E-2</v>
      </c>
      <c r="EQ110" s="241">
        <f t="shared" si="92"/>
        <v>2.8833333333333332E-3</v>
      </c>
      <c r="ER110" s="237">
        <v>58</v>
      </c>
      <c r="ES110" s="242">
        <f t="shared" si="103"/>
        <v>0</v>
      </c>
      <c r="ET110" s="242">
        <f t="shared" si="104"/>
        <v>0</v>
      </c>
      <c r="EU110" s="242">
        <f t="shared" si="38"/>
        <v>0</v>
      </c>
      <c r="EV110" s="242">
        <f t="shared" si="39"/>
        <v>0</v>
      </c>
      <c r="EW110" s="243">
        <f t="shared" si="93"/>
        <v>0</v>
      </c>
    </row>
    <row r="111" spans="1:153" ht="14.25" customHeight="1" thickBot="1" x14ac:dyDescent="0.25">
      <c r="A111" s="3">
        <f t="shared" si="40"/>
        <v>1763</v>
      </c>
      <c r="B111" s="237">
        <v>59</v>
      </c>
      <c r="C111" s="238">
        <f t="shared" si="41"/>
        <v>362219.65035704552</v>
      </c>
      <c r="D111" s="238">
        <f t="shared" si="5"/>
        <v>3145.2470524113855</v>
      </c>
      <c r="E111" s="238">
        <f t="shared" si="6"/>
        <v>2310.1295251993106</v>
      </c>
      <c r="F111" s="238">
        <f t="shared" si="7"/>
        <v>835.11752721207506</v>
      </c>
      <c r="G111" s="239">
        <f t="shared" si="42"/>
        <v>185569.57609227163</v>
      </c>
      <c r="I111" s="240">
        <f>VLOOKUP(K111,[2]תחזיות!$B$4:$H$1000,5)</f>
        <v>1.11E-2</v>
      </c>
      <c r="J111" s="134">
        <f t="shared" si="8"/>
        <v>9.2500000000000004E-4</v>
      </c>
      <c r="K111" s="237">
        <v>59</v>
      </c>
      <c r="L111" s="242">
        <f t="shared" si="43"/>
        <v>27879.015331150367</v>
      </c>
      <c r="M111" s="242">
        <f t="shared" si="44"/>
        <v>250.9936599856741</v>
      </c>
      <c r="N111" s="242">
        <f t="shared" si="9"/>
        <v>207.75537231930667</v>
      </c>
      <c r="O111" s="242">
        <f t="shared" si="10"/>
        <v>43.238287666367441</v>
      </c>
      <c r="P111" s="243">
        <f t="shared" si="45"/>
        <v>14423.703120784954</v>
      </c>
      <c r="Q111" s="244"/>
      <c r="R111" s="240">
        <f>VLOOKUP(T111,[2]תחזיות!$B$4:$H$1000,7)</f>
        <v>1.8870000000000001E-2</v>
      </c>
      <c r="S111" s="134">
        <f t="shared" si="11"/>
        <v>1.5725000000000001E-3</v>
      </c>
      <c r="T111" s="237">
        <v>59</v>
      </c>
      <c r="U111" s="242">
        <f t="shared" si="46"/>
        <v>28856.729780802281</v>
      </c>
      <c r="V111" s="242">
        <f t="shared" si="47"/>
        <v>259.7959840715186</v>
      </c>
      <c r="W111" s="242">
        <f t="shared" si="12"/>
        <v>215.04133371703361</v>
      </c>
      <c r="X111" s="242">
        <f t="shared" si="48"/>
        <v>44.754650354484994</v>
      </c>
      <c r="Y111" s="243">
        <f t="shared" si="49"/>
        <v>14659.052484505679</v>
      </c>
      <c r="Z111" s="245"/>
      <c r="AA111" s="240">
        <f>VLOOKUP(AC111,[2]תחזיות!$B$4:$H$1000,6)</f>
        <v>1.0090909090909091E-2</v>
      </c>
      <c r="AB111" s="134">
        <f t="shared" si="13"/>
        <v>8.4090909090909095E-4</v>
      </c>
      <c r="AC111" s="237">
        <v>59</v>
      </c>
      <c r="AD111" s="242">
        <f t="shared" si="50"/>
        <v>27754.703142726521</v>
      </c>
      <c r="AE111" s="242">
        <f t="shared" si="51"/>
        <v>249.87448232524693</v>
      </c>
      <c r="AF111" s="242">
        <f t="shared" si="14"/>
        <v>206.82899365481461</v>
      </c>
      <c r="AG111" s="242">
        <f t="shared" si="52"/>
        <v>43.045488670432313</v>
      </c>
      <c r="AH111" s="243">
        <f t="shared" si="53"/>
        <v>14393.657348652894</v>
      </c>
      <c r="AI111" s="245"/>
      <c r="AJ111" s="241">
        <f t="shared" si="54"/>
        <v>2.7619999999999999E-2</v>
      </c>
      <c r="AK111" s="241">
        <f t="shared" si="55"/>
        <v>2.3016666666666667E-3</v>
      </c>
      <c r="AL111" s="240">
        <f>VLOOKUP(AN111,[2]תחזיות!$B$4:$H$1000,5)</f>
        <v>1.11E-2</v>
      </c>
      <c r="AM111" s="134">
        <f t="shared" si="15"/>
        <v>9.2500000000000004E-4</v>
      </c>
      <c r="AN111" s="237">
        <v>59</v>
      </c>
      <c r="AO111" s="242">
        <f t="shared" si="56"/>
        <v>0</v>
      </c>
      <c r="AP111" s="242">
        <f t="shared" si="94"/>
        <v>0</v>
      </c>
      <c r="AQ111" s="242">
        <f t="shared" si="16"/>
        <v>0</v>
      </c>
      <c r="AR111" s="242">
        <f t="shared" si="57"/>
        <v>0</v>
      </c>
      <c r="AS111" s="243">
        <f t="shared" si="58"/>
        <v>0</v>
      </c>
      <c r="AT111" s="244"/>
      <c r="AU111" s="241">
        <f t="shared" si="59"/>
        <v>2.7619999999999999E-2</v>
      </c>
      <c r="AV111" s="241">
        <f t="shared" si="60"/>
        <v>2.3016666666666667E-3</v>
      </c>
      <c r="AW111" s="240">
        <f>VLOOKUP(AY111,[2]תחזיות!$B$4:$H$1000,7)</f>
        <v>1.8870000000000001E-2</v>
      </c>
      <c r="AX111" s="134">
        <f t="shared" si="17"/>
        <v>1.5725000000000001E-3</v>
      </c>
      <c r="AY111" s="237">
        <v>59</v>
      </c>
      <c r="AZ111" s="242">
        <f t="shared" si="61"/>
        <v>0</v>
      </c>
      <c r="BA111" s="242">
        <f t="shared" si="95"/>
        <v>0</v>
      </c>
      <c r="BB111" s="242">
        <f t="shared" si="18"/>
        <v>0</v>
      </c>
      <c r="BC111" s="242">
        <f t="shared" si="62"/>
        <v>0</v>
      </c>
      <c r="BD111" s="243">
        <f t="shared" si="63"/>
        <v>0</v>
      </c>
      <c r="BE111" s="245"/>
      <c r="BF111" s="245"/>
      <c r="BG111" s="245"/>
      <c r="BH111" s="240">
        <f>VLOOKUP(BJ111,[2]תחזיות!$B$4:$H$1000,6)</f>
        <v>1.0090909090909091E-2</v>
      </c>
      <c r="BI111" s="134">
        <f t="shared" si="19"/>
        <v>8.4090909090909095E-4</v>
      </c>
      <c r="BJ111" s="237">
        <v>59</v>
      </c>
      <c r="BK111" s="242">
        <f t="shared" si="64"/>
        <v>0</v>
      </c>
      <c r="BL111" s="242">
        <f t="shared" si="96"/>
        <v>0</v>
      </c>
      <c r="BM111" s="242">
        <f t="shared" si="20"/>
        <v>0</v>
      </c>
      <c r="BN111" s="242">
        <f t="shared" si="65"/>
        <v>0</v>
      </c>
      <c r="BO111" s="243">
        <f t="shared" si="66"/>
        <v>0</v>
      </c>
      <c r="BP111" s="245"/>
      <c r="BQ111" s="246">
        <f>VLOOKUP(BT111,[2]תחזיות!$B$4:$E$1000,2)</f>
        <v>2.2667099999999975E-2</v>
      </c>
      <c r="BR111" s="134">
        <f t="shared" si="21"/>
        <v>1.4722583333333311E-3</v>
      </c>
      <c r="BS111" s="3">
        <f t="shared" si="67"/>
        <v>1763</v>
      </c>
      <c r="BT111" s="237">
        <v>59</v>
      </c>
      <c r="BU111" s="238">
        <f t="shared" si="68"/>
        <v>173262.38226119056</v>
      </c>
      <c r="BV111" s="238">
        <f t="shared" si="69"/>
        <v>1152.7949495785442</v>
      </c>
      <c r="BW111" s="238">
        <f t="shared" si="22"/>
        <v>897.70796344132123</v>
      </c>
      <c r="BX111" s="238">
        <f t="shared" si="23"/>
        <v>255.08698613722294</v>
      </c>
      <c r="BY111" s="239">
        <f t="shared" si="70"/>
        <v>66136.882839135578</v>
      </c>
      <c r="CA111" s="246">
        <f>VLOOKUP(CD111,[2]תחזיות!$B$4:$E$1000,4)</f>
        <v>2.9920571999999968E-2</v>
      </c>
      <c r="CB111" s="134">
        <f t="shared" si="24"/>
        <v>2.0767143333333305E-3</v>
      </c>
      <c r="CC111" s="3">
        <f t="shared" si="71"/>
        <v>1763</v>
      </c>
      <c r="CD111" s="237">
        <v>59</v>
      </c>
      <c r="CE111" s="238">
        <f t="shared" si="72"/>
        <v>175570.38179331311</v>
      </c>
      <c r="CF111" s="238">
        <f t="shared" si="73"/>
        <v>1226.8373110416226</v>
      </c>
      <c r="CG111" s="238">
        <f t="shared" si="25"/>
        <v>862.22778266264402</v>
      </c>
      <c r="CH111" s="238">
        <f t="shared" si="26"/>
        <v>364.60952837897855</v>
      </c>
      <c r="CI111" s="239">
        <f t="shared" si="74"/>
        <v>69806.605056924236</v>
      </c>
      <c r="CJ111" s="1"/>
      <c r="CK111" s="246">
        <f>VLOOKUP(CN111,[2]תחזיות!$B$4:$E$1000,3)</f>
        <v>1.9710521739130415E-2</v>
      </c>
      <c r="CL111" s="134">
        <f t="shared" si="27"/>
        <v>1.2258768115942012E-3</v>
      </c>
      <c r="CM111" s="3">
        <f t="shared" si="75"/>
        <v>1763</v>
      </c>
      <c r="CN111" s="237">
        <v>59</v>
      </c>
      <c r="CO111" s="238">
        <f t="shared" si="76"/>
        <v>172691.34731727457</v>
      </c>
      <c r="CP111" s="238">
        <f t="shared" si="97"/>
        <v>1125.9747012569146</v>
      </c>
      <c r="CQ111" s="238">
        <f t="shared" si="28"/>
        <v>914.2763830177073</v>
      </c>
      <c r="CR111" s="238">
        <f t="shared" si="29"/>
        <v>211.69831823920737</v>
      </c>
      <c r="CS111" s="239">
        <f t="shared" si="77"/>
        <v>65333.994714904307</v>
      </c>
      <c r="CT111" s="1"/>
      <c r="CU111" s="237">
        <v>59</v>
      </c>
      <c r="CV111" s="238">
        <f t="shared" si="78"/>
        <v>563361.04794938653</v>
      </c>
      <c r="CW111" s="238">
        <f t="shared" si="78"/>
        <v>4549.0356619756039</v>
      </c>
      <c r="CX111" s="238">
        <f t="shared" si="78"/>
        <v>3415.5928609599387</v>
      </c>
      <c r="CY111" s="238">
        <f t="shared" si="78"/>
        <v>1133.4428010156655</v>
      </c>
      <c r="CZ111" s="238">
        <f t="shared" si="78"/>
        <v>266130.16205219214</v>
      </c>
      <c r="DB111" s="237">
        <v>59</v>
      </c>
      <c r="DC111" s="238">
        <f t="shared" si="79"/>
        <v>566646.76193116093</v>
      </c>
      <c r="DD111" s="238">
        <f t="shared" si="79"/>
        <v>4631.8803475245268</v>
      </c>
      <c r="DE111" s="238">
        <f t="shared" si="79"/>
        <v>3387.3986415789882</v>
      </c>
      <c r="DF111" s="238">
        <f t="shared" si="79"/>
        <v>1244.4817059455386</v>
      </c>
      <c r="DG111" s="238">
        <f t="shared" si="79"/>
        <v>270035.23363370157</v>
      </c>
      <c r="DH111" s="247"/>
      <c r="DI111" s="237">
        <v>59</v>
      </c>
      <c r="DJ111" s="238">
        <f t="shared" si="80"/>
        <v>562665.70081704657</v>
      </c>
      <c r="DK111" s="238">
        <f t="shared" si="80"/>
        <v>4521.0962359935475</v>
      </c>
      <c r="DL111" s="238">
        <f t="shared" si="80"/>
        <v>3431.2349018718323</v>
      </c>
      <c r="DM111" s="238">
        <f t="shared" si="80"/>
        <v>1089.8613341217147</v>
      </c>
      <c r="DN111" s="238">
        <f t="shared" si="80"/>
        <v>265297.22815582884</v>
      </c>
      <c r="DP111" s="3">
        <f t="shared" si="81"/>
        <v>1763</v>
      </c>
      <c r="DQ111" s="237">
        <v>59</v>
      </c>
      <c r="DR111" s="238">
        <f t="shared" si="82"/>
        <v>0</v>
      </c>
      <c r="DS111" s="238">
        <f t="shared" si="83"/>
        <v>0</v>
      </c>
      <c r="DT111" s="238">
        <f t="shared" si="33"/>
        <v>0</v>
      </c>
      <c r="DU111" s="238">
        <f t="shared" si="84"/>
        <v>0</v>
      </c>
      <c r="DV111" s="239">
        <f t="shared" si="98"/>
        <v>0</v>
      </c>
      <c r="DX111" s="241">
        <f t="shared" si="85"/>
        <v>3.4599999999999999E-2</v>
      </c>
      <c r="DY111" s="241">
        <f t="shared" si="86"/>
        <v>2.8833333333333332E-3</v>
      </c>
      <c r="DZ111" s="237">
        <v>59</v>
      </c>
      <c r="EA111" s="242">
        <f t="shared" si="99"/>
        <v>0</v>
      </c>
      <c r="EB111" s="242">
        <f t="shared" si="100"/>
        <v>0</v>
      </c>
      <c r="EC111" s="242">
        <f t="shared" si="34"/>
        <v>0</v>
      </c>
      <c r="ED111" s="242">
        <f t="shared" si="35"/>
        <v>0</v>
      </c>
      <c r="EE111" s="243">
        <f t="shared" si="87"/>
        <v>0</v>
      </c>
      <c r="EF111" s="248"/>
      <c r="EG111" s="241">
        <f t="shared" si="88"/>
        <v>3.4599999999999999E-2</v>
      </c>
      <c r="EH111" s="241">
        <f t="shared" si="89"/>
        <v>2.8833333333333332E-3</v>
      </c>
      <c r="EI111" s="237">
        <v>59</v>
      </c>
      <c r="EJ111" s="242">
        <f t="shared" si="101"/>
        <v>0</v>
      </c>
      <c r="EK111" s="242">
        <f t="shared" si="102"/>
        <v>0</v>
      </c>
      <c r="EL111" s="242">
        <f t="shared" si="36"/>
        <v>0</v>
      </c>
      <c r="EM111" s="242">
        <f t="shared" si="37"/>
        <v>0</v>
      </c>
      <c r="EN111" s="243">
        <f t="shared" si="90"/>
        <v>0</v>
      </c>
      <c r="EO111" s="248"/>
      <c r="EP111" s="241">
        <f t="shared" si="91"/>
        <v>3.4599999999999999E-2</v>
      </c>
      <c r="EQ111" s="241">
        <f t="shared" si="92"/>
        <v>2.8833333333333332E-3</v>
      </c>
      <c r="ER111" s="237">
        <v>59</v>
      </c>
      <c r="ES111" s="242">
        <f t="shared" si="103"/>
        <v>0</v>
      </c>
      <c r="ET111" s="242">
        <f t="shared" si="104"/>
        <v>0</v>
      </c>
      <c r="EU111" s="242">
        <f t="shared" si="38"/>
        <v>0</v>
      </c>
      <c r="EV111" s="242">
        <f t="shared" si="39"/>
        <v>0</v>
      </c>
      <c r="EW111" s="243">
        <f t="shared" si="93"/>
        <v>0</v>
      </c>
    </row>
    <row r="112" spans="1:153" ht="14.25" customHeight="1" thickBot="1" x14ac:dyDescent="0.25">
      <c r="A112" s="3">
        <f t="shared" si="40"/>
        <v>1794</v>
      </c>
      <c r="B112" s="237">
        <v>60</v>
      </c>
      <c r="C112" s="238">
        <f t="shared" si="41"/>
        <v>359909.52083184622</v>
      </c>
      <c r="D112" s="238">
        <f t="shared" si="5"/>
        <v>3145.2470524113855</v>
      </c>
      <c r="E112" s="238">
        <f t="shared" si="6"/>
        <v>2315.4556571601865</v>
      </c>
      <c r="F112" s="238">
        <f t="shared" si="7"/>
        <v>829.79139525119899</v>
      </c>
      <c r="G112" s="239">
        <f t="shared" si="42"/>
        <v>188714.823144683</v>
      </c>
      <c r="I112" s="240">
        <f>VLOOKUP(K112,[2]תחזיות!$B$4:$H$1000,5)</f>
        <v>1.1118300000000001E-2</v>
      </c>
      <c r="J112" s="134">
        <f t="shared" si="8"/>
        <v>9.2652500000000009E-4</v>
      </c>
      <c r="K112" s="237">
        <v>60</v>
      </c>
      <c r="L112" s="242">
        <f t="shared" si="43"/>
        <v>27696.898072964417</v>
      </c>
      <c r="M112" s="242">
        <f t="shared" si="44"/>
        <v>251.22621188649234</v>
      </c>
      <c r="N112" s="242">
        <f t="shared" si="9"/>
        <v>208.27037459740404</v>
      </c>
      <c r="O112" s="242">
        <f t="shared" si="10"/>
        <v>42.955837289088308</v>
      </c>
      <c r="P112" s="243">
        <f t="shared" si="45"/>
        <v>14674.929332671447</v>
      </c>
      <c r="Q112" s="244"/>
      <c r="R112" s="240">
        <f>VLOOKUP(T112,[2]תחזיות!$B$4:$H$1000,7)</f>
        <v>1.8901110000000002E-2</v>
      </c>
      <c r="S112" s="134">
        <f t="shared" si="11"/>
        <v>1.5750925000000001E-3</v>
      </c>
      <c r="T112" s="237">
        <v>60</v>
      </c>
      <c r="U112" s="242">
        <f t="shared" si="46"/>
        <v>28686.80175574559</v>
      </c>
      <c r="V112" s="242">
        <f t="shared" si="47"/>
        <v>260.20518677755979</v>
      </c>
      <c r="W112" s="242">
        <f t="shared" si="12"/>
        <v>215.71408220267659</v>
      </c>
      <c r="X112" s="242">
        <f t="shared" si="48"/>
        <v>44.491104574883181</v>
      </c>
      <c r="Y112" s="243">
        <f t="shared" si="49"/>
        <v>14919.257671283238</v>
      </c>
      <c r="Z112" s="245"/>
      <c r="AA112" s="240">
        <f>VLOOKUP(AC112,[2]תחזיות!$B$4:$H$1000,6)</f>
        <v>1.0107545454545454E-2</v>
      </c>
      <c r="AB112" s="134">
        <f t="shared" si="13"/>
        <v>8.4229545454545451E-4</v>
      </c>
      <c r="AC112" s="237">
        <v>60</v>
      </c>
      <c r="AD112" s="242">
        <f t="shared" si="50"/>
        <v>27571.077598249864</v>
      </c>
      <c r="AE112" s="242">
        <f t="shared" si="51"/>
        <v>250.08495046591642</v>
      </c>
      <c r="AF112" s="242">
        <f t="shared" si="14"/>
        <v>207.32425141307522</v>
      </c>
      <c r="AG112" s="242">
        <f t="shared" si="52"/>
        <v>42.760699052841197</v>
      </c>
      <c r="AH112" s="243">
        <f t="shared" si="53"/>
        <v>14643.74229911881</v>
      </c>
      <c r="AI112" s="245"/>
      <c r="AJ112" s="241">
        <f t="shared" si="54"/>
        <v>2.7619999999999999E-2</v>
      </c>
      <c r="AK112" s="241">
        <f t="shared" si="55"/>
        <v>2.3016666666666667E-3</v>
      </c>
      <c r="AL112" s="240">
        <f>VLOOKUP(AN112,[2]תחזיות!$B$4:$H$1000,5)</f>
        <v>1.1118300000000001E-2</v>
      </c>
      <c r="AM112" s="134">
        <f t="shared" si="15"/>
        <v>9.2652500000000009E-4</v>
      </c>
      <c r="AN112" s="237">
        <v>60</v>
      </c>
      <c r="AO112" s="242">
        <f t="shared" si="56"/>
        <v>0</v>
      </c>
      <c r="AP112" s="242">
        <f t="shared" si="94"/>
        <v>0</v>
      </c>
      <c r="AQ112" s="242">
        <f t="shared" si="16"/>
        <v>0</v>
      </c>
      <c r="AR112" s="242">
        <f t="shared" si="57"/>
        <v>0</v>
      </c>
      <c r="AS112" s="243">
        <f t="shared" si="58"/>
        <v>0</v>
      </c>
      <c r="AT112" s="244"/>
      <c r="AU112" s="241">
        <f t="shared" si="59"/>
        <v>2.7619999999999999E-2</v>
      </c>
      <c r="AV112" s="241">
        <f t="shared" si="60"/>
        <v>2.3016666666666667E-3</v>
      </c>
      <c r="AW112" s="240">
        <f>VLOOKUP(AY112,[2]תחזיות!$B$4:$H$1000,7)</f>
        <v>1.8901110000000002E-2</v>
      </c>
      <c r="AX112" s="134">
        <f t="shared" si="17"/>
        <v>1.5750925000000001E-3</v>
      </c>
      <c r="AY112" s="237">
        <v>60</v>
      </c>
      <c r="AZ112" s="242">
        <f t="shared" si="61"/>
        <v>0</v>
      </c>
      <c r="BA112" s="242">
        <f t="shared" si="95"/>
        <v>0</v>
      </c>
      <c r="BB112" s="242">
        <f t="shared" si="18"/>
        <v>0</v>
      </c>
      <c r="BC112" s="242">
        <f t="shared" si="62"/>
        <v>0</v>
      </c>
      <c r="BD112" s="243">
        <f t="shared" si="63"/>
        <v>0</v>
      </c>
      <c r="BE112" s="245"/>
      <c r="BF112" s="245"/>
      <c r="BG112" s="245"/>
      <c r="BH112" s="240">
        <f>VLOOKUP(BJ112,[2]תחזיות!$B$4:$H$1000,6)</f>
        <v>1.0107545454545454E-2</v>
      </c>
      <c r="BI112" s="134">
        <f t="shared" si="19"/>
        <v>8.4229545454545451E-4</v>
      </c>
      <c r="BJ112" s="237">
        <v>60</v>
      </c>
      <c r="BK112" s="242">
        <f t="shared" si="64"/>
        <v>0</v>
      </c>
      <c r="BL112" s="242">
        <f t="shared" si="96"/>
        <v>0</v>
      </c>
      <c r="BM112" s="242">
        <f t="shared" si="20"/>
        <v>0</v>
      </c>
      <c r="BN112" s="242">
        <f t="shared" si="65"/>
        <v>0</v>
      </c>
      <c r="BO112" s="243">
        <f t="shared" si="66"/>
        <v>0</v>
      </c>
      <c r="BP112" s="245"/>
      <c r="BQ112" s="246">
        <f>VLOOKUP(BT112,[2]תחזיות!$B$4:$E$1000,2)</f>
        <v>2.2798579999999975E-2</v>
      </c>
      <c r="BR112" s="134">
        <f t="shared" si="21"/>
        <v>1.4832149999999978E-3</v>
      </c>
      <c r="BS112" s="3">
        <f t="shared" si="67"/>
        <v>1794</v>
      </c>
      <c r="BT112" s="237">
        <v>60</v>
      </c>
      <c r="BU112" s="238">
        <f t="shared" si="68"/>
        <v>172364.67429774924</v>
      </c>
      <c r="BV112" s="238">
        <f t="shared" si="69"/>
        <v>1153.823162395388</v>
      </c>
      <c r="BW112" s="238">
        <f t="shared" si="22"/>
        <v>898.16929200685217</v>
      </c>
      <c r="BX112" s="238">
        <f t="shared" si="23"/>
        <v>255.65387038853575</v>
      </c>
      <c r="BY112" s="239">
        <f t="shared" si="70"/>
        <v>67290.706001530969</v>
      </c>
      <c r="CA112" s="246">
        <f>VLOOKUP(CD112,[2]תחזיות!$B$4:$E$1000,4)</f>
        <v>3.0094125599999969E-2</v>
      </c>
      <c r="CB112" s="134">
        <f t="shared" si="24"/>
        <v>2.0911771333333305E-3</v>
      </c>
      <c r="CC112" s="3">
        <f t="shared" si="71"/>
        <v>1794</v>
      </c>
      <c r="CD112" s="237">
        <v>60</v>
      </c>
      <c r="CE112" s="238">
        <f t="shared" si="72"/>
        <v>174708.15401065047</v>
      </c>
      <c r="CF112" s="238">
        <f t="shared" si="73"/>
        <v>1228.2556423211677</v>
      </c>
      <c r="CG112" s="238">
        <f t="shared" si="25"/>
        <v>862.90994564721768</v>
      </c>
      <c r="CH112" s="238">
        <f t="shared" si="26"/>
        <v>365.34569667395004</v>
      </c>
      <c r="CI112" s="239">
        <f t="shared" si="74"/>
        <v>71034.860699245401</v>
      </c>
      <c r="CJ112" s="1"/>
      <c r="CK112" s="246">
        <f>VLOOKUP(CN112,[2]תחזיות!$B$4:$E$1000,3)</f>
        <v>1.9824852173913023E-2</v>
      </c>
      <c r="CL112" s="134">
        <f t="shared" si="27"/>
        <v>1.2354043478260853E-3</v>
      </c>
      <c r="CM112" s="3">
        <f t="shared" si="75"/>
        <v>1794</v>
      </c>
      <c r="CN112" s="237">
        <v>60</v>
      </c>
      <c r="CO112" s="238">
        <f t="shared" si="76"/>
        <v>171777.07093425686</v>
      </c>
      <c r="CP112" s="238">
        <f t="shared" si="97"/>
        <v>1126.8544436297141</v>
      </c>
      <c r="CQ112" s="238">
        <f t="shared" si="28"/>
        <v>914.64030334070333</v>
      </c>
      <c r="CR112" s="238">
        <f t="shared" si="29"/>
        <v>212.21414028901077</v>
      </c>
      <c r="CS112" s="239">
        <f t="shared" si="77"/>
        <v>66460.849158534023</v>
      </c>
      <c r="CT112" s="1"/>
      <c r="CU112" s="237">
        <v>60</v>
      </c>
      <c r="CV112" s="238">
        <f t="shared" si="78"/>
        <v>559971.09320255986</v>
      </c>
      <c r="CW112" s="238">
        <f t="shared" si="78"/>
        <v>4550.2964266932659</v>
      </c>
      <c r="CX112" s="238">
        <f t="shared" si="78"/>
        <v>3421.8953237644428</v>
      </c>
      <c r="CY112" s="238">
        <f t="shared" si="78"/>
        <v>1128.4011029288231</v>
      </c>
      <c r="CZ112" s="238">
        <f t="shared" si="78"/>
        <v>270680.45847888541</v>
      </c>
      <c r="DB112" s="237">
        <v>60</v>
      </c>
      <c r="DC112" s="238">
        <f t="shared" si="79"/>
        <v>563304.4765982423</v>
      </c>
      <c r="DD112" s="238">
        <f t="shared" si="79"/>
        <v>4633.7078815101131</v>
      </c>
      <c r="DE112" s="238">
        <f t="shared" si="79"/>
        <v>3394.0796850100805</v>
      </c>
      <c r="DF112" s="238">
        <f t="shared" si="79"/>
        <v>1239.6281965000321</v>
      </c>
      <c r="DG112" s="238">
        <f t="shared" si="79"/>
        <v>274668.94151521166</v>
      </c>
      <c r="DH112" s="247"/>
      <c r="DI112" s="237">
        <v>60</v>
      </c>
      <c r="DJ112" s="238">
        <f t="shared" si="80"/>
        <v>559257.66936435294</v>
      </c>
      <c r="DK112" s="238">
        <f t="shared" si="80"/>
        <v>4522.1864465070157</v>
      </c>
      <c r="DL112" s="238">
        <f t="shared" si="80"/>
        <v>3437.420211913965</v>
      </c>
      <c r="DM112" s="238">
        <f t="shared" si="80"/>
        <v>1084.766234593051</v>
      </c>
      <c r="DN112" s="238">
        <f t="shared" si="80"/>
        <v>269819.41460233583</v>
      </c>
      <c r="DP112" s="3">
        <f t="shared" si="81"/>
        <v>1794</v>
      </c>
      <c r="DQ112" s="237">
        <v>60</v>
      </c>
      <c r="DR112" s="238">
        <f t="shared" si="82"/>
        <v>0</v>
      </c>
      <c r="DS112" s="238">
        <f t="shared" si="83"/>
        <v>0</v>
      </c>
      <c r="DT112" s="238">
        <f t="shared" si="33"/>
        <v>0</v>
      </c>
      <c r="DU112" s="238">
        <f t="shared" si="84"/>
        <v>0</v>
      </c>
      <c r="DV112" s="239">
        <f t="shared" si="98"/>
        <v>0</v>
      </c>
      <c r="DX112" s="241">
        <f t="shared" si="85"/>
        <v>3.4599999999999999E-2</v>
      </c>
      <c r="DY112" s="241">
        <f t="shared" si="86"/>
        <v>2.8833333333333332E-3</v>
      </c>
      <c r="DZ112" s="237">
        <v>60</v>
      </c>
      <c r="EA112" s="242">
        <f t="shared" si="99"/>
        <v>0</v>
      </c>
      <c r="EB112" s="242">
        <f t="shared" si="100"/>
        <v>0</v>
      </c>
      <c r="EC112" s="242">
        <f t="shared" si="34"/>
        <v>0</v>
      </c>
      <c r="ED112" s="242">
        <f t="shared" si="35"/>
        <v>0</v>
      </c>
      <c r="EE112" s="243">
        <f t="shared" si="87"/>
        <v>0</v>
      </c>
      <c r="EF112" s="248"/>
      <c r="EG112" s="241">
        <f t="shared" si="88"/>
        <v>3.4599999999999999E-2</v>
      </c>
      <c r="EH112" s="241">
        <f t="shared" si="89"/>
        <v>2.8833333333333332E-3</v>
      </c>
      <c r="EI112" s="237">
        <v>60</v>
      </c>
      <c r="EJ112" s="242">
        <f t="shared" si="101"/>
        <v>0</v>
      </c>
      <c r="EK112" s="242">
        <f t="shared" si="102"/>
        <v>0</v>
      </c>
      <c r="EL112" s="242">
        <f t="shared" si="36"/>
        <v>0</v>
      </c>
      <c r="EM112" s="242">
        <f t="shared" si="37"/>
        <v>0</v>
      </c>
      <c r="EN112" s="243">
        <f t="shared" si="90"/>
        <v>0</v>
      </c>
      <c r="EO112" s="248"/>
      <c r="EP112" s="241">
        <f t="shared" si="91"/>
        <v>3.4599999999999999E-2</v>
      </c>
      <c r="EQ112" s="241">
        <f t="shared" si="92"/>
        <v>2.8833333333333332E-3</v>
      </c>
      <c r="ER112" s="237">
        <v>60</v>
      </c>
      <c r="ES112" s="242">
        <f t="shared" si="103"/>
        <v>0</v>
      </c>
      <c r="ET112" s="242">
        <f t="shared" si="104"/>
        <v>0</v>
      </c>
      <c r="EU112" s="242">
        <f t="shared" si="38"/>
        <v>0</v>
      </c>
      <c r="EV112" s="242">
        <f t="shared" si="39"/>
        <v>0</v>
      </c>
      <c r="EW112" s="243">
        <f t="shared" si="93"/>
        <v>0</v>
      </c>
    </row>
    <row r="113" spans="1:153" ht="14.25" customHeight="1" thickBot="1" x14ac:dyDescent="0.25">
      <c r="A113" s="3">
        <f t="shared" si="40"/>
        <v>1824</v>
      </c>
      <c r="B113" s="237">
        <v>61</v>
      </c>
      <c r="C113" s="238">
        <f t="shared" si="41"/>
        <v>357594.06517468602</v>
      </c>
      <c r="D113" s="238">
        <f t="shared" si="5"/>
        <v>3145.2470524113855</v>
      </c>
      <c r="E113" s="238">
        <f t="shared" si="6"/>
        <v>2320.7940688141948</v>
      </c>
      <c r="F113" s="238">
        <f t="shared" si="7"/>
        <v>824.45298359719072</v>
      </c>
      <c r="G113" s="239">
        <f t="shared" si="42"/>
        <v>191860.07019709438</v>
      </c>
      <c r="I113" s="240">
        <f>VLOOKUP(K113,[2]תחזיות!$B$4:$H$1000,5)</f>
        <v>1.1136600000000002E-2</v>
      </c>
      <c r="J113" s="134">
        <f t="shared" si="8"/>
        <v>9.2805000000000014E-4</v>
      </c>
      <c r="K113" s="237">
        <v>61</v>
      </c>
      <c r="L113" s="242">
        <f t="shared" si="43"/>
        <v>27514.138519302483</v>
      </c>
      <c r="M113" s="242">
        <f t="shared" si="44"/>
        <v>251.45936237243367</v>
      </c>
      <c r="N113" s="242">
        <f t="shared" si="9"/>
        <v>208.78697161333031</v>
      </c>
      <c r="O113" s="242">
        <f t="shared" si="10"/>
        <v>42.672390759103365</v>
      </c>
      <c r="P113" s="243">
        <f t="shared" si="45"/>
        <v>14926.388695043881</v>
      </c>
      <c r="Q113" s="244"/>
      <c r="R113" s="240">
        <f>VLOOKUP(T113,[2]תחזיות!$B$4:$H$1000,7)</f>
        <v>1.8932220000000003E-2</v>
      </c>
      <c r="S113" s="134">
        <f t="shared" si="11"/>
        <v>1.5776850000000003E-3</v>
      </c>
      <c r="T113" s="237">
        <v>61</v>
      </c>
      <c r="U113" s="242">
        <f t="shared" si="46"/>
        <v>28516.006081499145</v>
      </c>
      <c r="V113" s="242">
        <f t="shared" si="47"/>
        <v>260.61570859766096</v>
      </c>
      <c r="W113" s="242">
        <f t="shared" si="12"/>
        <v>216.38949546200257</v>
      </c>
      <c r="X113" s="242">
        <f t="shared" si="48"/>
        <v>44.226213135658369</v>
      </c>
      <c r="Y113" s="243">
        <f t="shared" si="49"/>
        <v>15179.873379880899</v>
      </c>
      <c r="Z113" s="245"/>
      <c r="AA113" s="240">
        <f>VLOOKUP(AC113,[2]תחזיות!$B$4:$H$1000,6)</f>
        <v>1.0124181818181819E-2</v>
      </c>
      <c r="AB113" s="134">
        <f t="shared" si="13"/>
        <v>8.4368181818181818E-4</v>
      </c>
      <c r="AC113" s="237">
        <v>61</v>
      </c>
      <c r="AD113" s="242">
        <f t="shared" si="50"/>
        <v>27386.839648012727</v>
      </c>
      <c r="AE113" s="242">
        <f t="shared" si="51"/>
        <v>250.2959425916255</v>
      </c>
      <c r="AF113" s="242">
        <f t="shared" si="14"/>
        <v>207.82098295234653</v>
      </c>
      <c r="AG113" s="242">
        <f t="shared" si="52"/>
        <v>42.474959639278971</v>
      </c>
      <c r="AH113" s="243">
        <f t="shared" si="53"/>
        <v>14894.038241710436</v>
      </c>
      <c r="AI113" s="245"/>
      <c r="AJ113" s="241">
        <f>$AQ$41</f>
        <v>3.5019999999999996E-2</v>
      </c>
      <c r="AK113" s="241">
        <f t="shared" si="55"/>
        <v>2.9183333333333331E-3</v>
      </c>
      <c r="AL113" s="240">
        <f>VLOOKUP(AN113,[2]תחזיות!$B$4:$H$1000,5)</f>
        <v>1.1136600000000002E-2</v>
      </c>
      <c r="AM113" s="134">
        <f t="shared" si="15"/>
        <v>9.2805000000000014E-4</v>
      </c>
      <c r="AN113" s="237">
        <v>61</v>
      </c>
      <c r="AO113" s="242">
        <f t="shared" si="56"/>
        <v>0</v>
      </c>
      <c r="AP113" s="242">
        <f t="shared" si="94"/>
        <v>0</v>
      </c>
      <c r="AQ113" s="242">
        <f t="shared" si="16"/>
        <v>0</v>
      </c>
      <c r="AR113" s="242">
        <f t="shared" si="57"/>
        <v>0</v>
      </c>
      <c r="AS113" s="243">
        <f t="shared" si="58"/>
        <v>0</v>
      </c>
      <c r="AT113" s="244"/>
      <c r="AU113" s="241">
        <f>$BB$41</f>
        <v>3.7620000000000001E-2</v>
      </c>
      <c r="AV113" s="241">
        <f t="shared" si="60"/>
        <v>3.1350000000000002E-3</v>
      </c>
      <c r="AW113" s="240">
        <f>VLOOKUP(AY113,[2]תחזיות!$B$4:$H$1000,7)</f>
        <v>1.8932220000000003E-2</v>
      </c>
      <c r="AX113" s="134">
        <f t="shared" si="17"/>
        <v>1.5776850000000003E-3</v>
      </c>
      <c r="AY113" s="237">
        <v>61</v>
      </c>
      <c r="AZ113" s="242">
        <f t="shared" si="61"/>
        <v>0</v>
      </c>
      <c r="BA113" s="242">
        <f t="shared" si="95"/>
        <v>0</v>
      </c>
      <c r="BB113" s="242">
        <f t="shared" si="18"/>
        <v>0</v>
      </c>
      <c r="BC113" s="242">
        <f t="shared" si="62"/>
        <v>0</v>
      </c>
      <c r="BD113" s="243">
        <f t="shared" si="63"/>
        <v>0</v>
      </c>
      <c r="BE113" s="245"/>
      <c r="BF113" s="245"/>
      <c r="BG113" s="245"/>
      <c r="BH113" s="240">
        <f>VLOOKUP(BJ113,[2]תחזיות!$B$4:$H$1000,6)</f>
        <v>1.0124181818181819E-2</v>
      </c>
      <c r="BI113" s="134">
        <f t="shared" si="19"/>
        <v>8.4368181818181818E-4</v>
      </c>
      <c r="BJ113" s="237">
        <v>61</v>
      </c>
      <c r="BK113" s="242">
        <f t="shared" si="64"/>
        <v>0</v>
      </c>
      <c r="BL113" s="242">
        <f t="shared" si="96"/>
        <v>0</v>
      </c>
      <c r="BM113" s="242">
        <f t="shared" si="20"/>
        <v>0</v>
      </c>
      <c r="BN113" s="242">
        <f t="shared" si="65"/>
        <v>0</v>
      </c>
      <c r="BO113" s="243">
        <f t="shared" si="66"/>
        <v>0</v>
      </c>
      <c r="BP113" s="245"/>
      <c r="BQ113" s="246">
        <f>VLOOKUP(BT113,[2]תחזיות!$B$4:$E$1000,2)</f>
        <v>2.2930059999999974E-2</v>
      </c>
      <c r="BR113" s="134">
        <f t="shared" si="21"/>
        <v>1.4941716666666644E-3</v>
      </c>
      <c r="BS113" s="3">
        <f t="shared" si="67"/>
        <v>1824</v>
      </c>
      <c r="BT113" s="237">
        <v>61</v>
      </c>
      <c r="BU113" s="238">
        <f t="shared" si="68"/>
        <v>171466.50500574239</v>
      </c>
      <c r="BV113" s="238">
        <f t="shared" si="69"/>
        <v>1154.8461625676262</v>
      </c>
      <c r="BW113" s="238">
        <f t="shared" si="22"/>
        <v>898.64576900568807</v>
      </c>
      <c r="BX113" s="238">
        <f t="shared" si="23"/>
        <v>256.20039356193809</v>
      </c>
      <c r="BY113" s="239">
        <f t="shared" si="70"/>
        <v>68445.552164098597</v>
      </c>
      <c r="CA113" s="246">
        <f>VLOOKUP(CD113,[2]תחזיות!$B$4:$E$1000,4)</f>
        <v>3.0267679199999967E-2</v>
      </c>
      <c r="CB113" s="134">
        <f t="shared" si="24"/>
        <v>2.1056399333333306E-3</v>
      </c>
      <c r="CC113" s="3">
        <f t="shared" si="71"/>
        <v>1824</v>
      </c>
      <c r="CD113" s="237">
        <v>61</v>
      </c>
      <c r="CE113" s="238">
        <f t="shared" si="72"/>
        <v>173845.24406500324</v>
      </c>
      <c r="CF113" s="238">
        <f t="shared" si="73"/>
        <v>1229.6671537836014</v>
      </c>
      <c r="CG113" s="238">
        <f t="shared" si="25"/>
        <v>863.61166566025145</v>
      </c>
      <c r="CH113" s="238">
        <f t="shared" si="26"/>
        <v>366.05548812335002</v>
      </c>
      <c r="CI113" s="239">
        <f t="shared" si="74"/>
        <v>72264.527853029009</v>
      </c>
      <c r="CJ113" s="1"/>
      <c r="CK113" s="246">
        <f>VLOOKUP(CN113,[2]תחזיות!$B$4:$E$1000,3)</f>
        <v>1.9939182608695632E-2</v>
      </c>
      <c r="CL113" s="134">
        <f t="shared" si="27"/>
        <v>1.2449318840579693E-3</v>
      </c>
      <c r="CM113" s="3">
        <f t="shared" si="75"/>
        <v>1824</v>
      </c>
      <c r="CN113" s="237">
        <v>61</v>
      </c>
      <c r="CO113" s="238">
        <f t="shared" si="76"/>
        <v>170862.43063091615</v>
      </c>
      <c r="CP113" s="238">
        <f t="shared" si="97"/>
        <v>1127.7296298434537</v>
      </c>
      <c r="CQ113" s="238">
        <f t="shared" si="28"/>
        <v>915.01754216338315</v>
      </c>
      <c r="CR113" s="238">
        <f t="shared" si="29"/>
        <v>212.71208768007054</v>
      </c>
      <c r="CS113" s="239">
        <f t="shared" si="77"/>
        <v>67588.578788377476</v>
      </c>
      <c r="CT113" s="1"/>
      <c r="CU113" s="237">
        <v>61</v>
      </c>
      <c r="CV113" s="238">
        <f t="shared" si="78"/>
        <v>556574.70869973092</v>
      </c>
      <c r="CW113" s="238">
        <f t="shared" si="78"/>
        <v>4551.5525773514455</v>
      </c>
      <c r="CX113" s="238">
        <f t="shared" si="78"/>
        <v>3428.226809433213</v>
      </c>
      <c r="CY113" s="238">
        <f t="shared" si="78"/>
        <v>1123.325767918232</v>
      </c>
      <c r="CZ113" s="238">
        <f t="shared" si="78"/>
        <v>275232.01105623686</v>
      </c>
      <c r="DB113" s="237">
        <v>61</v>
      </c>
      <c r="DC113" s="238">
        <f t="shared" si="79"/>
        <v>559955.31532118842</v>
      </c>
      <c r="DD113" s="238">
        <f t="shared" si="79"/>
        <v>4635.529914792648</v>
      </c>
      <c r="DE113" s="238">
        <f t="shared" si="79"/>
        <v>3400.7952299364488</v>
      </c>
      <c r="DF113" s="238">
        <f t="shared" si="79"/>
        <v>1234.7346848561992</v>
      </c>
      <c r="DG113" s="238">
        <f t="shared" si="79"/>
        <v>279304.47143000428</v>
      </c>
      <c r="DH113" s="247"/>
      <c r="DI113" s="237">
        <v>61</v>
      </c>
      <c r="DJ113" s="238">
        <f t="shared" si="80"/>
        <v>555843.33545361483</v>
      </c>
      <c r="DK113" s="238">
        <f t="shared" si="80"/>
        <v>4523.2726248464651</v>
      </c>
      <c r="DL113" s="238">
        <f t="shared" si="80"/>
        <v>3443.6325939299245</v>
      </c>
      <c r="DM113" s="238">
        <f t="shared" si="80"/>
        <v>1079.6400309165401</v>
      </c>
      <c r="DN113" s="238">
        <f t="shared" si="80"/>
        <v>274342.68722718226</v>
      </c>
      <c r="DP113" s="3">
        <f t="shared" si="81"/>
        <v>1824</v>
      </c>
      <c r="DQ113" s="237">
        <v>61</v>
      </c>
      <c r="DR113" s="238">
        <f t="shared" si="82"/>
        <v>0</v>
      </c>
      <c r="DS113" s="238">
        <f t="shared" si="83"/>
        <v>0</v>
      </c>
      <c r="DT113" s="238">
        <f t="shared" si="33"/>
        <v>0</v>
      </c>
      <c r="DU113" s="238">
        <f t="shared" si="84"/>
        <v>0</v>
      </c>
      <c r="DV113" s="239">
        <f t="shared" si="98"/>
        <v>0</v>
      </c>
      <c r="DX113" s="241">
        <f>$EC$41</f>
        <v>4.2499999999999996E-2</v>
      </c>
      <c r="DY113" s="241">
        <f t="shared" si="86"/>
        <v>3.5416666666666665E-3</v>
      </c>
      <c r="DZ113" s="237">
        <v>61</v>
      </c>
      <c r="EA113" s="242">
        <f t="shared" si="99"/>
        <v>0</v>
      </c>
      <c r="EB113" s="242">
        <f t="shared" si="100"/>
        <v>0</v>
      </c>
      <c r="EC113" s="242">
        <f t="shared" si="34"/>
        <v>0</v>
      </c>
      <c r="ED113" s="242">
        <f t="shared" si="35"/>
        <v>0</v>
      </c>
      <c r="EE113" s="243">
        <f t="shared" si="87"/>
        <v>0</v>
      </c>
      <c r="EF113" s="248"/>
      <c r="EG113" s="241">
        <f>$EL$41</f>
        <v>4.4600000000000001E-2</v>
      </c>
      <c r="EH113" s="241">
        <f t="shared" si="89"/>
        <v>3.7166666666666667E-3</v>
      </c>
      <c r="EI113" s="237">
        <v>61</v>
      </c>
      <c r="EJ113" s="242">
        <f t="shared" si="101"/>
        <v>0</v>
      </c>
      <c r="EK113" s="242">
        <f t="shared" si="102"/>
        <v>0</v>
      </c>
      <c r="EL113" s="242">
        <f t="shared" si="36"/>
        <v>0</v>
      </c>
      <c r="EM113" s="242">
        <f t="shared" si="37"/>
        <v>0</v>
      </c>
      <c r="EN113" s="243">
        <f t="shared" si="90"/>
        <v>0</v>
      </c>
      <c r="EO113" s="248"/>
      <c r="EP113" s="241">
        <f>$EU$41</f>
        <v>3.4599999999999999E-2</v>
      </c>
      <c r="EQ113" s="241">
        <f t="shared" si="92"/>
        <v>2.8833333333333332E-3</v>
      </c>
      <c r="ER113" s="237">
        <v>61</v>
      </c>
      <c r="ES113" s="242">
        <f t="shared" si="103"/>
        <v>0</v>
      </c>
      <c r="ET113" s="242">
        <f t="shared" si="104"/>
        <v>0</v>
      </c>
      <c r="EU113" s="242">
        <f t="shared" si="38"/>
        <v>0</v>
      </c>
      <c r="EV113" s="242">
        <f t="shared" si="39"/>
        <v>0</v>
      </c>
      <c r="EW113" s="243">
        <f t="shared" si="93"/>
        <v>0</v>
      </c>
    </row>
    <row r="114" spans="1:153" ht="14.25" customHeight="1" thickBot="1" x14ac:dyDescent="0.25">
      <c r="A114" s="3">
        <f t="shared" si="40"/>
        <v>1855</v>
      </c>
      <c r="B114" s="237">
        <v>62</v>
      </c>
      <c r="C114" s="238">
        <f t="shared" si="41"/>
        <v>355273.27110587183</v>
      </c>
      <c r="D114" s="238">
        <f t="shared" si="5"/>
        <v>3145.2470524113855</v>
      </c>
      <c r="E114" s="238">
        <f t="shared" si="6"/>
        <v>2326.1447884728495</v>
      </c>
      <c r="F114" s="238">
        <f t="shared" si="7"/>
        <v>819.10226393853577</v>
      </c>
      <c r="G114" s="239">
        <f t="shared" si="42"/>
        <v>195005.31724950575</v>
      </c>
      <c r="I114" s="240">
        <f>VLOOKUP(K114,[2]תחזיות!$B$4:$H$1000,5)</f>
        <v>1.1154900000000002E-2</v>
      </c>
      <c r="J114" s="134">
        <f t="shared" si="8"/>
        <v>9.2957500000000019E-4</v>
      </c>
      <c r="K114" s="237">
        <v>62</v>
      </c>
      <c r="L114" s="242">
        <f t="shared" si="43"/>
        <v>27330.733919854094</v>
      </c>
      <c r="M114" s="242">
        <f t="shared" si="44"/>
        <v>251.69311270921091</v>
      </c>
      <c r="N114" s="242">
        <f t="shared" si="9"/>
        <v>209.30516889832612</v>
      </c>
      <c r="O114" s="242">
        <f t="shared" si="10"/>
        <v>42.387943810884799</v>
      </c>
      <c r="P114" s="243">
        <f t="shared" si="45"/>
        <v>15178.081807753091</v>
      </c>
      <c r="Q114" s="244"/>
      <c r="R114" s="240">
        <f>VLOOKUP(T114,[2]תחזיות!$B$4:$H$1000,7)</f>
        <v>1.8963330000000004E-2</v>
      </c>
      <c r="S114" s="134">
        <f t="shared" si="11"/>
        <v>1.5802775000000003E-3</v>
      </c>
      <c r="T114" s="237">
        <v>62</v>
      </c>
      <c r="U114" s="242">
        <f t="shared" si="46"/>
        <v>28344.337833386686</v>
      </c>
      <c r="V114" s="242">
        <f t="shared" si="47"/>
        <v>261.02755373810436</v>
      </c>
      <c r="W114" s="242">
        <f t="shared" si="12"/>
        <v>217.0675853391019</v>
      </c>
      <c r="X114" s="242">
        <f t="shared" si="48"/>
        <v>43.95996839900247</v>
      </c>
      <c r="Y114" s="243">
        <f t="shared" si="49"/>
        <v>15440.900933619003</v>
      </c>
      <c r="Z114" s="245"/>
      <c r="AA114" s="240">
        <f>VLOOKUP(AC114,[2]תחזיות!$B$4:$H$1000,6)</f>
        <v>1.0140818181818183E-2</v>
      </c>
      <c r="AB114" s="134">
        <f t="shared" si="13"/>
        <v>8.4506818181818196E-4</v>
      </c>
      <c r="AC114" s="237">
        <v>62</v>
      </c>
      <c r="AD114" s="242">
        <f t="shared" si="50"/>
        <v>27201.986788947263</v>
      </c>
      <c r="AE114" s="242">
        <f t="shared" si="51"/>
        <v>250.50745972874779</v>
      </c>
      <c r="AF114" s="242">
        <f t="shared" si="14"/>
        <v>208.31919318107498</v>
      </c>
      <c r="AG114" s="242">
        <f t="shared" si="52"/>
        <v>42.188266547672811</v>
      </c>
      <c r="AH114" s="243">
        <f t="shared" si="53"/>
        <v>15144.545701439183</v>
      </c>
      <c r="AI114" s="245"/>
      <c r="AJ114" s="241">
        <f t="shared" ref="AJ114:AJ172" si="105">$AQ$41</f>
        <v>3.5019999999999996E-2</v>
      </c>
      <c r="AK114" s="241">
        <f t="shared" si="55"/>
        <v>2.9183333333333331E-3</v>
      </c>
      <c r="AL114" s="240">
        <f>VLOOKUP(AN114,[2]תחזיות!$B$4:$H$1000,5)</f>
        <v>1.1154900000000002E-2</v>
      </c>
      <c r="AM114" s="134">
        <f t="shared" si="15"/>
        <v>9.2957500000000019E-4</v>
      </c>
      <c r="AN114" s="237">
        <v>62</v>
      </c>
      <c r="AO114" s="242">
        <f t="shared" si="56"/>
        <v>0</v>
      </c>
      <c r="AP114" s="242">
        <f t="shared" si="94"/>
        <v>0</v>
      </c>
      <c r="AQ114" s="242">
        <f t="shared" si="16"/>
        <v>0</v>
      </c>
      <c r="AR114" s="242">
        <f t="shared" si="57"/>
        <v>0</v>
      </c>
      <c r="AS114" s="243">
        <f t="shared" si="58"/>
        <v>0</v>
      </c>
      <c r="AT114" s="244"/>
      <c r="AU114" s="241">
        <f t="shared" ref="AU114:AU172" si="106">$BB$41</f>
        <v>3.7620000000000001E-2</v>
      </c>
      <c r="AV114" s="241">
        <f t="shared" si="60"/>
        <v>3.1350000000000002E-3</v>
      </c>
      <c r="AW114" s="240">
        <f>VLOOKUP(AY114,[2]תחזיות!$B$4:$H$1000,7)</f>
        <v>1.8963330000000004E-2</v>
      </c>
      <c r="AX114" s="134">
        <f t="shared" si="17"/>
        <v>1.5802775000000003E-3</v>
      </c>
      <c r="AY114" s="237">
        <v>62</v>
      </c>
      <c r="AZ114" s="242">
        <f t="shared" si="61"/>
        <v>0</v>
      </c>
      <c r="BA114" s="242">
        <f t="shared" si="95"/>
        <v>0</v>
      </c>
      <c r="BB114" s="242">
        <f t="shared" si="18"/>
        <v>0</v>
      </c>
      <c r="BC114" s="242">
        <f t="shared" si="62"/>
        <v>0</v>
      </c>
      <c r="BD114" s="243">
        <f t="shared" si="63"/>
        <v>0</v>
      </c>
      <c r="BE114" s="245"/>
      <c r="BF114" s="245"/>
      <c r="BG114" s="245"/>
      <c r="BH114" s="240">
        <f>VLOOKUP(BJ114,[2]תחזיות!$B$4:$H$1000,6)</f>
        <v>1.0140818181818183E-2</v>
      </c>
      <c r="BI114" s="134">
        <f t="shared" si="19"/>
        <v>8.4506818181818196E-4</v>
      </c>
      <c r="BJ114" s="237">
        <v>62</v>
      </c>
      <c r="BK114" s="242">
        <f t="shared" si="64"/>
        <v>0</v>
      </c>
      <c r="BL114" s="242">
        <f t="shared" si="96"/>
        <v>0</v>
      </c>
      <c r="BM114" s="242">
        <f t="shared" si="20"/>
        <v>0</v>
      </c>
      <c r="BN114" s="242">
        <f t="shared" si="65"/>
        <v>0</v>
      </c>
      <c r="BO114" s="243">
        <f t="shared" si="66"/>
        <v>0</v>
      </c>
      <c r="BP114" s="245"/>
      <c r="BQ114" s="246">
        <f>VLOOKUP(BT114,[2]תחזיות!$B$4:$E$1000,2)</f>
        <v>2.3061539999999974E-2</v>
      </c>
      <c r="BR114" s="134">
        <f t="shared" si="21"/>
        <v>1.5051283333333311E-3</v>
      </c>
      <c r="BS114" s="3">
        <f t="shared" si="67"/>
        <v>1855</v>
      </c>
      <c r="BT114" s="237">
        <v>62</v>
      </c>
      <c r="BU114" s="238">
        <f t="shared" si="68"/>
        <v>170567.85923673669</v>
      </c>
      <c r="BV114" s="238">
        <f t="shared" si="69"/>
        <v>1155.8639393451765</v>
      </c>
      <c r="BW114" s="238">
        <f t="shared" si="22"/>
        <v>899.13742165195276</v>
      </c>
      <c r="BX114" s="238">
        <f t="shared" si="23"/>
        <v>256.72651769322374</v>
      </c>
      <c r="BY114" s="239">
        <f t="shared" si="70"/>
        <v>69601.416103443771</v>
      </c>
      <c r="CA114" s="246">
        <f>VLOOKUP(CD114,[2]תחזיות!$B$4:$E$1000,4)</f>
        <v>3.0441232799999968E-2</v>
      </c>
      <c r="CB114" s="134">
        <f t="shared" si="24"/>
        <v>2.1201027333333307E-3</v>
      </c>
      <c r="CC114" s="3">
        <f t="shared" si="71"/>
        <v>1855</v>
      </c>
      <c r="CD114" s="237">
        <v>62</v>
      </c>
      <c r="CE114" s="238">
        <f t="shared" si="72"/>
        <v>172981.63239934298</v>
      </c>
      <c r="CF114" s="238">
        <f t="shared" si="73"/>
        <v>1231.0718265157627</v>
      </c>
      <c r="CG114" s="238">
        <f t="shared" si="25"/>
        <v>864.33299484945428</v>
      </c>
      <c r="CH114" s="238">
        <f t="shared" si="26"/>
        <v>366.7388316663085</v>
      </c>
      <c r="CI114" s="239">
        <f t="shared" si="74"/>
        <v>73495.599679544772</v>
      </c>
      <c r="CJ114" s="1"/>
      <c r="CK114" s="246">
        <f>VLOOKUP(CN114,[2]תחזיות!$B$4:$E$1000,3)</f>
        <v>2.005351304347824E-2</v>
      </c>
      <c r="CL114" s="134">
        <f t="shared" si="27"/>
        <v>1.2544594202898534E-3</v>
      </c>
      <c r="CM114" s="3">
        <f t="shared" si="75"/>
        <v>1855</v>
      </c>
      <c r="CN114" s="237">
        <v>62</v>
      </c>
      <c r="CO114" s="238">
        <f t="shared" si="76"/>
        <v>169947.41308875277</v>
      </c>
      <c r="CP114" s="238">
        <f t="shared" si="97"/>
        <v>1128.6002518172183</v>
      </c>
      <c r="CQ114" s="238">
        <f t="shared" si="28"/>
        <v>915.40811851414128</v>
      </c>
      <c r="CR114" s="238">
        <f t="shared" si="29"/>
        <v>213.19213330307704</v>
      </c>
      <c r="CS114" s="239">
        <f t="shared" si="77"/>
        <v>68717.179040194693</v>
      </c>
      <c r="CT114" s="1"/>
      <c r="CU114" s="237">
        <v>62</v>
      </c>
      <c r="CV114" s="238">
        <f t="shared" si="78"/>
        <v>553171.86426246259</v>
      </c>
      <c r="CW114" s="238">
        <f t="shared" si="78"/>
        <v>4552.804104465773</v>
      </c>
      <c r="CX114" s="238">
        <f t="shared" si="78"/>
        <v>3434.5873790231285</v>
      </c>
      <c r="CY114" s="238">
        <f t="shared" si="78"/>
        <v>1118.2167254426442</v>
      </c>
      <c r="CZ114" s="238">
        <f t="shared" si="78"/>
        <v>279784.81516070262</v>
      </c>
      <c r="DB114" s="237">
        <v>62</v>
      </c>
      <c r="DC114" s="238">
        <f t="shared" si="79"/>
        <v>556599.24133860157</v>
      </c>
      <c r="DD114" s="238">
        <f t="shared" si="79"/>
        <v>4637.3464326652529</v>
      </c>
      <c r="DE114" s="238">
        <f t="shared" si="79"/>
        <v>3407.5453686614055</v>
      </c>
      <c r="DF114" s="238">
        <f t="shared" si="79"/>
        <v>1229.8010640038467</v>
      </c>
      <c r="DG114" s="238">
        <f t="shared" si="79"/>
        <v>283941.81786266953</v>
      </c>
      <c r="DH114" s="247"/>
      <c r="DI114" s="237">
        <v>62</v>
      </c>
      <c r="DJ114" s="238">
        <f t="shared" si="80"/>
        <v>552422.67098357179</v>
      </c>
      <c r="DK114" s="238">
        <f t="shared" si="80"/>
        <v>4524.3547639573517</v>
      </c>
      <c r="DL114" s="238">
        <f t="shared" si="80"/>
        <v>3449.872100168066</v>
      </c>
      <c r="DM114" s="238">
        <f t="shared" si="80"/>
        <v>1074.4826637892857</v>
      </c>
      <c r="DN114" s="238">
        <f t="shared" si="80"/>
        <v>278867.04199113965</v>
      </c>
      <c r="DP114" s="3">
        <f t="shared" si="81"/>
        <v>1855</v>
      </c>
      <c r="DQ114" s="237">
        <v>62</v>
      </c>
      <c r="DR114" s="238">
        <f t="shared" si="82"/>
        <v>0</v>
      </c>
      <c r="DS114" s="238">
        <f t="shared" si="83"/>
        <v>0</v>
      </c>
      <c r="DT114" s="238">
        <f t="shared" si="33"/>
        <v>0</v>
      </c>
      <c r="DU114" s="238">
        <f t="shared" si="84"/>
        <v>0</v>
      </c>
      <c r="DV114" s="239">
        <f t="shared" si="98"/>
        <v>0</v>
      </c>
      <c r="DX114" s="241">
        <f t="shared" ref="DX114:DX172" si="107">$EC$41</f>
        <v>4.2499999999999996E-2</v>
      </c>
      <c r="DY114" s="241">
        <f t="shared" si="86"/>
        <v>3.5416666666666665E-3</v>
      </c>
      <c r="DZ114" s="237">
        <v>62</v>
      </c>
      <c r="EA114" s="242">
        <f t="shared" si="99"/>
        <v>0</v>
      </c>
      <c r="EB114" s="242">
        <f t="shared" si="100"/>
        <v>0</v>
      </c>
      <c r="EC114" s="242">
        <f t="shared" si="34"/>
        <v>0</v>
      </c>
      <c r="ED114" s="242">
        <f t="shared" si="35"/>
        <v>0</v>
      </c>
      <c r="EE114" s="243">
        <f t="shared" si="87"/>
        <v>0</v>
      </c>
      <c r="EF114" s="248"/>
      <c r="EG114" s="241">
        <f t="shared" ref="EG114:EG172" si="108">$EL$41</f>
        <v>4.4600000000000001E-2</v>
      </c>
      <c r="EH114" s="241">
        <f t="shared" si="89"/>
        <v>3.7166666666666667E-3</v>
      </c>
      <c r="EI114" s="237">
        <v>62</v>
      </c>
      <c r="EJ114" s="242">
        <f t="shared" si="101"/>
        <v>0</v>
      </c>
      <c r="EK114" s="242">
        <f t="shared" si="102"/>
        <v>0</v>
      </c>
      <c r="EL114" s="242">
        <f t="shared" si="36"/>
        <v>0</v>
      </c>
      <c r="EM114" s="242">
        <f t="shared" si="37"/>
        <v>0</v>
      </c>
      <c r="EN114" s="243">
        <f t="shared" si="90"/>
        <v>0</v>
      </c>
      <c r="EO114" s="248"/>
      <c r="EP114" s="241">
        <f t="shared" ref="EP114:EP172" si="109">$EU$41</f>
        <v>3.4599999999999999E-2</v>
      </c>
      <c r="EQ114" s="241">
        <f t="shared" si="92"/>
        <v>2.8833333333333332E-3</v>
      </c>
      <c r="ER114" s="237">
        <v>62</v>
      </c>
      <c r="ES114" s="242">
        <f t="shared" si="103"/>
        <v>0</v>
      </c>
      <c r="ET114" s="242">
        <f t="shared" si="104"/>
        <v>0</v>
      </c>
      <c r="EU114" s="242">
        <f t="shared" si="38"/>
        <v>0</v>
      </c>
      <c r="EV114" s="242">
        <f t="shared" si="39"/>
        <v>0</v>
      </c>
      <c r="EW114" s="243">
        <f t="shared" si="93"/>
        <v>0</v>
      </c>
    </row>
    <row r="115" spans="1:153" ht="14.25" customHeight="1" thickBot="1" x14ac:dyDescent="0.25">
      <c r="A115" s="3">
        <f t="shared" si="40"/>
        <v>1886</v>
      </c>
      <c r="B115" s="237">
        <v>63</v>
      </c>
      <c r="C115" s="238">
        <f t="shared" si="41"/>
        <v>352947.12631739897</v>
      </c>
      <c r="D115" s="238">
        <f t="shared" si="5"/>
        <v>3145.2470524113855</v>
      </c>
      <c r="E115" s="238">
        <f t="shared" si="6"/>
        <v>2331.5078445129398</v>
      </c>
      <c r="F115" s="238">
        <f t="shared" si="7"/>
        <v>813.73920789844567</v>
      </c>
      <c r="G115" s="239">
        <f t="shared" si="42"/>
        <v>198150.56430191713</v>
      </c>
      <c r="I115" s="240">
        <f>VLOOKUP(K115,[2]תחזיות!$B$4:$H$1000,5)</f>
        <v>1.1173200000000003E-2</v>
      </c>
      <c r="J115" s="134">
        <f t="shared" si="8"/>
        <v>9.3110000000000024E-4</v>
      </c>
      <c r="K115" s="237">
        <v>63</v>
      </c>
      <c r="L115" s="242">
        <f t="shared" si="43"/>
        <v>27146.681513265787</v>
      </c>
      <c r="M115" s="242">
        <f t="shared" si="44"/>
        <v>251.92746416645451</v>
      </c>
      <c r="N115" s="242">
        <f t="shared" si="9"/>
        <v>209.82497200467657</v>
      </c>
      <c r="O115" s="242">
        <f t="shared" si="10"/>
        <v>42.102492161777931</v>
      </c>
      <c r="P115" s="243">
        <f t="shared" si="45"/>
        <v>15430.009271919545</v>
      </c>
      <c r="Q115" s="244"/>
      <c r="R115" s="240">
        <f>VLOOKUP(T115,[2]תחזיות!$B$4:$H$1000,7)</f>
        <v>1.8994440000000005E-2</v>
      </c>
      <c r="S115" s="134">
        <f t="shared" si="11"/>
        <v>1.5828700000000003E-3</v>
      </c>
      <c r="T115" s="237">
        <v>63</v>
      </c>
      <c r="U115" s="242">
        <f t="shared" si="46"/>
        <v>28171.792060305113</v>
      </c>
      <c r="V115" s="242">
        <f t="shared" si="47"/>
        <v>261.44072642208988</v>
      </c>
      <c r="W115" s="242">
        <f t="shared" si="12"/>
        <v>217.74836373596855</v>
      </c>
      <c r="X115" s="242">
        <f t="shared" si="48"/>
        <v>43.692362686121328</v>
      </c>
      <c r="Y115" s="243">
        <f t="shared" si="49"/>
        <v>15702.341660041093</v>
      </c>
      <c r="Z115" s="245"/>
      <c r="AA115" s="240">
        <f>VLOOKUP(AC115,[2]תחזיות!$B$4:$H$1000,6)</f>
        <v>1.0157454545454548E-2</v>
      </c>
      <c r="AB115" s="134">
        <f t="shared" si="13"/>
        <v>8.4645454545454564E-4</v>
      </c>
      <c r="AC115" s="237">
        <v>63</v>
      </c>
      <c r="AD115" s="242">
        <f t="shared" si="50"/>
        <v>27016.51650840111</v>
      </c>
      <c r="AE115" s="242">
        <f t="shared" si="51"/>
        <v>250.71950290670543</v>
      </c>
      <c r="AF115" s="242">
        <f t="shared" si="14"/>
        <v>208.8188870256204</v>
      </c>
      <c r="AG115" s="242">
        <f t="shared" si="52"/>
        <v>41.900615881085031</v>
      </c>
      <c r="AH115" s="243">
        <f t="shared" si="53"/>
        <v>15395.265204345889</v>
      </c>
      <c r="AI115" s="245"/>
      <c r="AJ115" s="241">
        <f t="shared" si="105"/>
        <v>3.5019999999999996E-2</v>
      </c>
      <c r="AK115" s="241">
        <f t="shared" si="55"/>
        <v>2.9183333333333331E-3</v>
      </c>
      <c r="AL115" s="240">
        <f>VLOOKUP(AN115,[2]תחזיות!$B$4:$H$1000,5)</f>
        <v>1.1173200000000003E-2</v>
      </c>
      <c r="AM115" s="134">
        <f t="shared" si="15"/>
        <v>9.3110000000000024E-4</v>
      </c>
      <c r="AN115" s="237">
        <v>63</v>
      </c>
      <c r="AO115" s="242">
        <f t="shared" si="56"/>
        <v>0</v>
      </c>
      <c r="AP115" s="242">
        <f t="shared" si="94"/>
        <v>0</v>
      </c>
      <c r="AQ115" s="242">
        <f t="shared" si="16"/>
        <v>0</v>
      </c>
      <c r="AR115" s="242">
        <f t="shared" si="57"/>
        <v>0</v>
      </c>
      <c r="AS115" s="243">
        <f t="shared" si="58"/>
        <v>0</v>
      </c>
      <c r="AT115" s="244"/>
      <c r="AU115" s="241">
        <f t="shared" si="106"/>
        <v>3.7620000000000001E-2</v>
      </c>
      <c r="AV115" s="241">
        <f t="shared" si="60"/>
        <v>3.1350000000000002E-3</v>
      </c>
      <c r="AW115" s="240">
        <f>VLOOKUP(AY115,[2]תחזיות!$B$4:$H$1000,7)</f>
        <v>1.8994440000000005E-2</v>
      </c>
      <c r="AX115" s="134">
        <f t="shared" si="17"/>
        <v>1.5828700000000003E-3</v>
      </c>
      <c r="AY115" s="237">
        <v>63</v>
      </c>
      <c r="AZ115" s="242">
        <f t="shared" si="61"/>
        <v>0</v>
      </c>
      <c r="BA115" s="242">
        <f t="shared" si="95"/>
        <v>0</v>
      </c>
      <c r="BB115" s="242">
        <f t="shared" si="18"/>
        <v>0</v>
      </c>
      <c r="BC115" s="242">
        <f t="shared" si="62"/>
        <v>0</v>
      </c>
      <c r="BD115" s="243">
        <f t="shared" si="63"/>
        <v>0</v>
      </c>
      <c r="BE115" s="245"/>
      <c r="BF115" s="245"/>
      <c r="BG115" s="245"/>
      <c r="BH115" s="240">
        <f>VLOOKUP(BJ115,[2]תחזיות!$B$4:$H$1000,6)</f>
        <v>1.0157454545454548E-2</v>
      </c>
      <c r="BI115" s="134">
        <f t="shared" si="19"/>
        <v>8.4645454545454564E-4</v>
      </c>
      <c r="BJ115" s="237">
        <v>63</v>
      </c>
      <c r="BK115" s="242">
        <f t="shared" si="64"/>
        <v>0</v>
      </c>
      <c r="BL115" s="242">
        <f t="shared" si="96"/>
        <v>0</v>
      </c>
      <c r="BM115" s="242">
        <f t="shared" si="20"/>
        <v>0</v>
      </c>
      <c r="BN115" s="242">
        <f t="shared" si="65"/>
        <v>0</v>
      </c>
      <c r="BO115" s="243">
        <f t="shared" si="66"/>
        <v>0</v>
      </c>
      <c r="BP115" s="245"/>
      <c r="BQ115" s="246">
        <f>VLOOKUP(BT115,[2]תחזיות!$B$4:$E$1000,2)</f>
        <v>2.3193019999999974E-2</v>
      </c>
      <c r="BR115" s="134">
        <f t="shared" si="21"/>
        <v>1.5160849999999977E-3</v>
      </c>
      <c r="BS115" s="3">
        <f t="shared" si="67"/>
        <v>1886</v>
      </c>
      <c r="BT115" s="237">
        <v>63</v>
      </c>
      <c r="BU115" s="238">
        <f t="shared" si="68"/>
        <v>169668.72181508475</v>
      </c>
      <c r="BV115" s="238">
        <f t="shared" si="69"/>
        <v>1156.8764819947448</v>
      </c>
      <c r="BW115" s="238">
        <f t="shared" si="22"/>
        <v>899.64427788172247</v>
      </c>
      <c r="BX115" s="238">
        <f t="shared" si="23"/>
        <v>257.23220411302236</v>
      </c>
      <c r="BY115" s="239">
        <f t="shared" si="70"/>
        <v>70758.29258543851</v>
      </c>
      <c r="CA115" s="246">
        <f>VLOOKUP(CD115,[2]תחזיות!$B$4:$E$1000,4)</f>
        <v>3.0614786399999969E-2</v>
      </c>
      <c r="CB115" s="134">
        <f t="shared" si="24"/>
        <v>2.1345655333333308E-3</v>
      </c>
      <c r="CC115" s="3">
        <f t="shared" si="71"/>
        <v>1886</v>
      </c>
      <c r="CD115" s="237">
        <v>63</v>
      </c>
      <c r="CE115" s="238">
        <f t="shared" si="72"/>
        <v>172117.29940449353</v>
      </c>
      <c r="CF115" s="238">
        <f t="shared" si="73"/>
        <v>1232.4696416241077</v>
      </c>
      <c r="CG115" s="238">
        <f t="shared" si="25"/>
        <v>865.0739866248623</v>
      </c>
      <c r="CH115" s="238">
        <f t="shared" si="26"/>
        <v>367.39565499924532</v>
      </c>
      <c r="CI115" s="239">
        <f t="shared" si="74"/>
        <v>74728.069321168878</v>
      </c>
      <c r="CJ115" s="1"/>
      <c r="CK115" s="246">
        <f>VLOOKUP(CN115,[2]תחזיות!$B$4:$E$1000,3)</f>
        <v>2.0167843478260849E-2</v>
      </c>
      <c r="CL115" s="134">
        <f t="shared" si="27"/>
        <v>1.2639869565217374E-3</v>
      </c>
      <c r="CM115" s="3">
        <f t="shared" si="75"/>
        <v>1886</v>
      </c>
      <c r="CN115" s="237">
        <v>63</v>
      </c>
      <c r="CO115" s="238">
        <f t="shared" si="76"/>
        <v>169032.00497023863</v>
      </c>
      <c r="CP115" s="238">
        <f t="shared" si="97"/>
        <v>1129.4663014845623</v>
      </c>
      <c r="CQ115" s="238">
        <f t="shared" si="28"/>
        <v>915.81205196746328</v>
      </c>
      <c r="CR115" s="238">
        <f t="shared" si="29"/>
        <v>213.65424951709912</v>
      </c>
      <c r="CS115" s="239">
        <f t="shared" si="77"/>
        <v>69846.64534167925</v>
      </c>
      <c r="CT115" s="1"/>
      <c r="CU115" s="237">
        <v>63</v>
      </c>
      <c r="CV115" s="238">
        <f t="shared" si="78"/>
        <v>549762.52964574948</v>
      </c>
      <c r="CW115" s="238">
        <f t="shared" si="78"/>
        <v>4554.0509985725848</v>
      </c>
      <c r="CX115" s="238">
        <f t="shared" si="78"/>
        <v>3440.977094399339</v>
      </c>
      <c r="CY115" s="238">
        <f t="shared" si="78"/>
        <v>1113.0739041732459</v>
      </c>
      <c r="CZ115" s="238">
        <f t="shared" si="78"/>
        <v>284338.86615927517</v>
      </c>
      <c r="DB115" s="237">
        <v>63</v>
      </c>
      <c r="DC115" s="238">
        <f t="shared" si="79"/>
        <v>553236.21778219764</v>
      </c>
      <c r="DD115" s="238">
        <f t="shared" si="79"/>
        <v>4639.1574204575827</v>
      </c>
      <c r="DE115" s="238">
        <f t="shared" si="79"/>
        <v>3414.3301948737708</v>
      </c>
      <c r="DF115" s="238">
        <f t="shared" si="79"/>
        <v>1224.8272255838124</v>
      </c>
      <c r="DG115" s="238">
        <f t="shared" si="79"/>
        <v>288580.9752831271</v>
      </c>
      <c r="DH115" s="247"/>
      <c r="DI115" s="237">
        <v>63</v>
      </c>
      <c r="DJ115" s="238">
        <f t="shared" si="80"/>
        <v>548995.64779603877</v>
      </c>
      <c r="DK115" s="238">
        <f t="shared" si="80"/>
        <v>4525.432856802654</v>
      </c>
      <c r="DL115" s="238">
        <f t="shared" si="80"/>
        <v>3456.1387835060232</v>
      </c>
      <c r="DM115" s="238">
        <f t="shared" si="80"/>
        <v>1069.2940732966299</v>
      </c>
      <c r="DN115" s="238">
        <f t="shared" si="80"/>
        <v>283392.47484794224</v>
      </c>
      <c r="DP115" s="3">
        <f t="shared" si="81"/>
        <v>1886</v>
      </c>
      <c r="DQ115" s="237">
        <v>63</v>
      </c>
      <c r="DR115" s="238">
        <f t="shared" si="82"/>
        <v>0</v>
      </c>
      <c r="DS115" s="238">
        <f t="shared" si="83"/>
        <v>0</v>
      </c>
      <c r="DT115" s="238">
        <f t="shared" si="33"/>
        <v>0</v>
      </c>
      <c r="DU115" s="238">
        <f t="shared" si="84"/>
        <v>0</v>
      </c>
      <c r="DV115" s="239">
        <f t="shared" si="98"/>
        <v>0</v>
      </c>
      <c r="DX115" s="241">
        <f t="shared" si="107"/>
        <v>4.2499999999999996E-2</v>
      </c>
      <c r="DY115" s="241">
        <f t="shared" si="86"/>
        <v>3.5416666666666665E-3</v>
      </c>
      <c r="DZ115" s="237">
        <v>63</v>
      </c>
      <c r="EA115" s="242">
        <f t="shared" si="99"/>
        <v>0</v>
      </c>
      <c r="EB115" s="242">
        <f t="shared" si="100"/>
        <v>0</v>
      </c>
      <c r="EC115" s="242">
        <f t="shared" si="34"/>
        <v>0</v>
      </c>
      <c r="ED115" s="242">
        <f t="shared" si="35"/>
        <v>0</v>
      </c>
      <c r="EE115" s="243">
        <f t="shared" si="87"/>
        <v>0</v>
      </c>
      <c r="EF115" s="248"/>
      <c r="EG115" s="241">
        <f t="shared" si="108"/>
        <v>4.4600000000000001E-2</v>
      </c>
      <c r="EH115" s="241">
        <f t="shared" si="89"/>
        <v>3.7166666666666667E-3</v>
      </c>
      <c r="EI115" s="237">
        <v>63</v>
      </c>
      <c r="EJ115" s="242">
        <f t="shared" si="101"/>
        <v>0</v>
      </c>
      <c r="EK115" s="242">
        <f t="shared" si="102"/>
        <v>0</v>
      </c>
      <c r="EL115" s="242">
        <f t="shared" si="36"/>
        <v>0</v>
      </c>
      <c r="EM115" s="242">
        <f t="shared" si="37"/>
        <v>0</v>
      </c>
      <c r="EN115" s="243">
        <f t="shared" si="90"/>
        <v>0</v>
      </c>
      <c r="EO115" s="248"/>
      <c r="EP115" s="241">
        <f t="shared" si="109"/>
        <v>3.4599999999999999E-2</v>
      </c>
      <c r="EQ115" s="241">
        <f t="shared" si="92"/>
        <v>2.8833333333333332E-3</v>
      </c>
      <c r="ER115" s="237">
        <v>63</v>
      </c>
      <c r="ES115" s="242">
        <f t="shared" si="103"/>
        <v>0</v>
      </c>
      <c r="ET115" s="242">
        <f t="shared" si="104"/>
        <v>0</v>
      </c>
      <c r="EU115" s="242">
        <f t="shared" si="38"/>
        <v>0</v>
      </c>
      <c r="EV115" s="242">
        <f t="shared" si="39"/>
        <v>0</v>
      </c>
      <c r="EW115" s="243">
        <f t="shared" si="93"/>
        <v>0</v>
      </c>
    </row>
    <row r="116" spans="1:153" ht="14.25" customHeight="1" thickBot="1" x14ac:dyDescent="0.25">
      <c r="A116" s="3">
        <f t="shared" si="40"/>
        <v>1914</v>
      </c>
      <c r="B116" s="237">
        <v>64</v>
      </c>
      <c r="C116" s="238">
        <f t="shared" si="41"/>
        <v>350615.61847288604</v>
      </c>
      <c r="D116" s="238">
        <f t="shared" si="5"/>
        <v>3145.2470524113855</v>
      </c>
      <c r="E116" s="238">
        <f t="shared" si="6"/>
        <v>2336.8832653766781</v>
      </c>
      <c r="F116" s="238">
        <f t="shared" si="7"/>
        <v>808.36378703470746</v>
      </c>
      <c r="G116" s="239">
        <f t="shared" si="42"/>
        <v>201295.8113543285</v>
      </c>
      <c r="I116" s="240">
        <f>VLOOKUP(K116,[2]תחזיות!$B$4:$H$1000,5)</f>
        <v>1.1191500000000004E-2</v>
      </c>
      <c r="J116" s="134">
        <f t="shared" si="8"/>
        <v>9.3262500000000029E-4</v>
      </c>
      <c r="K116" s="237">
        <v>64</v>
      </c>
      <c r="L116" s="242">
        <f t="shared" si="43"/>
        <v>26961.978527092902</v>
      </c>
      <c r="M116" s="242">
        <f t="shared" si="44"/>
        <v>252.16241801772273</v>
      </c>
      <c r="N116" s="242">
        <f t="shared" si="9"/>
        <v>210.34638650579626</v>
      </c>
      <c r="O116" s="242">
        <f t="shared" si="10"/>
        <v>41.816031511926468</v>
      </c>
      <c r="P116" s="243">
        <f t="shared" si="45"/>
        <v>15682.171689937268</v>
      </c>
      <c r="Q116" s="244"/>
      <c r="R116" s="240">
        <f>VLOOKUP(T116,[2]תחזיות!$B$4:$H$1000,7)</f>
        <v>1.9025550000000006E-2</v>
      </c>
      <c r="S116" s="134">
        <f t="shared" si="11"/>
        <v>1.5854625000000005E-3</v>
      </c>
      <c r="T116" s="237">
        <v>64</v>
      </c>
      <c r="U116" s="242">
        <f t="shared" si="46"/>
        <v>27998.363784573416</v>
      </c>
      <c r="V116" s="242">
        <f t="shared" si="47"/>
        <v>261.85523088980483</v>
      </c>
      <c r="W116" s="242">
        <f t="shared" si="12"/>
        <v>218.43184261280442</v>
      </c>
      <c r="X116" s="242">
        <f t="shared" si="48"/>
        <v>43.423388277000413</v>
      </c>
      <c r="Y116" s="243">
        <f t="shared" si="49"/>
        <v>15964.196890930898</v>
      </c>
      <c r="Z116" s="245"/>
      <c r="AA116" s="240">
        <f>VLOOKUP(AC116,[2]תחזיות!$B$4:$H$1000,6)</f>
        <v>1.0174090909090912E-2</v>
      </c>
      <c r="AB116" s="134">
        <f t="shared" si="13"/>
        <v>8.4784090909090931E-4</v>
      </c>
      <c r="AC116" s="237">
        <v>64</v>
      </c>
      <c r="AD116" s="242">
        <f t="shared" si="50"/>
        <v>26830.42628409743</v>
      </c>
      <c r="AE116" s="242">
        <f t="shared" si="51"/>
        <v>250.93207315797665</v>
      </c>
      <c r="AF116" s="242">
        <f t="shared" si="14"/>
        <v>209.32006943032556</v>
      </c>
      <c r="AG116" s="242">
        <f t="shared" si="52"/>
        <v>41.612003727651079</v>
      </c>
      <c r="AH116" s="243">
        <f t="shared" si="53"/>
        <v>15646.197277503867</v>
      </c>
      <c r="AI116" s="245"/>
      <c r="AJ116" s="241">
        <f t="shared" si="105"/>
        <v>3.5019999999999996E-2</v>
      </c>
      <c r="AK116" s="241">
        <f t="shared" si="55"/>
        <v>2.9183333333333331E-3</v>
      </c>
      <c r="AL116" s="240">
        <f>VLOOKUP(AN116,[2]תחזיות!$B$4:$H$1000,5)</f>
        <v>1.1191500000000004E-2</v>
      </c>
      <c r="AM116" s="134">
        <f t="shared" si="15"/>
        <v>9.3262500000000029E-4</v>
      </c>
      <c r="AN116" s="237">
        <v>64</v>
      </c>
      <c r="AO116" s="242">
        <f t="shared" si="56"/>
        <v>0</v>
      </c>
      <c r="AP116" s="242">
        <f t="shared" si="94"/>
        <v>0</v>
      </c>
      <c r="AQ116" s="242">
        <f t="shared" si="16"/>
        <v>0</v>
      </c>
      <c r="AR116" s="242">
        <f t="shared" si="57"/>
        <v>0</v>
      </c>
      <c r="AS116" s="243">
        <f t="shared" si="58"/>
        <v>0</v>
      </c>
      <c r="AT116" s="244"/>
      <c r="AU116" s="241">
        <f t="shared" si="106"/>
        <v>3.7620000000000001E-2</v>
      </c>
      <c r="AV116" s="241">
        <f t="shared" si="60"/>
        <v>3.1350000000000002E-3</v>
      </c>
      <c r="AW116" s="240">
        <f>VLOOKUP(AY116,[2]תחזיות!$B$4:$H$1000,7)</f>
        <v>1.9025550000000006E-2</v>
      </c>
      <c r="AX116" s="134">
        <f t="shared" si="17"/>
        <v>1.5854625000000005E-3</v>
      </c>
      <c r="AY116" s="237">
        <v>64</v>
      </c>
      <c r="AZ116" s="242">
        <f t="shared" si="61"/>
        <v>0</v>
      </c>
      <c r="BA116" s="242">
        <f t="shared" si="95"/>
        <v>0</v>
      </c>
      <c r="BB116" s="242">
        <f t="shared" si="18"/>
        <v>0</v>
      </c>
      <c r="BC116" s="242">
        <f t="shared" si="62"/>
        <v>0</v>
      </c>
      <c r="BD116" s="243">
        <f t="shared" si="63"/>
        <v>0</v>
      </c>
      <c r="BE116" s="245"/>
      <c r="BF116" s="245"/>
      <c r="BG116" s="245"/>
      <c r="BH116" s="240">
        <f>VLOOKUP(BJ116,[2]תחזיות!$B$4:$H$1000,6)</f>
        <v>1.0174090909090912E-2</v>
      </c>
      <c r="BI116" s="134">
        <f t="shared" si="19"/>
        <v>8.4784090909090931E-4</v>
      </c>
      <c r="BJ116" s="237">
        <v>64</v>
      </c>
      <c r="BK116" s="242">
        <f t="shared" si="64"/>
        <v>0</v>
      </c>
      <c r="BL116" s="242">
        <f t="shared" si="96"/>
        <v>0</v>
      </c>
      <c r="BM116" s="242">
        <f t="shared" si="20"/>
        <v>0</v>
      </c>
      <c r="BN116" s="242">
        <f t="shared" si="65"/>
        <v>0</v>
      </c>
      <c r="BO116" s="243">
        <f t="shared" si="66"/>
        <v>0</v>
      </c>
      <c r="BP116" s="245"/>
      <c r="BQ116" s="246">
        <f>VLOOKUP(BT116,[2]תחזיות!$B$4:$E$1000,2)</f>
        <v>2.3324499999999974E-2</v>
      </c>
      <c r="BR116" s="134">
        <f t="shared" si="21"/>
        <v>1.5270416666666644E-3</v>
      </c>
      <c r="BS116" s="3">
        <f t="shared" si="67"/>
        <v>1914</v>
      </c>
      <c r="BT116" s="237">
        <v>64</v>
      </c>
      <c r="BU116" s="238">
        <f t="shared" si="68"/>
        <v>168769.07753720303</v>
      </c>
      <c r="BV116" s="238">
        <f t="shared" si="69"/>
        <v>1157.8837797997082</v>
      </c>
      <c r="BW116" s="238">
        <f t="shared" si="22"/>
        <v>900.16636635550219</v>
      </c>
      <c r="BX116" s="238">
        <f t="shared" si="23"/>
        <v>257.71741344420604</v>
      </c>
      <c r="BY116" s="239">
        <f t="shared" si="70"/>
        <v>71916.176365238221</v>
      </c>
      <c r="CA116" s="246">
        <f>VLOOKUP(CD116,[2]תחזיות!$B$4:$E$1000,4)</f>
        <v>3.0788339999999966E-2</v>
      </c>
      <c r="CB116" s="134">
        <f t="shared" si="24"/>
        <v>2.1490283333333304E-3</v>
      </c>
      <c r="CC116" s="3">
        <f t="shared" si="71"/>
        <v>1914</v>
      </c>
      <c r="CD116" s="237">
        <v>64</v>
      </c>
      <c r="CE116" s="238">
        <f t="shared" si="72"/>
        <v>171252.22541786867</v>
      </c>
      <c r="CF116" s="238">
        <f t="shared" si="73"/>
        <v>1233.8605802344289</v>
      </c>
      <c r="CG116" s="238">
        <f t="shared" si="25"/>
        <v>865.83469566504277</v>
      </c>
      <c r="CH116" s="238">
        <f t="shared" si="26"/>
        <v>368.02588456938611</v>
      </c>
      <c r="CI116" s="239">
        <f t="shared" si="74"/>
        <v>75961.929901403302</v>
      </c>
      <c r="CJ116" s="1"/>
      <c r="CK116" s="246">
        <f>VLOOKUP(CN116,[2]תחזיות!$B$4:$E$1000,3)</f>
        <v>2.0282173913043457E-2</v>
      </c>
      <c r="CL116" s="134">
        <f t="shared" si="27"/>
        <v>1.2735144927536214E-3</v>
      </c>
      <c r="CM116" s="3">
        <f t="shared" si="75"/>
        <v>1914</v>
      </c>
      <c r="CN116" s="237">
        <v>64</v>
      </c>
      <c r="CO116" s="238">
        <f t="shared" si="76"/>
        <v>168116.19291827118</v>
      </c>
      <c r="CP116" s="238">
        <f t="shared" si="97"/>
        <v>1130.3277707934308</v>
      </c>
      <c r="CQ116" s="238">
        <f t="shared" si="28"/>
        <v>916.22936264544865</v>
      </c>
      <c r="CR116" s="238">
        <f t="shared" si="29"/>
        <v>214.09840814798207</v>
      </c>
      <c r="CS116" s="239">
        <f t="shared" si="77"/>
        <v>70976.973112472682</v>
      </c>
      <c r="CT116" s="1"/>
      <c r="CU116" s="237">
        <v>64</v>
      </c>
      <c r="CV116" s="238">
        <f t="shared" si="78"/>
        <v>546346.67453718197</v>
      </c>
      <c r="CW116" s="238">
        <f t="shared" si="78"/>
        <v>4555.2932502288168</v>
      </c>
      <c r="CX116" s="238">
        <f t="shared" si="78"/>
        <v>3447.3960182379765</v>
      </c>
      <c r="CY116" s="238">
        <f t="shared" si="78"/>
        <v>1107.8972319908398</v>
      </c>
      <c r="CZ116" s="238">
        <f t="shared" si="78"/>
        <v>288894.15940950398</v>
      </c>
      <c r="DB116" s="237">
        <v>64</v>
      </c>
      <c r="DC116" s="238">
        <f t="shared" si="79"/>
        <v>549866.20767532813</v>
      </c>
      <c r="DD116" s="238">
        <f t="shared" si="79"/>
        <v>4640.9628635356194</v>
      </c>
      <c r="DE116" s="238">
        <f t="shared" si="79"/>
        <v>3421.1498036545254</v>
      </c>
      <c r="DF116" s="238">
        <f t="shared" si="79"/>
        <v>1219.813059881094</v>
      </c>
      <c r="DG116" s="238">
        <f t="shared" si="79"/>
        <v>293221.93814666267</v>
      </c>
      <c r="DH116" s="247"/>
      <c r="DI116" s="237">
        <v>64</v>
      </c>
      <c r="DJ116" s="238">
        <f t="shared" si="80"/>
        <v>545562.2376752547</v>
      </c>
      <c r="DK116" s="238">
        <f t="shared" si="80"/>
        <v>4526.5068963627928</v>
      </c>
      <c r="DL116" s="238">
        <f t="shared" si="80"/>
        <v>3462.432697452452</v>
      </c>
      <c r="DM116" s="238">
        <f t="shared" si="80"/>
        <v>1064.0741989103406</v>
      </c>
      <c r="DN116" s="238">
        <f t="shared" si="80"/>
        <v>287918.98174430506</v>
      </c>
      <c r="DP116" s="3">
        <f t="shared" si="81"/>
        <v>1914</v>
      </c>
      <c r="DQ116" s="237">
        <v>64</v>
      </c>
      <c r="DR116" s="238">
        <f t="shared" si="82"/>
        <v>0</v>
      </c>
      <c r="DS116" s="238">
        <f t="shared" si="83"/>
        <v>0</v>
      </c>
      <c r="DT116" s="238">
        <f t="shared" si="33"/>
        <v>0</v>
      </c>
      <c r="DU116" s="238">
        <f t="shared" si="84"/>
        <v>0</v>
      </c>
      <c r="DV116" s="239">
        <f t="shared" si="98"/>
        <v>0</v>
      </c>
      <c r="DX116" s="241">
        <f t="shared" si="107"/>
        <v>4.2499999999999996E-2</v>
      </c>
      <c r="DY116" s="241">
        <f t="shared" si="86"/>
        <v>3.5416666666666665E-3</v>
      </c>
      <c r="DZ116" s="237">
        <v>64</v>
      </c>
      <c r="EA116" s="242">
        <f t="shared" si="99"/>
        <v>0</v>
      </c>
      <c r="EB116" s="242">
        <f t="shared" si="100"/>
        <v>0</v>
      </c>
      <c r="EC116" s="242">
        <f t="shared" si="34"/>
        <v>0</v>
      </c>
      <c r="ED116" s="242">
        <f t="shared" si="35"/>
        <v>0</v>
      </c>
      <c r="EE116" s="243">
        <f t="shared" si="87"/>
        <v>0</v>
      </c>
      <c r="EF116" s="248"/>
      <c r="EG116" s="241">
        <f t="shared" si="108"/>
        <v>4.4600000000000001E-2</v>
      </c>
      <c r="EH116" s="241">
        <f t="shared" si="89"/>
        <v>3.7166666666666667E-3</v>
      </c>
      <c r="EI116" s="237">
        <v>64</v>
      </c>
      <c r="EJ116" s="242">
        <f t="shared" si="101"/>
        <v>0</v>
      </c>
      <c r="EK116" s="242">
        <f t="shared" si="102"/>
        <v>0</v>
      </c>
      <c r="EL116" s="242">
        <f t="shared" si="36"/>
        <v>0</v>
      </c>
      <c r="EM116" s="242">
        <f t="shared" si="37"/>
        <v>0</v>
      </c>
      <c r="EN116" s="243">
        <f t="shared" si="90"/>
        <v>0</v>
      </c>
      <c r="EO116" s="248"/>
      <c r="EP116" s="241">
        <f t="shared" si="109"/>
        <v>3.4599999999999999E-2</v>
      </c>
      <c r="EQ116" s="241">
        <f t="shared" si="92"/>
        <v>2.8833333333333332E-3</v>
      </c>
      <c r="ER116" s="237">
        <v>64</v>
      </c>
      <c r="ES116" s="242">
        <f t="shared" si="103"/>
        <v>0</v>
      </c>
      <c r="ET116" s="242">
        <f t="shared" si="104"/>
        <v>0</v>
      </c>
      <c r="EU116" s="242">
        <f t="shared" si="38"/>
        <v>0</v>
      </c>
      <c r="EV116" s="242">
        <f t="shared" si="39"/>
        <v>0</v>
      </c>
      <c r="EW116" s="243">
        <f t="shared" si="93"/>
        <v>0</v>
      </c>
    </row>
    <row r="117" spans="1:153" ht="14.25" customHeight="1" thickBot="1" x14ac:dyDescent="0.25">
      <c r="A117" s="3">
        <f t="shared" si="40"/>
        <v>1945</v>
      </c>
      <c r="B117" s="237">
        <v>65</v>
      </c>
      <c r="C117" s="238">
        <f t="shared" si="41"/>
        <v>348278.73520750937</v>
      </c>
      <c r="D117" s="238">
        <f t="shared" si="5"/>
        <v>3145.2470524113855</v>
      </c>
      <c r="E117" s="238">
        <f t="shared" si="6"/>
        <v>2342.2710795718522</v>
      </c>
      <c r="F117" s="238">
        <f t="shared" si="7"/>
        <v>802.97597283953348</v>
      </c>
      <c r="G117" s="239">
        <f t="shared" si="42"/>
        <v>204441.05840673987</v>
      </c>
      <c r="I117" s="240">
        <f>VLOOKUP(K117,[2]תחזיות!$B$4:$H$1000,5)</f>
        <v>1.1209800000000004E-2</v>
      </c>
      <c r="J117" s="134">
        <f t="shared" si="8"/>
        <v>9.3415000000000034E-4</v>
      </c>
      <c r="K117" s="237">
        <v>65</v>
      </c>
      <c r="L117" s="242">
        <f t="shared" si="43"/>
        <v>26776.622177751233</v>
      </c>
      <c r="M117" s="242">
        <f t="shared" si="44"/>
        <v>252.39797554051398</v>
      </c>
      <c r="N117" s="242">
        <f t="shared" si="9"/>
        <v>210.86941799631649</v>
      </c>
      <c r="O117" s="242">
        <f t="shared" si="10"/>
        <v>41.52855754419749</v>
      </c>
      <c r="P117" s="243">
        <f t="shared" si="45"/>
        <v>15934.569665477782</v>
      </c>
      <c r="Q117" s="244"/>
      <c r="R117" s="240">
        <f>VLOOKUP(T117,[2]תחזיות!$B$4:$H$1000,7)</f>
        <v>1.9056660000000007E-2</v>
      </c>
      <c r="S117" s="134">
        <f t="shared" si="11"/>
        <v>1.5880550000000005E-3</v>
      </c>
      <c r="T117" s="237">
        <v>65</v>
      </c>
      <c r="U117" s="242">
        <f t="shared" si="46"/>
        <v>27824.048001780702</v>
      </c>
      <c r="V117" s="242">
        <f t="shared" si="47"/>
        <v>262.27107139849551</v>
      </c>
      <c r="W117" s="242">
        <f t="shared" si="12"/>
        <v>219.11803398832637</v>
      </c>
      <c r="X117" s="242">
        <f t="shared" si="48"/>
        <v>43.153037410169119</v>
      </c>
      <c r="Y117" s="243">
        <f t="shared" si="49"/>
        <v>16226.467962329394</v>
      </c>
      <c r="Z117" s="245"/>
      <c r="AA117" s="240">
        <f>VLOOKUP(AC117,[2]תחזיות!$B$4:$H$1000,6)</f>
        <v>1.0190727272727275E-2</v>
      </c>
      <c r="AB117" s="134">
        <f t="shared" si="13"/>
        <v>8.4922727272727287E-4</v>
      </c>
      <c r="AC117" s="237">
        <v>65</v>
      </c>
      <c r="AD117" s="242">
        <f t="shared" si="50"/>
        <v>26643.713584094767</v>
      </c>
      <c r="AE117" s="242">
        <f t="shared" si="51"/>
        <v>251.14517151810435</v>
      </c>
      <c r="AF117" s="242">
        <f t="shared" si="14"/>
        <v>209.82274535758702</v>
      </c>
      <c r="AG117" s="242">
        <f t="shared" si="52"/>
        <v>41.322426160517324</v>
      </c>
      <c r="AH117" s="243">
        <f t="shared" si="53"/>
        <v>15897.342449021971</v>
      </c>
      <c r="AI117" s="245"/>
      <c r="AJ117" s="241">
        <f t="shared" si="105"/>
        <v>3.5019999999999996E-2</v>
      </c>
      <c r="AK117" s="241">
        <f t="shared" si="55"/>
        <v>2.9183333333333331E-3</v>
      </c>
      <c r="AL117" s="240">
        <f>VLOOKUP(AN117,[2]תחזיות!$B$4:$H$1000,5)</f>
        <v>1.1209800000000004E-2</v>
      </c>
      <c r="AM117" s="134">
        <f t="shared" ref="AM117:AM180" si="110">AL117/12</f>
        <v>9.3415000000000034E-4</v>
      </c>
      <c r="AN117" s="237">
        <v>65</v>
      </c>
      <c r="AO117" s="242">
        <f t="shared" si="56"/>
        <v>0</v>
      </c>
      <c r="AP117" s="242">
        <f t="shared" si="94"/>
        <v>0</v>
      </c>
      <c r="AQ117" s="242">
        <f t="shared" si="16"/>
        <v>0</v>
      </c>
      <c r="AR117" s="242">
        <f t="shared" si="57"/>
        <v>0</v>
      </c>
      <c r="AS117" s="243">
        <f t="shared" si="58"/>
        <v>0</v>
      </c>
      <c r="AT117" s="244"/>
      <c r="AU117" s="241">
        <f t="shared" si="106"/>
        <v>3.7620000000000001E-2</v>
      </c>
      <c r="AV117" s="241">
        <f t="shared" si="60"/>
        <v>3.1350000000000002E-3</v>
      </c>
      <c r="AW117" s="240">
        <f>VLOOKUP(AY117,[2]תחזיות!$B$4:$H$1000,7)</f>
        <v>1.9056660000000007E-2</v>
      </c>
      <c r="AX117" s="134">
        <f t="shared" si="17"/>
        <v>1.5880550000000005E-3</v>
      </c>
      <c r="AY117" s="237">
        <v>65</v>
      </c>
      <c r="AZ117" s="242">
        <f t="shared" si="61"/>
        <v>0</v>
      </c>
      <c r="BA117" s="242">
        <f t="shared" si="95"/>
        <v>0</v>
      </c>
      <c r="BB117" s="242">
        <f t="shared" si="18"/>
        <v>0</v>
      </c>
      <c r="BC117" s="242">
        <f t="shared" si="62"/>
        <v>0</v>
      </c>
      <c r="BD117" s="243">
        <f t="shared" si="63"/>
        <v>0</v>
      </c>
      <c r="BE117" s="245"/>
      <c r="BF117" s="245"/>
      <c r="BG117" s="245"/>
      <c r="BH117" s="240">
        <f>VLOOKUP(BJ117,[2]תחזיות!$B$4:$H$1000,6)</f>
        <v>1.0190727272727275E-2</v>
      </c>
      <c r="BI117" s="134">
        <f t="shared" si="19"/>
        <v>8.4922727272727287E-4</v>
      </c>
      <c r="BJ117" s="237">
        <v>65</v>
      </c>
      <c r="BK117" s="242">
        <f t="shared" si="64"/>
        <v>0</v>
      </c>
      <c r="BL117" s="242">
        <f t="shared" si="96"/>
        <v>0</v>
      </c>
      <c r="BM117" s="242">
        <f t="shared" si="20"/>
        <v>0</v>
      </c>
      <c r="BN117" s="242">
        <f t="shared" si="65"/>
        <v>0</v>
      </c>
      <c r="BO117" s="243">
        <f t="shared" si="66"/>
        <v>0</v>
      </c>
      <c r="BP117" s="245"/>
      <c r="BQ117" s="246">
        <f>VLOOKUP(BT117,[2]תחזיות!$B$4:$E$1000,2)</f>
        <v>2.3455979999999974E-2</v>
      </c>
      <c r="BR117" s="134">
        <f t="shared" si="21"/>
        <v>1.537998333333331E-3</v>
      </c>
      <c r="BS117" s="3">
        <f t="shared" si="67"/>
        <v>1945</v>
      </c>
      <c r="BT117" s="237">
        <v>65</v>
      </c>
      <c r="BU117" s="238">
        <f t="shared" si="68"/>
        <v>167868.91117084754</v>
      </c>
      <c r="BV117" s="238">
        <f t="shared" si="69"/>
        <v>1158.8858220600025</v>
      </c>
      <c r="BW117" s="238">
        <f t="shared" si="22"/>
        <v>900.70371646075796</v>
      </c>
      <c r="BX117" s="238">
        <f t="shared" si="23"/>
        <v>258.18210559924449</v>
      </c>
      <c r="BY117" s="239">
        <f t="shared" si="70"/>
        <v>73075.06218729823</v>
      </c>
      <c r="CA117" s="246">
        <f>VLOOKUP(CD117,[2]תחזיות!$B$4:$E$1000,4)</f>
        <v>3.0961893599999967E-2</v>
      </c>
      <c r="CB117" s="134">
        <f t="shared" si="24"/>
        <v>2.1634911333333305E-3</v>
      </c>
      <c r="CC117" s="3">
        <f t="shared" si="71"/>
        <v>1945</v>
      </c>
      <c r="CD117" s="237">
        <v>65</v>
      </c>
      <c r="CE117" s="238">
        <f t="shared" si="72"/>
        <v>170386.39072220362</v>
      </c>
      <c r="CF117" s="238">
        <f t="shared" si="73"/>
        <v>1235.2446234915808</v>
      </c>
      <c r="CG117" s="238">
        <f t="shared" si="25"/>
        <v>866.61517792342488</v>
      </c>
      <c r="CH117" s="238">
        <f t="shared" si="26"/>
        <v>368.62944556815597</v>
      </c>
      <c r="CI117" s="239">
        <f t="shared" si="74"/>
        <v>77197.174524894886</v>
      </c>
      <c r="CJ117" s="1"/>
      <c r="CK117" s="246">
        <f>VLOOKUP(CN117,[2]תחזיות!$B$4:$E$1000,3)</f>
        <v>2.0396504347826066E-2</v>
      </c>
      <c r="CL117" s="134">
        <f t="shared" si="27"/>
        <v>1.2830420289855055E-3</v>
      </c>
      <c r="CM117" s="3">
        <f t="shared" si="75"/>
        <v>1945</v>
      </c>
      <c r="CN117" s="237">
        <v>65</v>
      </c>
      <c r="CO117" s="238">
        <f t="shared" si="76"/>
        <v>167199.96355562573</v>
      </c>
      <c r="CP117" s="238">
        <f t="shared" si="97"/>
        <v>1131.1846517060842</v>
      </c>
      <c r="CQ117" s="238">
        <f t="shared" si="28"/>
        <v>916.66007121937162</v>
      </c>
      <c r="CR117" s="238">
        <f t="shared" si="29"/>
        <v>214.52458048671261</v>
      </c>
      <c r="CS117" s="239">
        <f t="shared" si="77"/>
        <v>72108.157764178774</v>
      </c>
      <c r="CT117" s="1"/>
      <c r="CU117" s="237">
        <v>65</v>
      </c>
      <c r="CV117" s="238">
        <f t="shared" ref="CV117:CZ167" si="111">BU117+L117+C117+AO117+DR117+EA117</f>
        <v>542924.26855610812</v>
      </c>
      <c r="CW117" s="238">
        <f t="shared" si="111"/>
        <v>4556.5308500119017</v>
      </c>
      <c r="CX117" s="238">
        <f t="shared" si="111"/>
        <v>3453.8442140289267</v>
      </c>
      <c r="CY117" s="238">
        <f t="shared" si="111"/>
        <v>1102.6866359829755</v>
      </c>
      <c r="CZ117" s="238">
        <f t="shared" si="111"/>
        <v>293450.69025951589</v>
      </c>
      <c r="DB117" s="237">
        <v>65</v>
      </c>
      <c r="DC117" s="238">
        <f t="shared" ref="DC117:DG167" si="112">CE117+U117+C117+AZ117+DR117+EJ117</f>
        <v>546489.17393149366</v>
      </c>
      <c r="DD117" s="238">
        <f t="shared" si="112"/>
        <v>4642.7627473014618</v>
      </c>
      <c r="DE117" s="238">
        <f t="shared" si="112"/>
        <v>3428.0042914836035</v>
      </c>
      <c r="DF117" s="238">
        <f t="shared" si="112"/>
        <v>1214.7584558178587</v>
      </c>
      <c r="DG117" s="238">
        <f t="shared" si="112"/>
        <v>297864.70089396415</v>
      </c>
      <c r="DH117" s="247"/>
      <c r="DI117" s="237">
        <v>65</v>
      </c>
      <c r="DJ117" s="238">
        <f t="shared" ref="DJ117:DN167" si="113">C117+AD117+CO117+BK117+DR117+ES117</f>
        <v>542122.4123472299</v>
      </c>
      <c r="DK117" s="238">
        <f t="shared" si="113"/>
        <v>4527.5768756355737</v>
      </c>
      <c r="DL117" s="238">
        <f t="shared" si="113"/>
        <v>3468.7538961488108</v>
      </c>
      <c r="DM117" s="238">
        <f t="shared" si="113"/>
        <v>1058.8229794867634</v>
      </c>
      <c r="DN117" s="238">
        <f t="shared" si="113"/>
        <v>292446.5586199406</v>
      </c>
      <c r="DP117" s="3">
        <f t="shared" si="81"/>
        <v>1945</v>
      </c>
      <c r="DQ117" s="237">
        <v>65</v>
      </c>
      <c r="DR117" s="238">
        <f t="shared" si="82"/>
        <v>0</v>
      </c>
      <c r="DS117" s="238">
        <f t="shared" si="83"/>
        <v>0</v>
      </c>
      <c r="DT117" s="238">
        <f t="shared" si="33"/>
        <v>0</v>
      </c>
      <c r="DU117" s="238">
        <f t="shared" si="84"/>
        <v>0</v>
      </c>
      <c r="DV117" s="239">
        <f t="shared" si="98"/>
        <v>0</v>
      </c>
      <c r="DX117" s="241">
        <f t="shared" si="107"/>
        <v>4.2499999999999996E-2</v>
      </c>
      <c r="DY117" s="241">
        <f t="shared" si="86"/>
        <v>3.5416666666666665E-3</v>
      </c>
      <c r="DZ117" s="237">
        <v>65</v>
      </c>
      <c r="EA117" s="242">
        <f t="shared" si="99"/>
        <v>0</v>
      </c>
      <c r="EB117" s="242">
        <f t="shared" si="100"/>
        <v>0</v>
      </c>
      <c r="EC117" s="242">
        <f t="shared" si="34"/>
        <v>0</v>
      </c>
      <c r="ED117" s="242">
        <f t="shared" ref="ED117:ED180" si="114">EA117*DY117</f>
        <v>0</v>
      </c>
      <c r="EE117" s="243">
        <f t="shared" si="87"/>
        <v>0</v>
      </c>
      <c r="EF117" s="248"/>
      <c r="EG117" s="241">
        <f t="shared" si="108"/>
        <v>4.4600000000000001E-2</v>
      </c>
      <c r="EH117" s="241">
        <f t="shared" si="89"/>
        <v>3.7166666666666667E-3</v>
      </c>
      <c r="EI117" s="237">
        <v>65</v>
      </c>
      <c r="EJ117" s="242">
        <f t="shared" si="101"/>
        <v>0</v>
      </c>
      <c r="EK117" s="242">
        <f t="shared" si="102"/>
        <v>0</v>
      </c>
      <c r="EL117" s="242">
        <f t="shared" si="36"/>
        <v>0</v>
      </c>
      <c r="EM117" s="242">
        <f t="shared" ref="EM117:EM180" si="115">EJ117*EH117</f>
        <v>0</v>
      </c>
      <c r="EN117" s="243">
        <f t="shared" si="90"/>
        <v>0</v>
      </c>
      <c r="EO117" s="248"/>
      <c r="EP117" s="241">
        <f t="shared" si="109"/>
        <v>3.4599999999999999E-2</v>
      </c>
      <c r="EQ117" s="241">
        <f t="shared" si="92"/>
        <v>2.8833333333333332E-3</v>
      </c>
      <c r="ER117" s="237">
        <v>65</v>
      </c>
      <c r="ES117" s="242">
        <f t="shared" si="103"/>
        <v>0</v>
      </c>
      <c r="ET117" s="242">
        <f t="shared" si="104"/>
        <v>0</v>
      </c>
      <c r="EU117" s="242">
        <f t="shared" si="38"/>
        <v>0</v>
      </c>
      <c r="EV117" s="242">
        <f t="shared" ref="EV117:EV180" si="116">ES117*EQ117</f>
        <v>0</v>
      </c>
      <c r="EW117" s="243">
        <f t="shared" si="93"/>
        <v>0</v>
      </c>
    </row>
    <row r="118" spans="1:153" ht="14.25" customHeight="1" thickBot="1" x14ac:dyDescent="0.25">
      <c r="A118" s="3">
        <f t="shared" ref="A118:A181" si="117">EDATE(A117,1)</f>
        <v>1975</v>
      </c>
      <c r="B118" s="237">
        <v>66</v>
      </c>
      <c r="C118" s="238">
        <f t="shared" ref="C118:C181" si="118">C117-E117</f>
        <v>345936.46412793751</v>
      </c>
      <c r="D118" s="238">
        <f t="shared" si="5"/>
        <v>3145.2470524113855</v>
      </c>
      <c r="E118" s="238">
        <f t="shared" si="6"/>
        <v>2347.6713156719761</v>
      </c>
      <c r="F118" s="238">
        <f t="shared" si="7"/>
        <v>797.57573673940954</v>
      </c>
      <c r="G118" s="239">
        <f t="shared" ref="G118:G181" si="119">IF(C118&gt;0,G117+D118,G117)</f>
        <v>207586.30545915125</v>
      </c>
      <c r="I118" s="240">
        <f>VLOOKUP(K118,[2]תחזיות!$B$4:$H$1000,5)</f>
        <v>1.1228100000000005E-2</v>
      </c>
      <c r="J118" s="134">
        <f t="shared" si="8"/>
        <v>9.356750000000004E-4</v>
      </c>
      <c r="K118" s="237">
        <v>66</v>
      </c>
      <c r="L118" s="242">
        <f t="shared" ref="L118:L181" si="120">(L117-N117)*(1+J118)</f>
        <v>26590.609670468399</v>
      </c>
      <c r="M118" s="242">
        <f t="shared" si="44"/>
        <v>252.63413801627783</v>
      </c>
      <c r="N118" s="242">
        <f t="shared" si="9"/>
        <v>211.39407209217177</v>
      </c>
      <c r="O118" s="242">
        <f t="shared" si="10"/>
        <v>41.240065924106055</v>
      </c>
      <c r="P118" s="243">
        <f t="shared" ref="P118:P181" si="121">IF(L118&gt;0,P117+M118,P117)</f>
        <v>16187.20380349406</v>
      </c>
      <c r="Q118" s="244"/>
      <c r="R118" s="240">
        <f>VLOOKUP(T118,[2]תחזיות!$B$4:$H$1000,7)</f>
        <v>1.9087770000000007E-2</v>
      </c>
      <c r="S118" s="134">
        <f t="shared" si="11"/>
        <v>1.5906475000000005E-3</v>
      </c>
      <c r="T118" s="237">
        <v>66</v>
      </c>
      <c r="U118" s="242">
        <f t="shared" ref="U118:U181" si="122">(U117-W117)*(1+S118)</f>
        <v>27648.839680633322</v>
      </c>
      <c r="V118" s="242">
        <f t="shared" si="47"/>
        <v>262.68825222253787</v>
      </c>
      <c r="W118" s="242">
        <f t="shared" si="12"/>
        <v>219.80694994007416</v>
      </c>
      <c r="X118" s="242">
        <f t="shared" si="48"/>
        <v>42.881302282463693</v>
      </c>
      <c r="Y118" s="243">
        <f t="shared" ref="Y118:Y181" si="123">IF(U118&gt;0,Y117+V118,Y117)</f>
        <v>16489.156214551931</v>
      </c>
      <c r="Z118" s="245"/>
      <c r="AA118" s="240">
        <f>VLOOKUP(AC118,[2]תחזיות!$B$4:$H$1000,6)</f>
        <v>1.0207363636363639E-2</v>
      </c>
      <c r="AB118" s="134">
        <f t="shared" si="13"/>
        <v>8.5061363636363665E-4</v>
      </c>
      <c r="AC118" s="237">
        <v>66</v>
      </c>
      <c r="AD118" s="242">
        <f t="shared" ref="AD118:AD181" si="124">(AD117-AF117)*(1+AB118)</f>
        <v>26456.375866746763</v>
      </c>
      <c r="AE118" s="242">
        <f t="shared" si="51"/>
        <v>251.3587990257046</v>
      </c>
      <c r="AF118" s="242">
        <f t="shared" si="14"/>
        <v>210.32691978792607</v>
      </c>
      <c r="AG118" s="242">
        <f t="shared" si="52"/>
        <v>41.031879237778519</v>
      </c>
      <c r="AH118" s="243">
        <f t="shared" ref="AH118:AH181" si="125">IF(AD118&gt;0,AH117+AE118,AH117)</f>
        <v>16148.701248047675</v>
      </c>
      <c r="AI118" s="245"/>
      <c r="AJ118" s="241">
        <f t="shared" si="105"/>
        <v>3.5019999999999996E-2</v>
      </c>
      <c r="AK118" s="241">
        <f t="shared" ref="AK118:AK181" si="126">AJ118/12</f>
        <v>2.9183333333333331E-3</v>
      </c>
      <c r="AL118" s="240">
        <f>VLOOKUP(AN118,[2]תחזיות!$B$4:$H$1000,5)</f>
        <v>1.1228100000000005E-2</v>
      </c>
      <c r="AM118" s="134">
        <f t="shared" si="110"/>
        <v>9.356750000000004E-4</v>
      </c>
      <c r="AN118" s="237">
        <v>66</v>
      </c>
      <c r="AO118" s="242">
        <f t="shared" ref="AO118:AO181" si="127">(AO117-AQ117)*(1+AM118)</f>
        <v>0</v>
      </c>
      <c r="AP118" s="242">
        <f t="shared" si="94"/>
        <v>0</v>
      </c>
      <c r="AQ118" s="242">
        <f t="shared" si="16"/>
        <v>0</v>
      </c>
      <c r="AR118" s="242">
        <f t="shared" ref="AR118:AR181" si="128">AO118*AK118</f>
        <v>0</v>
      </c>
      <c r="AS118" s="243">
        <f t="shared" ref="AS118:AS181" si="129">IF(AO118&gt;0,AS117+AP118,AS117)</f>
        <v>0</v>
      </c>
      <c r="AT118" s="244"/>
      <c r="AU118" s="241">
        <f t="shared" si="106"/>
        <v>3.7620000000000001E-2</v>
      </c>
      <c r="AV118" s="241">
        <f t="shared" ref="AV118:AV181" si="130">AU118/12</f>
        <v>3.1350000000000002E-3</v>
      </c>
      <c r="AW118" s="240">
        <f>VLOOKUP(AY118,[2]תחזיות!$B$4:$H$1000,7)</f>
        <v>1.9087770000000007E-2</v>
      </c>
      <c r="AX118" s="134">
        <f t="shared" si="17"/>
        <v>1.5906475000000005E-3</v>
      </c>
      <c r="AY118" s="237">
        <v>66</v>
      </c>
      <c r="AZ118" s="242">
        <f t="shared" ref="AZ118:AZ181" si="131">(AZ117-BB117)*(1+AX118)</f>
        <v>0</v>
      </c>
      <c r="BA118" s="242">
        <f t="shared" si="95"/>
        <v>0</v>
      </c>
      <c r="BB118" s="242">
        <f t="shared" si="18"/>
        <v>0</v>
      </c>
      <c r="BC118" s="242">
        <f t="shared" ref="BC118:BC181" si="132">AZ118*AV118</f>
        <v>0</v>
      </c>
      <c r="BD118" s="243">
        <f t="shared" ref="BD118:BD181" si="133">IF(AZ118&gt;0,BD117+BA118,BD117)</f>
        <v>0</v>
      </c>
      <c r="BE118" s="245"/>
      <c r="BF118" s="245"/>
      <c r="BG118" s="245"/>
      <c r="BH118" s="240">
        <f>VLOOKUP(BJ118,[2]תחזיות!$B$4:$H$1000,6)</f>
        <v>1.0207363636363639E-2</v>
      </c>
      <c r="BI118" s="134">
        <f t="shared" si="19"/>
        <v>8.5061363636363665E-4</v>
      </c>
      <c r="BJ118" s="237">
        <v>66</v>
      </c>
      <c r="BK118" s="242">
        <f t="shared" ref="BK118:BK181" si="134">(BK117-BM117)*(1+BI118)</f>
        <v>0</v>
      </c>
      <c r="BL118" s="242">
        <f t="shared" si="96"/>
        <v>0</v>
      </c>
      <c r="BM118" s="242">
        <f t="shared" si="20"/>
        <v>0</v>
      </c>
      <c r="BN118" s="242">
        <f t="shared" si="65"/>
        <v>0</v>
      </c>
      <c r="BO118" s="243">
        <f t="shared" ref="BO118:BO181" si="135">IF(BK118&gt;0,BO117+BL118,BO117)</f>
        <v>0</v>
      </c>
      <c r="BP118" s="245"/>
      <c r="BQ118" s="246">
        <f>VLOOKUP(BT118,[2]תחזיות!$B$4:$E$1000,2)</f>
        <v>2.3587459999999973E-2</v>
      </c>
      <c r="BR118" s="134">
        <f t="shared" si="21"/>
        <v>1.5489549999999977E-3</v>
      </c>
      <c r="BS118" s="3">
        <f t="shared" ref="BS118:BS181" si="136">EDATE(A117,1)</f>
        <v>1975</v>
      </c>
      <c r="BT118" s="237">
        <v>66</v>
      </c>
      <c r="BU118" s="238">
        <f t="shared" ref="BU118:BU181" si="137">BU117-BW117</f>
        <v>166968.20745438678</v>
      </c>
      <c r="BV118" s="238">
        <f t="shared" ref="BV118:BV181" si="138">IF(BU118&lt;=0,0,(PMT(BR118,$BS$42-BT117,BU118))*-1)</f>
        <v>1159.8825980920103</v>
      </c>
      <c r="BW118" s="238">
        <f t="shared" si="22"/>
        <v>901.25635831450109</v>
      </c>
      <c r="BX118" s="238">
        <f t="shared" si="23"/>
        <v>258.62623977750928</v>
      </c>
      <c r="BY118" s="239">
        <f t="shared" ref="BY118:BY181" si="139">BY117+BV118</f>
        <v>74234.944785390238</v>
      </c>
      <c r="CA118" s="246">
        <f>VLOOKUP(CD118,[2]תחזיות!$B$4:$E$1000,4)</f>
        <v>3.1135447199999965E-2</v>
      </c>
      <c r="CB118" s="134">
        <f t="shared" si="24"/>
        <v>2.1779539333333302E-3</v>
      </c>
      <c r="CC118" s="3">
        <f t="shared" ref="CC118:CC181" si="140">EDATE(A117,1)</f>
        <v>1975</v>
      </c>
      <c r="CD118" s="237">
        <v>66</v>
      </c>
      <c r="CE118" s="238">
        <f t="shared" ref="CE118:CE181" si="141">CE117-CG117</f>
        <v>169519.77554428019</v>
      </c>
      <c r="CF118" s="238">
        <f t="shared" ref="CF118:CF181" si="142">IF(CE118&lt;=0,0,(PMT(CB118,$CD$42-CD117,CE118))*-1)</f>
        <v>1236.6217525592033</v>
      </c>
      <c r="CG118" s="238">
        <f t="shared" si="25"/>
        <v>867.41549063475497</v>
      </c>
      <c r="CH118" s="238">
        <f t="shared" si="26"/>
        <v>369.20626192444831</v>
      </c>
      <c r="CI118" s="239">
        <f t="shared" ref="CI118:CI181" si="143">CI117+CF118</f>
        <v>78433.796277454094</v>
      </c>
      <c r="CJ118" s="1"/>
      <c r="CK118" s="246">
        <f>VLOOKUP(CN118,[2]תחזיות!$B$4:$E$1000,3)</f>
        <v>2.0510834782608674E-2</v>
      </c>
      <c r="CL118" s="134">
        <f t="shared" si="27"/>
        <v>1.2925695652173895E-3</v>
      </c>
      <c r="CM118" s="3">
        <f t="shared" ref="CM118:CM181" si="144">CC118</f>
        <v>1975</v>
      </c>
      <c r="CN118" s="237">
        <v>66</v>
      </c>
      <c r="CO118" s="238">
        <f t="shared" ref="CO118:CO181" si="145">CO117-CQ117</f>
        <v>166283.30348440635</v>
      </c>
      <c r="CP118" s="238">
        <f t="shared" si="97"/>
        <v>1132.0369361990306</v>
      </c>
      <c r="CQ118" s="238">
        <f t="shared" si="28"/>
        <v>917.10419891128026</v>
      </c>
      <c r="CR118" s="238">
        <f t="shared" si="29"/>
        <v>214.93273728775034</v>
      </c>
      <c r="CS118" s="239">
        <f t="shared" ref="CS118:CS181" si="146">CS117+CP118</f>
        <v>73240.194700377804</v>
      </c>
      <c r="CT118" s="1"/>
      <c r="CU118" s="237">
        <v>66</v>
      </c>
      <c r="CV118" s="238">
        <f t="shared" si="111"/>
        <v>539495.28125279269</v>
      </c>
      <c r="CW118" s="238">
        <f t="shared" si="111"/>
        <v>4557.7637885196737</v>
      </c>
      <c r="CX118" s="238">
        <f t="shared" si="111"/>
        <v>3460.3217460786491</v>
      </c>
      <c r="CY118" s="238">
        <f t="shared" si="111"/>
        <v>1097.4420424410248</v>
      </c>
      <c r="CZ118" s="238">
        <f t="shared" si="111"/>
        <v>298008.45404803555</v>
      </c>
      <c r="DB118" s="237">
        <v>66</v>
      </c>
      <c r="DC118" s="238">
        <f t="shared" si="112"/>
        <v>543105.07935285103</v>
      </c>
      <c r="DD118" s="238">
        <f t="shared" si="112"/>
        <v>4644.5570571931266</v>
      </c>
      <c r="DE118" s="238">
        <f t="shared" si="112"/>
        <v>3434.8937562468054</v>
      </c>
      <c r="DF118" s="238">
        <f t="shared" si="112"/>
        <v>1209.6633009463217</v>
      </c>
      <c r="DG118" s="238">
        <f t="shared" si="112"/>
        <v>302509.25795115728</v>
      </c>
      <c r="DH118" s="247"/>
      <c r="DI118" s="237">
        <v>66</v>
      </c>
      <c r="DJ118" s="238">
        <f t="shared" si="113"/>
        <v>538676.14347909065</v>
      </c>
      <c r="DK118" s="238">
        <f t="shared" si="113"/>
        <v>4528.6427876361213</v>
      </c>
      <c r="DL118" s="238">
        <f t="shared" si="113"/>
        <v>3475.1024343711824</v>
      </c>
      <c r="DM118" s="238">
        <f t="shared" si="113"/>
        <v>1053.5403532649384</v>
      </c>
      <c r="DN118" s="238">
        <f t="shared" si="113"/>
        <v>296975.20140757674</v>
      </c>
      <c r="DP118" s="3">
        <f t="shared" ref="DP118:DP181" si="147">EDATE(DP117,1)</f>
        <v>1975</v>
      </c>
      <c r="DQ118" s="237">
        <v>66</v>
      </c>
      <c r="DR118" s="238">
        <f t="shared" ref="DR118:DR181" si="148">DR117-DT117</f>
        <v>0</v>
      </c>
      <c r="DS118" s="238">
        <f t="shared" ref="DS118:DS181" si="149">IF(DR118&lt;=0,0,$DR$48)</f>
        <v>0</v>
      </c>
      <c r="DT118" s="238">
        <f t="shared" si="33"/>
        <v>0</v>
      </c>
      <c r="DU118" s="238">
        <f t="shared" ref="DU118:DU181" si="150">DR118*$DR$44</f>
        <v>0</v>
      </c>
      <c r="DV118" s="239">
        <f t="shared" si="98"/>
        <v>0</v>
      </c>
      <c r="DX118" s="241">
        <f t="shared" si="107"/>
        <v>4.2499999999999996E-2</v>
      </c>
      <c r="DY118" s="241">
        <f t="shared" ref="DY118:DY181" si="151">DX118/12</f>
        <v>3.5416666666666665E-3</v>
      </c>
      <c r="DZ118" s="237">
        <v>66</v>
      </c>
      <c r="EA118" s="242">
        <f t="shared" si="99"/>
        <v>0</v>
      </c>
      <c r="EB118" s="242">
        <f t="shared" si="100"/>
        <v>0</v>
      </c>
      <c r="EC118" s="242">
        <f t="shared" si="34"/>
        <v>0</v>
      </c>
      <c r="ED118" s="242">
        <f t="shared" si="114"/>
        <v>0</v>
      </c>
      <c r="EE118" s="243">
        <f t="shared" ref="EE118:EE181" si="152">IF(EA118&gt;0,EE117+EB118,EE117)</f>
        <v>0</v>
      </c>
      <c r="EF118" s="248"/>
      <c r="EG118" s="241">
        <f t="shared" si="108"/>
        <v>4.4600000000000001E-2</v>
      </c>
      <c r="EH118" s="241">
        <f t="shared" ref="EH118:EH181" si="153">EG118/12</f>
        <v>3.7166666666666667E-3</v>
      </c>
      <c r="EI118" s="237">
        <v>66</v>
      </c>
      <c r="EJ118" s="242">
        <f t="shared" si="101"/>
        <v>0</v>
      </c>
      <c r="EK118" s="242">
        <f t="shared" si="102"/>
        <v>0</v>
      </c>
      <c r="EL118" s="242">
        <f t="shared" si="36"/>
        <v>0</v>
      </c>
      <c r="EM118" s="242">
        <f t="shared" si="115"/>
        <v>0</v>
      </c>
      <c r="EN118" s="243">
        <f t="shared" ref="EN118:EN181" si="154">IF(EJ118&gt;0,EN117+EK118,EN117)</f>
        <v>0</v>
      </c>
      <c r="EO118" s="248"/>
      <c r="EP118" s="241">
        <f t="shared" si="109"/>
        <v>3.4599999999999999E-2</v>
      </c>
      <c r="EQ118" s="241">
        <f t="shared" ref="EQ118:EQ181" si="155">EP118/12</f>
        <v>2.8833333333333332E-3</v>
      </c>
      <c r="ER118" s="237">
        <v>66</v>
      </c>
      <c r="ES118" s="242">
        <f t="shared" si="103"/>
        <v>0</v>
      </c>
      <c r="ET118" s="242">
        <f t="shared" si="104"/>
        <v>0</v>
      </c>
      <c r="EU118" s="242">
        <f t="shared" si="38"/>
        <v>0</v>
      </c>
      <c r="EV118" s="242">
        <f t="shared" si="116"/>
        <v>0</v>
      </c>
      <c r="EW118" s="243">
        <f t="shared" ref="EW118:EW181" si="156">IF(ES118&gt;0,EW117+ET118,EW117)</f>
        <v>0</v>
      </c>
    </row>
    <row r="119" spans="1:153" ht="14.25" customHeight="1" thickBot="1" x14ac:dyDescent="0.25">
      <c r="A119" s="3">
        <f t="shared" si="117"/>
        <v>2006</v>
      </c>
      <c r="B119" s="237">
        <v>67</v>
      </c>
      <c r="C119" s="238">
        <f t="shared" si="118"/>
        <v>343588.79281226551</v>
      </c>
      <c r="D119" s="238">
        <f t="shared" si="5"/>
        <v>3145.2470524113855</v>
      </c>
      <c r="E119" s="238">
        <f t="shared" si="6"/>
        <v>2353.0840023164419</v>
      </c>
      <c r="F119" s="238">
        <f t="shared" si="7"/>
        <v>792.16305009494351</v>
      </c>
      <c r="G119" s="239">
        <f t="shared" si="119"/>
        <v>210731.55251156262</v>
      </c>
      <c r="I119" s="240">
        <f>VLOOKUP(K119,[2]תחזיות!$B$4:$H$1000,5)</f>
        <v>1.1246400000000005E-2</v>
      </c>
      <c r="J119" s="134">
        <f t="shared" si="8"/>
        <v>9.3720000000000045E-4</v>
      </c>
      <c r="K119" s="237">
        <v>67</v>
      </c>
      <c r="L119" s="242">
        <f t="shared" si="120"/>
        <v>26403.938199235028</v>
      </c>
      <c r="M119" s="242">
        <f t="shared" si="44"/>
        <v>252.87090673042675</v>
      </c>
      <c r="N119" s="242">
        <f t="shared" si="9"/>
        <v>211.92035443068727</v>
      </c>
      <c r="O119" s="242">
        <f t="shared" si="10"/>
        <v>40.950552299739485</v>
      </c>
      <c r="P119" s="243">
        <f t="shared" si="121"/>
        <v>16440.074710224486</v>
      </c>
      <c r="Q119" s="244"/>
      <c r="R119" s="240">
        <f>VLOOKUP(T119,[2]תחזיות!$B$4:$H$1000,7)</f>
        <v>1.9118880000000008E-2</v>
      </c>
      <c r="S119" s="134">
        <f t="shared" si="11"/>
        <v>1.5932400000000008E-3</v>
      </c>
      <c r="T119" s="237">
        <v>67</v>
      </c>
      <c r="U119" s="242">
        <f t="shared" si="122"/>
        <v>27472.733762801101</v>
      </c>
      <c r="V119" s="242">
        <f t="shared" si="47"/>
        <v>263.10677765350903</v>
      </c>
      <c r="W119" s="242">
        <f t="shared" si="12"/>
        <v>220.4986026047203</v>
      </c>
      <c r="X119" s="242">
        <f t="shared" si="48"/>
        <v>42.608175048788716</v>
      </c>
      <c r="Y119" s="243">
        <f t="shared" si="123"/>
        <v>16752.26299220544</v>
      </c>
      <c r="Z119" s="245"/>
      <c r="AA119" s="240">
        <f>VLOOKUP(AC119,[2]תחזיות!$B$4:$H$1000,6)</f>
        <v>1.0224000000000004E-2</v>
      </c>
      <c r="AB119" s="134">
        <f t="shared" si="13"/>
        <v>8.5200000000000033E-4</v>
      </c>
      <c r="AC119" s="237">
        <v>67</v>
      </c>
      <c r="AD119" s="242">
        <f t="shared" si="124"/>
        <v>26268.410580661646</v>
      </c>
      <c r="AE119" s="242">
        <f t="shared" si="51"/>
        <v>251.57295672247454</v>
      </c>
      <c r="AF119" s="242">
        <f t="shared" si="14"/>
        <v>210.83259772005951</v>
      </c>
      <c r="AG119" s="242">
        <f t="shared" si="52"/>
        <v>40.740359002415026</v>
      </c>
      <c r="AH119" s="243">
        <f t="shared" si="125"/>
        <v>16400.27420477015</v>
      </c>
      <c r="AI119" s="245"/>
      <c r="AJ119" s="241">
        <f t="shared" si="105"/>
        <v>3.5019999999999996E-2</v>
      </c>
      <c r="AK119" s="241">
        <f t="shared" si="126"/>
        <v>2.9183333333333331E-3</v>
      </c>
      <c r="AL119" s="240">
        <f>VLOOKUP(AN119,[2]תחזיות!$B$4:$H$1000,5)</f>
        <v>1.1246400000000005E-2</v>
      </c>
      <c r="AM119" s="134">
        <f t="shared" si="110"/>
        <v>9.3720000000000045E-4</v>
      </c>
      <c r="AN119" s="237">
        <v>67</v>
      </c>
      <c r="AO119" s="242">
        <f t="shared" si="127"/>
        <v>0</v>
      </c>
      <c r="AP119" s="242">
        <f t="shared" ref="AP119:AP182" si="157">IF(AN118=$AN$42,0,(PMT(AK119,$AN$42-AN118,AO119))*-1)</f>
        <v>0</v>
      </c>
      <c r="AQ119" s="242">
        <f t="shared" si="16"/>
        <v>0</v>
      </c>
      <c r="AR119" s="242">
        <f t="shared" si="128"/>
        <v>0</v>
      </c>
      <c r="AS119" s="243">
        <f t="shared" si="129"/>
        <v>0</v>
      </c>
      <c r="AT119" s="244"/>
      <c r="AU119" s="241">
        <f t="shared" si="106"/>
        <v>3.7620000000000001E-2</v>
      </c>
      <c r="AV119" s="241">
        <f t="shared" si="130"/>
        <v>3.1350000000000002E-3</v>
      </c>
      <c r="AW119" s="240">
        <f>VLOOKUP(AY119,[2]תחזיות!$B$4:$H$1000,7)</f>
        <v>1.9118880000000008E-2</v>
      </c>
      <c r="AX119" s="134">
        <f t="shared" si="17"/>
        <v>1.5932400000000008E-3</v>
      </c>
      <c r="AY119" s="237">
        <v>67</v>
      </c>
      <c r="AZ119" s="242">
        <f t="shared" si="131"/>
        <v>0</v>
      </c>
      <c r="BA119" s="242">
        <f t="shared" ref="BA119:BA182" si="158">IF(AY118=$AY$42,0,(PMT(AV119,$AY$42-AY118,AZ119))*-1)</f>
        <v>0</v>
      </c>
      <c r="BB119" s="242">
        <f t="shared" si="18"/>
        <v>0</v>
      </c>
      <c r="BC119" s="242">
        <f t="shared" si="132"/>
        <v>0</v>
      </c>
      <c r="BD119" s="243">
        <f t="shared" si="133"/>
        <v>0</v>
      </c>
      <c r="BE119" s="245"/>
      <c r="BF119" s="245"/>
      <c r="BG119" s="245"/>
      <c r="BH119" s="240">
        <f>VLOOKUP(BJ119,[2]תחזיות!$B$4:$H$1000,6)</f>
        <v>1.0224000000000004E-2</v>
      </c>
      <c r="BI119" s="134">
        <f t="shared" si="19"/>
        <v>8.5200000000000033E-4</v>
      </c>
      <c r="BJ119" s="237">
        <v>67</v>
      </c>
      <c r="BK119" s="242">
        <f t="shared" si="134"/>
        <v>0</v>
      </c>
      <c r="BL119" s="242">
        <f t="shared" ref="BL119:BL182" si="159">IF(BJ118=$BJ$42,0,(PMT($BJ$44,$BJ$42-BJ118,BK119))*-1)</f>
        <v>0</v>
      </c>
      <c r="BM119" s="242">
        <f t="shared" si="20"/>
        <v>0</v>
      </c>
      <c r="BN119" s="242">
        <f t="shared" si="65"/>
        <v>0</v>
      </c>
      <c r="BO119" s="243">
        <f t="shared" si="135"/>
        <v>0</v>
      </c>
      <c r="BP119" s="245"/>
      <c r="BQ119" s="246">
        <f>VLOOKUP(BT119,[2]תחזיות!$B$4:$E$1000,2)</f>
        <v>2.3718939999999973E-2</v>
      </c>
      <c r="BR119" s="134">
        <f t="shared" si="21"/>
        <v>1.5599116666666643E-3</v>
      </c>
      <c r="BS119" s="3">
        <f t="shared" si="136"/>
        <v>2006</v>
      </c>
      <c r="BT119" s="237">
        <v>67</v>
      </c>
      <c r="BU119" s="238">
        <f t="shared" si="137"/>
        <v>166066.95109607227</v>
      </c>
      <c r="BV119" s="238">
        <f t="shared" si="138"/>
        <v>1160.8740972284518</v>
      </c>
      <c r="BW119" s="238">
        <f t="shared" si="22"/>
        <v>901.82432276592624</v>
      </c>
      <c r="BX119" s="238">
        <f t="shared" si="23"/>
        <v>259.04977446252553</v>
      </c>
      <c r="BY119" s="239">
        <f t="shared" si="139"/>
        <v>75395.818882618696</v>
      </c>
      <c r="CA119" s="246">
        <f>VLOOKUP(CD119,[2]תחזיות!$B$4:$E$1000,4)</f>
        <v>3.1309000799999966E-2</v>
      </c>
      <c r="CB119" s="134">
        <f t="shared" si="24"/>
        <v>2.1924167333333302E-3</v>
      </c>
      <c r="CC119" s="3">
        <f t="shared" si="140"/>
        <v>2006</v>
      </c>
      <c r="CD119" s="237">
        <v>67</v>
      </c>
      <c r="CE119" s="238">
        <f t="shared" si="141"/>
        <v>168652.36005364542</v>
      </c>
      <c r="CF119" s="238">
        <f t="shared" si="142"/>
        <v>1237.9919486194594</v>
      </c>
      <c r="CG119" s="238">
        <f t="shared" si="25"/>
        <v>868.2356923216895</v>
      </c>
      <c r="CH119" s="238">
        <f t="shared" si="26"/>
        <v>369.75625629776994</v>
      </c>
      <c r="CI119" s="239">
        <f t="shared" si="143"/>
        <v>79671.78822607355</v>
      </c>
      <c r="CJ119" s="1"/>
      <c r="CK119" s="246">
        <f>VLOOKUP(CN119,[2]תחזיות!$B$4:$E$1000,3)</f>
        <v>2.0625165217391283E-2</v>
      </c>
      <c r="CL119" s="134">
        <f t="shared" si="27"/>
        <v>1.3020971014492736E-3</v>
      </c>
      <c r="CM119" s="3">
        <f t="shared" si="144"/>
        <v>2006</v>
      </c>
      <c r="CN119" s="237">
        <v>67</v>
      </c>
      <c r="CO119" s="238">
        <f t="shared" si="145"/>
        <v>165366.19928549507</v>
      </c>
      <c r="CP119" s="238">
        <f t="shared" ref="CP119:CP182" si="160">IF(CO119&lt;=0,0,(PMT(CL119,$CN$42-CN118,CO119))*-1)</f>
        <v>1132.8846162629491</v>
      </c>
      <c r="CQ119" s="238">
        <f t="shared" si="28"/>
        <v>917.56176749562303</v>
      </c>
      <c r="CR119" s="238">
        <f t="shared" si="29"/>
        <v>215.32284876732606</v>
      </c>
      <c r="CS119" s="239">
        <f t="shared" si="146"/>
        <v>74373.079316640753</v>
      </c>
      <c r="CT119" s="1"/>
      <c r="CU119" s="237">
        <v>67</v>
      </c>
      <c r="CV119" s="238">
        <f t="shared" si="111"/>
        <v>536059.68210757279</v>
      </c>
      <c r="CW119" s="238">
        <f t="shared" si="111"/>
        <v>4558.9920563702635</v>
      </c>
      <c r="CX119" s="238">
        <f t="shared" si="111"/>
        <v>3466.8286795130552</v>
      </c>
      <c r="CY119" s="238">
        <f t="shared" si="111"/>
        <v>1092.1633768572085</v>
      </c>
      <c r="CZ119" s="238">
        <f t="shared" si="111"/>
        <v>302567.4461044058</v>
      </c>
      <c r="DB119" s="237">
        <v>67</v>
      </c>
      <c r="DC119" s="238">
        <f t="shared" si="112"/>
        <v>539713.88662871206</v>
      </c>
      <c r="DD119" s="238">
        <f t="shared" si="112"/>
        <v>4646.3457786843537</v>
      </c>
      <c r="DE119" s="238">
        <f t="shared" si="112"/>
        <v>3441.8182972428517</v>
      </c>
      <c r="DF119" s="238">
        <f t="shared" si="112"/>
        <v>1204.5274814415022</v>
      </c>
      <c r="DG119" s="238">
        <f t="shared" si="112"/>
        <v>307155.60372984165</v>
      </c>
      <c r="DH119" s="247"/>
      <c r="DI119" s="237">
        <v>67</v>
      </c>
      <c r="DJ119" s="238">
        <f t="shared" si="113"/>
        <v>535223.40267842228</v>
      </c>
      <c r="DK119" s="238">
        <f t="shared" si="113"/>
        <v>4529.7046253968092</v>
      </c>
      <c r="DL119" s="238">
        <f t="shared" si="113"/>
        <v>3481.4783675321241</v>
      </c>
      <c r="DM119" s="238">
        <f t="shared" si="113"/>
        <v>1048.2262578646846</v>
      </c>
      <c r="DN119" s="238">
        <f t="shared" si="113"/>
        <v>301504.90603297355</v>
      </c>
      <c r="DP119" s="3">
        <f t="shared" si="147"/>
        <v>2006</v>
      </c>
      <c r="DQ119" s="237">
        <v>67</v>
      </c>
      <c r="DR119" s="238">
        <f t="shared" si="148"/>
        <v>0</v>
      </c>
      <c r="DS119" s="238">
        <f t="shared" si="149"/>
        <v>0</v>
      </c>
      <c r="DT119" s="238">
        <f t="shared" si="33"/>
        <v>0</v>
      </c>
      <c r="DU119" s="238">
        <f t="shared" si="150"/>
        <v>0</v>
      </c>
      <c r="DV119" s="239">
        <f t="shared" ref="DV119:DV182" si="161">IF(DR119&gt;0,DV118+DS119,DV118)</f>
        <v>0</v>
      </c>
      <c r="DX119" s="241">
        <f t="shared" si="107"/>
        <v>4.2499999999999996E-2</v>
      </c>
      <c r="DY119" s="241">
        <f t="shared" si="151"/>
        <v>3.5416666666666665E-3</v>
      </c>
      <c r="DZ119" s="237">
        <v>67</v>
      </c>
      <c r="EA119" s="242">
        <f t="shared" ref="EA119:EA182" si="162">(EA118-EC118)</f>
        <v>0</v>
      </c>
      <c r="EB119" s="242">
        <f t="shared" ref="EB119:EB182" si="163">IF(DZ118&gt;=$DZ$42,0,(PMT(DY119,$DZ$42-DZ118,EA119))*-1)</f>
        <v>0</v>
      </c>
      <c r="EC119" s="242">
        <f t="shared" si="34"/>
        <v>0</v>
      </c>
      <c r="ED119" s="242">
        <f t="shared" si="114"/>
        <v>0</v>
      </c>
      <c r="EE119" s="243">
        <f t="shared" si="152"/>
        <v>0</v>
      </c>
      <c r="EF119" s="248"/>
      <c r="EG119" s="241">
        <f t="shared" si="108"/>
        <v>4.4600000000000001E-2</v>
      </c>
      <c r="EH119" s="241">
        <f t="shared" si="153"/>
        <v>3.7166666666666667E-3</v>
      </c>
      <c r="EI119" s="237">
        <v>67</v>
      </c>
      <c r="EJ119" s="242">
        <f t="shared" ref="EJ119:EJ182" si="164">(EJ118-EL118)</f>
        <v>0</v>
      </c>
      <c r="EK119" s="242">
        <f t="shared" ref="EK119:EK182" si="165">IF(EI118&gt;=$EI$42,0,(PMT(EH119,$EI$42-EI118,EJ119))*-1)</f>
        <v>0</v>
      </c>
      <c r="EL119" s="242">
        <f t="shared" si="36"/>
        <v>0</v>
      </c>
      <c r="EM119" s="242">
        <f t="shared" si="115"/>
        <v>0</v>
      </c>
      <c r="EN119" s="243">
        <f t="shared" si="154"/>
        <v>0</v>
      </c>
      <c r="EO119" s="248"/>
      <c r="EP119" s="241">
        <f t="shared" si="109"/>
        <v>3.4599999999999999E-2</v>
      </c>
      <c r="EQ119" s="241">
        <f t="shared" si="155"/>
        <v>2.8833333333333332E-3</v>
      </c>
      <c r="ER119" s="237">
        <v>67</v>
      </c>
      <c r="ES119" s="242">
        <f t="shared" ref="ES119:ES182" si="166">(ES118-EU118)</f>
        <v>0</v>
      </c>
      <c r="ET119" s="242">
        <f t="shared" ref="ET119:ET182" si="167">IF(ER118&gt;=$ER$42,0,(PMT(EQ119,$ER$42-ER118,ES119))*-1)</f>
        <v>0</v>
      </c>
      <c r="EU119" s="242">
        <f t="shared" si="38"/>
        <v>0</v>
      </c>
      <c r="EV119" s="242">
        <f t="shared" si="116"/>
        <v>0</v>
      </c>
      <c r="EW119" s="243">
        <f t="shared" si="156"/>
        <v>0</v>
      </c>
    </row>
    <row r="120" spans="1:153" ht="14.25" customHeight="1" thickBot="1" x14ac:dyDescent="0.25">
      <c r="A120" s="3">
        <f t="shared" si="117"/>
        <v>2036</v>
      </c>
      <c r="B120" s="237">
        <v>68</v>
      </c>
      <c r="C120" s="238">
        <f t="shared" si="118"/>
        <v>341235.70880994905</v>
      </c>
      <c r="D120" s="238">
        <f t="shared" si="5"/>
        <v>3145.2470524113855</v>
      </c>
      <c r="E120" s="238">
        <f t="shared" si="6"/>
        <v>2358.5091682106718</v>
      </c>
      <c r="F120" s="238">
        <f t="shared" si="7"/>
        <v>786.73788420071389</v>
      </c>
      <c r="G120" s="239">
        <f t="shared" si="119"/>
        <v>213876.799563974</v>
      </c>
      <c r="I120" s="240">
        <f>VLOOKUP(K120,[2]תחזיות!$B$4:$H$1000,5)</f>
        <v>1.1264700000000006E-2</v>
      </c>
      <c r="J120" s="134">
        <f t="shared" si="8"/>
        <v>9.387250000000005E-4</v>
      </c>
      <c r="K120" s="237">
        <v>68</v>
      </c>
      <c r="L120" s="242">
        <f t="shared" si="120"/>
        <v>26216.604946755702</v>
      </c>
      <c r="M120" s="242">
        <f t="shared" si="44"/>
        <v>253.10828297234721</v>
      </c>
      <c r="N120" s="242">
        <f t="shared" si="9"/>
        <v>212.44827067066595</v>
      </c>
      <c r="O120" s="242">
        <f t="shared" si="10"/>
        <v>40.66001230168127</v>
      </c>
      <c r="P120" s="243">
        <f t="shared" si="121"/>
        <v>16693.182993196831</v>
      </c>
      <c r="Q120" s="244"/>
      <c r="R120" s="240">
        <f>VLOOKUP(T120,[2]תחזיות!$B$4:$H$1000,7)</f>
        <v>1.9149990000000009E-2</v>
      </c>
      <c r="S120" s="134">
        <f t="shared" si="11"/>
        <v>1.5958325000000008E-3</v>
      </c>
      <c r="T120" s="237">
        <v>68</v>
      </c>
      <c r="U120" s="242">
        <f t="shared" si="122"/>
        <v>27295.725162762668</v>
      </c>
      <c r="V120" s="242">
        <f t="shared" si="47"/>
        <v>263.52665200025876</v>
      </c>
      <c r="W120" s="242">
        <f t="shared" si="12"/>
        <v>221.1930041783815</v>
      </c>
      <c r="X120" s="242">
        <f t="shared" si="48"/>
        <v>42.333647821877264</v>
      </c>
      <c r="Y120" s="243">
        <f t="shared" si="123"/>
        <v>17015.789644205699</v>
      </c>
      <c r="Z120" s="245"/>
      <c r="AA120" s="240">
        <f>VLOOKUP(AC120,[2]תחזיות!$B$4:$H$1000,6)</f>
        <v>1.0240636363636368E-2</v>
      </c>
      <c r="AB120" s="134">
        <f t="shared" si="13"/>
        <v>8.53386363636364E-4</v>
      </c>
      <c r="AC120" s="237">
        <v>68</v>
      </c>
      <c r="AD120" s="242">
        <f t="shared" si="124"/>
        <v>26079.815164661624</v>
      </c>
      <c r="AE120" s="242">
        <f t="shared" si="51"/>
        <v>251.7876456532012</v>
      </c>
      <c r="AF120" s="242">
        <f t="shared" si="14"/>
        <v>211.33978417097137</v>
      </c>
      <c r="AG120" s="242">
        <f t="shared" si="52"/>
        <v>40.447861482229811</v>
      </c>
      <c r="AH120" s="243">
        <f t="shared" si="125"/>
        <v>16652.06185042335</v>
      </c>
      <c r="AI120" s="245"/>
      <c r="AJ120" s="241">
        <f t="shared" si="105"/>
        <v>3.5019999999999996E-2</v>
      </c>
      <c r="AK120" s="241">
        <f t="shared" si="126"/>
        <v>2.9183333333333331E-3</v>
      </c>
      <c r="AL120" s="240">
        <f>VLOOKUP(AN120,[2]תחזיות!$B$4:$H$1000,5)</f>
        <v>1.1264700000000006E-2</v>
      </c>
      <c r="AM120" s="134">
        <f t="shared" si="110"/>
        <v>9.387250000000005E-4</v>
      </c>
      <c r="AN120" s="237">
        <v>68</v>
      </c>
      <c r="AO120" s="242">
        <f t="shared" si="127"/>
        <v>0</v>
      </c>
      <c r="AP120" s="242">
        <f t="shared" si="157"/>
        <v>0</v>
      </c>
      <c r="AQ120" s="242">
        <f t="shared" si="16"/>
        <v>0</v>
      </c>
      <c r="AR120" s="242">
        <f t="shared" si="128"/>
        <v>0</v>
      </c>
      <c r="AS120" s="243">
        <f t="shared" si="129"/>
        <v>0</v>
      </c>
      <c r="AT120" s="244"/>
      <c r="AU120" s="241">
        <f t="shared" si="106"/>
        <v>3.7620000000000001E-2</v>
      </c>
      <c r="AV120" s="241">
        <f t="shared" si="130"/>
        <v>3.1350000000000002E-3</v>
      </c>
      <c r="AW120" s="240">
        <f>VLOOKUP(AY120,[2]תחזיות!$B$4:$H$1000,7)</f>
        <v>1.9149990000000009E-2</v>
      </c>
      <c r="AX120" s="134">
        <f t="shared" si="17"/>
        <v>1.5958325000000008E-3</v>
      </c>
      <c r="AY120" s="237">
        <v>68</v>
      </c>
      <c r="AZ120" s="242">
        <f t="shared" si="131"/>
        <v>0</v>
      </c>
      <c r="BA120" s="242">
        <f t="shared" si="158"/>
        <v>0</v>
      </c>
      <c r="BB120" s="242">
        <f t="shared" si="18"/>
        <v>0</v>
      </c>
      <c r="BC120" s="242">
        <f t="shared" si="132"/>
        <v>0</v>
      </c>
      <c r="BD120" s="243">
        <f t="shared" si="133"/>
        <v>0</v>
      </c>
      <c r="BE120" s="245"/>
      <c r="BF120" s="245"/>
      <c r="BG120" s="245"/>
      <c r="BH120" s="240">
        <f>VLOOKUP(BJ120,[2]תחזיות!$B$4:$H$1000,6)</f>
        <v>1.0240636363636368E-2</v>
      </c>
      <c r="BI120" s="134">
        <f t="shared" si="19"/>
        <v>8.53386363636364E-4</v>
      </c>
      <c r="BJ120" s="237">
        <v>68</v>
      </c>
      <c r="BK120" s="242">
        <f t="shared" si="134"/>
        <v>0</v>
      </c>
      <c r="BL120" s="242">
        <f t="shared" si="159"/>
        <v>0</v>
      </c>
      <c r="BM120" s="242">
        <f t="shared" si="20"/>
        <v>0</v>
      </c>
      <c r="BN120" s="242">
        <f t="shared" si="65"/>
        <v>0</v>
      </c>
      <c r="BO120" s="243">
        <f t="shared" si="135"/>
        <v>0</v>
      </c>
      <c r="BP120" s="245"/>
      <c r="BQ120" s="246">
        <f>VLOOKUP(BT120,[2]תחזיות!$B$4:$E$1000,2)</f>
        <v>2.3850419999999973E-2</v>
      </c>
      <c r="BR120" s="134">
        <f t="shared" si="21"/>
        <v>1.570868333333331E-3</v>
      </c>
      <c r="BS120" s="3">
        <f t="shared" si="136"/>
        <v>2036</v>
      </c>
      <c r="BT120" s="237">
        <v>68</v>
      </c>
      <c r="BU120" s="238">
        <f t="shared" si="137"/>
        <v>165165.12677330634</v>
      </c>
      <c r="BV120" s="238">
        <f t="shared" si="138"/>
        <v>1161.8603088182781</v>
      </c>
      <c r="BW120" s="238">
        <f t="shared" si="22"/>
        <v>902.40764139910607</v>
      </c>
      <c r="BX120" s="238">
        <f t="shared" si="23"/>
        <v>259.45266741917209</v>
      </c>
      <c r="BY120" s="239">
        <f t="shared" si="139"/>
        <v>76557.679191436968</v>
      </c>
      <c r="CA120" s="246">
        <f>VLOOKUP(CD120,[2]תחזיות!$B$4:$E$1000,4)</f>
        <v>3.1482554399999967E-2</v>
      </c>
      <c r="CB120" s="134">
        <f t="shared" si="24"/>
        <v>2.2068795333333303E-3</v>
      </c>
      <c r="CC120" s="3">
        <f t="shared" si="140"/>
        <v>2036</v>
      </c>
      <c r="CD120" s="237">
        <v>68</v>
      </c>
      <c r="CE120" s="238">
        <f t="shared" si="141"/>
        <v>167784.12436132372</v>
      </c>
      <c r="CF120" s="238">
        <f t="shared" si="142"/>
        <v>1239.3551928727702</v>
      </c>
      <c r="CG120" s="238">
        <f t="shared" si="25"/>
        <v>869.07584280151059</v>
      </c>
      <c r="CH120" s="238">
        <f t="shared" si="26"/>
        <v>370.27935007125956</v>
      </c>
      <c r="CI120" s="239">
        <f t="shared" si="143"/>
        <v>80911.143418946318</v>
      </c>
      <c r="CJ120" s="1"/>
      <c r="CK120" s="246">
        <f>VLOOKUP(CN120,[2]תחזיות!$B$4:$E$1000,3)</f>
        <v>2.0739495652173891E-2</v>
      </c>
      <c r="CL120" s="134">
        <f t="shared" si="27"/>
        <v>1.3116246376811576E-3</v>
      </c>
      <c r="CM120" s="3">
        <f t="shared" si="144"/>
        <v>2036</v>
      </c>
      <c r="CN120" s="237">
        <v>68</v>
      </c>
      <c r="CO120" s="238">
        <f t="shared" si="145"/>
        <v>164448.63751799945</v>
      </c>
      <c r="CP120" s="238">
        <f t="shared" si="160"/>
        <v>1133.7276839026222</v>
      </c>
      <c r="CQ120" s="238">
        <f t="shared" si="28"/>
        <v>918.03279930091617</v>
      </c>
      <c r="CR120" s="238">
        <f t="shared" si="29"/>
        <v>215.69488460170606</v>
      </c>
      <c r="CS120" s="239">
        <f t="shared" si="146"/>
        <v>75506.807000543369</v>
      </c>
      <c r="CT120" s="1"/>
      <c r="CU120" s="237">
        <v>68</v>
      </c>
      <c r="CV120" s="238">
        <f t="shared" si="111"/>
        <v>532617.44053001108</v>
      </c>
      <c r="CW120" s="238">
        <f t="shared" si="111"/>
        <v>4560.2156442020114</v>
      </c>
      <c r="CX120" s="238">
        <f t="shared" si="111"/>
        <v>3473.3650802804441</v>
      </c>
      <c r="CY120" s="238">
        <f t="shared" si="111"/>
        <v>1086.8505639215673</v>
      </c>
      <c r="CZ120" s="238">
        <f t="shared" si="111"/>
        <v>307127.66174860776</v>
      </c>
      <c r="DB120" s="237">
        <v>68</v>
      </c>
      <c r="DC120" s="238">
        <f t="shared" si="112"/>
        <v>536315.55833403545</v>
      </c>
      <c r="DD120" s="238">
        <f t="shared" si="112"/>
        <v>4648.1288972844141</v>
      </c>
      <c r="DE120" s="238">
        <f t="shared" si="112"/>
        <v>3448.7780151905636</v>
      </c>
      <c r="DF120" s="238">
        <f t="shared" si="112"/>
        <v>1199.3508820938507</v>
      </c>
      <c r="DG120" s="238">
        <f t="shared" si="112"/>
        <v>311803.73262712604</v>
      </c>
      <c r="DH120" s="247"/>
      <c r="DI120" s="237">
        <v>68</v>
      </c>
      <c r="DJ120" s="238">
        <f t="shared" si="113"/>
        <v>531764.16149261012</v>
      </c>
      <c r="DK120" s="238">
        <f t="shared" si="113"/>
        <v>4530.762381967209</v>
      </c>
      <c r="DL120" s="238">
        <f t="shared" si="113"/>
        <v>3487.8817516825593</v>
      </c>
      <c r="DM120" s="238">
        <f t="shared" si="113"/>
        <v>1042.8806302846497</v>
      </c>
      <c r="DN120" s="238">
        <f t="shared" si="113"/>
        <v>306035.66841494071</v>
      </c>
      <c r="DP120" s="3">
        <f t="shared" si="147"/>
        <v>2036</v>
      </c>
      <c r="DQ120" s="237">
        <v>68</v>
      </c>
      <c r="DR120" s="238">
        <f t="shared" si="148"/>
        <v>0</v>
      </c>
      <c r="DS120" s="238">
        <f t="shared" si="149"/>
        <v>0</v>
      </c>
      <c r="DT120" s="238">
        <f t="shared" si="33"/>
        <v>0</v>
      </c>
      <c r="DU120" s="238">
        <f t="shared" si="150"/>
        <v>0</v>
      </c>
      <c r="DV120" s="239">
        <f t="shared" si="161"/>
        <v>0</v>
      </c>
      <c r="DX120" s="241">
        <f t="shared" si="107"/>
        <v>4.2499999999999996E-2</v>
      </c>
      <c r="DY120" s="241">
        <f t="shared" si="151"/>
        <v>3.5416666666666665E-3</v>
      </c>
      <c r="DZ120" s="237">
        <v>68</v>
      </c>
      <c r="EA120" s="242">
        <f t="shared" si="162"/>
        <v>0</v>
      </c>
      <c r="EB120" s="242">
        <f t="shared" si="163"/>
        <v>0</v>
      </c>
      <c r="EC120" s="242">
        <f t="shared" si="34"/>
        <v>0</v>
      </c>
      <c r="ED120" s="242">
        <f t="shared" si="114"/>
        <v>0</v>
      </c>
      <c r="EE120" s="243">
        <f t="shared" si="152"/>
        <v>0</v>
      </c>
      <c r="EF120" s="248"/>
      <c r="EG120" s="241">
        <f t="shared" si="108"/>
        <v>4.4600000000000001E-2</v>
      </c>
      <c r="EH120" s="241">
        <f t="shared" si="153"/>
        <v>3.7166666666666667E-3</v>
      </c>
      <c r="EI120" s="237">
        <v>68</v>
      </c>
      <c r="EJ120" s="242">
        <f t="shared" si="164"/>
        <v>0</v>
      </c>
      <c r="EK120" s="242">
        <f t="shared" si="165"/>
        <v>0</v>
      </c>
      <c r="EL120" s="242">
        <f t="shared" si="36"/>
        <v>0</v>
      </c>
      <c r="EM120" s="242">
        <f t="shared" si="115"/>
        <v>0</v>
      </c>
      <c r="EN120" s="243">
        <f t="shared" si="154"/>
        <v>0</v>
      </c>
      <c r="EO120" s="248"/>
      <c r="EP120" s="241">
        <f t="shared" si="109"/>
        <v>3.4599999999999999E-2</v>
      </c>
      <c r="EQ120" s="241">
        <f t="shared" si="155"/>
        <v>2.8833333333333332E-3</v>
      </c>
      <c r="ER120" s="237">
        <v>68</v>
      </c>
      <c r="ES120" s="242">
        <f t="shared" si="166"/>
        <v>0</v>
      </c>
      <c r="ET120" s="242">
        <f t="shared" si="167"/>
        <v>0</v>
      </c>
      <c r="EU120" s="242">
        <f t="shared" si="38"/>
        <v>0</v>
      </c>
      <c r="EV120" s="242">
        <f t="shared" si="116"/>
        <v>0</v>
      </c>
      <c r="EW120" s="243">
        <f t="shared" si="156"/>
        <v>0</v>
      </c>
    </row>
    <row r="121" spans="1:153" ht="14.25" customHeight="1" thickBot="1" x14ac:dyDescent="0.25">
      <c r="A121" s="3">
        <f t="shared" si="117"/>
        <v>2067</v>
      </c>
      <c r="B121" s="237">
        <v>69</v>
      </c>
      <c r="C121" s="238">
        <f t="shared" si="118"/>
        <v>338877.19964173838</v>
      </c>
      <c r="D121" s="238">
        <f t="shared" si="5"/>
        <v>3145.2470524113855</v>
      </c>
      <c r="E121" s="238">
        <f t="shared" si="6"/>
        <v>2363.9468421262682</v>
      </c>
      <c r="F121" s="238">
        <f t="shared" si="7"/>
        <v>781.30021028511715</v>
      </c>
      <c r="G121" s="239">
        <f t="shared" si="119"/>
        <v>217022.04661638537</v>
      </c>
      <c r="I121" s="240">
        <f>VLOOKUP(K121,[2]תחזיות!$B$4:$H$1000,5)</f>
        <v>1.1283000000000007E-2</v>
      </c>
      <c r="J121" s="134">
        <f t="shared" si="8"/>
        <v>9.4025000000000055E-4</v>
      </c>
      <c r="K121" s="237">
        <v>69</v>
      </c>
      <c r="L121" s="242">
        <f t="shared" si="120"/>
        <v>26028.607084399726</v>
      </c>
      <c r="M121" s="242">
        <f t="shared" si="44"/>
        <v>253.34626803541195</v>
      </c>
      <c r="N121" s="242">
        <f t="shared" si="9"/>
        <v>212.97782649247722</v>
      </c>
      <c r="O121" s="242">
        <f t="shared" si="10"/>
        <v>40.368441542934733</v>
      </c>
      <c r="P121" s="243">
        <f t="shared" si="121"/>
        <v>16946.529261232245</v>
      </c>
      <c r="Q121" s="244"/>
      <c r="R121" s="240">
        <f>VLOOKUP(T121,[2]תחזיות!$B$4:$H$1000,7)</f>
        <v>1.918110000000001E-2</v>
      </c>
      <c r="S121" s="134">
        <f t="shared" si="11"/>
        <v>1.5984250000000008E-3</v>
      </c>
      <c r="T121" s="237">
        <v>69</v>
      </c>
      <c r="U121" s="242">
        <f t="shared" si="122"/>
        <v>27117.808767649873</v>
      </c>
      <c r="V121" s="242">
        <f t="shared" si="47"/>
        <v>263.94787958898223</v>
      </c>
      <c r="W121" s="242">
        <f t="shared" si="12"/>
        <v>221.89016691693269</v>
      </c>
      <c r="X121" s="242">
        <f t="shared" si="48"/>
        <v>42.057712672049547</v>
      </c>
      <c r="Y121" s="243">
        <f t="shared" si="123"/>
        <v>17279.73752379468</v>
      </c>
      <c r="Z121" s="245"/>
      <c r="AA121" s="240">
        <f>VLOOKUP(AC121,[2]תחזיות!$B$4:$H$1000,6)</f>
        <v>1.0257272727272733E-2</v>
      </c>
      <c r="AB121" s="134">
        <f t="shared" si="13"/>
        <v>8.5477272727272778E-4</v>
      </c>
      <c r="AC121" s="237">
        <v>69</v>
      </c>
      <c r="AD121" s="242">
        <f t="shared" si="124"/>
        <v>25890.587047742025</v>
      </c>
      <c r="AE121" s="242">
        <f t="shared" si="51"/>
        <v>252.00286686576979</v>
      </c>
      <c r="AF121" s="242">
        <f t="shared" si="14"/>
        <v>211.84848417598474</v>
      </c>
      <c r="AG121" s="242">
        <f t="shared" si="52"/>
        <v>40.154382689785059</v>
      </c>
      <c r="AH121" s="243">
        <f t="shared" si="125"/>
        <v>16904.064717289119</v>
      </c>
      <c r="AI121" s="245"/>
      <c r="AJ121" s="241">
        <f t="shared" si="105"/>
        <v>3.5019999999999996E-2</v>
      </c>
      <c r="AK121" s="241">
        <f t="shared" si="126"/>
        <v>2.9183333333333331E-3</v>
      </c>
      <c r="AL121" s="240">
        <f>VLOOKUP(AN121,[2]תחזיות!$B$4:$H$1000,5)</f>
        <v>1.1283000000000007E-2</v>
      </c>
      <c r="AM121" s="134">
        <f t="shared" si="110"/>
        <v>9.4025000000000055E-4</v>
      </c>
      <c r="AN121" s="237">
        <v>69</v>
      </c>
      <c r="AO121" s="242">
        <f t="shared" si="127"/>
        <v>0</v>
      </c>
      <c r="AP121" s="242">
        <f t="shared" si="157"/>
        <v>0</v>
      </c>
      <c r="AQ121" s="242">
        <f t="shared" si="16"/>
        <v>0</v>
      </c>
      <c r="AR121" s="242">
        <f t="shared" si="128"/>
        <v>0</v>
      </c>
      <c r="AS121" s="243">
        <f t="shared" si="129"/>
        <v>0</v>
      </c>
      <c r="AT121" s="244"/>
      <c r="AU121" s="241">
        <f t="shared" si="106"/>
        <v>3.7620000000000001E-2</v>
      </c>
      <c r="AV121" s="241">
        <f t="shared" si="130"/>
        <v>3.1350000000000002E-3</v>
      </c>
      <c r="AW121" s="240">
        <f>VLOOKUP(AY121,[2]תחזיות!$B$4:$H$1000,7)</f>
        <v>1.918110000000001E-2</v>
      </c>
      <c r="AX121" s="134">
        <f t="shared" si="17"/>
        <v>1.5984250000000008E-3</v>
      </c>
      <c r="AY121" s="237">
        <v>69</v>
      </c>
      <c r="AZ121" s="242">
        <f t="shared" si="131"/>
        <v>0</v>
      </c>
      <c r="BA121" s="242">
        <f t="shared" si="158"/>
        <v>0</v>
      </c>
      <c r="BB121" s="242">
        <f t="shared" si="18"/>
        <v>0</v>
      </c>
      <c r="BC121" s="242">
        <f t="shared" si="132"/>
        <v>0</v>
      </c>
      <c r="BD121" s="243">
        <f t="shared" si="133"/>
        <v>0</v>
      </c>
      <c r="BE121" s="245"/>
      <c r="BF121" s="245"/>
      <c r="BG121" s="245"/>
      <c r="BH121" s="240">
        <f>VLOOKUP(BJ121,[2]תחזיות!$B$4:$H$1000,6)</f>
        <v>1.0257272727272733E-2</v>
      </c>
      <c r="BI121" s="134">
        <f t="shared" si="19"/>
        <v>8.5477272727272778E-4</v>
      </c>
      <c r="BJ121" s="237">
        <v>69</v>
      </c>
      <c r="BK121" s="242">
        <f t="shared" si="134"/>
        <v>0</v>
      </c>
      <c r="BL121" s="242">
        <f t="shared" si="159"/>
        <v>0</v>
      </c>
      <c r="BM121" s="242">
        <f t="shared" si="20"/>
        <v>0</v>
      </c>
      <c r="BN121" s="242">
        <f t="shared" si="65"/>
        <v>0</v>
      </c>
      <c r="BO121" s="243">
        <f t="shared" si="135"/>
        <v>0</v>
      </c>
      <c r="BP121" s="245"/>
      <c r="BQ121" s="246">
        <f>VLOOKUP(BT121,[2]תחזיות!$B$4:$E$1000,2)</f>
        <v>2.3981899999999973E-2</v>
      </c>
      <c r="BR121" s="134">
        <f t="shared" si="21"/>
        <v>1.5818249999999976E-3</v>
      </c>
      <c r="BS121" s="3">
        <f t="shared" si="136"/>
        <v>2067</v>
      </c>
      <c r="BT121" s="237">
        <v>69</v>
      </c>
      <c r="BU121" s="238">
        <f t="shared" si="137"/>
        <v>164262.71913190724</v>
      </c>
      <c r="BV121" s="238">
        <f t="shared" si="138"/>
        <v>1162.841222226564</v>
      </c>
      <c r="BW121" s="238">
        <f t="shared" si="22"/>
        <v>903.00634653573525</v>
      </c>
      <c r="BX121" s="238">
        <f t="shared" si="23"/>
        <v>259.83487569082877</v>
      </c>
      <c r="BY121" s="239">
        <f t="shared" si="139"/>
        <v>77720.520413663529</v>
      </c>
      <c r="CA121" s="246">
        <f>VLOOKUP(CD121,[2]תחזיות!$B$4:$E$1000,4)</f>
        <v>3.1656107999999968E-2</v>
      </c>
      <c r="CB121" s="134">
        <f t="shared" si="24"/>
        <v>2.2213423333333304E-3</v>
      </c>
      <c r="CC121" s="3">
        <f t="shared" si="140"/>
        <v>2067</v>
      </c>
      <c r="CD121" s="237">
        <v>69</v>
      </c>
      <c r="CE121" s="238">
        <f t="shared" si="141"/>
        <v>166915.04851852221</v>
      </c>
      <c r="CF121" s="238">
        <f t="shared" si="142"/>
        <v>1240.7114665375545</v>
      </c>
      <c r="CG121" s="238">
        <f t="shared" si="25"/>
        <v>869.93600319297434</v>
      </c>
      <c r="CH121" s="238">
        <f t="shared" si="26"/>
        <v>370.77546334458015</v>
      </c>
      <c r="CI121" s="239">
        <f t="shared" si="143"/>
        <v>82151.854885483874</v>
      </c>
      <c r="CJ121" s="1"/>
      <c r="CK121" s="246">
        <f>VLOOKUP(CN121,[2]תחזיות!$B$4:$E$1000,3)</f>
        <v>2.08538260869565E-2</v>
      </c>
      <c r="CL121" s="134">
        <f t="shared" si="27"/>
        <v>1.3211521739130417E-3</v>
      </c>
      <c r="CM121" s="3">
        <f t="shared" si="144"/>
        <v>2067</v>
      </c>
      <c r="CN121" s="237">
        <v>69</v>
      </c>
      <c r="CO121" s="238">
        <f t="shared" si="145"/>
        <v>163530.60471869854</v>
      </c>
      <c r="CP121" s="238">
        <f t="shared" si="160"/>
        <v>1134.5661311368663</v>
      </c>
      <c r="CQ121" s="238">
        <f t="shared" si="28"/>
        <v>918.51731721144336</v>
      </c>
      <c r="CR121" s="238">
        <f t="shared" si="29"/>
        <v>216.04881392542288</v>
      </c>
      <c r="CS121" s="239">
        <f t="shared" si="146"/>
        <v>76641.37313168023</v>
      </c>
      <c r="CT121" s="1"/>
      <c r="CU121" s="237">
        <v>69</v>
      </c>
      <c r="CV121" s="238">
        <f t="shared" si="111"/>
        <v>529168.52585804532</v>
      </c>
      <c r="CW121" s="238">
        <f t="shared" si="111"/>
        <v>4561.4345426733616</v>
      </c>
      <c r="CX121" s="238">
        <f t="shared" si="111"/>
        <v>3479.9310151544805</v>
      </c>
      <c r="CY121" s="238">
        <f t="shared" si="111"/>
        <v>1081.5035275188807</v>
      </c>
      <c r="CZ121" s="238">
        <f t="shared" si="111"/>
        <v>311689.09629128117</v>
      </c>
      <c r="DB121" s="237">
        <v>69</v>
      </c>
      <c r="DC121" s="238">
        <f t="shared" si="112"/>
        <v>532910.05692791042</v>
      </c>
      <c r="DD121" s="238">
        <f t="shared" si="112"/>
        <v>4649.9063985379225</v>
      </c>
      <c r="DE121" s="238">
        <f t="shared" si="112"/>
        <v>3455.7730122361754</v>
      </c>
      <c r="DF121" s="238">
        <f t="shared" si="112"/>
        <v>1194.1333863017469</v>
      </c>
      <c r="DG121" s="238">
        <f t="shared" si="112"/>
        <v>316453.63902566396</v>
      </c>
      <c r="DH121" s="247"/>
      <c r="DI121" s="237">
        <v>69</v>
      </c>
      <c r="DJ121" s="238">
        <f t="shared" si="113"/>
        <v>528298.39140817896</v>
      </c>
      <c r="DK121" s="238">
        <f t="shared" si="113"/>
        <v>4531.8160504140214</v>
      </c>
      <c r="DL121" s="238">
        <f t="shared" si="113"/>
        <v>3494.312643513696</v>
      </c>
      <c r="DM121" s="238">
        <f t="shared" si="113"/>
        <v>1037.503406900325</v>
      </c>
      <c r="DN121" s="238">
        <f t="shared" si="113"/>
        <v>310567.4844653547</v>
      </c>
      <c r="DP121" s="3">
        <f t="shared" si="147"/>
        <v>2067</v>
      </c>
      <c r="DQ121" s="237">
        <v>69</v>
      </c>
      <c r="DR121" s="238">
        <f t="shared" si="148"/>
        <v>0</v>
      </c>
      <c r="DS121" s="238">
        <f t="shared" si="149"/>
        <v>0</v>
      </c>
      <c r="DT121" s="238">
        <f t="shared" si="33"/>
        <v>0</v>
      </c>
      <c r="DU121" s="238">
        <f t="shared" si="150"/>
        <v>0</v>
      </c>
      <c r="DV121" s="239">
        <f t="shared" si="161"/>
        <v>0</v>
      </c>
      <c r="DX121" s="241">
        <f t="shared" si="107"/>
        <v>4.2499999999999996E-2</v>
      </c>
      <c r="DY121" s="241">
        <f t="shared" si="151"/>
        <v>3.5416666666666665E-3</v>
      </c>
      <c r="DZ121" s="237">
        <v>69</v>
      </c>
      <c r="EA121" s="242">
        <f t="shared" si="162"/>
        <v>0</v>
      </c>
      <c r="EB121" s="242">
        <f t="shared" si="163"/>
        <v>0</v>
      </c>
      <c r="EC121" s="242">
        <f t="shared" si="34"/>
        <v>0</v>
      </c>
      <c r="ED121" s="242">
        <f t="shared" si="114"/>
        <v>0</v>
      </c>
      <c r="EE121" s="243">
        <f t="shared" si="152"/>
        <v>0</v>
      </c>
      <c r="EF121" s="248"/>
      <c r="EG121" s="241">
        <f t="shared" si="108"/>
        <v>4.4600000000000001E-2</v>
      </c>
      <c r="EH121" s="241">
        <f t="shared" si="153"/>
        <v>3.7166666666666667E-3</v>
      </c>
      <c r="EI121" s="237">
        <v>69</v>
      </c>
      <c r="EJ121" s="242">
        <f t="shared" si="164"/>
        <v>0</v>
      </c>
      <c r="EK121" s="242">
        <f t="shared" si="165"/>
        <v>0</v>
      </c>
      <c r="EL121" s="242">
        <f t="shared" si="36"/>
        <v>0</v>
      </c>
      <c r="EM121" s="242">
        <f t="shared" si="115"/>
        <v>0</v>
      </c>
      <c r="EN121" s="243">
        <f t="shared" si="154"/>
        <v>0</v>
      </c>
      <c r="EO121" s="248"/>
      <c r="EP121" s="241">
        <f t="shared" si="109"/>
        <v>3.4599999999999999E-2</v>
      </c>
      <c r="EQ121" s="241">
        <f t="shared" si="155"/>
        <v>2.8833333333333332E-3</v>
      </c>
      <c r="ER121" s="237">
        <v>69</v>
      </c>
      <c r="ES121" s="242">
        <f t="shared" si="166"/>
        <v>0</v>
      </c>
      <c r="ET121" s="242">
        <f t="shared" si="167"/>
        <v>0</v>
      </c>
      <c r="EU121" s="242">
        <f t="shared" si="38"/>
        <v>0</v>
      </c>
      <c r="EV121" s="242">
        <f t="shared" si="116"/>
        <v>0</v>
      </c>
      <c r="EW121" s="243">
        <f t="shared" si="156"/>
        <v>0</v>
      </c>
    </row>
    <row r="122" spans="1:153" ht="14.25" customHeight="1" thickBot="1" x14ac:dyDescent="0.25">
      <c r="A122" s="3">
        <f t="shared" si="117"/>
        <v>2098</v>
      </c>
      <c r="B122" s="237">
        <v>70</v>
      </c>
      <c r="C122" s="238">
        <f t="shared" si="118"/>
        <v>336513.25279961212</v>
      </c>
      <c r="D122" s="238">
        <f t="shared" si="5"/>
        <v>3145.2470524113855</v>
      </c>
      <c r="E122" s="238">
        <f t="shared" si="6"/>
        <v>2369.3970529011704</v>
      </c>
      <c r="F122" s="238">
        <f t="shared" si="7"/>
        <v>775.84999951021496</v>
      </c>
      <c r="G122" s="239">
        <f t="shared" si="119"/>
        <v>220167.29366879674</v>
      </c>
      <c r="I122" s="240">
        <f>VLOOKUP(K122,[2]תחזיות!$B$4:$H$1000,5)</f>
        <v>1.1301300000000007E-2</v>
      </c>
      <c r="J122" s="134">
        <f t="shared" si="8"/>
        <v>9.417750000000006E-4</v>
      </c>
      <c r="K122" s="237">
        <v>70</v>
      </c>
      <c r="L122" s="242">
        <f t="shared" si="120"/>
        <v>25839.941772151615</v>
      </c>
      <c r="M122" s="242">
        <f t="shared" si="44"/>
        <v>253.58486321699104</v>
      </c>
      <c r="N122" s="242">
        <f t="shared" si="9"/>
        <v>213.50902759814483</v>
      </c>
      <c r="O122" s="242">
        <f t="shared" si="10"/>
        <v>40.075835618846227</v>
      </c>
      <c r="P122" s="243">
        <f t="shared" si="121"/>
        <v>17200.114124449236</v>
      </c>
      <c r="Q122" s="244"/>
      <c r="R122" s="240">
        <f>VLOOKUP(T122,[2]תחזיות!$B$4:$H$1000,7)</f>
        <v>1.9212210000000011E-2</v>
      </c>
      <c r="S122" s="134">
        <f t="shared" si="11"/>
        <v>1.601017500000001E-3</v>
      </c>
      <c r="T122" s="237">
        <v>70</v>
      </c>
      <c r="U122" s="242">
        <f t="shared" si="122"/>
        <v>26938.979437091293</v>
      </c>
      <c r="V122" s="242">
        <f t="shared" si="47"/>
        <v>264.3704647632922</v>
      </c>
      <c r="W122" s="242">
        <f t="shared" si="12"/>
        <v>222.59010313632194</v>
      </c>
      <c r="X122" s="242">
        <f t="shared" si="48"/>
        <v>41.780361626970269</v>
      </c>
      <c r="Y122" s="243">
        <f t="shared" si="123"/>
        <v>17544.107988557971</v>
      </c>
      <c r="Z122" s="245"/>
      <c r="AA122" s="240">
        <f>VLOOKUP(AC122,[2]תחזיות!$B$4:$H$1000,6)</f>
        <v>1.0273909090909097E-2</v>
      </c>
      <c r="AB122" s="134">
        <f t="shared" si="13"/>
        <v>8.5615909090909145E-4</v>
      </c>
      <c r="AC122" s="237">
        <v>70</v>
      </c>
      <c r="AD122" s="242">
        <f t="shared" si="124"/>
        <v>25700.723649030315</v>
      </c>
      <c r="AE122" s="242">
        <f t="shared" si="51"/>
        <v>252.21862141117208</v>
      </c>
      <c r="AF122" s="242">
        <f t="shared" si="14"/>
        <v>212.35870278883343</v>
      </c>
      <c r="AG122" s="242">
        <f t="shared" si="52"/>
        <v>39.859918622338661</v>
      </c>
      <c r="AH122" s="243">
        <f t="shared" si="125"/>
        <v>17156.28333870029</v>
      </c>
      <c r="AI122" s="245"/>
      <c r="AJ122" s="241">
        <f t="shared" si="105"/>
        <v>3.5019999999999996E-2</v>
      </c>
      <c r="AK122" s="241">
        <f t="shared" si="126"/>
        <v>2.9183333333333331E-3</v>
      </c>
      <c r="AL122" s="240">
        <f>VLOOKUP(AN122,[2]תחזיות!$B$4:$H$1000,5)</f>
        <v>1.1301300000000007E-2</v>
      </c>
      <c r="AM122" s="134">
        <f t="shared" si="110"/>
        <v>9.417750000000006E-4</v>
      </c>
      <c r="AN122" s="237">
        <v>70</v>
      </c>
      <c r="AO122" s="242">
        <f t="shared" si="127"/>
        <v>0</v>
      </c>
      <c r="AP122" s="242">
        <f t="shared" si="157"/>
        <v>0</v>
      </c>
      <c r="AQ122" s="242">
        <f t="shared" si="16"/>
        <v>0</v>
      </c>
      <c r="AR122" s="242">
        <f t="shared" si="128"/>
        <v>0</v>
      </c>
      <c r="AS122" s="243">
        <f t="shared" si="129"/>
        <v>0</v>
      </c>
      <c r="AT122" s="244"/>
      <c r="AU122" s="241">
        <f t="shared" si="106"/>
        <v>3.7620000000000001E-2</v>
      </c>
      <c r="AV122" s="241">
        <f t="shared" si="130"/>
        <v>3.1350000000000002E-3</v>
      </c>
      <c r="AW122" s="240">
        <f>VLOOKUP(AY122,[2]תחזיות!$B$4:$H$1000,7)</f>
        <v>1.9212210000000011E-2</v>
      </c>
      <c r="AX122" s="134">
        <f t="shared" si="17"/>
        <v>1.601017500000001E-3</v>
      </c>
      <c r="AY122" s="237">
        <v>70</v>
      </c>
      <c r="AZ122" s="242">
        <f t="shared" si="131"/>
        <v>0</v>
      </c>
      <c r="BA122" s="242">
        <f t="shared" si="158"/>
        <v>0</v>
      </c>
      <c r="BB122" s="242">
        <f t="shared" si="18"/>
        <v>0</v>
      </c>
      <c r="BC122" s="242">
        <f t="shared" si="132"/>
        <v>0</v>
      </c>
      <c r="BD122" s="243">
        <f t="shared" si="133"/>
        <v>0</v>
      </c>
      <c r="BE122" s="245"/>
      <c r="BF122" s="245"/>
      <c r="BG122" s="245"/>
      <c r="BH122" s="240">
        <f>VLOOKUP(BJ122,[2]תחזיות!$B$4:$H$1000,6)</f>
        <v>1.0273909090909097E-2</v>
      </c>
      <c r="BI122" s="134">
        <f t="shared" si="19"/>
        <v>8.5615909090909145E-4</v>
      </c>
      <c r="BJ122" s="237">
        <v>70</v>
      </c>
      <c r="BK122" s="242">
        <f t="shared" si="134"/>
        <v>0</v>
      </c>
      <c r="BL122" s="242">
        <f t="shared" si="159"/>
        <v>0</v>
      </c>
      <c r="BM122" s="242">
        <f t="shared" si="20"/>
        <v>0</v>
      </c>
      <c r="BN122" s="242">
        <f t="shared" si="65"/>
        <v>0</v>
      </c>
      <c r="BO122" s="243">
        <f t="shared" si="135"/>
        <v>0</v>
      </c>
      <c r="BP122" s="245"/>
      <c r="BQ122" s="246">
        <f>VLOOKUP(BT122,[2]תחזיות!$B$4:$E$1000,2)</f>
        <v>2.4113379999999972E-2</v>
      </c>
      <c r="BR122" s="134">
        <f t="shared" si="21"/>
        <v>1.5927816666666643E-3</v>
      </c>
      <c r="BS122" s="3">
        <f t="shared" si="136"/>
        <v>2098</v>
      </c>
      <c r="BT122" s="237">
        <v>70</v>
      </c>
      <c r="BU122" s="238">
        <f t="shared" si="137"/>
        <v>163359.71278537152</v>
      </c>
      <c r="BV122" s="238">
        <f t="shared" si="138"/>
        <v>1163.8168268344077</v>
      </c>
      <c r="BW122" s="238">
        <f t="shared" si="22"/>
        <v>903.62047123793604</v>
      </c>
      <c r="BX122" s="238">
        <f t="shared" si="23"/>
        <v>260.19635559647162</v>
      </c>
      <c r="BY122" s="239">
        <f t="shared" si="139"/>
        <v>78884.337240497931</v>
      </c>
      <c r="CA122" s="246">
        <f>VLOOKUP(CD122,[2]תחזיות!$B$4:$E$1000,4)</f>
        <v>3.1829661599999969E-2</v>
      </c>
      <c r="CB122" s="134">
        <f t="shared" si="24"/>
        <v>2.2358051333333305E-3</v>
      </c>
      <c r="CC122" s="3">
        <f t="shared" si="140"/>
        <v>2098</v>
      </c>
      <c r="CD122" s="237">
        <v>70</v>
      </c>
      <c r="CE122" s="238">
        <f t="shared" si="141"/>
        <v>166045.11251532924</v>
      </c>
      <c r="CF122" s="238">
        <f t="shared" si="142"/>
        <v>1242.0607508499806</v>
      </c>
      <c r="CG122" s="238">
        <f t="shared" si="25"/>
        <v>870.81623592329709</v>
      </c>
      <c r="CH122" s="238">
        <f t="shared" si="26"/>
        <v>371.24451492668356</v>
      </c>
      <c r="CI122" s="239">
        <f t="shared" si="143"/>
        <v>83393.915636333855</v>
      </c>
      <c r="CJ122" s="1"/>
      <c r="CK122" s="246">
        <f>VLOOKUP(CN122,[2]תחזיות!$B$4:$E$1000,3)</f>
        <v>2.0968156521739108E-2</v>
      </c>
      <c r="CL122" s="134">
        <f t="shared" si="27"/>
        <v>1.3306797101449257E-3</v>
      </c>
      <c r="CM122" s="3">
        <f t="shared" si="144"/>
        <v>2098</v>
      </c>
      <c r="CN122" s="237">
        <v>70</v>
      </c>
      <c r="CO122" s="238">
        <f t="shared" si="145"/>
        <v>162612.08740148711</v>
      </c>
      <c r="CP122" s="238">
        <f t="shared" si="160"/>
        <v>1135.3999499984652</v>
      </c>
      <c r="CQ122" s="238">
        <f t="shared" si="28"/>
        <v>919.01534466899307</v>
      </c>
      <c r="CR122" s="238">
        <f t="shared" si="29"/>
        <v>216.38460532947218</v>
      </c>
      <c r="CS122" s="239">
        <f t="shared" si="146"/>
        <v>77776.773081678693</v>
      </c>
      <c r="CT122" s="1"/>
      <c r="CU122" s="237">
        <v>70</v>
      </c>
      <c r="CV122" s="238">
        <f t="shared" si="111"/>
        <v>525712.90735713532</v>
      </c>
      <c r="CW122" s="238">
        <f t="shared" si="111"/>
        <v>4562.6487424627849</v>
      </c>
      <c r="CX122" s="238">
        <f t="shared" si="111"/>
        <v>3486.5265517372513</v>
      </c>
      <c r="CY122" s="238">
        <f t="shared" si="111"/>
        <v>1076.1221907255328</v>
      </c>
      <c r="CZ122" s="238">
        <f t="shared" si="111"/>
        <v>316251.74503374391</v>
      </c>
      <c r="DB122" s="237">
        <v>70</v>
      </c>
      <c r="DC122" s="238">
        <f t="shared" si="112"/>
        <v>529497.34475203266</v>
      </c>
      <c r="DD122" s="238">
        <f t="shared" si="112"/>
        <v>4651.6782680246579</v>
      </c>
      <c r="DE122" s="238">
        <f t="shared" si="112"/>
        <v>3462.8033919607897</v>
      </c>
      <c r="DF122" s="238">
        <f t="shared" si="112"/>
        <v>1188.8748760638687</v>
      </c>
      <c r="DG122" s="238">
        <f t="shared" si="112"/>
        <v>321105.31729368854</v>
      </c>
      <c r="DH122" s="247"/>
      <c r="DI122" s="237">
        <v>70</v>
      </c>
      <c r="DJ122" s="238">
        <f t="shared" si="113"/>
        <v>524826.06385012949</v>
      </c>
      <c r="DK122" s="238">
        <f t="shared" si="113"/>
        <v>4532.8656238210224</v>
      </c>
      <c r="DL122" s="238">
        <f t="shared" si="113"/>
        <v>3500.7711003589966</v>
      </c>
      <c r="DM122" s="238">
        <f t="shared" si="113"/>
        <v>1032.0945234620258</v>
      </c>
      <c r="DN122" s="238">
        <f t="shared" si="113"/>
        <v>315100.35008917574</v>
      </c>
      <c r="DP122" s="3">
        <f t="shared" si="147"/>
        <v>2098</v>
      </c>
      <c r="DQ122" s="237">
        <v>70</v>
      </c>
      <c r="DR122" s="238">
        <f t="shared" si="148"/>
        <v>0</v>
      </c>
      <c r="DS122" s="238">
        <f t="shared" si="149"/>
        <v>0</v>
      </c>
      <c r="DT122" s="238">
        <f t="shared" si="33"/>
        <v>0</v>
      </c>
      <c r="DU122" s="238">
        <f t="shared" si="150"/>
        <v>0</v>
      </c>
      <c r="DV122" s="239">
        <f t="shared" si="161"/>
        <v>0</v>
      </c>
      <c r="DX122" s="241">
        <f t="shared" si="107"/>
        <v>4.2499999999999996E-2</v>
      </c>
      <c r="DY122" s="241">
        <f t="shared" si="151"/>
        <v>3.5416666666666665E-3</v>
      </c>
      <c r="DZ122" s="237">
        <v>70</v>
      </c>
      <c r="EA122" s="242">
        <f t="shared" si="162"/>
        <v>0</v>
      </c>
      <c r="EB122" s="242">
        <f t="shared" si="163"/>
        <v>0</v>
      </c>
      <c r="EC122" s="242">
        <f t="shared" si="34"/>
        <v>0</v>
      </c>
      <c r="ED122" s="242">
        <f t="shared" si="114"/>
        <v>0</v>
      </c>
      <c r="EE122" s="243">
        <f t="shared" si="152"/>
        <v>0</v>
      </c>
      <c r="EF122" s="248"/>
      <c r="EG122" s="241">
        <f t="shared" si="108"/>
        <v>4.4600000000000001E-2</v>
      </c>
      <c r="EH122" s="241">
        <f t="shared" si="153"/>
        <v>3.7166666666666667E-3</v>
      </c>
      <c r="EI122" s="237">
        <v>70</v>
      </c>
      <c r="EJ122" s="242">
        <f t="shared" si="164"/>
        <v>0</v>
      </c>
      <c r="EK122" s="242">
        <f t="shared" si="165"/>
        <v>0</v>
      </c>
      <c r="EL122" s="242">
        <f t="shared" si="36"/>
        <v>0</v>
      </c>
      <c r="EM122" s="242">
        <f t="shared" si="115"/>
        <v>0</v>
      </c>
      <c r="EN122" s="243">
        <f t="shared" si="154"/>
        <v>0</v>
      </c>
      <c r="EO122" s="248"/>
      <c r="EP122" s="241">
        <f t="shared" si="109"/>
        <v>3.4599999999999999E-2</v>
      </c>
      <c r="EQ122" s="241">
        <f t="shared" si="155"/>
        <v>2.8833333333333332E-3</v>
      </c>
      <c r="ER122" s="237">
        <v>70</v>
      </c>
      <c r="ES122" s="242">
        <f t="shared" si="166"/>
        <v>0</v>
      </c>
      <c r="ET122" s="242">
        <f t="shared" si="167"/>
        <v>0</v>
      </c>
      <c r="EU122" s="242">
        <f t="shared" si="38"/>
        <v>0</v>
      </c>
      <c r="EV122" s="242">
        <f t="shared" si="116"/>
        <v>0</v>
      </c>
      <c r="EW122" s="243">
        <f t="shared" si="156"/>
        <v>0</v>
      </c>
    </row>
    <row r="123" spans="1:153" ht="14.25" customHeight="1" thickBot="1" x14ac:dyDescent="0.25">
      <c r="A123" s="3">
        <f t="shared" si="117"/>
        <v>2128</v>
      </c>
      <c r="B123" s="237">
        <v>71</v>
      </c>
      <c r="C123" s="238">
        <f t="shared" si="118"/>
        <v>334143.85574671096</v>
      </c>
      <c r="D123" s="238">
        <f t="shared" si="5"/>
        <v>3145.2470524113855</v>
      </c>
      <c r="E123" s="238">
        <f t="shared" si="6"/>
        <v>2374.8598294398039</v>
      </c>
      <c r="F123" s="238">
        <f t="shared" si="7"/>
        <v>770.38722297158165</v>
      </c>
      <c r="G123" s="239">
        <f t="shared" si="119"/>
        <v>223312.54072120812</v>
      </c>
      <c r="I123" s="240">
        <f>VLOOKUP(K123,[2]תחזיות!$B$4:$H$1000,5)</f>
        <v>1.1319600000000008E-2</v>
      </c>
      <c r="J123" s="134">
        <f t="shared" si="8"/>
        <v>9.4330000000000065E-4</v>
      </c>
      <c r="K123" s="237">
        <v>71</v>
      </c>
      <c r="L123" s="242">
        <f t="shared" si="120"/>
        <v>25650.606158561408</v>
      </c>
      <c r="M123" s="242">
        <f t="shared" si="44"/>
        <v>253.82406981846361</v>
      </c>
      <c r="N123" s="242">
        <f t="shared" si="9"/>
        <v>214.04187971143551</v>
      </c>
      <c r="O123" s="242">
        <f t="shared" si="10"/>
        <v>39.782190107028086</v>
      </c>
      <c r="P123" s="243">
        <f t="shared" si="121"/>
        <v>17453.938194267699</v>
      </c>
      <c r="Q123" s="244"/>
      <c r="R123" s="240">
        <f>VLOOKUP(T123,[2]תחזיות!$B$4:$H$1000,7)</f>
        <v>1.9243320000000012E-2</v>
      </c>
      <c r="S123" s="134">
        <f t="shared" si="11"/>
        <v>1.603610000000001E-3</v>
      </c>
      <c r="T123" s="237">
        <v>71</v>
      </c>
      <c r="U123" s="242">
        <f t="shared" si="122"/>
        <v>26759.2320030548</v>
      </c>
      <c r="V123" s="242">
        <f t="shared" si="47"/>
        <v>264.79441188429132</v>
      </c>
      <c r="W123" s="242">
        <f t="shared" si="12"/>
        <v>223.2928252128869</v>
      </c>
      <c r="X123" s="242">
        <f t="shared" si="48"/>
        <v>41.501586671404411</v>
      </c>
      <c r="Y123" s="243">
        <f t="shared" si="123"/>
        <v>17808.902400442261</v>
      </c>
      <c r="Z123" s="245"/>
      <c r="AA123" s="240">
        <f>VLOOKUP(AC123,[2]תחזיות!$B$4:$H$1000,6)</f>
        <v>1.029054545454546E-2</v>
      </c>
      <c r="AB123" s="134">
        <f t="shared" si="13"/>
        <v>8.5754545454545502E-4</v>
      </c>
      <c r="AC123" s="237">
        <v>71</v>
      </c>
      <c r="AD123" s="242">
        <f t="shared" si="124"/>
        <v>25510.222377744925</v>
      </c>
      <c r="AE123" s="242">
        <f t="shared" si="51"/>
        <v>252.43491034351499</v>
      </c>
      <c r="AF123" s="242">
        <f t="shared" si="14"/>
        <v>212.87044508173469</v>
      </c>
      <c r="AG123" s="242">
        <f t="shared" si="52"/>
        <v>39.564465261780299</v>
      </c>
      <c r="AH123" s="243">
        <f t="shared" si="125"/>
        <v>17408.718249043806</v>
      </c>
      <c r="AI123" s="245"/>
      <c r="AJ123" s="241">
        <f t="shared" si="105"/>
        <v>3.5019999999999996E-2</v>
      </c>
      <c r="AK123" s="241">
        <f t="shared" si="126"/>
        <v>2.9183333333333331E-3</v>
      </c>
      <c r="AL123" s="240">
        <f>VLOOKUP(AN123,[2]תחזיות!$B$4:$H$1000,5)</f>
        <v>1.1319600000000008E-2</v>
      </c>
      <c r="AM123" s="134">
        <f t="shared" si="110"/>
        <v>9.4330000000000065E-4</v>
      </c>
      <c r="AN123" s="237">
        <v>71</v>
      </c>
      <c r="AO123" s="242">
        <f t="shared" si="127"/>
        <v>0</v>
      </c>
      <c r="AP123" s="242">
        <f t="shared" si="157"/>
        <v>0</v>
      </c>
      <c r="AQ123" s="242">
        <f t="shared" si="16"/>
        <v>0</v>
      </c>
      <c r="AR123" s="242">
        <f t="shared" si="128"/>
        <v>0</v>
      </c>
      <c r="AS123" s="243">
        <f t="shared" si="129"/>
        <v>0</v>
      </c>
      <c r="AT123" s="244"/>
      <c r="AU123" s="241">
        <f t="shared" si="106"/>
        <v>3.7620000000000001E-2</v>
      </c>
      <c r="AV123" s="241">
        <f t="shared" si="130"/>
        <v>3.1350000000000002E-3</v>
      </c>
      <c r="AW123" s="240">
        <f>VLOOKUP(AY123,[2]תחזיות!$B$4:$H$1000,7)</f>
        <v>1.9243320000000012E-2</v>
      </c>
      <c r="AX123" s="134">
        <f t="shared" si="17"/>
        <v>1.603610000000001E-3</v>
      </c>
      <c r="AY123" s="237">
        <v>71</v>
      </c>
      <c r="AZ123" s="242">
        <f t="shared" si="131"/>
        <v>0</v>
      </c>
      <c r="BA123" s="242">
        <f t="shared" si="158"/>
        <v>0</v>
      </c>
      <c r="BB123" s="242">
        <f t="shared" si="18"/>
        <v>0</v>
      </c>
      <c r="BC123" s="242">
        <f t="shared" si="132"/>
        <v>0</v>
      </c>
      <c r="BD123" s="243">
        <f t="shared" si="133"/>
        <v>0</v>
      </c>
      <c r="BE123" s="245"/>
      <c r="BF123" s="245"/>
      <c r="BG123" s="245"/>
      <c r="BH123" s="240">
        <f>VLOOKUP(BJ123,[2]תחזיות!$B$4:$H$1000,6)</f>
        <v>1.029054545454546E-2</v>
      </c>
      <c r="BI123" s="134">
        <f t="shared" si="19"/>
        <v>8.5754545454545502E-4</v>
      </c>
      <c r="BJ123" s="237">
        <v>71</v>
      </c>
      <c r="BK123" s="242">
        <f t="shared" si="134"/>
        <v>0</v>
      </c>
      <c r="BL123" s="242">
        <f t="shared" si="159"/>
        <v>0</v>
      </c>
      <c r="BM123" s="242">
        <f t="shared" si="20"/>
        <v>0</v>
      </c>
      <c r="BN123" s="242">
        <f t="shared" si="65"/>
        <v>0</v>
      </c>
      <c r="BO123" s="243">
        <f t="shared" si="135"/>
        <v>0</v>
      </c>
      <c r="BP123" s="245"/>
      <c r="BQ123" s="246">
        <f>VLOOKUP(BT123,[2]תחזיות!$B$4:$E$1000,2)</f>
        <v>2.4244859999999972E-2</v>
      </c>
      <c r="BR123" s="134">
        <f t="shared" si="21"/>
        <v>1.6037383333333309E-3</v>
      </c>
      <c r="BS123" s="3">
        <f t="shared" si="136"/>
        <v>2128</v>
      </c>
      <c r="BT123" s="237">
        <v>71</v>
      </c>
      <c r="BU123" s="238">
        <f t="shared" si="137"/>
        <v>162456.0923141336</v>
      </c>
      <c r="BV123" s="238">
        <f t="shared" si="138"/>
        <v>1164.7871120388281</v>
      </c>
      <c r="BW123" s="238">
        <f t="shared" si="22"/>
        <v>904.2500493111138</v>
      </c>
      <c r="BX123" s="238">
        <f t="shared" si="23"/>
        <v>260.53706272771439</v>
      </c>
      <c r="BY123" s="239">
        <f t="shared" si="139"/>
        <v>80049.124352536761</v>
      </c>
      <c r="CA123" s="246">
        <f>VLOOKUP(CD123,[2]תחזיות!$B$4:$E$1000,4)</f>
        <v>3.2003215199999963E-2</v>
      </c>
      <c r="CB123" s="134">
        <f t="shared" si="24"/>
        <v>2.2502679333333301E-3</v>
      </c>
      <c r="CC123" s="3">
        <f t="shared" si="140"/>
        <v>2128</v>
      </c>
      <c r="CD123" s="237">
        <v>71</v>
      </c>
      <c r="CE123" s="238">
        <f t="shared" si="141"/>
        <v>165174.29627940594</v>
      </c>
      <c r="CF123" s="238">
        <f t="shared" si="142"/>
        <v>1243.4030270637143</v>
      </c>
      <c r="CG123" s="238">
        <f t="shared" si="25"/>
        <v>871.71660473526822</v>
      </c>
      <c r="CH123" s="238">
        <f t="shared" si="26"/>
        <v>371.68642232844599</v>
      </c>
      <c r="CI123" s="239">
        <f t="shared" si="143"/>
        <v>84637.318663397571</v>
      </c>
      <c r="CJ123" s="1"/>
      <c r="CK123" s="246">
        <f>VLOOKUP(CN123,[2]תחזיות!$B$4:$E$1000,3)</f>
        <v>2.1082486956521717E-2</v>
      </c>
      <c r="CL123" s="134">
        <f t="shared" si="27"/>
        <v>1.3402072463768097E-3</v>
      </c>
      <c r="CM123" s="3">
        <f t="shared" si="144"/>
        <v>2128</v>
      </c>
      <c r="CN123" s="237">
        <v>71</v>
      </c>
      <c r="CO123" s="238">
        <f t="shared" si="145"/>
        <v>161693.07205681811</v>
      </c>
      <c r="CP123" s="238">
        <f t="shared" si="160"/>
        <v>1136.229132534103</v>
      </c>
      <c r="CQ123" s="238">
        <f t="shared" si="28"/>
        <v>919.52690567462764</v>
      </c>
      <c r="CR123" s="238">
        <f t="shared" si="29"/>
        <v>216.70222685947527</v>
      </c>
      <c r="CS123" s="239">
        <f t="shared" si="146"/>
        <v>78913.0022142128</v>
      </c>
      <c r="CT123" s="1"/>
      <c r="CU123" s="237">
        <v>71</v>
      </c>
      <c r="CV123" s="238">
        <f t="shared" si="111"/>
        <v>522250.55421940598</v>
      </c>
      <c r="CW123" s="238">
        <f t="shared" si="111"/>
        <v>4563.8582342686768</v>
      </c>
      <c r="CX123" s="238">
        <f t="shared" si="111"/>
        <v>3493.1517584623534</v>
      </c>
      <c r="CY123" s="238">
        <f t="shared" si="111"/>
        <v>1070.7064758063241</v>
      </c>
      <c r="CZ123" s="238">
        <f t="shared" si="111"/>
        <v>320815.60326801258</v>
      </c>
      <c r="DB123" s="237">
        <v>71</v>
      </c>
      <c r="DC123" s="238">
        <f t="shared" si="112"/>
        <v>526077.38402917166</v>
      </c>
      <c r="DD123" s="238">
        <f t="shared" si="112"/>
        <v>4653.4444913593907</v>
      </c>
      <c r="DE123" s="238">
        <f t="shared" si="112"/>
        <v>3469.8692593879591</v>
      </c>
      <c r="DF123" s="238">
        <f t="shared" si="112"/>
        <v>1183.575231971432</v>
      </c>
      <c r="DG123" s="238">
        <f t="shared" si="112"/>
        <v>325758.76178504794</v>
      </c>
      <c r="DH123" s="247"/>
      <c r="DI123" s="237">
        <v>71</v>
      </c>
      <c r="DJ123" s="238">
        <f t="shared" si="113"/>
        <v>521347.15018127399</v>
      </c>
      <c r="DK123" s="238">
        <f t="shared" si="113"/>
        <v>4533.9110952890042</v>
      </c>
      <c r="DL123" s="238">
        <f t="shared" si="113"/>
        <v>3507.2571801961658</v>
      </c>
      <c r="DM123" s="238">
        <f t="shared" si="113"/>
        <v>1026.6539150928372</v>
      </c>
      <c r="DN123" s="238">
        <f t="shared" si="113"/>
        <v>319634.26118446473</v>
      </c>
      <c r="DP123" s="3">
        <f t="shared" si="147"/>
        <v>2128</v>
      </c>
      <c r="DQ123" s="237">
        <v>71</v>
      </c>
      <c r="DR123" s="238">
        <f t="shared" si="148"/>
        <v>0</v>
      </c>
      <c r="DS123" s="238">
        <f t="shared" si="149"/>
        <v>0</v>
      </c>
      <c r="DT123" s="238">
        <f t="shared" si="33"/>
        <v>0</v>
      </c>
      <c r="DU123" s="238">
        <f t="shared" si="150"/>
        <v>0</v>
      </c>
      <c r="DV123" s="239">
        <f t="shared" si="161"/>
        <v>0</v>
      </c>
      <c r="DX123" s="241">
        <f t="shared" si="107"/>
        <v>4.2499999999999996E-2</v>
      </c>
      <c r="DY123" s="241">
        <f t="shared" si="151"/>
        <v>3.5416666666666665E-3</v>
      </c>
      <c r="DZ123" s="237">
        <v>71</v>
      </c>
      <c r="EA123" s="242">
        <f t="shared" si="162"/>
        <v>0</v>
      </c>
      <c r="EB123" s="242">
        <f t="shared" si="163"/>
        <v>0</v>
      </c>
      <c r="EC123" s="242">
        <f t="shared" si="34"/>
        <v>0</v>
      </c>
      <c r="ED123" s="242">
        <f t="shared" si="114"/>
        <v>0</v>
      </c>
      <c r="EE123" s="243">
        <f t="shared" si="152"/>
        <v>0</v>
      </c>
      <c r="EF123" s="248"/>
      <c r="EG123" s="241">
        <f t="shared" si="108"/>
        <v>4.4600000000000001E-2</v>
      </c>
      <c r="EH123" s="241">
        <f t="shared" si="153"/>
        <v>3.7166666666666667E-3</v>
      </c>
      <c r="EI123" s="237">
        <v>71</v>
      </c>
      <c r="EJ123" s="242">
        <f t="shared" si="164"/>
        <v>0</v>
      </c>
      <c r="EK123" s="242">
        <f t="shared" si="165"/>
        <v>0</v>
      </c>
      <c r="EL123" s="242">
        <f t="shared" si="36"/>
        <v>0</v>
      </c>
      <c r="EM123" s="242">
        <f t="shared" si="115"/>
        <v>0</v>
      </c>
      <c r="EN123" s="243">
        <f t="shared" si="154"/>
        <v>0</v>
      </c>
      <c r="EO123" s="248"/>
      <c r="EP123" s="241">
        <f t="shared" si="109"/>
        <v>3.4599999999999999E-2</v>
      </c>
      <c r="EQ123" s="241">
        <f t="shared" si="155"/>
        <v>2.8833333333333332E-3</v>
      </c>
      <c r="ER123" s="237">
        <v>71</v>
      </c>
      <c r="ES123" s="242">
        <f t="shared" si="166"/>
        <v>0</v>
      </c>
      <c r="ET123" s="242">
        <f t="shared" si="167"/>
        <v>0</v>
      </c>
      <c r="EU123" s="242">
        <f t="shared" si="38"/>
        <v>0</v>
      </c>
      <c r="EV123" s="242">
        <f t="shared" si="116"/>
        <v>0</v>
      </c>
      <c r="EW123" s="243">
        <f t="shared" si="156"/>
        <v>0</v>
      </c>
    </row>
    <row r="124" spans="1:153" ht="14.25" customHeight="1" thickBot="1" x14ac:dyDescent="0.25">
      <c r="A124" s="3">
        <f t="shared" si="117"/>
        <v>2159</v>
      </c>
      <c r="B124" s="237">
        <v>72</v>
      </c>
      <c r="C124" s="238">
        <f t="shared" si="118"/>
        <v>331768.99591727118</v>
      </c>
      <c r="D124" s="238">
        <f t="shared" si="5"/>
        <v>3145.2470524113855</v>
      </c>
      <c r="E124" s="238">
        <f t="shared" si="6"/>
        <v>2380.3352007132344</v>
      </c>
      <c r="F124" s="238">
        <f t="shared" si="7"/>
        <v>764.91185169815105</v>
      </c>
      <c r="G124" s="239">
        <f t="shared" si="119"/>
        <v>226457.78777361949</v>
      </c>
      <c r="I124" s="240">
        <f>VLOOKUP(K124,[2]תחזיות!$B$4:$H$1000,5)</f>
        <v>1.1337900000000008E-2</v>
      </c>
      <c r="J124" s="134">
        <f t="shared" si="8"/>
        <v>9.448250000000007E-4</v>
      </c>
      <c r="K124" s="237">
        <v>72</v>
      </c>
      <c r="L124" s="242">
        <f t="shared" si="120"/>
        <v>25460.597380694733</v>
      </c>
      <c r="M124" s="242">
        <f t="shared" si="44"/>
        <v>254.06388914522984</v>
      </c>
      <c r="N124" s="242">
        <f t="shared" si="9"/>
        <v>214.57638857794868</v>
      </c>
      <c r="O124" s="242">
        <f t="shared" si="10"/>
        <v>39.48750056728116</v>
      </c>
      <c r="P124" s="243">
        <f t="shared" si="121"/>
        <v>17708.002083412928</v>
      </c>
      <c r="Q124" s="244"/>
      <c r="R124" s="240">
        <f>VLOOKUP(T124,[2]תחזיות!$B$4:$H$1000,7)</f>
        <v>1.9274430000000013E-2</v>
      </c>
      <c r="S124" s="134">
        <f t="shared" si="11"/>
        <v>1.606202500000001E-3</v>
      </c>
      <c r="T124" s="237">
        <v>72</v>
      </c>
      <c r="U124" s="242">
        <f t="shared" si="122"/>
        <v>26578.561269689213</v>
      </c>
      <c r="V124" s="242">
        <f t="shared" si="47"/>
        <v>265.21972533064587</v>
      </c>
      <c r="W124" s="242">
        <f t="shared" si="12"/>
        <v>223.99834558367419</v>
      </c>
      <c r="X124" s="242">
        <f t="shared" si="48"/>
        <v>41.221379746971671</v>
      </c>
      <c r="Y124" s="243">
        <f t="shared" si="123"/>
        <v>18074.122125772908</v>
      </c>
      <c r="Z124" s="245"/>
      <c r="AA124" s="240">
        <f>VLOOKUP(AC124,[2]תחזיות!$B$4:$H$1000,6)</f>
        <v>1.0307181818181825E-2</v>
      </c>
      <c r="AB124" s="134">
        <f t="shared" si="13"/>
        <v>8.5893181818181869E-4</v>
      </c>
      <c r="AC124" s="237">
        <v>72</v>
      </c>
      <c r="AD124" s="242">
        <f t="shared" si="124"/>
        <v>25319.080633153895</v>
      </c>
      <c r="AE124" s="242">
        <f t="shared" si="51"/>
        <v>252.65173472002883</v>
      </c>
      <c r="AF124" s="242">
        <f t="shared" si="14"/>
        <v>213.38371614546148</v>
      </c>
      <c r="AG124" s="242">
        <f t="shared" si="52"/>
        <v>39.268018574567357</v>
      </c>
      <c r="AH124" s="243">
        <f t="shared" si="125"/>
        <v>17661.369983763834</v>
      </c>
      <c r="AI124" s="245"/>
      <c r="AJ124" s="241">
        <f t="shared" si="105"/>
        <v>3.5019999999999996E-2</v>
      </c>
      <c r="AK124" s="241">
        <f t="shared" si="126"/>
        <v>2.9183333333333331E-3</v>
      </c>
      <c r="AL124" s="240">
        <f>VLOOKUP(AN124,[2]תחזיות!$B$4:$H$1000,5)</f>
        <v>1.1337900000000008E-2</v>
      </c>
      <c r="AM124" s="134">
        <f t="shared" si="110"/>
        <v>9.448250000000007E-4</v>
      </c>
      <c r="AN124" s="237">
        <v>72</v>
      </c>
      <c r="AO124" s="242">
        <f t="shared" si="127"/>
        <v>0</v>
      </c>
      <c r="AP124" s="242">
        <f t="shared" si="157"/>
        <v>0</v>
      </c>
      <c r="AQ124" s="242">
        <f t="shared" si="16"/>
        <v>0</v>
      </c>
      <c r="AR124" s="242">
        <f t="shared" si="128"/>
        <v>0</v>
      </c>
      <c r="AS124" s="243">
        <f t="shared" si="129"/>
        <v>0</v>
      </c>
      <c r="AT124" s="244"/>
      <c r="AU124" s="241">
        <f t="shared" si="106"/>
        <v>3.7620000000000001E-2</v>
      </c>
      <c r="AV124" s="241">
        <f t="shared" si="130"/>
        <v>3.1350000000000002E-3</v>
      </c>
      <c r="AW124" s="240">
        <f>VLOOKUP(AY124,[2]תחזיות!$B$4:$H$1000,7)</f>
        <v>1.9274430000000013E-2</v>
      </c>
      <c r="AX124" s="134">
        <f t="shared" si="17"/>
        <v>1.606202500000001E-3</v>
      </c>
      <c r="AY124" s="237">
        <v>72</v>
      </c>
      <c r="AZ124" s="242">
        <f t="shared" si="131"/>
        <v>0</v>
      </c>
      <c r="BA124" s="242">
        <f t="shared" si="158"/>
        <v>0</v>
      </c>
      <c r="BB124" s="242">
        <f t="shared" si="18"/>
        <v>0</v>
      </c>
      <c r="BC124" s="242">
        <f t="shared" si="132"/>
        <v>0</v>
      </c>
      <c r="BD124" s="243">
        <f t="shared" si="133"/>
        <v>0</v>
      </c>
      <c r="BE124" s="245"/>
      <c r="BF124" s="245"/>
      <c r="BG124" s="245"/>
      <c r="BH124" s="240">
        <f>VLOOKUP(BJ124,[2]תחזיות!$B$4:$H$1000,6)</f>
        <v>1.0307181818181825E-2</v>
      </c>
      <c r="BI124" s="134">
        <f t="shared" si="19"/>
        <v>8.5893181818181869E-4</v>
      </c>
      <c r="BJ124" s="237">
        <v>72</v>
      </c>
      <c r="BK124" s="242">
        <f t="shared" si="134"/>
        <v>0</v>
      </c>
      <c r="BL124" s="242">
        <f t="shared" si="159"/>
        <v>0</v>
      </c>
      <c r="BM124" s="242">
        <f t="shared" si="20"/>
        <v>0</v>
      </c>
      <c r="BN124" s="242">
        <f t="shared" si="65"/>
        <v>0</v>
      </c>
      <c r="BO124" s="243">
        <f t="shared" si="135"/>
        <v>0</v>
      </c>
      <c r="BP124" s="245"/>
      <c r="BQ124" s="246">
        <f>VLOOKUP(BT124,[2]תחזיות!$B$4:$E$1000,2)</f>
        <v>2.4376339999999972E-2</v>
      </c>
      <c r="BR124" s="134">
        <f t="shared" si="21"/>
        <v>1.6146949999999976E-3</v>
      </c>
      <c r="BS124" s="3">
        <f t="shared" si="136"/>
        <v>2159</v>
      </c>
      <c r="BT124" s="237">
        <v>72</v>
      </c>
      <c r="BU124" s="238">
        <f t="shared" si="137"/>
        <v>161551.84226482248</v>
      </c>
      <c r="BV124" s="238">
        <f t="shared" si="138"/>
        <v>1165.7520672526666</v>
      </c>
      <c r="BW124" s="238">
        <f t="shared" si="22"/>
        <v>904.89511530686946</v>
      </c>
      <c r="BX124" s="238">
        <f t="shared" si="23"/>
        <v>260.85695194579716</v>
      </c>
      <c r="BY124" s="239">
        <f t="shared" si="139"/>
        <v>81214.876419789434</v>
      </c>
      <c r="CA124" s="246">
        <f>VLOOKUP(CD124,[2]תחזיות!$B$4:$E$1000,4)</f>
        <v>3.2176768799999964E-2</v>
      </c>
      <c r="CB124" s="134">
        <f t="shared" si="24"/>
        <v>2.2647307333333302E-3</v>
      </c>
      <c r="CC124" s="3">
        <f t="shared" si="140"/>
        <v>2159</v>
      </c>
      <c r="CD124" s="237">
        <v>72</v>
      </c>
      <c r="CE124" s="238">
        <f t="shared" si="141"/>
        <v>164302.57967467068</v>
      </c>
      <c r="CF124" s="238">
        <f t="shared" si="142"/>
        <v>1244.7382764496756</v>
      </c>
      <c r="CG124" s="238">
        <f t="shared" si="25"/>
        <v>872.6371746945008</v>
      </c>
      <c r="CH124" s="238">
        <f t="shared" si="26"/>
        <v>372.10110175517485</v>
      </c>
      <c r="CI124" s="239">
        <f t="shared" si="143"/>
        <v>85882.056939847243</v>
      </c>
      <c r="CJ124" s="1"/>
      <c r="CK124" s="246">
        <f>VLOOKUP(CN124,[2]תחזיות!$B$4:$E$1000,3)</f>
        <v>2.1196817391304325E-2</v>
      </c>
      <c r="CL124" s="134">
        <f t="shared" si="27"/>
        <v>1.3497347826086938E-3</v>
      </c>
      <c r="CM124" s="3">
        <f t="shared" si="144"/>
        <v>2159</v>
      </c>
      <c r="CN124" s="237">
        <v>72</v>
      </c>
      <c r="CO124" s="238">
        <f t="shared" si="145"/>
        <v>160773.54515114348</v>
      </c>
      <c r="CP124" s="238">
        <f t="shared" si="160"/>
        <v>1137.0536708043012</v>
      </c>
      <c r="CQ124" s="238">
        <f t="shared" si="28"/>
        <v>920.05202479049353</v>
      </c>
      <c r="CR124" s="238">
        <f t="shared" si="29"/>
        <v>217.00164601380766</v>
      </c>
      <c r="CS124" s="239">
        <f t="shared" si="146"/>
        <v>80050.055885017107</v>
      </c>
      <c r="CT124" s="1"/>
      <c r="CU124" s="237">
        <v>72</v>
      </c>
      <c r="CV124" s="238">
        <f t="shared" si="111"/>
        <v>518781.43556278839</v>
      </c>
      <c r="CW124" s="238">
        <f t="shared" si="111"/>
        <v>4565.0630088092821</v>
      </c>
      <c r="CX124" s="238">
        <f t="shared" si="111"/>
        <v>3499.8067045980524</v>
      </c>
      <c r="CY124" s="238">
        <f t="shared" si="111"/>
        <v>1065.2563042112292</v>
      </c>
      <c r="CZ124" s="238">
        <f t="shared" si="111"/>
        <v>325380.66627682187</v>
      </c>
      <c r="DB124" s="237">
        <v>72</v>
      </c>
      <c r="DC124" s="238">
        <f t="shared" si="112"/>
        <v>522650.13686163106</v>
      </c>
      <c r="DD124" s="238">
        <f t="shared" si="112"/>
        <v>4655.2050541917069</v>
      </c>
      <c r="DE124" s="238">
        <f t="shared" si="112"/>
        <v>3476.9707209914095</v>
      </c>
      <c r="DF124" s="238">
        <f t="shared" si="112"/>
        <v>1178.2343332002974</v>
      </c>
      <c r="DG124" s="238">
        <f t="shared" si="112"/>
        <v>330413.96683923964</v>
      </c>
      <c r="DH124" s="247"/>
      <c r="DI124" s="237">
        <v>72</v>
      </c>
      <c r="DJ124" s="238">
        <f t="shared" si="113"/>
        <v>517861.6217015686</v>
      </c>
      <c r="DK124" s="238">
        <f t="shared" si="113"/>
        <v>4534.9524579357158</v>
      </c>
      <c r="DL124" s="238">
        <f t="shared" si="113"/>
        <v>3513.7709416491898</v>
      </c>
      <c r="DM124" s="238">
        <f t="shared" si="113"/>
        <v>1021.1815162865261</v>
      </c>
      <c r="DN124" s="238">
        <f t="shared" si="113"/>
        <v>324169.21364240046</v>
      </c>
      <c r="DP124" s="3">
        <f t="shared" si="147"/>
        <v>2159</v>
      </c>
      <c r="DQ124" s="237">
        <v>72</v>
      </c>
      <c r="DR124" s="238">
        <f t="shared" si="148"/>
        <v>0</v>
      </c>
      <c r="DS124" s="238">
        <f t="shared" si="149"/>
        <v>0</v>
      </c>
      <c r="DT124" s="238">
        <f t="shared" si="33"/>
        <v>0</v>
      </c>
      <c r="DU124" s="238">
        <f t="shared" si="150"/>
        <v>0</v>
      </c>
      <c r="DV124" s="239">
        <f t="shared" si="161"/>
        <v>0</v>
      </c>
      <c r="DX124" s="241">
        <f t="shared" si="107"/>
        <v>4.2499999999999996E-2</v>
      </c>
      <c r="DY124" s="241">
        <f t="shared" si="151"/>
        <v>3.5416666666666665E-3</v>
      </c>
      <c r="DZ124" s="237">
        <v>72</v>
      </c>
      <c r="EA124" s="242">
        <f t="shared" si="162"/>
        <v>0</v>
      </c>
      <c r="EB124" s="242">
        <f t="shared" si="163"/>
        <v>0</v>
      </c>
      <c r="EC124" s="242">
        <f t="shared" si="34"/>
        <v>0</v>
      </c>
      <c r="ED124" s="242">
        <f t="shared" si="114"/>
        <v>0</v>
      </c>
      <c r="EE124" s="243">
        <f t="shared" si="152"/>
        <v>0</v>
      </c>
      <c r="EF124" s="248"/>
      <c r="EG124" s="241">
        <f t="shared" si="108"/>
        <v>4.4600000000000001E-2</v>
      </c>
      <c r="EH124" s="241">
        <f t="shared" si="153"/>
        <v>3.7166666666666667E-3</v>
      </c>
      <c r="EI124" s="237">
        <v>72</v>
      </c>
      <c r="EJ124" s="242">
        <f t="shared" si="164"/>
        <v>0</v>
      </c>
      <c r="EK124" s="242">
        <f t="shared" si="165"/>
        <v>0</v>
      </c>
      <c r="EL124" s="242">
        <f t="shared" si="36"/>
        <v>0</v>
      </c>
      <c r="EM124" s="242">
        <f t="shared" si="115"/>
        <v>0</v>
      </c>
      <c r="EN124" s="243">
        <f t="shared" si="154"/>
        <v>0</v>
      </c>
      <c r="EO124" s="248"/>
      <c r="EP124" s="241">
        <f t="shared" si="109"/>
        <v>3.4599999999999999E-2</v>
      </c>
      <c r="EQ124" s="241">
        <f t="shared" si="155"/>
        <v>2.8833333333333332E-3</v>
      </c>
      <c r="ER124" s="237">
        <v>72</v>
      </c>
      <c r="ES124" s="242">
        <f t="shared" si="166"/>
        <v>0</v>
      </c>
      <c r="ET124" s="242">
        <f t="shared" si="167"/>
        <v>0</v>
      </c>
      <c r="EU124" s="242">
        <f t="shared" si="38"/>
        <v>0</v>
      </c>
      <c r="EV124" s="242">
        <f t="shared" si="116"/>
        <v>0</v>
      </c>
      <c r="EW124" s="243">
        <f t="shared" si="156"/>
        <v>0</v>
      </c>
    </row>
    <row r="125" spans="1:153" ht="14.25" customHeight="1" thickBot="1" x14ac:dyDescent="0.25">
      <c r="A125" s="3">
        <f t="shared" si="117"/>
        <v>2189</v>
      </c>
      <c r="B125" s="237">
        <v>73</v>
      </c>
      <c r="C125" s="238">
        <f t="shared" si="118"/>
        <v>329388.66071655793</v>
      </c>
      <c r="D125" s="238">
        <f t="shared" si="5"/>
        <v>3145.2470524113855</v>
      </c>
      <c r="E125" s="238">
        <f t="shared" si="6"/>
        <v>2385.8231957593234</v>
      </c>
      <c r="F125" s="238">
        <f t="shared" si="7"/>
        <v>759.42385665206223</v>
      </c>
      <c r="G125" s="239">
        <f t="shared" si="119"/>
        <v>229603.03482603087</v>
      </c>
      <c r="I125" s="240">
        <f>VLOOKUP(K125,[2]תחזיות!$B$4:$H$1000,5)</f>
        <v>1.1356200000000009E-2</v>
      </c>
      <c r="J125" s="134">
        <f t="shared" si="8"/>
        <v>9.4635000000000075E-4</v>
      </c>
      <c r="K125" s="237">
        <v>73</v>
      </c>
      <c r="L125" s="242">
        <f t="shared" si="120"/>
        <v>25269.912564082675</v>
      </c>
      <c r="M125" s="242">
        <f t="shared" si="44"/>
        <v>254.30432250672237</v>
      </c>
      <c r="N125" s="242">
        <f t="shared" si="9"/>
        <v>215.11255996520529</v>
      </c>
      <c r="O125" s="242">
        <f t="shared" si="10"/>
        <v>39.191762541517086</v>
      </c>
      <c r="P125" s="243">
        <f t="shared" si="121"/>
        <v>17962.306405919651</v>
      </c>
      <c r="Q125" s="244"/>
      <c r="R125" s="240">
        <f>VLOOKUP(T125,[2]תחזיות!$B$4:$H$1000,7)</f>
        <v>1.9305540000000013E-2</v>
      </c>
      <c r="S125" s="134">
        <f t="shared" si="11"/>
        <v>1.6087950000000012E-3</v>
      </c>
      <c r="T125" s="237">
        <v>73</v>
      </c>
      <c r="U125" s="242">
        <f t="shared" si="122"/>
        <v>26396.96201316503</v>
      </c>
      <c r="V125" s="242">
        <f t="shared" si="47"/>
        <v>265.64640949865918</v>
      </c>
      <c r="W125" s="242">
        <f t="shared" si="12"/>
        <v>224.70667674675974</v>
      </c>
      <c r="X125" s="242">
        <f t="shared" si="48"/>
        <v>40.939732751899442</v>
      </c>
      <c r="Y125" s="243">
        <f t="shared" si="123"/>
        <v>18339.768535271567</v>
      </c>
      <c r="Z125" s="245"/>
      <c r="AA125" s="240">
        <f>VLOOKUP(AC125,[2]תחזיות!$B$4:$H$1000,6)</f>
        <v>1.0323818181818189E-2</v>
      </c>
      <c r="AB125" s="134">
        <f t="shared" si="13"/>
        <v>8.6031818181818247E-4</v>
      </c>
      <c r="AC125" s="237">
        <v>73</v>
      </c>
      <c r="AD125" s="242">
        <f t="shared" si="124"/>
        <v>25127.295804533351</v>
      </c>
      <c r="AE125" s="242">
        <f t="shared" si="51"/>
        <v>252.86909560107631</v>
      </c>
      <c r="AF125" s="242">
        <f t="shared" si="14"/>
        <v>213.89852108941582</v>
      </c>
      <c r="AG125" s="242">
        <f t="shared" si="52"/>
        <v>38.970574511660494</v>
      </c>
      <c r="AH125" s="243">
        <f t="shared" si="125"/>
        <v>17914.23907936491</v>
      </c>
      <c r="AI125" s="245"/>
      <c r="AJ125" s="241">
        <f t="shared" si="105"/>
        <v>3.5019999999999996E-2</v>
      </c>
      <c r="AK125" s="241">
        <f t="shared" si="126"/>
        <v>2.9183333333333331E-3</v>
      </c>
      <c r="AL125" s="240">
        <f>VLOOKUP(AN125,[2]תחזיות!$B$4:$H$1000,5)</f>
        <v>1.1356200000000009E-2</v>
      </c>
      <c r="AM125" s="134">
        <f t="shared" si="110"/>
        <v>9.4635000000000075E-4</v>
      </c>
      <c r="AN125" s="237">
        <v>73</v>
      </c>
      <c r="AO125" s="242">
        <f t="shared" si="127"/>
        <v>0</v>
      </c>
      <c r="AP125" s="242">
        <f t="shared" si="157"/>
        <v>0</v>
      </c>
      <c r="AQ125" s="242">
        <f t="shared" si="16"/>
        <v>0</v>
      </c>
      <c r="AR125" s="242">
        <f t="shared" si="128"/>
        <v>0</v>
      </c>
      <c r="AS125" s="243">
        <f t="shared" si="129"/>
        <v>0</v>
      </c>
      <c r="AT125" s="244"/>
      <c r="AU125" s="241">
        <f t="shared" si="106"/>
        <v>3.7620000000000001E-2</v>
      </c>
      <c r="AV125" s="241">
        <f t="shared" si="130"/>
        <v>3.1350000000000002E-3</v>
      </c>
      <c r="AW125" s="240">
        <f>VLOOKUP(AY125,[2]תחזיות!$B$4:$H$1000,7)</f>
        <v>1.9305540000000013E-2</v>
      </c>
      <c r="AX125" s="134">
        <f t="shared" si="17"/>
        <v>1.6087950000000012E-3</v>
      </c>
      <c r="AY125" s="237">
        <v>73</v>
      </c>
      <c r="AZ125" s="242">
        <f t="shared" si="131"/>
        <v>0</v>
      </c>
      <c r="BA125" s="242">
        <f t="shared" si="158"/>
        <v>0</v>
      </c>
      <c r="BB125" s="242">
        <f t="shared" si="18"/>
        <v>0</v>
      </c>
      <c r="BC125" s="242">
        <f t="shared" si="132"/>
        <v>0</v>
      </c>
      <c r="BD125" s="243">
        <f t="shared" si="133"/>
        <v>0</v>
      </c>
      <c r="BE125" s="245"/>
      <c r="BF125" s="245"/>
      <c r="BG125" s="245"/>
      <c r="BH125" s="240">
        <f>VLOOKUP(BJ125,[2]תחזיות!$B$4:$H$1000,6)</f>
        <v>1.0323818181818189E-2</v>
      </c>
      <c r="BI125" s="134">
        <f t="shared" si="19"/>
        <v>8.6031818181818247E-4</v>
      </c>
      <c r="BJ125" s="237">
        <v>73</v>
      </c>
      <c r="BK125" s="242">
        <f t="shared" si="134"/>
        <v>0</v>
      </c>
      <c r="BL125" s="242">
        <f t="shared" si="159"/>
        <v>0</v>
      </c>
      <c r="BM125" s="242">
        <f t="shared" si="20"/>
        <v>0</v>
      </c>
      <c r="BN125" s="242">
        <f t="shared" si="65"/>
        <v>0</v>
      </c>
      <c r="BO125" s="243">
        <f t="shared" si="135"/>
        <v>0</v>
      </c>
      <c r="BP125" s="245"/>
      <c r="BQ125" s="246">
        <f>VLOOKUP(BT125,[2]תחזיות!$B$4:$E$1000,2)</f>
        <v>2.4507819999999972E-2</v>
      </c>
      <c r="BR125" s="134">
        <f t="shared" si="21"/>
        <v>1.6256516666666642E-3</v>
      </c>
      <c r="BS125" s="3">
        <f t="shared" si="136"/>
        <v>2189</v>
      </c>
      <c r="BT125" s="237">
        <v>73</v>
      </c>
      <c r="BU125" s="238">
        <f t="shared" si="137"/>
        <v>160646.94714951562</v>
      </c>
      <c r="BV125" s="238">
        <f t="shared" si="138"/>
        <v>1166.7116819044918</v>
      </c>
      <c r="BW125" s="238">
        <f t="shared" si="22"/>
        <v>905.55570452597021</v>
      </c>
      <c r="BX125" s="238">
        <f t="shared" si="23"/>
        <v>261.15597737852158</v>
      </c>
      <c r="BY125" s="239">
        <f t="shared" si="139"/>
        <v>82381.588101693924</v>
      </c>
      <c r="CA125" s="246">
        <f>VLOOKUP(CD125,[2]תחזיות!$B$4:$E$1000,4)</f>
        <v>3.2350322399999965E-2</v>
      </c>
      <c r="CB125" s="134">
        <f t="shared" si="24"/>
        <v>2.2791935333333303E-3</v>
      </c>
      <c r="CC125" s="3">
        <f t="shared" si="140"/>
        <v>2189</v>
      </c>
      <c r="CD125" s="237">
        <v>73</v>
      </c>
      <c r="CE125" s="238">
        <f t="shared" si="141"/>
        <v>163429.94249997617</v>
      </c>
      <c r="CF125" s="238">
        <f t="shared" si="142"/>
        <v>1246.0664802958024</v>
      </c>
      <c r="CG125" s="238">
        <f t="shared" si="25"/>
        <v>873.57801219681869</v>
      </c>
      <c r="CH125" s="238">
        <f t="shared" si="26"/>
        <v>372.48846809898367</v>
      </c>
      <c r="CI125" s="239">
        <f t="shared" si="143"/>
        <v>87128.123420143049</v>
      </c>
      <c r="CJ125" s="1"/>
      <c r="CK125" s="246">
        <f>VLOOKUP(CN125,[2]תחזיות!$B$4:$E$1000,3)</f>
        <v>2.1311147826086934E-2</v>
      </c>
      <c r="CL125" s="134">
        <f t="shared" si="27"/>
        <v>1.3592623188405778E-3</v>
      </c>
      <c r="CM125" s="3">
        <f t="shared" si="144"/>
        <v>2189</v>
      </c>
      <c r="CN125" s="237">
        <v>73</v>
      </c>
      <c r="CO125" s="238">
        <f t="shared" si="145"/>
        <v>159853.49312635299</v>
      </c>
      <c r="CP125" s="238">
        <f t="shared" si="160"/>
        <v>1137.8735568833545</v>
      </c>
      <c r="CQ125" s="238">
        <f t="shared" si="28"/>
        <v>920.59072714166155</v>
      </c>
      <c r="CR125" s="238">
        <f t="shared" si="29"/>
        <v>217.28282974169292</v>
      </c>
      <c r="CS125" s="239">
        <f t="shared" si="146"/>
        <v>81187.929441900458</v>
      </c>
      <c r="CT125" s="1"/>
      <c r="CU125" s="237">
        <v>73</v>
      </c>
      <c r="CV125" s="238">
        <f t="shared" si="111"/>
        <v>515305.52043015626</v>
      </c>
      <c r="CW125" s="238">
        <f t="shared" si="111"/>
        <v>4566.2630568225995</v>
      </c>
      <c r="CX125" s="238">
        <f t="shared" si="111"/>
        <v>3506.4914602504987</v>
      </c>
      <c r="CY125" s="238">
        <f t="shared" si="111"/>
        <v>1059.7715965721009</v>
      </c>
      <c r="CZ125" s="238">
        <f t="shared" si="111"/>
        <v>329946.92933364445</v>
      </c>
      <c r="DB125" s="237">
        <v>73</v>
      </c>
      <c r="DC125" s="238">
        <f t="shared" si="112"/>
        <v>519215.56522969913</v>
      </c>
      <c r="DD125" s="238">
        <f t="shared" si="112"/>
        <v>4656.9599422058473</v>
      </c>
      <c r="DE125" s="238">
        <f t="shared" si="112"/>
        <v>3484.1078847029021</v>
      </c>
      <c r="DF125" s="238">
        <f t="shared" si="112"/>
        <v>1172.8520575029454</v>
      </c>
      <c r="DG125" s="238">
        <f t="shared" si="112"/>
        <v>335070.92678144551</v>
      </c>
      <c r="DH125" s="247"/>
      <c r="DI125" s="237">
        <v>73</v>
      </c>
      <c r="DJ125" s="238">
        <f t="shared" si="113"/>
        <v>514369.4496474443</v>
      </c>
      <c r="DK125" s="238">
        <f t="shared" si="113"/>
        <v>4535.9897048958164</v>
      </c>
      <c r="DL125" s="238">
        <f t="shared" si="113"/>
        <v>3520.3124439904004</v>
      </c>
      <c r="DM125" s="238">
        <f t="shared" si="113"/>
        <v>1015.6772609054157</v>
      </c>
      <c r="DN125" s="238">
        <f t="shared" si="113"/>
        <v>328705.20334729622</v>
      </c>
      <c r="DP125" s="3">
        <f t="shared" si="147"/>
        <v>2189</v>
      </c>
      <c r="DQ125" s="237">
        <v>73</v>
      </c>
      <c r="DR125" s="238">
        <f t="shared" si="148"/>
        <v>0</v>
      </c>
      <c r="DS125" s="238">
        <f t="shared" si="149"/>
        <v>0</v>
      </c>
      <c r="DT125" s="238">
        <f t="shared" si="33"/>
        <v>0</v>
      </c>
      <c r="DU125" s="238">
        <f t="shared" si="150"/>
        <v>0</v>
      </c>
      <c r="DV125" s="239">
        <f t="shared" si="161"/>
        <v>0</v>
      </c>
      <c r="DX125" s="241">
        <f t="shared" si="107"/>
        <v>4.2499999999999996E-2</v>
      </c>
      <c r="DY125" s="241">
        <f t="shared" si="151"/>
        <v>3.5416666666666665E-3</v>
      </c>
      <c r="DZ125" s="237">
        <v>73</v>
      </c>
      <c r="EA125" s="242">
        <f t="shared" si="162"/>
        <v>0</v>
      </c>
      <c r="EB125" s="242">
        <f t="shared" si="163"/>
        <v>0</v>
      </c>
      <c r="EC125" s="242">
        <f t="shared" si="34"/>
        <v>0</v>
      </c>
      <c r="ED125" s="242">
        <f t="shared" si="114"/>
        <v>0</v>
      </c>
      <c r="EE125" s="243">
        <f t="shared" si="152"/>
        <v>0</v>
      </c>
      <c r="EF125" s="248"/>
      <c r="EG125" s="241">
        <f t="shared" si="108"/>
        <v>4.4600000000000001E-2</v>
      </c>
      <c r="EH125" s="241">
        <f t="shared" si="153"/>
        <v>3.7166666666666667E-3</v>
      </c>
      <c r="EI125" s="237">
        <v>73</v>
      </c>
      <c r="EJ125" s="242">
        <f t="shared" si="164"/>
        <v>0</v>
      </c>
      <c r="EK125" s="242">
        <f t="shared" si="165"/>
        <v>0</v>
      </c>
      <c r="EL125" s="242">
        <f t="shared" si="36"/>
        <v>0</v>
      </c>
      <c r="EM125" s="242">
        <f t="shared" si="115"/>
        <v>0</v>
      </c>
      <c r="EN125" s="243">
        <f t="shared" si="154"/>
        <v>0</v>
      </c>
      <c r="EO125" s="248"/>
      <c r="EP125" s="241">
        <f t="shared" si="109"/>
        <v>3.4599999999999999E-2</v>
      </c>
      <c r="EQ125" s="241">
        <f t="shared" si="155"/>
        <v>2.8833333333333332E-3</v>
      </c>
      <c r="ER125" s="237">
        <v>73</v>
      </c>
      <c r="ES125" s="242">
        <f t="shared" si="166"/>
        <v>0</v>
      </c>
      <c r="ET125" s="242">
        <f t="shared" si="167"/>
        <v>0</v>
      </c>
      <c r="EU125" s="242">
        <f t="shared" si="38"/>
        <v>0</v>
      </c>
      <c r="EV125" s="242">
        <f t="shared" si="116"/>
        <v>0</v>
      </c>
      <c r="EW125" s="243">
        <f t="shared" si="156"/>
        <v>0</v>
      </c>
    </row>
    <row r="126" spans="1:153" ht="14.25" customHeight="1" thickBot="1" x14ac:dyDescent="0.25">
      <c r="A126" s="3">
        <f t="shared" si="117"/>
        <v>2220</v>
      </c>
      <c r="B126" s="237">
        <v>74</v>
      </c>
      <c r="C126" s="238">
        <f t="shared" si="118"/>
        <v>327002.83752079861</v>
      </c>
      <c r="D126" s="238">
        <f t="shared" si="5"/>
        <v>3145.2470524113855</v>
      </c>
      <c r="E126" s="238">
        <f t="shared" si="6"/>
        <v>2391.3238436828797</v>
      </c>
      <c r="F126" s="238">
        <f t="shared" si="7"/>
        <v>753.92320872850598</v>
      </c>
      <c r="G126" s="239">
        <f t="shared" si="119"/>
        <v>232748.28187844224</v>
      </c>
      <c r="I126" s="240">
        <f>VLOOKUP(K126,[2]תחזיות!$B$4:$H$1000,5)</f>
        <v>1.137450000000001E-2</v>
      </c>
      <c r="J126" s="134">
        <f t="shared" si="8"/>
        <v>9.478750000000008E-4</v>
      </c>
      <c r="K126" s="237">
        <v>74</v>
      </c>
      <c r="L126" s="242">
        <f t="shared" si="120"/>
        <v>25078.548822671375</v>
      </c>
      <c r="M126" s="242">
        <f t="shared" si="44"/>
        <v>254.54537121641846</v>
      </c>
      <c r="N126" s="242">
        <f t="shared" si="9"/>
        <v>215.65039966273832</v>
      </c>
      <c r="O126" s="242">
        <f t="shared" si="10"/>
        <v>38.894971553680122</v>
      </c>
      <c r="P126" s="243">
        <f t="shared" si="121"/>
        <v>18216.851777136071</v>
      </c>
      <c r="Q126" s="244"/>
      <c r="R126" s="240">
        <f>VLOOKUP(T126,[2]תחזיות!$B$4:$H$1000,7)</f>
        <v>1.9336650000000014E-2</v>
      </c>
      <c r="S126" s="134">
        <f t="shared" si="11"/>
        <v>1.6113875000000012E-3</v>
      </c>
      <c r="T126" s="237">
        <v>74</v>
      </c>
      <c r="U126" s="242">
        <f t="shared" si="122"/>
        <v>26214.428981514182</v>
      </c>
      <c r="V126" s="242">
        <f t="shared" si="47"/>
        <v>266.07446880234522</v>
      </c>
      <c r="W126" s="242">
        <f t="shared" si="12"/>
        <v>225.41783126157094</v>
      </c>
      <c r="X126" s="242">
        <f t="shared" si="48"/>
        <v>40.656637540774284</v>
      </c>
      <c r="Y126" s="243">
        <f t="shared" si="123"/>
        <v>18605.843004073911</v>
      </c>
      <c r="Z126" s="245"/>
      <c r="AA126" s="240">
        <f>VLOOKUP(AC126,[2]תחזיות!$B$4:$H$1000,6)</f>
        <v>1.0340454545454554E-2</v>
      </c>
      <c r="AB126" s="134">
        <f t="shared" si="13"/>
        <v>8.6170454545454614E-4</v>
      </c>
      <c r="AC126" s="237">
        <v>74</v>
      </c>
      <c r="AD126" s="242">
        <f t="shared" si="124"/>
        <v>24934.865271125796</v>
      </c>
      <c r="AE126" s="242">
        <f t="shared" si="51"/>
        <v>253.08699405016077</v>
      </c>
      <c r="AF126" s="242">
        <f t="shared" si="14"/>
        <v>214.4148650417018</v>
      </c>
      <c r="AG126" s="242">
        <f t="shared" si="52"/>
        <v>38.672129008458967</v>
      </c>
      <c r="AH126" s="243">
        <f t="shared" si="125"/>
        <v>18167.326073415072</v>
      </c>
      <c r="AI126" s="245"/>
      <c r="AJ126" s="241">
        <f t="shared" si="105"/>
        <v>3.5019999999999996E-2</v>
      </c>
      <c r="AK126" s="241">
        <f t="shared" si="126"/>
        <v>2.9183333333333331E-3</v>
      </c>
      <c r="AL126" s="240">
        <f>VLOOKUP(AN126,[2]תחזיות!$B$4:$H$1000,5)</f>
        <v>1.137450000000001E-2</v>
      </c>
      <c r="AM126" s="134">
        <f t="shared" si="110"/>
        <v>9.478750000000008E-4</v>
      </c>
      <c r="AN126" s="237">
        <v>74</v>
      </c>
      <c r="AO126" s="242">
        <f t="shared" si="127"/>
        <v>0</v>
      </c>
      <c r="AP126" s="242">
        <f t="shared" si="157"/>
        <v>0</v>
      </c>
      <c r="AQ126" s="242">
        <f t="shared" si="16"/>
        <v>0</v>
      </c>
      <c r="AR126" s="242">
        <f t="shared" si="128"/>
        <v>0</v>
      </c>
      <c r="AS126" s="243">
        <f t="shared" si="129"/>
        <v>0</v>
      </c>
      <c r="AT126" s="244"/>
      <c r="AU126" s="241">
        <f t="shared" si="106"/>
        <v>3.7620000000000001E-2</v>
      </c>
      <c r="AV126" s="241">
        <f t="shared" si="130"/>
        <v>3.1350000000000002E-3</v>
      </c>
      <c r="AW126" s="240">
        <f>VLOOKUP(AY126,[2]תחזיות!$B$4:$H$1000,7)</f>
        <v>1.9336650000000014E-2</v>
      </c>
      <c r="AX126" s="134">
        <f t="shared" si="17"/>
        <v>1.6113875000000012E-3</v>
      </c>
      <c r="AY126" s="237">
        <v>74</v>
      </c>
      <c r="AZ126" s="242">
        <f t="shared" si="131"/>
        <v>0</v>
      </c>
      <c r="BA126" s="242">
        <f t="shared" si="158"/>
        <v>0</v>
      </c>
      <c r="BB126" s="242">
        <f t="shared" si="18"/>
        <v>0</v>
      </c>
      <c r="BC126" s="242">
        <f t="shared" si="132"/>
        <v>0</v>
      </c>
      <c r="BD126" s="243">
        <f t="shared" si="133"/>
        <v>0</v>
      </c>
      <c r="BE126" s="245"/>
      <c r="BF126" s="245"/>
      <c r="BG126" s="245"/>
      <c r="BH126" s="240">
        <f>VLOOKUP(BJ126,[2]תחזיות!$B$4:$H$1000,6)</f>
        <v>1.0340454545454554E-2</v>
      </c>
      <c r="BI126" s="134">
        <f t="shared" si="19"/>
        <v>8.6170454545454614E-4</v>
      </c>
      <c r="BJ126" s="237">
        <v>74</v>
      </c>
      <c r="BK126" s="242">
        <f t="shared" si="134"/>
        <v>0</v>
      </c>
      <c r="BL126" s="242">
        <f t="shared" si="159"/>
        <v>0</v>
      </c>
      <c r="BM126" s="242">
        <f t="shared" si="20"/>
        <v>0</v>
      </c>
      <c r="BN126" s="242">
        <f t="shared" si="65"/>
        <v>0</v>
      </c>
      <c r="BO126" s="243">
        <f t="shared" si="135"/>
        <v>0</v>
      </c>
      <c r="BP126" s="245"/>
      <c r="BQ126" s="246">
        <f>VLOOKUP(BT126,[2]תחזיות!$B$4:$E$1000,2)</f>
        <v>2.4639299999999972E-2</v>
      </c>
      <c r="BR126" s="134">
        <f t="shared" si="21"/>
        <v>1.6366083333333309E-3</v>
      </c>
      <c r="BS126" s="3">
        <f t="shared" si="136"/>
        <v>2220</v>
      </c>
      <c r="BT126" s="237">
        <v>74</v>
      </c>
      <c r="BU126" s="238">
        <f t="shared" si="137"/>
        <v>159741.39144498965</v>
      </c>
      <c r="BV126" s="238">
        <f t="shared" si="138"/>
        <v>1167.6659454385021</v>
      </c>
      <c r="BW126" s="238">
        <f t="shared" si="22"/>
        <v>906.2318530213704</v>
      </c>
      <c r="BX126" s="238">
        <f t="shared" si="23"/>
        <v>261.43409241713169</v>
      </c>
      <c r="BY126" s="239">
        <f t="shared" si="139"/>
        <v>83549.254047132432</v>
      </c>
      <c r="CA126" s="246">
        <f>VLOOKUP(CD126,[2]תחזיות!$B$4:$E$1000,4)</f>
        <v>3.2523875999999965E-2</v>
      </c>
      <c r="CB126" s="134">
        <f t="shared" si="24"/>
        <v>2.2936563333333304E-3</v>
      </c>
      <c r="CC126" s="3">
        <f t="shared" si="140"/>
        <v>2220</v>
      </c>
      <c r="CD126" s="237">
        <v>74</v>
      </c>
      <c r="CE126" s="238">
        <f t="shared" si="141"/>
        <v>162556.36448777936</v>
      </c>
      <c r="CF126" s="238">
        <f t="shared" si="142"/>
        <v>1247.387619906815</v>
      </c>
      <c r="CG126" s="238">
        <f t="shared" si="25"/>
        <v>874.53918497577854</v>
      </c>
      <c r="CH126" s="238">
        <f t="shared" si="26"/>
        <v>372.84843493103642</v>
      </c>
      <c r="CI126" s="239">
        <f t="shared" si="143"/>
        <v>88375.511040049867</v>
      </c>
      <c r="CJ126" s="1"/>
      <c r="CK126" s="246">
        <f>VLOOKUP(CN126,[2]תחזיות!$B$4:$E$1000,3)</f>
        <v>2.1425478260869543E-2</v>
      </c>
      <c r="CL126" s="134">
        <f t="shared" si="27"/>
        <v>1.3687898550724619E-3</v>
      </c>
      <c r="CM126" s="3">
        <f t="shared" si="144"/>
        <v>2220</v>
      </c>
      <c r="CN126" s="237">
        <v>74</v>
      </c>
      <c r="CO126" s="238">
        <f t="shared" si="145"/>
        <v>158932.90239921134</v>
      </c>
      <c r="CP126" s="238">
        <f t="shared" si="160"/>
        <v>1138.6887828592698</v>
      </c>
      <c r="CQ126" s="238">
        <f t="shared" si="28"/>
        <v>921.14303841800768</v>
      </c>
      <c r="CR126" s="238">
        <f t="shared" si="29"/>
        <v>217.5457444412622</v>
      </c>
      <c r="CS126" s="239">
        <f t="shared" si="146"/>
        <v>82326.618224759732</v>
      </c>
      <c r="CT126" s="1"/>
      <c r="CU126" s="237">
        <v>74</v>
      </c>
      <c r="CV126" s="238">
        <f t="shared" si="111"/>
        <v>511822.77778845967</v>
      </c>
      <c r="CW126" s="238">
        <f t="shared" si="111"/>
        <v>4567.4583690663057</v>
      </c>
      <c r="CX126" s="238">
        <f t="shared" si="111"/>
        <v>3513.2060963669883</v>
      </c>
      <c r="CY126" s="238">
        <f t="shared" si="111"/>
        <v>1054.2522726993179</v>
      </c>
      <c r="CZ126" s="238">
        <f t="shared" si="111"/>
        <v>334514.38770271075</v>
      </c>
      <c r="DB126" s="237">
        <v>74</v>
      </c>
      <c r="DC126" s="238">
        <f t="shared" si="112"/>
        <v>515773.63099009218</v>
      </c>
      <c r="DD126" s="238">
        <f t="shared" si="112"/>
        <v>4658.7091411205456</v>
      </c>
      <c r="DE126" s="238">
        <f t="shared" si="112"/>
        <v>3491.280859920229</v>
      </c>
      <c r="DF126" s="238">
        <f t="shared" si="112"/>
        <v>1167.4282812003166</v>
      </c>
      <c r="DG126" s="238">
        <f t="shared" si="112"/>
        <v>339729.63592256606</v>
      </c>
      <c r="DH126" s="247"/>
      <c r="DI126" s="237">
        <v>74</v>
      </c>
      <c r="DJ126" s="238">
        <f t="shared" si="113"/>
        <v>510870.60519113578</v>
      </c>
      <c r="DK126" s="238">
        <f t="shared" si="113"/>
        <v>4537.0228293208165</v>
      </c>
      <c r="DL126" s="238">
        <f t="shared" si="113"/>
        <v>3526.8817471425891</v>
      </c>
      <c r="DM126" s="238">
        <f t="shared" si="113"/>
        <v>1010.1410821782271</v>
      </c>
      <c r="DN126" s="238">
        <f t="shared" si="113"/>
        <v>333242.22617661709</v>
      </c>
      <c r="DP126" s="3">
        <f t="shared" si="147"/>
        <v>2220</v>
      </c>
      <c r="DQ126" s="237">
        <v>74</v>
      </c>
      <c r="DR126" s="238">
        <f t="shared" si="148"/>
        <v>0</v>
      </c>
      <c r="DS126" s="238">
        <f t="shared" si="149"/>
        <v>0</v>
      </c>
      <c r="DT126" s="238">
        <f t="shared" si="33"/>
        <v>0</v>
      </c>
      <c r="DU126" s="238">
        <f t="shared" si="150"/>
        <v>0</v>
      </c>
      <c r="DV126" s="239">
        <f t="shared" si="161"/>
        <v>0</v>
      </c>
      <c r="DX126" s="241">
        <f t="shared" si="107"/>
        <v>4.2499999999999996E-2</v>
      </c>
      <c r="DY126" s="241">
        <f t="shared" si="151"/>
        <v>3.5416666666666665E-3</v>
      </c>
      <c r="DZ126" s="237">
        <v>74</v>
      </c>
      <c r="EA126" s="242">
        <f t="shared" si="162"/>
        <v>0</v>
      </c>
      <c r="EB126" s="242">
        <f t="shared" si="163"/>
        <v>0</v>
      </c>
      <c r="EC126" s="242">
        <f t="shared" si="34"/>
        <v>0</v>
      </c>
      <c r="ED126" s="242">
        <f t="shared" si="114"/>
        <v>0</v>
      </c>
      <c r="EE126" s="243">
        <f t="shared" si="152"/>
        <v>0</v>
      </c>
      <c r="EF126" s="248"/>
      <c r="EG126" s="241">
        <f t="shared" si="108"/>
        <v>4.4600000000000001E-2</v>
      </c>
      <c r="EH126" s="241">
        <f t="shared" si="153"/>
        <v>3.7166666666666667E-3</v>
      </c>
      <c r="EI126" s="237">
        <v>74</v>
      </c>
      <c r="EJ126" s="242">
        <f t="shared" si="164"/>
        <v>0</v>
      </c>
      <c r="EK126" s="242">
        <f t="shared" si="165"/>
        <v>0</v>
      </c>
      <c r="EL126" s="242">
        <f t="shared" si="36"/>
        <v>0</v>
      </c>
      <c r="EM126" s="242">
        <f t="shared" si="115"/>
        <v>0</v>
      </c>
      <c r="EN126" s="243">
        <f t="shared" si="154"/>
        <v>0</v>
      </c>
      <c r="EO126" s="248"/>
      <c r="EP126" s="241">
        <f t="shared" si="109"/>
        <v>3.4599999999999999E-2</v>
      </c>
      <c r="EQ126" s="241">
        <f t="shared" si="155"/>
        <v>2.8833333333333332E-3</v>
      </c>
      <c r="ER126" s="237">
        <v>74</v>
      </c>
      <c r="ES126" s="242">
        <f t="shared" si="166"/>
        <v>0</v>
      </c>
      <c r="ET126" s="242">
        <f t="shared" si="167"/>
        <v>0</v>
      </c>
      <c r="EU126" s="242">
        <f t="shared" si="38"/>
        <v>0</v>
      </c>
      <c r="EV126" s="242">
        <f t="shared" si="116"/>
        <v>0</v>
      </c>
      <c r="EW126" s="243">
        <f t="shared" si="156"/>
        <v>0</v>
      </c>
    </row>
    <row r="127" spans="1:153" ht="14.25" customHeight="1" thickBot="1" x14ac:dyDescent="0.25">
      <c r="A127" s="3">
        <f t="shared" si="117"/>
        <v>2251</v>
      </c>
      <c r="B127" s="237">
        <v>75</v>
      </c>
      <c r="C127" s="238">
        <f t="shared" si="118"/>
        <v>324611.51367711573</v>
      </c>
      <c r="D127" s="238">
        <f t="shared" si="5"/>
        <v>3145.2470524113855</v>
      </c>
      <c r="E127" s="238">
        <f t="shared" si="6"/>
        <v>2396.8371736558151</v>
      </c>
      <c r="F127" s="238">
        <f t="shared" si="7"/>
        <v>748.4098787555705</v>
      </c>
      <c r="G127" s="239">
        <f t="shared" si="119"/>
        <v>235893.52893085362</v>
      </c>
      <c r="I127" s="240">
        <f>VLOOKUP(K127,[2]תחזיות!$B$4:$H$1000,5)</f>
        <v>1.139280000000001E-2</v>
      </c>
      <c r="J127" s="134">
        <f t="shared" si="8"/>
        <v>9.4940000000000085E-4</v>
      </c>
      <c r="K127" s="237">
        <v>75</v>
      </c>
      <c r="L127" s="242">
        <f t="shared" si="120"/>
        <v>24886.503258771441</v>
      </c>
      <c r="M127" s="242">
        <f t="shared" si="44"/>
        <v>254.78703659185132</v>
      </c>
      <c r="N127" s="242">
        <f t="shared" si="9"/>
        <v>216.18991348218267</v>
      </c>
      <c r="O127" s="242">
        <f t="shared" si="10"/>
        <v>38.597123109668651</v>
      </c>
      <c r="P127" s="243">
        <f t="shared" si="121"/>
        <v>18471.638813727921</v>
      </c>
      <c r="Q127" s="244"/>
      <c r="R127" s="240">
        <f>VLOOKUP(T127,[2]תחזיות!$B$4:$H$1000,7)</f>
        <v>1.9367760000000019E-2</v>
      </c>
      <c r="S127" s="134">
        <f t="shared" si="11"/>
        <v>1.6139800000000016E-3</v>
      </c>
      <c r="T127" s="237">
        <v>75</v>
      </c>
      <c r="U127" s="242">
        <f t="shared" si="122"/>
        <v>26030.956894468894</v>
      </c>
      <c r="V127" s="242">
        <f t="shared" si="47"/>
        <v>266.50390767350285</v>
      </c>
      <c r="W127" s="242">
        <f t="shared" si="12"/>
        <v>226.13182174921084</v>
      </c>
      <c r="X127" s="242">
        <f t="shared" si="48"/>
        <v>40.372085924292008</v>
      </c>
      <c r="Y127" s="243">
        <f t="shared" si="123"/>
        <v>18872.346911747412</v>
      </c>
      <c r="Z127" s="245"/>
      <c r="AA127" s="240">
        <f>VLOOKUP(AC127,[2]תחזיות!$B$4:$H$1000,6)</f>
        <v>1.0357090909090918E-2</v>
      </c>
      <c r="AB127" s="134">
        <f t="shared" si="13"/>
        <v>8.6309090909090982E-4</v>
      </c>
      <c r="AC127" s="237">
        <v>75</v>
      </c>
      <c r="AD127" s="242">
        <f t="shared" si="124"/>
        <v>24741.78640209822</v>
      </c>
      <c r="AE127" s="242">
        <f t="shared" si="51"/>
        <v>253.30543113393463</v>
      </c>
      <c r="AF127" s="242">
        <f t="shared" si="14"/>
        <v>214.93275314919899</v>
      </c>
      <c r="AG127" s="242">
        <f t="shared" si="52"/>
        <v>38.372677984735645</v>
      </c>
      <c r="AH127" s="243">
        <f t="shared" si="125"/>
        <v>18420.631504549005</v>
      </c>
      <c r="AI127" s="245"/>
      <c r="AJ127" s="241">
        <f t="shared" si="105"/>
        <v>3.5019999999999996E-2</v>
      </c>
      <c r="AK127" s="241">
        <f t="shared" si="126"/>
        <v>2.9183333333333331E-3</v>
      </c>
      <c r="AL127" s="240">
        <f>VLOOKUP(AN127,[2]תחזיות!$B$4:$H$1000,5)</f>
        <v>1.139280000000001E-2</v>
      </c>
      <c r="AM127" s="134">
        <f t="shared" si="110"/>
        <v>9.4940000000000085E-4</v>
      </c>
      <c r="AN127" s="237">
        <v>75</v>
      </c>
      <c r="AO127" s="242">
        <f t="shared" si="127"/>
        <v>0</v>
      </c>
      <c r="AP127" s="242">
        <f t="shared" si="157"/>
        <v>0</v>
      </c>
      <c r="AQ127" s="242">
        <f t="shared" si="16"/>
        <v>0</v>
      </c>
      <c r="AR127" s="242">
        <f t="shared" si="128"/>
        <v>0</v>
      </c>
      <c r="AS127" s="243">
        <f t="shared" si="129"/>
        <v>0</v>
      </c>
      <c r="AT127" s="244"/>
      <c r="AU127" s="241">
        <f t="shared" si="106"/>
        <v>3.7620000000000001E-2</v>
      </c>
      <c r="AV127" s="241">
        <f t="shared" si="130"/>
        <v>3.1350000000000002E-3</v>
      </c>
      <c r="AW127" s="240">
        <f>VLOOKUP(AY127,[2]תחזיות!$B$4:$H$1000,7)</f>
        <v>1.9367760000000019E-2</v>
      </c>
      <c r="AX127" s="134">
        <f t="shared" si="17"/>
        <v>1.6139800000000016E-3</v>
      </c>
      <c r="AY127" s="237">
        <v>75</v>
      </c>
      <c r="AZ127" s="242">
        <f t="shared" si="131"/>
        <v>0</v>
      </c>
      <c r="BA127" s="242">
        <f t="shared" si="158"/>
        <v>0</v>
      </c>
      <c r="BB127" s="242">
        <f t="shared" si="18"/>
        <v>0</v>
      </c>
      <c r="BC127" s="242">
        <f t="shared" si="132"/>
        <v>0</v>
      </c>
      <c r="BD127" s="243">
        <f t="shared" si="133"/>
        <v>0</v>
      </c>
      <c r="BE127" s="245"/>
      <c r="BF127" s="245"/>
      <c r="BG127" s="245"/>
      <c r="BH127" s="240">
        <f>VLOOKUP(BJ127,[2]תחזיות!$B$4:$H$1000,6)</f>
        <v>1.0357090909090918E-2</v>
      </c>
      <c r="BI127" s="134">
        <f t="shared" si="19"/>
        <v>8.6309090909090982E-4</v>
      </c>
      <c r="BJ127" s="237">
        <v>75</v>
      </c>
      <c r="BK127" s="242">
        <f t="shared" si="134"/>
        <v>0</v>
      </c>
      <c r="BL127" s="242">
        <f t="shared" si="159"/>
        <v>0</v>
      </c>
      <c r="BM127" s="242">
        <f t="shared" si="20"/>
        <v>0</v>
      </c>
      <c r="BN127" s="242">
        <f t="shared" si="65"/>
        <v>0</v>
      </c>
      <c r="BO127" s="243">
        <f t="shared" si="135"/>
        <v>0</v>
      </c>
      <c r="BP127" s="245"/>
      <c r="BQ127" s="246">
        <f>VLOOKUP(BT127,[2]תחזיות!$B$4:$E$1000,2)</f>
        <v>2.4770779999999971E-2</v>
      </c>
      <c r="BR127" s="134">
        <f t="shared" si="21"/>
        <v>1.6475649999999975E-3</v>
      </c>
      <c r="BS127" s="3">
        <f t="shared" si="136"/>
        <v>2251</v>
      </c>
      <c r="BT127" s="237">
        <v>75</v>
      </c>
      <c r="BU127" s="238">
        <f t="shared" si="137"/>
        <v>158835.15959196829</v>
      </c>
      <c r="BV127" s="238">
        <f t="shared" si="138"/>
        <v>1168.6148473144378</v>
      </c>
      <c r="BW127" s="238">
        <f t="shared" si="22"/>
        <v>906.92359760129693</v>
      </c>
      <c r="BX127" s="238">
        <f t="shared" si="23"/>
        <v>261.69124971314085</v>
      </c>
      <c r="BY127" s="239">
        <f t="shared" si="139"/>
        <v>84717.868894446874</v>
      </c>
      <c r="CA127" s="246">
        <f>VLOOKUP(CD127,[2]תחזיות!$B$4:$E$1000,4)</f>
        <v>3.2697429599999966E-2</v>
      </c>
      <c r="CB127" s="134">
        <f t="shared" si="24"/>
        <v>2.3081191333333305E-3</v>
      </c>
      <c r="CC127" s="3">
        <f t="shared" si="140"/>
        <v>2251</v>
      </c>
      <c r="CD127" s="237">
        <v>75</v>
      </c>
      <c r="CE127" s="238">
        <f t="shared" si="141"/>
        <v>161681.82530280357</v>
      </c>
      <c r="CF127" s="238">
        <f t="shared" si="142"/>
        <v>1248.7016766039858</v>
      </c>
      <c r="CG127" s="238">
        <f t="shared" si="25"/>
        <v>875.52076211032795</v>
      </c>
      <c r="CH127" s="238">
        <f t="shared" si="26"/>
        <v>373.18091449365789</v>
      </c>
      <c r="CI127" s="239">
        <f t="shared" si="143"/>
        <v>89624.212716653856</v>
      </c>
      <c r="CJ127" s="1"/>
      <c r="CK127" s="246">
        <f>VLOOKUP(CN127,[2]תחזיות!$B$4:$E$1000,3)</f>
        <v>2.1539808695652151E-2</v>
      </c>
      <c r="CL127" s="134">
        <f t="shared" si="27"/>
        <v>1.3783173913043459E-3</v>
      </c>
      <c r="CM127" s="3">
        <f t="shared" si="144"/>
        <v>2251</v>
      </c>
      <c r="CN127" s="237">
        <v>75</v>
      </c>
      <c r="CO127" s="238">
        <f t="shared" si="145"/>
        <v>158011.75936079334</v>
      </c>
      <c r="CP127" s="238">
        <f t="shared" si="160"/>
        <v>1139.4993408337079</v>
      </c>
      <c r="CQ127" s="238">
        <f t="shared" si="28"/>
        <v>921.70898487612919</v>
      </c>
      <c r="CR127" s="238">
        <f t="shared" si="29"/>
        <v>217.79035595757873</v>
      </c>
      <c r="CS127" s="239">
        <f t="shared" si="146"/>
        <v>83466.117565593435</v>
      </c>
      <c r="CT127" s="1"/>
      <c r="CU127" s="237">
        <v>75</v>
      </c>
      <c r="CV127" s="238">
        <f t="shared" si="111"/>
        <v>508333.17652785545</v>
      </c>
      <c r="CW127" s="238">
        <f t="shared" si="111"/>
        <v>4568.6489363176752</v>
      </c>
      <c r="CX127" s="238">
        <f t="shared" si="111"/>
        <v>3519.950684739295</v>
      </c>
      <c r="CY127" s="238">
        <f t="shared" si="111"/>
        <v>1048.69825157838</v>
      </c>
      <c r="CZ127" s="238">
        <f t="shared" si="111"/>
        <v>339083.0366390284</v>
      </c>
      <c r="DB127" s="237">
        <v>75</v>
      </c>
      <c r="DC127" s="238">
        <f t="shared" si="112"/>
        <v>512324.29587438819</v>
      </c>
      <c r="DD127" s="238">
        <f t="shared" si="112"/>
        <v>4660.452636688874</v>
      </c>
      <c r="DE127" s="238">
        <f t="shared" si="112"/>
        <v>3498.4897575153536</v>
      </c>
      <c r="DF127" s="238">
        <f t="shared" si="112"/>
        <v>1161.9628791735204</v>
      </c>
      <c r="DG127" s="238">
        <f t="shared" si="112"/>
        <v>344390.08855925489</v>
      </c>
      <c r="DH127" s="247"/>
      <c r="DI127" s="237">
        <v>75</v>
      </c>
      <c r="DJ127" s="238">
        <f t="shared" si="113"/>
        <v>507365.05944000726</v>
      </c>
      <c r="DK127" s="238">
        <f t="shared" si="113"/>
        <v>4538.0518243790284</v>
      </c>
      <c r="DL127" s="238">
        <f t="shared" si="113"/>
        <v>3533.4789116811435</v>
      </c>
      <c r="DM127" s="238">
        <f t="shared" si="113"/>
        <v>1004.5729126978849</v>
      </c>
      <c r="DN127" s="238">
        <f t="shared" si="113"/>
        <v>337780.27800099604</v>
      </c>
      <c r="DP127" s="3">
        <f t="shared" si="147"/>
        <v>2251</v>
      </c>
      <c r="DQ127" s="237">
        <v>75</v>
      </c>
      <c r="DR127" s="238">
        <f t="shared" si="148"/>
        <v>0</v>
      </c>
      <c r="DS127" s="238">
        <f t="shared" si="149"/>
        <v>0</v>
      </c>
      <c r="DT127" s="238">
        <f t="shared" si="33"/>
        <v>0</v>
      </c>
      <c r="DU127" s="238">
        <f t="shared" si="150"/>
        <v>0</v>
      </c>
      <c r="DV127" s="239">
        <f t="shared" si="161"/>
        <v>0</v>
      </c>
      <c r="DX127" s="241">
        <f t="shared" si="107"/>
        <v>4.2499999999999996E-2</v>
      </c>
      <c r="DY127" s="241">
        <f t="shared" si="151"/>
        <v>3.5416666666666665E-3</v>
      </c>
      <c r="DZ127" s="237">
        <v>75</v>
      </c>
      <c r="EA127" s="242">
        <f t="shared" si="162"/>
        <v>0</v>
      </c>
      <c r="EB127" s="242">
        <f t="shared" si="163"/>
        <v>0</v>
      </c>
      <c r="EC127" s="242">
        <f t="shared" si="34"/>
        <v>0</v>
      </c>
      <c r="ED127" s="242">
        <f t="shared" si="114"/>
        <v>0</v>
      </c>
      <c r="EE127" s="243">
        <f t="shared" si="152"/>
        <v>0</v>
      </c>
      <c r="EF127" s="248"/>
      <c r="EG127" s="241">
        <f t="shared" si="108"/>
        <v>4.4600000000000001E-2</v>
      </c>
      <c r="EH127" s="241">
        <f t="shared" si="153"/>
        <v>3.7166666666666667E-3</v>
      </c>
      <c r="EI127" s="237">
        <v>75</v>
      </c>
      <c r="EJ127" s="242">
        <f t="shared" si="164"/>
        <v>0</v>
      </c>
      <c r="EK127" s="242">
        <f t="shared" si="165"/>
        <v>0</v>
      </c>
      <c r="EL127" s="242">
        <f t="shared" si="36"/>
        <v>0</v>
      </c>
      <c r="EM127" s="242">
        <f t="shared" si="115"/>
        <v>0</v>
      </c>
      <c r="EN127" s="243">
        <f t="shared" si="154"/>
        <v>0</v>
      </c>
      <c r="EO127" s="248"/>
      <c r="EP127" s="241">
        <f t="shared" si="109"/>
        <v>3.4599999999999999E-2</v>
      </c>
      <c r="EQ127" s="241">
        <f t="shared" si="155"/>
        <v>2.8833333333333332E-3</v>
      </c>
      <c r="ER127" s="237">
        <v>75</v>
      </c>
      <c r="ES127" s="242">
        <f t="shared" si="166"/>
        <v>0</v>
      </c>
      <c r="ET127" s="242">
        <f t="shared" si="167"/>
        <v>0</v>
      </c>
      <c r="EU127" s="242">
        <f t="shared" si="38"/>
        <v>0</v>
      </c>
      <c r="EV127" s="242">
        <f t="shared" si="116"/>
        <v>0</v>
      </c>
      <c r="EW127" s="243">
        <f t="shared" si="156"/>
        <v>0</v>
      </c>
    </row>
    <row r="128" spans="1:153" ht="14.25" customHeight="1" thickBot="1" x14ac:dyDescent="0.25">
      <c r="A128" s="3">
        <f t="shared" si="117"/>
        <v>2279</v>
      </c>
      <c r="B128" s="237">
        <v>76</v>
      </c>
      <c r="C128" s="238">
        <f t="shared" si="118"/>
        <v>322214.67650345992</v>
      </c>
      <c r="D128" s="238">
        <f t="shared" si="5"/>
        <v>3145.2470524113855</v>
      </c>
      <c r="E128" s="238">
        <f t="shared" si="6"/>
        <v>2402.363214917299</v>
      </c>
      <c r="F128" s="238">
        <f t="shared" si="7"/>
        <v>742.88383749408626</v>
      </c>
      <c r="G128" s="239">
        <f t="shared" si="119"/>
        <v>239038.77598326499</v>
      </c>
      <c r="I128" s="240">
        <f>VLOOKUP(K128,[2]תחזיות!$B$4:$H$1000,5)</f>
        <v>1.1411100000000011E-2</v>
      </c>
      <c r="J128" s="134">
        <f t="shared" si="8"/>
        <v>9.509250000000009E-4</v>
      </c>
      <c r="K128" s="237">
        <v>76</v>
      </c>
      <c r="L128" s="242">
        <f t="shared" si="120"/>
        <v>24693.772963007126</v>
      </c>
      <c r="M128" s="242">
        <f t="shared" si="44"/>
        <v>255.02931995462248</v>
      </c>
      <c r="N128" s="242">
        <f t="shared" si="9"/>
        <v>216.73110725736609</v>
      </c>
      <c r="O128" s="242">
        <f t="shared" si="10"/>
        <v>38.298212697256403</v>
      </c>
      <c r="P128" s="243">
        <f t="shared" si="121"/>
        <v>18726.668133682542</v>
      </c>
      <c r="Q128" s="244"/>
      <c r="R128" s="240">
        <f>VLOOKUP(T128,[2]תחזיות!$B$4:$H$1000,7)</f>
        <v>1.9398870000000019E-2</v>
      </c>
      <c r="S128" s="134">
        <f t="shared" si="11"/>
        <v>1.6165725000000016E-3</v>
      </c>
      <c r="T128" s="237">
        <v>76</v>
      </c>
      <c r="U128" s="242">
        <f t="shared" si="122"/>
        <v>25846.540443299549</v>
      </c>
      <c r="V128" s="242">
        <f t="shared" si="47"/>
        <v>266.93473056179039</v>
      </c>
      <c r="W128" s="242">
        <f t="shared" si="12"/>
        <v>226.84866089278415</v>
      </c>
      <c r="X128" s="242">
        <f t="shared" si="48"/>
        <v>40.086069669006221</v>
      </c>
      <c r="Y128" s="243">
        <f t="shared" si="123"/>
        <v>19139.281642309204</v>
      </c>
      <c r="Z128" s="245"/>
      <c r="AA128" s="240">
        <f>VLOOKUP(AC128,[2]תחזיות!$B$4:$H$1000,6)</f>
        <v>1.0373727272727281E-2</v>
      </c>
      <c r="AB128" s="134">
        <f t="shared" si="13"/>
        <v>8.6447727272727338E-4</v>
      </c>
      <c r="AC128" s="237">
        <v>76</v>
      </c>
      <c r="AD128" s="242">
        <f t="shared" si="124"/>
        <v>24548.056556500047</v>
      </c>
      <c r="AE128" s="242">
        <f t="shared" si="51"/>
        <v>253.52440792220838</v>
      </c>
      <c r="AF128" s="242">
        <f t="shared" si="14"/>
        <v>215.45219057763657</v>
      </c>
      <c r="AG128" s="242">
        <f t="shared" si="52"/>
        <v>38.072217344571811</v>
      </c>
      <c r="AH128" s="243">
        <f t="shared" si="125"/>
        <v>18674.155912471211</v>
      </c>
      <c r="AI128" s="245"/>
      <c r="AJ128" s="241">
        <f t="shared" si="105"/>
        <v>3.5019999999999996E-2</v>
      </c>
      <c r="AK128" s="241">
        <f t="shared" si="126"/>
        <v>2.9183333333333331E-3</v>
      </c>
      <c r="AL128" s="240">
        <f>VLOOKUP(AN128,[2]תחזיות!$B$4:$H$1000,5)</f>
        <v>1.1411100000000011E-2</v>
      </c>
      <c r="AM128" s="134">
        <f t="shared" si="110"/>
        <v>9.509250000000009E-4</v>
      </c>
      <c r="AN128" s="237">
        <v>76</v>
      </c>
      <c r="AO128" s="242">
        <f t="shared" si="127"/>
        <v>0</v>
      </c>
      <c r="AP128" s="242">
        <f t="shared" si="157"/>
        <v>0</v>
      </c>
      <c r="AQ128" s="242">
        <f t="shared" si="16"/>
        <v>0</v>
      </c>
      <c r="AR128" s="242">
        <f t="shared" si="128"/>
        <v>0</v>
      </c>
      <c r="AS128" s="243">
        <f t="shared" si="129"/>
        <v>0</v>
      </c>
      <c r="AT128" s="244"/>
      <c r="AU128" s="241">
        <f t="shared" si="106"/>
        <v>3.7620000000000001E-2</v>
      </c>
      <c r="AV128" s="241">
        <f t="shared" si="130"/>
        <v>3.1350000000000002E-3</v>
      </c>
      <c r="AW128" s="240">
        <f>VLOOKUP(AY128,[2]תחזיות!$B$4:$H$1000,7)</f>
        <v>1.9398870000000019E-2</v>
      </c>
      <c r="AX128" s="134">
        <f t="shared" si="17"/>
        <v>1.6165725000000016E-3</v>
      </c>
      <c r="AY128" s="237">
        <v>76</v>
      </c>
      <c r="AZ128" s="242">
        <f t="shared" si="131"/>
        <v>0</v>
      </c>
      <c r="BA128" s="242">
        <f t="shared" si="158"/>
        <v>0</v>
      </c>
      <c r="BB128" s="242">
        <f t="shared" si="18"/>
        <v>0</v>
      </c>
      <c r="BC128" s="242">
        <f t="shared" si="132"/>
        <v>0</v>
      </c>
      <c r="BD128" s="243">
        <f t="shared" si="133"/>
        <v>0</v>
      </c>
      <c r="BE128" s="245"/>
      <c r="BF128" s="245"/>
      <c r="BG128" s="245"/>
      <c r="BH128" s="240">
        <f>VLOOKUP(BJ128,[2]תחזיות!$B$4:$H$1000,6)</f>
        <v>1.0373727272727281E-2</v>
      </c>
      <c r="BI128" s="134">
        <f t="shared" si="19"/>
        <v>8.6447727272727338E-4</v>
      </c>
      <c r="BJ128" s="237">
        <v>76</v>
      </c>
      <c r="BK128" s="242">
        <f t="shared" si="134"/>
        <v>0</v>
      </c>
      <c r="BL128" s="242">
        <f t="shared" si="159"/>
        <v>0</v>
      </c>
      <c r="BM128" s="242">
        <f t="shared" si="20"/>
        <v>0</v>
      </c>
      <c r="BN128" s="242">
        <f t="shared" si="65"/>
        <v>0</v>
      </c>
      <c r="BO128" s="243">
        <f t="shared" si="135"/>
        <v>0</v>
      </c>
      <c r="BP128" s="245"/>
      <c r="BQ128" s="246">
        <f>VLOOKUP(BT128,[2]תחזיות!$B$4:$E$1000,2)</f>
        <v>2.4902259999999971E-2</v>
      </c>
      <c r="BR128" s="134">
        <f t="shared" si="21"/>
        <v>1.6585216666666642E-3</v>
      </c>
      <c r="BS128" s="3">
        <f t="shared" si="136"/>
        <v>2279</v>
      </c>
      <c r="BT128" s="237">
        <v>76</v>
      </c>
      <c r="BU128" s="238">
        <f t="shared" si="137"/>
        <v>157928.23599436699</v>
      </c>
      <c r="BV128" s="238">
        <f t="shared" si="138"/>
        <v>1169.5583770074884</v>
      </c>
      <c r="BW128" s="238">
        <f t="shared" si="22"/>
        <v>907.63097583238459</v>
      </c>
      <c r="BX128" s="238">
        <f t="shared" si="23"/>
        <v>261.9274011751038</v>
      </c>
      <c r="BY128" s="239">
        <f t="shared" si="139"/>
        <v>85887.427271454362</v>
      </c>
      <c r="CA128" s="246">
        <f>VLOOKUP(CD128,[2]תחזיות!$B$4:$E$1000,4)</f>
        <v>3.287098319999996E-2</v>
      </c>
      <c r="CB128" s="134">
        <f t="shared" si="24"/>
        <v>2.3225819333333301E-3</v>
      </c>
      <c r="CC128" s="3">
        <f t="shared" si="140"/>
        <v>2279</v>
      </c>
      <c r="CD128" s="237">
        <v>76</v>
      </c>
      <c r="CE128" s="238">
        <f t="shared" si="141"/>
        <v>160806.30454069324</v>
      </c>
      <c r="CF128" s="238">
        <f t="shared" si="142"/>
        <v>1250.0086317249195</v>
      </c>
      <c r="CG128" s="238">
        <f t="shared" si="25"/>
        <v>876.52281403260793</v>
      </c>
      <c r="CH128" s="238">
        <f t="shared" si="26"/>
        <v>373.48581769231157</v>
      </c>
      <c r="CI128" s="239">
        <f t="shared" si="143"/>
        <v>90874.221348378778</v>
      </c>
      <c r="CJ128" s="1"/>
      <c r="CK128" s="246">
        <f>VLOOKUP(CN128,[2]תחזיות!$B$4:$E$1000,3)</f>
        <v>2.165413913043476E-2</v>
      </c>
      <c r="CL128" s="134">
        <f t="shared" si="27"/>
        <v>1.38784492753623E-3</v>
      </c>
      <c r="CM128" s="3">
        <f t="shared" si="144"/>
        <v>2279</v>
      </c>
      <c r="CN128" s="237">
        <v>76</v>
      </c>
      <c r="CO128" s="238">
        <f t="shared" si="145"/>
        <v>157090.0503759172</v>
      </c>
      <c r="CP128" s="238">
        <f t="shared" si="160"/>
        <v>1140.3052229219218</v>
      </c>
      <c r="CQ128" s="238">
        <f t="shared" si="28"/>
        <v>922.28859334129424</v>
      </c>
      <c r="CR128" s="238">
        <f t="shared" si="29"/>
        <v>218.01662958062752</v>
      </c>
      <c r="CS128" s="239">
        <f t="shared" si="146"/>
        <v>84606.422788515352</v>
      </c>
      <c r="CT128" s="1"/>
      <c r="CU128" s="237">
        <v>76</v>
      </c>
      <c r="CV128" s="238">
        <f t="shared" si="111"/>
        <v>504836.68546083407</v>
      </c>
      <c r="CW128" s="238">
        <f t="shared" si="111"/>
        <v>4569.8347493734964</v>
      </c>
      <c r="CX128" s="238">
        <f t="shared" si="111"/>
        <v>3526.7252980070498</v>
      </c>
      <c r="CY128" s="238">
        <f t="shared" si="111"/>
        <v>1043.1094513664466</v>
      </c>
      <c r="CZ128" s="238">
        <f t="shared" si="111"/>
        <v>343652.87138840189</v>
      </c>
      <c r="DB128" s="237">
        <v>76</v>
      </c>
      <c r="DC128" s="238">
        <f t="shared" si="112"/>
        <v>508867.52148745267</v>
      </c>
      <c r="DD128" s="238">
        <f t="shared" si="112"/>
        <v>4662.190414698096</v>
      </c>
      <c r="DE128" s="238">
        <f t="shared" si="112"/>
        <v>3505.7346898426913</v>
      </c>
      <c r="DF128" s="238">
        <f t="shared" si="112"/>
        <v>1156.455724855404</v>
      </c>
      <c r="DG128" s="238">
        <f t="shared" si="112"/>
        <v>349052.27897395298</v>
      </c>
      <c r="DH128" s="247"/>
      <c r="DI128" s="237">
        <v>76</v>
      </c>
      <c r="DJ128" s="238">
        <f t="shared" si="113"/>
        <v>503852.78343587718</v>
      </c>
      <c r="DK128" s="238">
        <f t="shared" si="113"/>
        <v>4539.0766832555155</v>
      </c>
      <c r="DL128" s="238">
        <f t="shared" si="113"/>
        <v>3540.1039988362299</v>
      </c>
      <c r="DM128" s="238">
        <f t="shared" si="113"/>
        <v>998.97268441928554</v>
      </c>
      <c r="DN128" s="238">
        <f t="shared" si="113"/>
        <v>342319.35468425154</v>
      </c>
      <c r="DP128" s="3">
        <f t="shared" si="147"/>
        <v>2279</v>
      </c>
      <c r="DQ128" s="237">
        <v>76</v>
      </c>
      <c r="DR128" s="238">
        <f t="shared" si="148"/>
        <v>0</v>
      </c>
      <c r="DS128" s="238">
        <f t="shared" si="149"/>
        <v>0</v>
      </c>
      <c r="DT128" s="238">
        <f t="shared" si="33"/>
        <v>0</v>
      </c>
      <c r="DU128" s="238">
        <f t="shared" si="150"/>
        <v>0</v>
      </c>
      <c r="DV128" s="239">
        <f t="shared" si="161"/>
        <v>0</v>
      </c>
      <c r="DX128" s="241">
        <f t="shared" si="107"/>
        <v>4.2499999999999996E-2</v>
      </c>
      <c r="DY128" s="241">
        <f t="shared" si="151"/>
        <v>3.5416666666666665E-3</v>
      </c>
      <c r="DZ128" s="237">
        <v>76</v>
      </c>
      <c r="EA128" s="242">
        <f t="shared" si="162"/>
        <v>0</v>
      </c>
      <c r="EB128" s="242">
        <f t="shared" si="163"/>
        <v>0</v>
      </c>
      <c r="EC128" s="242">
        <f t="shared" si="34"/>
        <v>0</v>
      </c>
      <c r="ED128" s="242">
        <f t="shared" si="114"/>
        <v>0</v>
      </c>
      <c r="EE128" s="243">
        <f t="shared" si="152"/>
        <v>0</v>
      </c>
      <c r="EF128" s="248"/>
      <c r="EG128" s="241">
        <f t="shared" si="108"/>
        <v>4.4600000000000001E-2</v>
      </c>
      <c r="EH128" s="241">
        <f t="shared" si="153"/>
        <v>3.7166666666666667E-3</v>
      </c>
      <c r="EI128" s="237">
        <v>76</v>
      </c>
      <c r="EJ128" s="242">
        <f t="shared" si="164"/>
        <v>0</v>
      </c>
      <c r="EK128" s="242">
        <f t="shared" si="165"/>
        <v>0</v>
      </c>
      <c r="EL128" s="242">
        <f t="shared" si="36"/>
        <v>0</v>
      </c>
      <c r="EM128" s="242">
        <f t="shared" si="115"/>
        <v>0</v>
      </c>
      <c r="EN128" s="243">
        <f t="shared" si="154"/>
        <v>0</v>
      </c>
      <c r="EO128" s="248"/>
      <c r="EP128" s="241">
        <f t="shared" si="109"/>
        <v>3.4599999999999999E-2</v>
      </c>
      <c r="EQ128" s="241">
        <f t="shared" si="155"/>
        <v>2.8833333333333332E-3</v>
      </c>
      <c r="ER128" s="237">
        <v>76</v>
      </c>
      <c r="ES128" s="242">
        <f t="shared" si="166"/>
        <v>0</v>
      </c>
      <c r="ET128" s="242">
        <f t="shared" si="167"/>
        <v>0</v>
      </c>
      <c r="EU128" s="242">
        <f t="shared" si="38"/>
        <v>0</v>
      </c>
      <c r="EV128" s="242">
        <f t="shared" si="116"/>
        <v>0</v>
      </c>
      <c r="EW128" s="243">
        <f t="shared" si="156"/>
        <v>0</v>
      </c>
    </row>
    <row r="129" spans="1:153" ht="14.25" customHeight="1" thickBot="1" x14ac:dyDescent="0.25">
      <c r="A129" s="3">
        <f t="shared" si="117"/>
        <v>2310</v>
      </c>
      <c r="B129" s="237">
        <v>77</v>
      </c>
      <c r="C129" s="238">
        <f t="shared" si="118"/>
        <v>319812.31328854262</v>
      </c>
      <c r="D129" s="238">
        <f t="shared" si="5"/>
        <v>3145.2470524113855</v>
      </c>
      <c r="E129" s="238">
        <f t="shared" si="6"/>
        <v>2407.9019967739141</v>
      </c>
      <c r="F129" s="238">
        <f t="shared" si="7"/>
        <v>737.34505563747143</v>
      </c>
      <c r="G129" s="239">
        <f t="shared" si="119"/>
        <v>242184.02303567636</v>
      </c>
      <c r="I129" s="240">
        <f>VLOOKUP(K129,[2]תחזיות!$B$4:$H$1000,5)</f>
        <v>1.1429400000000011E-2</v>
      </c>
      <c r="J129" s="134">
        <f t="shared" si="8"/>
        <v>9.5245000000000095E-4</v>
      </c>
      <c r="K129" s="237">
        <v>77</v>
      </c>
      <c r="L129" s="242">
        <f t="shared" si="120"/>
        <v>24500.355014265271</v>
      </c>
      <c r="M129" s="242">
        <f t="shared" si="44"/>
        <v>255.27222263041324</v>
      </c>
      <c r="N129" s="242">
        <f t="shared" si="9"/>
        <v>217.27398684439999</v>
      </c>
      <c r="O129" s="242">
        <f t="shared" si="10"/>
        <v>37.998235786013247</v>
      </c>
      <c r="P129" s="243">
        <f t="shared" si="121"/>
        <v>18981.940356312956</v>
      </c>
      <c r="Q129" s="244"/>
      <c r="R129" s="240">
        <f>VLOOKUP(T129,[2]תחזיות!$B$4:$H$1000,7)</f>
        <v>1.942998000000002E-2</v>
      </c>
      <c r="S129" s="134">
        <f t="shared" si="11"/>
        <v>1.6191650000000016E-3</v>
      </c>
      <c r="T129" s="237">
        <v>77</v>
      </c>
      <c r="U129" s="242">
        <f t="shared" si="122"/>
        <v>25661.174290651623</v>
      </c>
      <c r="V129" s="242">
        <f t="shared" si="47"/>
        <v>267.36694193480037</v>
      </c>
      <c r="W129" s="242">
        <f t="shared" si="12"/>
        <v>227.56836143772495</v>
      </c>
      <c r="X129" s="242">
        <f t="shared" si="48"/>
        <v>39.798580497075413</v>
      </c>
      <c r="Y129" s="243">
        <f t="shared" si="123"/>
        <v>19406.648584244005</v>
      </c>
      <c r="Z129" s="245"/>
      <c r="AA129" s="240">
        <f>VLOOKUP(AC129,[2]תחזיות!$B$4:$H$1000,6)</f>
        <v>1.0390363636363645E-2</v>
      </c>
      <c r="AB129" s="134">
        <f t="shared" si="13"/>
        <v>8.6586363636363716E-4</v>
      </c>
      <c r="AC129" s="237">
        <v>77</v>
      </c>
      <c r="AD129" s="242">
        <f t="shared" si="124"/>
        <v>24353.673083220885</v>
      </c>
      <c r="AE129" s="242">
        <f t="shared" si="51"/>
        <v>253.74392548795882</v>
      </c>
      <c r="AF129" s="242">
        <f t="shared" si="14"/>
        <v>215.97318251166718</v>
      </c>
      <c r="AG129" s="242">
        <f t="shared" si="52"/>
        <v>37.770742976291629</v>
      </c>
      <c r="AH129" s="243">
        <f t="shared" si="125"/>
        <v>18927.899837959169</v>
      </c>
      <c r="AI129" s="245"/>
      <c r="AJ129" s="241">
        <f t="shared" si="105"/>
        <v>3.5019999999999996E-2</v>
      </c>
      <c r="AK129" s="241">
        <f t="shared" si="126"/>
        <v>2.9183333333333331E-3</v>
      </c>
      <c r="AL129" s="240">
        <f>VLOOKUP(AN129,[2]תחזיות!$B$4:$H$1000,5)</f>
        <v>1.1429400000000011E-2</v>
      </c>
      <c r="AM129" s="134">
        <f t="shared" si="110"/>
        <v>9.5245000000000095E-4</v>
      </c>
      <c r="AN129" s="237">
        <v>77</v>
      </c>
      <c r="AO129" s="242">
        <f t="shared" si="127"/>
        <v>0</v>
      </c>
      <c r="AP129" s="242">
        <f t="shared" si="157"/>
        <v>0</v>
      </c>
      <c r="AQ129" s="242">
        <f t="shared" si="16"/>
        <v>0</v>
      </c>
      <c r="AR129" s="242">
        <f t="shared" si="128"/>
        <v>0</v>
      </c>
      <c r="AS129" s="243">
        <f t="shared" si="129"/>
        <v>0</v>
      </c>
      <c r="AT129" s="244"/>
      <c r="AU129" s="241">
        <f t="shared" si="106"/>
        <v>3.7620000000000001E-2</v>
      </c>
      <c r="AV129" s="241">
        <f t="shared" si="130"/>
        <v>3.1350000000000002E-3</v>
      </c>
      <c r="AW129" s="240">
        <f>VLOOKUP(AY129,[2]תחזיות!$B$4:$H$1000,7)</f>
        <v>1.942998000000002E-2</v>
      </c>
      <c r="AX129" s="134">
        <f t="shared" si="17"/>
        <v>1.6191650000000016E-3</v>
      </c>
      <c r="AY129" s="237">
        <v>77</v>
      </c>
      <c r="AZ129" s="242">
        <f t="shared" si="131"/>
        <v>0</v>
      </c>
      <c r="BA129" s="242">
        <f t="shared" si="158"/>
        <v>0</v>
      </c>
      <c r="BB129" s="242">
        <f t="shared" si="18"/>
        <v>0</v>
      </c>
      <c r="BC129" s="242">
        <f t="shared" si="132"/>
        <v>0</v>
      </c>
      <c r="BD129" s="243">
        <f t="shared" si="133"/>
        <v>0</v>
      </c>
      <c r="BE129" s="245"/>
      <c r="BF129" s="245"/>
      <c r="BG129" s="245"/>
      <c r="BH129" s="240">
        <f>VLOOKUP(BJ129,[2]תחזיות!$B$4:$H$1000,6)</f>
        <v>1.0390363636363645E-2</v>
      </c>
      <c r="BI129" s="134">
        <f t="shared" si="19"/>
        <v>8.6586363636363716E-4</v>
      </c>
      <c r="BJ129" s="237">
        <v>77</v>
      </c>
      <c r="BK129" s="242">
        <f t="shared" si="134"/>
        <v>0</v>
      </c>
      <c r="BL129" s="242">
        <f t="shared" si="159"/>
        <v>0</v>
      </c>
      <c r="BM129" s="242">
        <f t="shared" si="20"/>
        <v>0</v>
      </c>
      <c r="BN129" s="242">
        <f t="shared" si="65"/>
        <v>0</v>
      </c>
      <c r="BO129" s="243">
        <f t="shared" si="135"/>
        <v>0</v>
      </c>
      <c r="BP129" s="245"/>
      <c r="BQ129" s="246">
        <f>VLOOKUP(BT129,[2]תחזיות!$B$4:$E$1000,2)</f>
        <v>2.5033739999999971E-2</v>
      </c>
      <c r="BR129" s="134">
        <f t="shared" si="21"/>
        <v>1.6694783333333308E-3</v>
      </c>
      <c r="BS129" s="3">
        <f t="shared" si="136"/>
        <v>2310</v>
      </c>
      <c r="BT129" s="237">
        <v>77</v>
      </c>
      <c r="BU129" s="238">
        <f t="shared" si="137"/>
        <v>157020.60501853461</v>
      </c>
      <c r="BV129" s="238">
        <f t="shared" si="138"/>
        <v>1170.4965240082063</v>
      </c>
      <c r="BW129" s="238">
        <f t="shared" si="22"/>
        <v>908.35402604287185</v>
      </c>
      <c r="BX129" s="238">
        <f t="shared" si="23"/>
        <v>262.14249796533443</v>
      </c>
      <c r="BY129" s="239">
        <f t="shared" si="139"/>
        <v>87057.923795462571</v>
      </c>
      <c r="CA129" s="246">
        <f>VLOOKUP(CD129,[2]תחזיות!$B$4:$E$1000,4)</f>
        <v>3.3044536799999961E-2</v>
      </c>
      <c r="CB129" s="134">
        <f t="shared" si="24"/>
        <v>2.3370447333333302E-3</v>
      </c>
      <c r="CC129" s="3">
        <f t="shared" si="140"/>
        <v>2310</v>
      </c>
      <c r="CD129" s="237">
        <v>77</v>
      </c>
      <c r="CE129" s="238">
        <f t="shared" si="141"/>
        <v>159929.78172666061</v>
      </c>
      <c r="CF129" s="238">
        <f t="shared" si="142"/>
        <v>1251.3084666233308</v>
      </c>
      <c r="CG129" s="238">
        <f t="shared" si="25"/>
        <v>877.54541253588945</v>
      </c>
      <c r="CH129" s="238">
        <f t="shared" si="26"/>
        <v>373.76305408744128</v>
      </c>
      <c r="CI129" s="239">
        <f t="shared" si="143"/>
        <v>92125.529815002112</v>
      </c>
      <c r="CJ129" s="1"/>
      <c r="CK129" s="246">
        <f>VLOOKUP(CN129,[2]תחזיות!$B$4:$E$1000,3)</f>
        <v>2.1768469565217368E-2</v>
      </c>
      <c r="CL129" s="134">
        <f t="shared" si="27"/>
        <v>1.397372463768114E-3</v>
      </c>
      <c r="CM129" s="3">
        <f t="shared" si="144"/>
        <v>2310</v>
      </c>
      <c r="CN129" s="237">
        <v>77</v>
      </c>
      <c r="CO129" s="238">
        <f t="shared" si="145"/>
        <v>156167.76178257589</v>
      </c>
      <c r="CP129" s="238">
        <f t="shared" si="160"/>
        <v>1141.1064212527012</v>
      </c>
      <c r="CQ129" s="238">
        <f t="shared" si="28"/>
        <v>922.88189120943127</v>
      </c>
      <c r="CR129" s="238">
        <f t="shared" si="29"/>
        <v>218.22453004326999</v>
      </c>
      <c r="CS129" s="239">
        <f t="shared" si="146"/>
        <v>85747.52920976805</v>
      </c>
      <c r="CT129" s="1"/>
      <c r="CU129" s="237">
        <v>77</v>
      </c>
      <c r="CV129" s="238">
        <f t="shared" si="111"/>
        <v>501333.27332134254</v>
      </c>
      <c r="CW129" s="238">
        <f t="shared" si="111"/>
        <v>4571.0157990500047</v>
      </c>
      <c r="CX129" s="238">
        <f t="shared" si="111"/>
        <v>3533.5300096611859</v>
      </c>
      <c r="CY129" s="238">
        <f t="shared" si="111"/>
        <v>1037.4857893888191</v>
      </c>
      <c r="CZ129" s="238">
        <f t="shared" si="111"/>
        <v>348223.88718745188</v>
      </c>
      <c r="DB129" s="237">
        <v>77</v>
      </c>
      <c r="DC129" s="238">
        <f t="shared" si="112"/>
        <v>505403.26930585486</v>
      </c>
      <c r="DD129" s="238">
        <f t="shared" si="112"/>
        <v>4663.9224609695166</v>
      </c>
      <c r="DE129" s="238">
        <f t="shared" si="112"/>
        <v>3513.0157707475282</v>
      </c>
      <c r="DF129" s="238">
        <f t="shared" si="112"/>
        <v>1150.9066902219881</v>
      </c>
      <c r="DG129" s="238">
        <f t="shared" si="112"/>
        <v>353716.20143492246</v>
      </c>
      <c r="DH129" s="247"/>
      <c r="DI129" s="237">
        <v>77</v>
      </c>
      <c r="DJ129" s="238">
        <f t="shared" si="113"/>
        <v>500333.74815433938</v>
      </c>
      <c r="DK129" s="238">
        <f t="shared" si="113"/>
        <v>4540.0973991520459</v>
      </c>
      <c r="DL129" s="238">
        <f t="shared" si="113"/>
        <v>3546.7570704950126</v>
      </c>
      <c r="DM129" s="238">
        <f t="shared" si="113"/>
        <v>993.34032865703307</v>
      </c>
      <c r="DN129" s="238">
        <f t="shared" si="113"/>
        <v>346859.45208340359</v>
      </c>
      <c r="DP129" s="3">
        <f t="shared" si="147"/>
        <v>2310</v>
      </c>
      <c r="DQ129" s="237">
        <v>77</v>
      </c>
      <c r="DR129" s="238">
        <f t="shared" si="148"/>
        <v>0</v>
      </c>
      <c r="DS129" s="238">
        <f t="shared" si="149"/>
        <v>0</v>
      </c>
      <c r="DT129" s="238">
        <f t="shared" si="33"/>
        <v>0</v>
      </c>
      <c r="DU129" s="238">
        <f t="shared" si="150"/>
        <v>0</v>
      </c>
      <c r="DV129" s="239">
        <f t="shared" si="161"/>
        <v>0</v>
      </c>
      <c r="DX129" s="241">
        <f t="shared" si="107"/>
        <v>4.2499999999999996E-2</v>
      </c>
      <c r="DY129" s="241">
        <f t="shared" si="151"/>
        <v>3.5416666666666665E-3</v>
      </c>
      <c r="DZ129" s="237">
        <v>77</v>
      </c>
      <c r="EA129" s="242">
        <f t="shared" si="162"/>
        <v>0</v>
      </c>
      <c r="EB129" s="242">
        <f t="shared" si="163"/>
        <v>0</v>
      </c>
      <c r="EC129" s="242">
        <f t="shared" si="34"/>
        <v>0</v>
      </c>
      <c r="ED129" s="242">
        <f t="shared" si="114"/>
        <v>0</v>
      </c>
      <c r="EE129" s="243">
        <f t="shared" si="152"/>
        <v>0</v>
      </c>
      <c r="EF129" s="248"/>
      <c r="EG129" s="241">
        <f t="shared" si="108"/>
        <v>4.4600000000000001E-2</v>
      </c>
      <c r="EH129" s="241">
        <f t="shared" si="153"/>
        <v>3.7166666666666667E-3</v>
      </c>
      <c r="EI129" s="237">
        <v>77</v>
      </c>
      <c r="EJ129" s="242">
        <f t="shared" si="164"/>
        <v>0</v>
      </c>
      <c r="EK129" s="242">
        <f t="shared" si="165"/>
        <v>0</v>
      </c>
      <c r="EL129" s="242">
        <f t="shared" si="36"/>
        <v>0</v>
      </c>
      <c r="EM129" s="242">
        <f t="shared" si="115"/>
        <v>0</v>
      </c>
      <c r="EN129" s="243">
        <f t="shared" si="154"/>
        <v>0</v>
      </c>
      <c r="EO129" s="248"/>
      <c r="EP129" s="241">
        <f t="shared" si="109"/>
        <v>3.4599999999999999E-2</v>
      </c>
      <c r="EQ129" s="241">
        <f t="shared" si="155"/>
        <v>2.8833333333333332E-3</v>
      </c>
      <c r="ER129" s="237">
        <v>77</v>
      </c>
      <c r="ES129" s="242">
        <f t="shared" si="166"/>
        <v>0</v>
      </c>
      <c r="ET129" s="242">
        <f t="shared" si="167"/>
        <v>0</v>
      </c>
      <c r="EU129" s="242">
        <f t="shared" si="38"/>
        <v>0</v>
      </c>
      <c r="EV129" s="242">
        <f t="shared" si="116"/>
        <v>0</v>
      </c>
      <c r="EW129" s="243">
        <f t="shared" si="156"/>
        <v>0</v>
      </c>
    </row>
    <row r="130" spans="1:153" ht="14.25" customHeight="1" thickBot="1" x14ac:dyDescent="0.25">
      <c r="A130" s="3">
        <f t="shared" si="117"/>
        <v>2340</v>
      </c>
      <c r="B130" s="237">
        <v>78</v>
      </c>
      <c r="C130" s="238">
        <f t="shared" si="118"/>
        <v>317404.41129176872</v>
      </c>
      <c r="D130" s="238">
        <f t="shared" si="5"/>
        <v>3145.2470524113855</v>
      </c>
      <c r="E130" s="238">
        <f t="shared" si="6"/>
        <v>2413.4535485998094</v>
      </c>
      <c r="F130" s="238">
        <f t="shared" si="7"/>
        <v>731.7935038115761</v>
      </c>
      <c r="G130" s="239">
        <f t="shared" si="119"/>
        <v>245329.27008808774</v>
      </c>
      <c r="I130" s="240">
        <f>VLOOKUP(K130,[2]תחזיות!$B$4:$H$1000,5)</f>
        <v>1.1447700000000012E-2</v>
      </c>
      <c r="J130" s="134">
        <f t="shared" si="8"/>
        <v>9.53975000000001E-4</v>
      </c>
      <c r="K130" s="237">
        <v>78</v>
      </c>
      <c r="L130" s="242">
        <f t="shared" si="120"/>
        <v>24306.246479644007</v>
      </c>
      <c r="M130" s="242">
        <f t="shared" si="44"/>
        <v>255.51574594899714</v>
      </c>
      <c r="N130" s="242">
        <f t="shared" si="9"/>
        <v>217.8185581217715</v>
      </c>
      <c r="O130" s="242">
        <f t="shared" si="10"/>
        <v>37.697187827225633</v>
      </c>
      <c r="P130" s="243">
        <f t="shared" si="121"/>
        <v>19237.456102261953</v>
      </c>
      <c r="Q130" s="244"/>
      <c r="R130" s="240">
        <f>VLOOKUP(T130,[2]תחזיות!$B$4:$H$1000,7)</f>
        <v>1.9461090000000021E-2</v>
      </c>
      <c r="S130" s="134">
        <f t="shared" si="11"/>
        <v>1.6217575000000018E-3</v>
      </c>
      <c r="T130" s="237">
        <v>78</v>
      </c>
      <c r="U130" s="242">
        <f t="shared" si="122"/>
        <v>25474.853070381643</v>
      </c>
      <c r="V130" s="242">
        <f t="shared" si="47"/>
        <v>267.80054627813524</v>
      </c>
      <c r="W130" s="242">
        <f t="shared" si="12"/>
        <v>228.29093619212671</v>
      </c>
      <c r="X130" s="242">
        <f t="shared" si="48"/>
        <v>39.509610086008543</v>
      </c>
      <c r="Y130" s="243">
        <f t="shared" si="123"/>
        <v>19674.449130522142</v>
      </c>
      <c r="Z130" s="245"/>
      <c r="AA130" s="240">
        <f>VLOOKUP(AC130,[2]תחזיות!$B$4:$H$1000,6)</f>
        <v>1.040700000000001E-2</v>
      </c>
      <c r="AB130" s="134">
        <f t="shared" si="13"/>
        <v>8.6725000000000083E-4</v>
      </c>
      <c r="AC130" s="237">
        <v>78</v>
      </c>
      <c r="AD130" s="242">
        <f t="shared" si="124"/>
        <v>24158.633320948105</v>
      </c>
      <c r="AE130" s="242">
        <f t="shared" si="51"/>
        <v>253.96398490733819</v>
      </c>
      <c r="AF130" s="242">
        <f t="shared" si="14"/>
        <v>216.49573415494183</v>
      </c>
      <c r="AG130" s="242">
        <f t="shared" si="52"/>
        <v>37.468250752396344</v>
      </c>
      <c r="AH130" s="243">
        <f t="shared" si="125"/>
        <v>19181.863822866508</v>
      </c>
      <c r="AI130" s="245"/>
      <c r="AJ130" s="241">
        <f t="shared" si="105"/>
        <v>3.5019999999999996E-2</v>
      </c>
      <c r="AK130" s="241">
        <f t="shared" si="126"/>
        <v>2.9183333333333331E-3</v>
      </c>
      <c r="AL130" s="240">
        <f>VLOOKUP(AN130,[2]תחזיות!$B$4:$H$1000,5)</f>
        <v>1.1447700000000012E-2</v>
      </c>
      <c r="AM130" s="134">
        <f t="shared" si="110"/>
        <v>9.53975000000001E-4</v>
      </c>
      <c r="AN130" s="237">
        <v>78</v>
      </c>
      <c r="AO130" s="242">
        <f t="shared" si="127"/>
        <v>0</v>
      </c>
      <c r="AP130" s="242">
        <f t="shared" si="157"/>
        <v>0</v>
      </c>
      <c r="AQ130" s="242">
        <f t="shared" si="16"/>
        <v>0</v>
      </c>
      <c r="AR130" s="242">
        <f t="shared" si="128"/>
        <v>0</v>
      </c>
      <c r="AS130" s="243">
        <f t="shared" si="129"/>
        <v>0</v>
      </c>
      <c r="AT130" s="244"/>
      <c r="AU130" s="241">
        <f t="shared" si="106"/>
        <v>3.7620000000000001E-2</v>
      </c>
      <c r="AV130" s="241">
        <f t="shared" si="130"/>
        <v>3.1350000000000002E-3</v>
      </c>
      <c r="AW130" s="240">
        <f>VLOOKUP(AY130,[2]תחזיות!$B$4:$H$1000,7)</f>
        <v>1.9461090000000021E-2</v>
      </c>
      <c r="AX130" s="134">
        <f t="shared" si="17"/>
        <v>1.6217575000000018E-3</v>
      </c>
      <c r="AY130" s="237">
        <v>78</v>
      </c>
      <c r="AZ130" s="242">
        <f t="shared" si="131"/>
        <v>0</v>
      </c>
      <c r="BA130" s="242">
        <f t="shared" si="158"/>
        <v>0</v>
      </c>
      <c r="BB130" s="242">
        <f t="shared" si="18"/>
        <v>0</v>
      </c>
      <c r="BC130" s="242">
        <f t="shared" si="132"/>
        <v>0</v>
      </c>
      <c r="BD130" s="243">
        <f t="shared" si="133"/>
        <v>0</v>
      </c>
      <c r="BE130" s="245"/>
      <c r="BF130" s="245"/>
      <c r="BG130" s="245"/>
      <c r="BH130" s="240">
        <f>VLOOKUP(BJ130,[2]תחזיות!$B$4:$H$1000,6)</f>
        <v>1.040700000000001E-2</v>
      </c>
      <c r="BI130" s="134">
        <f t="shared" si="19"/>
        <v>8.6725000000000083E-4</v>
      </c>
      <c r="BJ130" s="237">
        <v>78</v>
      </c>
      <c r="BK130" s="242">
        <f t="shared" si="134"/>
        <v>0</v>
      </c>
      <c r="BL130" s="242">
        <f t="shared" si="159"/>
        <v>0</v>
      </c>
      <c r="BM130" s="242">
        <f t="shared" si="20"/>
        <v>0</v>
      </c>
      <c r="BN130" s="242">
        <f t="shared" si="65"/>
        <v>0</v>
      </c>
      <c r="BO130" s="243">
        <f t="shared" si="135"/>
        <v>0</v>
      </c>
      <c r="BP130" s="245"/>
      <c r="BQ130" s="246">
        <f>VLOOKUP(BT130,[2]תחזיות!$B$4:$E$1000,2)</f>
        <v>2.5165219999999971E-2</v>
      </c>
      <c r="BR130" s="134">
        <f t="shared" si="21"/>
        <v>1.6804349999999975E-3</v>
      </c>
      <c r="BS130" s="3">
        <f t="shared" si="136"/>
        <v>2340</v>
      </c>
      <c r="BT130" s="237">
        <v>78</v>
      </c>
      <c r="BU130" s="238">
        <f t="shared" si="137"/>
        <v>156112.25099249172</v>
      </c>
      <c r="BV130" s="238">
        <f t="shared" si="138"/>
        <v>1171.4292778224199</v>
      </c>
      <c r="BW130" s="238">
        <f t="shared" si="22"/>
        <v>909.09278732585244</v>
      </c>
      <c r="BX130" s="238">
        <f t="shared" si="23"/>
        <v>262.33649049656742</v>
      </c>
      <c r="BY130" s="239">
        <f t="shared" si="139"/>
        <v>88229.35307328499</v>
      </c>
      <c r="CA130" s="246">
        <f>VLOOKUP(CD130,[2]תחזיות!$B$4:$E$1000,4)</f>
        <v>3.3218090399999962E-2</v>
      </c>
      <c r="CB130" s="134">
        <f t="shared" si="24"/>
        <v>2.3515075333333303E-3</v>
      </c>
      <c r="CC130" s="3">
        <f t="shared" si="140"/>
        <v>2340</v>
      </c>
      <c r="CD130" s="237">
        <v>78</v>
      </c>
      <c r="CE130" s="238">
        <f t="shared" si="141"/>
        <v>159052.23631412472</v>
      </c>
      <c r="CF130" s="238">
        <f t="shared" si="142"/>
        <v>1252.6011626688326</v>
      </c>
      <c r="CG130" s="238">
        <f t="shared" si="25"/>
        <v>878.58863078265517</v>
      </c>
      <c r="CH130" s="238">
        <f t="shared" si="26"/>
        <v>374.01253188617733</v>
      </c>
      <c r="CI130" s="239">
        <f t="shared" si="143"/>
        <v>93378.130977670939</v>
      </c>
      <c r="CJ130" s="1"/>
      <c r="CK130" s="246">
        <f>VLOOKUP(CN130,[2]תחזיות!$B$4:$E$1000,3)</f>
        <v>2.1882799999999977E-2</v>
      </c>
      <c r="CL130" s="134">
        <f t="shared" si="27"/>
        <v>1.406899999999998E-3</v>
      </c>
      <c r="CM130" s="3">
        <f t="shared" si="144"/>
        <v>2340</v>
      </c>
      <c r="CN130" s="237">
        <v>78</v>
      </c>
      <c r="CO130" s="238">
        <f t="shared" si="145"/>
        <v>155244.87989136647</v>
      </c>
      <c r="CP130" s="238">
        <f t="shared" si="160"/>
        <v>1141.9029279683189</v>
      </c>
      <c r="CQ130" s="238">
        <f t="shared" si="28"/>
        <v>923.48890644915571</v>
      </c>
      <c r="CR130" s="238">
        <f t="shared" si="29"/>
        <v>218.41402151916319</v>
      </c>
      <c r="CS130" s="239">
        <f t="shared" si="146"/>
        <v>86889.432137736367</v>
      </c>
      <c r="CT130" s="1"/>
      <c r="CU130" s="237">
        <v>78</v>
      </c>
      <c r="CV130" s="238">
        <f t="shared" si="111"/>
        <v>497822.90876390447</v>
      </c>
      <c r="CW130" s="238">
        <f t="shared" si="111"/>
        <v>4572.1920761828023</v>
      </c>
      <c r="CX130" s="238">
        <f t="shared" si="111"/>
        <v>3540.3648940474332</v>
      </c>
      <c r="CY130" s="238">
        <f t="shared" si="111"/>
        <v>1031.8271821353692</v>
      </c>
      <c r="CZ130" s="238">
        <f t="shared" si="111"/>
        <v>352796.07926363469</v>
      </c>
      <c r="DB130" s="237">
        <v>78</v>
      </c>
      <c r="DC130" s="238">
        <f t="shared" si="112"/>
        <v>501931.50067627511</v>
      </c>
      <c r="DD130" s="238">
        <f t="shared" si="112"/>
        <v>4665.6487613583531</v>
      </c>
      <c r="DE130" s="238">
        <f t="shared" si="112"/>
        <v>3520.3331155745914</v>
      </c>
      <c r="DF130" s="238">
        <f t="shared" si="112"/>
        <v>1145.315645783762</v>
      </c>
      <c r="DG130" s="238">
        <f t="shared" si="112"/>
        <v>358381.85019628081</v>
      </c>
      <c r="DH130" s="247"/>
      <c r="DI130" s="237">
        <v>78</v>
      </c>
      <c r="DJ130" s="238">
        <f t="shared" si="113"/>
        <v>496807.92450408329</v>
      </c>
      <c r="DK130" s="238">
        <f t="shared" si="113"/>
        <v>4541.1139652870424</v>
      </c>
      <c r="DL130" s="238">
        <f t="shared" si="113"/>
        <v>3553.4381892039069</v>
      </c>
      <c r="DM130" s="238">
        <f t="shared" si="113"/>
        <v>987.67577608313559</v>
      </c>
      <c r="DN130" s="238">
        <f t="shared" si="113"/>
        <v>351400.56604869058</v>
      </c>
      <c r="DP130" s="3">
        <f t="shared" si="147"/>
        <v>2340</v>
      </c>
      <c r="DQ130" s="237">
        <v>78</v>
      </c>
      <c r="DR130" s="238">
        <f t="shared" si="148"/>
        <v>0</v>
      </c>
      <c r="DS130" s="238">
        <f t="shared" si="149"/>
        <v>0</v>
      </c>
      <c r="DT130" s="238">
        <f t="shared" si="33"/>
        <v>0</v>
      </c>
      <c r="DU130" s="238">
        <f t="shared" si="150"/>
        <v>0</v>
      </c>
      <c r="DV130" s="239">
        <f t="shared" si="161"/>
        <v>0</v>
      </c>
      <c r="DX130" s="241">
        <f t="shared" si="107"/>
        <v>4.2499999999999996E-2</v>
      </c>
      <c r="DY130" s="241">
        <f t="shared" si="151"/>
        <v>3.5416666666666665E-3</v>
      </c>
      <c r="DZ130" s="237">
        <v>78</v>
      </c>
      <c r="EA130" s="242">
        <f t="shared" si="162"/>
        <v>0</v>
      </c>
      <c r="EB130" s="242">
        <f t="shared" si="163"/>
        <v>0</v>
      </c>
      <c r="EC130" s="242">
        <f t="shared" si="34"/>
        <v>0</v>
      </c>
      <c r="ED130" s="242">
        <f t="shared" si="114"/>
        <v>0</v>
      </c>
      <c r="EE130" s="243">
        <f t="shared" si="152"/>
        <v>0</v>
      </c>
      <c r="EF130" s="248"/>
      <c r="EG130" s="241">
        <f t="shared" si="108"/>
        <v>4.4600000000000001E-2</v>
      </c>
      <c r="EH130" s="241">
        <f t="shared" si="153"/>
        <v>3.7166666666666667E-3</v>
      </c>
      <c r="EI130" s="237">
        <v>78</v>
      </c>
      <c r="EJ130" s="242">
        <f t="shared" si="164"/>
        <v>0</v>
      </c>
      <c r="EK130" s="242">
        <f t="shared" si="165"/>
        <v>0</v>
      </c>
      <c r="EL130" s="242">
        <f t="shared" si="36"/>
        <v>0</v>
      </c>
      <c r="EM130" s="242">
        <f t="shared" si="115"/>
        <v>0</v>
      </c>
      <c r="EN130" s="243">
        <f t="shared" si="154"/>
        <v>0</v>
      </c>
      <c r="EO130" s="248"/>
      <c r="EP130" s="241">
        <f t="shared" si="109"/>
        <v>3.4599999999999999E-2</v>
      </c>
      <c r="EQ130" s="241">
        <f t="shared" si="155"/>
        <v>2.8833333333333332E-3</v>
      </c>
      <c r="ER130" s="237">
        <v>78</v>
      </c>
      <c r="ES130" s="242">
        <f t="shared" si="166"/>
        <v>0</v>
      </c>
      <c r="ET130" s="242">
        <f t="shared" si="167"/>
        <v>0</v>
      </c>
      <c r="EU130" s="242">
        <f t="shared" si="38"/>
        <v>0</v>
      </c>
      <c r="EV130" s="242">
        <f t="shared" si="116"/>
        <v>0</v>
      </c>
      <c r="EW130" s="243">
        <f t="shared" si="156"/>
        <v>0</v>
      </c>
    </row>
    <row r="131" spans="1:153" ht="14.25" customHeight="1" thickBot="1" x14ac:dyDescent="0.25">
      <c r="A131" s="3">
        <f t="shared" si="117"/>
        <v>2371</v>
      </c>
      <c r="B131" s="237">
        <v>79</v>
      </c>
      <c r="C131" s="238">
        <f t="shared" si="118"/>
        <v>314990.95774316892</v>
      </c>
      <c r="D131" s="238">
        <f t="shared" si="5"/>
        <v>3145.2470524113855</v>
      </c>
      <c r="E131" s="238">
        <f t="shared" si="6"/>
        <v>2419.0178998368592</v>
      </c>
      <c r="F131" s="238">
        <f t="shared" si="7"/>
        <v>726.22915257452655</v>
      </c>
      <c r="G131" s="239">
        <f t="shared" si="119"/>
        <v>248474.51714049911</v>
      </c>
      <c r="I131" s="240">
        <f>VLOOKUP(K131,[2]תחזיות!$B$4:$H$1000,5)</f>
        <v>1.1466000000000013E-2</v>
      </c>
      <c r="J131" s="134">
        <f t="shared" si="8"/>
        <v>9.5550000000000105E-4</v>
      </c>
      <c r="K131" s="237">
        <v>79</v>
      </c>
      <c r="L131" s="242">
        <f t="shared" si="120"/>
        <v>24111.444414401252</v>
      </c>
      <c r="M131" s="242">
        <f t="shared" si="44"/>
        <v>255.75989124425143</v>
      </c>
      <c r="N131" s="242">
        <f t="shared" si="9"/>
        <v>218.36482699043469</v>
      </c>
      <c r="O131" s="242">
        <f t="shared" si="10"/>
        <v>37.395064253816734</v>
      </c>
      <c r="P131" s="243">
        <f t="shared" si="121"/>
        <v>19493.215993506205</v>
      </c>
      <c r="Q131" s="244"/>
      <c r="R131" s="240">
        <f>VLOOKUP(T131,[2]תחזיות!$B$4:$H$1000,7)</f>
        <v>1.9492200000000022E-2</v>
      </c>
      <c r="S131" s="134">
        <f t="shared" si="11"/>
        <v>1.6243500000000018E-3</v>
      </c>
      <c r="T131" s="237">
        <v>79</v>
      </c>
      <c r="U131" s="242">
        <f t="shared" si="122"/>
        <v>25287.571387392185</v>
      </c>
      <c r="V131" s="242">
        <f t="shared" si="47"/>
        <v>268.2355480954821</v>
      </c>
      <c r="W131" s="242">
        <f t="shared" si="12"/>
        <v>229.01639802707297</v>
      </c>
      <c r="X131" s="242">
        <f t="shared" si="48"/>
        <v>39.219150068409149</v>
      </c>
      <c r="Y131" s="243">
        <f t="shared" si="123"/>
        <v>19942.684678617625</v>
      </c>
      <c r="Z131" s="245"/>
      <c r="AA131" s="240">
        <f>VLOOKUP(AC131,[2]תחזיות!$B$4:$H$1000,6)</f>
        <v>1.0423636363636374E-2</v>
      </c>
      <c r="AB131" s="134">
        <f t="shared" si="13"/>
        <v>8.6863636363636451E-4</v>
      </c>
      <c r="AC131" s="237">
        <v>79</v>
      </c>
      <c r="AD131" s="242">
        <f t="shared" si="124"/>
        <v>23962.934598124237</v>
      </c>
      <c r="AE131" s="242">
        <f t="shared" si="51"/>
        <v>254.1845872596827</v>
      </c>
      <c r="AF131" s="242">
        <f t="shared" si="14"/>
        <v>217.01985073018449</v>
      </c>
      <c r="AG131" s="242">
        <f t="shared" si="52"/>
        <v>37.164736529498214</v>
      </c>
      <c r="AH131" s="243">
        <f t="shared" si="125"/>
        <v>19436.04841012619</v>
      </c>
      <c r="AI131" s="245"/>
      <c r="AJ131" s="241">
        <f t="shared" si="105"/>
        <v>3.5019999999999996E-2</v>
      </c>
      <c r="AK131" s="241">
        <f t="shared" si="126"/>
        <v>2.9183333333333331E-3</v>
      </c>
      <c r="AL131" s="240">
        <f>VLOOKUP(AN131,[2]תחזיות!$B$4:$H$1000,5)</f>
        <v>1.1466000000000013E-2</v>
      </c>
      <c r="AM131" s="134">
        <f t="shared" si="110"/>
        <v>9.5550000000000105E-4</v>
      </c>
      <c r="AN131" s="237">
        <v>79</v>
      </c>
      <c r="AO131" s="242">
        <f t="shared" si="127"/>
        <v>0</v>
      </c>
      <c r="AP131" s="242">
        <f t="shared" si="157"/>
        <v>0</v>
      </c>
      <c r="AQ131" s="242">
        <f t="shared" si="16"/>
        <v>0</v>
      </c>
      <c r="AR131" s="242">
        <f t="shared" si="128"/>
        <v>0</v>
      </c>
      <c r="AS131" s="243">
        <f t="shared" si="129"/>
        <v>0</v>
      </c>
      <c r="AT131" s="244"/>
      <c r="AU131" s="241">
        <f t="shared" si="106"/>
        <v>3.7620000000000001E-2</v>
      </c>
      <c r="AV131" s="241">
        <f t="shared" si="130"/>
        <v>3.1350000000000002E-3</v>
      </c>
      <c r="AW131" s="240">
        <f>VLOOKUP(AY131,[2]תחזיות!$B$4:$H$1000,7)</f>
        <v>1.9492200000000022E-2</v>
      </c>
      <c r="AX131" s="134">
        <f t="shared" si="17"/>
        <v>1.6243500000000018E-3</v>
      </c>
      <c r="AY131" s="237">
        <v>79</v>
      </c>
      <c r="AZ131" s="242">
        <f t="shared" si="131"/>
        <v>0</v>
      </c>
      <c r="BA131" s="242">
        <f t="shared" si="158"/>
        <v>0</v>
      </c>
      <c r="BB131" s="242">
        <f t="shared" si="18"/>
        <v>0</v>
      </c>
      <c r="BC131" s="242">
        <f t="shared" si="132"/>
        <v>0</v>
      </c>
      <c r="BD131" s="243">
        <f t="shared" si="133"/>
        <v>0</v>
      </c>
      <c r="BE131" s="245"/>
      <c r="BF131" s="245"/>
      <c r="BG131" s="245"/>
      <c r="BH131" s="240">
        <f>VLOOKUP(BJ131,[2]תחזיות!$B$4:$H$1000,6)</f>
        <v>1.0423636363636374E-2</v>
      </c>
      <c r="BI131" s="134">
        <f t="shared" si="19"/>
        <v>8.6863636363636451E-4</v>
      </c>
      <c r="BJ131" s="237">
        <v>79</v>
      </c>
      <c r="BK131" s="242">
        <f t="shared" si="134"/>
        <v>0</v>
      </c>
      <c r="BL131" s="242">
        <f t="shared" si="159"/>
        <v>0</v>
      </c>
      <c r="BM131" s="242">
        <f t="shared" si="20"/>
        <v>0</v>
      </c>
      <c r="BN131" s="242">
        <f t="shared" si="65"/>
        <v>0</v>
      </c>
      <c r="BO131" s="243">
        <f t="shared" si="135"/>
        <v>0</v>
      </c>
      <c r="BP131" s="245"/>
      <c r="BQ131" s="246">
        <f>VLOOKUP(BT131,[2]תחזיות!$B$4:$E$1000,2)</f>
        <v>2.5296699999999971E-2</v>
      </c>
      <c r="BR131" s="134">
        <f t="shared" si="21"/>
        <v>1.6913916666666641E-3</v>
      </c>
      <c r="BS131" s="3">
        <f t="shared" si="136"/>
        <v>2371</v>
      </c>
      <c r="BT131" s="237">
        <v>79</v>
      </c>
      <c r="BU131" s="238">
        <f t="shared" si="137"/>
        <v>155203.15820516588</v>
      </c>
      <c r="BV131" s="238">
        <f t="shared" si="138"/>
        <v>1172.3566279711526</v>
      </c>
      <c r="BW131" s="238">
        <f t="shared" si="22"/>
        <v>909.84729954258717</v>
      </c>
      <c r="BX131" s="238">
        <f t="shared" si="23"/>
        <v>262.50932842856548</v>
      </c>
      <c r="BY131" s="239">
        <f t="shared" si="139"/>
        <v>89401.709701256143</v>
      </c>
      <c r="CA131" s="246">
        <f>VLOOKUP(CD131,[2]תחזיות!$B$4:$E$1000,4)</f>
        <v>3.3391643999999963E-2</v>
      </c>
      <c r="CB131" s="134">
        <f t="shared" si="24"/>
        <v>2.3659703333333303E-3</v>
      </c>
      <c r="CC131" s="3">
        <f t="shared" si="140"/>
        <v>2371</v>
      </c>
      <c r="CD131" s="237">
        <v>79</v>
      </c>
      <c r="CE131" s="238">
        <f t="shared" si="141"/>
        <v>158173.64768334207</v>
      </c>
      <c r="CF131" s="238">
        <f t="shared" si="142"/>
        <v>1253.8867012467272</v>
      </c>
      <c r="CG131" s="238">
        <f t="shared" si="25"/>
        <v>879.65254331282154</v>
      </c>
      <c r="CH131" s="238">
        <f t="shared" si="26"/>
        <v>374.23415793390558</v>
      </c>
      <c r="CI131" s="239">
        <f t="shared" si="143"/>
        <v>94632.017678917662</v>
      </c>
      <c r="CJ131" s="1"/>
      <c r="CK131" s="246">
        <f>VLOOKUP(CN131,[2]תחזיות!$B$4:$E$1000,3)</f>
        <v>2.1997130434782585E-2</v>
      </c>
      <c r="CL131" s="134">
        <f t="shared" si="27"/>
        <v>1.4164275362318821E-3</v>
      </c>
      <c r="CM131" s="3">
        <f t="shared" si="144"/>
        <v>2371</v>
      </c>
      <c r="CN131" s="237">
        <v>79</v>
      </c>
      <c r="CO131" s="238">
        <f t="shared" si="145"/>
        <v>154321.39098491732</v>
      </c>
      <c r="CP131" s="238">
        <f t="shared" si="160"/>
        <v>1142.6947352244733</v>
      </c>
      <c r="CQ131" s="238">
        <f t="shared" si="28"/>
        <v>924.10966760382985</v>
      </c>
      <c r="CR131" s="238">
        <f t="shared" si="29"/>
        <v>218.58506762064343</v>
      </c>
      <c r="CS131" s="239">
        <f t="shared" si="146"/>
        <v>88032.126872960842</v>
      </c>
      <c r="CT131" s="1"/>
      <c r="CU131" s="237">
        <v>79</v>
      </c>
      <c r="CV131" s="238">
        <f t="shared" si="111"/>
        <v>494305.56036273605</v>
      </c>
      <c r="CW131" s="238">
        <f t="shared" si="111"/>
        <v>4573.3635716267891</v>
      </c>
      <c r="CX131" s="238">
        <f t="shared" si="111"/>
        <v>3547.2300263698808</v>
      </c>
      <c r="CY131" s="238">
        <f t="shared" si="111"/>
        <v>1026.1335452569087</v>
      </c>
      <c r="CZ131" s="238">
        <f t="shared" si="111"/>
        <v>357369.44283526146</v>
      </c>
      <c r="DB131" s="237">
        <v>79</v>
      </c>
      <c r="DC131" s="238">
        <f t="shared" si="112"/>
        <v>498452.17681390315</v>
      </c>
      <c r="DD131" s="238">
        <f t="shared" si="112"/>
        <v>4667.3693017535952</v>
      </c>
      <c r="DE131" s="238">
        <f t="shared" si="112"/>
        <v>3527.6868411767537</v>
      </c>
      <c r="DF131" s="238">
        <f t="shared" si="112"/>
        <v>1139.6824605768413</v>
      </c>
      <c r="DG131" s="238">
        <f t="shared" si="112"/>
        <v>363049.21949803439</v>
      </c>
      <c r="DH131" s="247"/>
      <c r="DI131" s="237">
        <v>79</v>
      </c>
      <c r="DJ131" s="238">
        <f t="shared" si="113"/>
        <v>493275.28332621045</v>
      </c>
      <c r="DK131" s="238">
        <f t="shared" si="113"/>
        <v>4542.1263748955416</v>
      </c>
      <c r="DL131" s="238">
        <f t="shared" si="113"/>
        <v>3560.1474181708736</v>
      </c>
      <c r="DM131" s="238">
        <f t="shared" si="113"/>
        <v>981.97895672466825</v>
      </c>
      <c r="DN131" s="238">
        <f t="shared" si="113"/>
        <v>355942.69242358615</v>
      </c>
      <c r="DP131" s="3">
        <f t="shared" si="147"/>
        <v>2371</v>
      </c>
      <c r="DQ131" s="237">
        <v>79</v>
      </c>
      <c r="DR131" s="238">
        <f t="shared" si="148"/>
        <v>0</v>
      </c>
      <c r="DS131" s="238">
        <f t="shared" si="149"/>
        <v>0</v>
      </c>
      <c r="DT131" s="238">
        <f t="shared" si="33"/>
        <v>0</v>
      </c>
      <c r="DU131" s="238">
        <f t="shared" si="150"/>
        <v>0</v>
      </c>
      <c r="DV131" s="239">
        <f t="shared" si="161"/>
        <v>0</v>
      </c>
      <c r="DX131" s="241">
        <f t="shared" si="107"/>
        <v>4.2499999999999996E-2</v>
      </c>
      <c r="DY131" s="241">
        <f t="shared" si="151"/>
        <v>3.5416666666666665E-3</v>
      </c>
      <c r="DZ131" s="237">
        <v>79</v>
      </c>
      <c r="EA131" s="242">
        <f t="shared" si="162"/>
        <v>0</v>
      </c>
      <c r="EB131" s="242">
        <f t="shared" si="163"/>
        <v>0</v>
      </c>
      <c r="EC131" s="242">
        <f t="shared" si="34"/>
        <v>0</v>
      </c>
      <c r="ED131" s="242">
        <f t="shared" si="114"/>
        <v>0</v>
      </c>
      <c r="EE131" s="243">
        <f t="shared" si="152"/>
        <v>0</v>
      </c>
      <c r="EF131" s="248"/>
      <c r="EG131" s="241">
        <f t="shared" si="108"/>
        <v>4.4600000000000001E-2</v>
      </c>
      <c r="EH131" s="241">
        <f t="shared" si="153"/>
        <v>3.7166666666666667E-3</v>
      </c>
      <c r="EI131" s="237">
        <v>79</v>
      </c>
      <c r="EJ131" s="242">
        <f t="shared" si="164"/>
        <v>0</v>
      </c>
      <c r="EK131" s="242">
        <f t="shared" si="165"/>
        <v>0</v>
      </c>
      <c r="EL131" s="242">
        <f t="shared" si="36"/>
        <v>0</v>
      </c>
      <c r="EM131" s="242">
        <f t="shared" si="115"/>
        <v>0</v>
      </c>
      <c r="EN131" s="243">
        <f t="shared" si="154"/>
        <v>0</v>
      </c>
      <c r="EO131" s="248"/>
      <c r="EP131" s="241">
        <f t="shared" si="109"/>
        <v>3.4599999999999999E-2</v>
      </c>
      <c r="EQ131" s="241">
        <f t="shared" si="155"/>
        <v>2.8833333333333332E-3</v>
      </c>
      <c r="ER131" s="237">
        <v>79</v>
      </c>
      <c r="ES131" s="242">
        <f t="shared" si="166"/>
        <v>0</v>
      </c>
      <c r="ET131" s="242">
        <f t="shared" si="167"/>
        <v>0</v>
      </c>
      <c r="EU131" s="242">
        <f t="shared" si="38"/>
        <v>0</v>
      </c>
      <c r="EV131" s="242">
        <f t="shared" si="116"/>
        <v>0</v>
      </c>
      <c r="EW131" s="243">
        <f t="shared" si="156"/>
        <v>0</v>
      </c>
    </row>
    <row r="132" spans="1:153" ht="14.25" customHeight="1" thickBot="1" x14ac:dyDescent="0.25">
      <c r="A132" s="3">
        <f t="shared" si="117"/>
        <v>2401</v>
      </c>
      <c r="B132" s="237">
        <v>80</v>
      </c>
      <c r="C132" s="238">
        <f t="shared" si="118"/>
        <v>312571.93984333205</v>
      </c>
      <c r="D132" s="238">
        <f t="shared" si="5"/>
        <v>3145.2470524113855</v>
      </c>
      <c r="E132" s="238">
        <f t="shared" si="6"/>
        <v>2424.5950799948164</v>
      </c>
      <c r="F132" s="238">
        <f t="shared" si="7"/>
        <v>720.65197241656927</v>
      </c>
      <c r="G132" s="239">
        <f t="shared" si="119"/>
        <v>251619.76419291049</v>
      </c>
      <c r="I132" s="240">
        <f>VLOOKUP(K132,[2]תחזיות!$B$4:$H$1000,5)</f>
        <v>1.1484300000000013E-2</v>
      </c>
      <c r="J132" s="134">
        <f t="shared" si="8"/>
        <v>9.570250000000011E-4</v>
      </c>
      <c r="K132" s="237">
        <v>80</v>
      </c>
      <c r="L132" s="242">
        <f t="shared" si="120"/>
        <v>23915.945861902961</v>
      </c>
      <c r="M132" s="242">
        <f t="shared" si="44"/>
        <v>256.00465985416946</v>
      </c>
      <c r="N132" s="242">
        <f t="shared" si="9"/>
        <v>218.91279937390331</v>
      </c>
      <c r="O132" s="242">
        <f t="shared" si="10"/>
        <v>37.091860480266142</v>
      </c>
      <c r="P132" s="243">
        <f t="shared" si="121"/>
        <v>19749.220653360375</v>
      </c>
      <c r="Q132" s="244"/>
      <c r="R132" s="240">
        <f>VLOOKUP(T132,[2]תחזיות!$B$4:$H$1000,7)</f>
        <v>1.9523310000000023E-2</v>
      </c>
      <c r="S132" s="134">
        <f t="shared" si="11"/>
        <v>1.6269425000000018E-3</v>
      </c>
      <c r="T132" s="237">
        <v>80</v>
      </c>
      <c r="U132" s="242">
        <f t="shared" si="122"/>
        <v>25099.323817465895</v>
      </c>
      <c r="V132" s="242">
        <f t="shared" si="47"/>
        <v>268.67195190868938</v>
      </c>
      <c r="W132" s="242">
        <f t="shared" si="12"/>
        <v>229.74475987697147</v>
      </c>
      <c r="X132" s="242">
        <f t="shared" si="48"/>
        <v>38.927192031717915</v>
      </c>
      <c r="Y132" s="243">
        <f t="shared" si="123"/>
        <v>20211.356630526316</v>
      </c>
      <c r="Z132" s="245"/>
      <c r="AA132" s="240">
        <f>VLOOKUP(AC132,[2]תחזיות!$B$4:$H$1000,6)</f>
        <v>1.0440272727272739E-2</v>
      </c>
      <c r="AB132" s="134">
        <f t="shared" si="13"/>
        <v>8.7002272727272829E-4</v>
      </c>
      <c r="AC132" s="237">
        <v>80</v>
      </c>
      <c r="AD132" s="242">
        <f t="shared" si="124"/>
        <v>23766.574232904164</v>
      </c>
      <c r="AE132" s="242">
        <f t="shared" si="51"/>
        <v>254.40573362752107</v>
      </c>
      <c r="AF132" s="242">
        <f t="shared" si="14"/>
        <v>217.54553747926695</v>
      </c>
      <c r="AG132" s="242">
        <f t="shared" si="52"/>
        <v>36.860196148254118</v>
      </c>
      <c r="AH132" s="243">
        <f t="shared" si="125"/>
        <v>19690.454143753712</v>
      </c>
      <c r="AI132" s="245"/>
      <c r="AJ132" s="241">
        <f t="shared" si="105"/>
        <v>3.5019999999999996E-2</v>
      </c>
      <c r="AK132" s="241">
        <f t="shared" si="126"/>
        <v>2.9183333333333331E-3</v>
      </c>
      <c r="AL132" s="240">
        <f>VLOOKUP(AN132,[2]תחזיות!$B$4:$H$1000,5)</f>
        <v>1.1484300000000013E-2</v>
      </c>
      <c r="AM132" s="134">
        <f t="shared" si="110"/>
        <v>9.570250000000011E-4</v>
      </c>
      <c r="AN132" s="237">
        <v>80</v>
      </c>
      <c r="AO132" s="242">
        <f t="shared" si="127"/>
        <v>0</v>
      </c>
      <c r="AP132" s="242">
        <f t="shared" si="157"/>
        <v>0</v>
      </c>
      <c r="AQ132" s="242">
        <f t="shared" si="16"/>
        <v>0</v>
      </c>
      <c r="AR132" s="242">
        <f t="shared" si="128"/>
        <v>0</v>
      </c>
      <c r="AS132" s="243">
        <f t="shared" si="129"/>
        <v>0</v>
      </c>
      <c r="AT132" s="244"/>
      <c r="AU132" s="241">
        <f t="shared" si="106"/>
        <v>3.7620000000000001E-2</v>
      </c>
      <c r="AV132" s="241">
        <f t="shared" si="130"/>
        <v>3.1350000000000002E-3</v>
      </c>
      <c r="AW132" s="240">
        <f>VLOOKUP(AY132,[2]תחזיות!$B$4:$H$1000,7)</f>
        <v>1.9523310000000023E-2</v>
      </c>
      <c r="AX132" s="134">
        <f t="shared" si="17"/>
        <v>1.6269425000000018E-3</v>
      </c>
      <c r="AY132" s="237">
        <v>80</v>
      </c>
      <c r="AZ132" s="242">
        <f t="shared" si="131"/>
        <v>0</v>
      </c>
      <c r="BA132" s="242">
        <f t="shared" si="158"/>
        <v>0</v>
      </c>
      <c r="BB132" s="242">
        <f t="shared" si="18"/>
        <v>0</v>
      </c>
      <c r="BC132" s="242">
        <f t="shared" si="132"/>
        <v>0</v>
      </c>
      <c r="BD132" s="243">
        <f t="shared" si="133"/>
        <v>0</v>
      </c>
      <c r="BE132" s="245"/>
      <c r="BF132" s="245"/>
      <c r="BG132" s="245"/>
      <c r="BH132" s="240">
        <f>VLOOKUP(BJ132,[2]תחזיות!$B$4:$H$1000,6)</f>
        <v>1.0440272727272739E-2</v>
      </c>
      <c r="BI132" s="134">
        <f t="shared" si="19"/>
        <v>8.7002272727272829E-4</v>
      </c>
      <c r="BJ132" s="237">
        <v>80</v>
      </c>
      <c r="BK132" s="242">
        <f t="shared" si="134"/>
        <v>0</v>
      </c>
      <c r="BL132" s="242">
        <f t="shared" si="159"/>
        <v>0</v>
      </c>
      <c r="BM132" s="242">
        <f t="shared" si="20"/>
        <v>0</v>
      </c>
      <c r="BN132" s="242">
        <f t="shared" si="65"/>
        <v>0</v>
      </c>
      <c r="BO132" s="243">
        <f t="shared" si="135"/>
        <v>0</v>
      </c>
      <c r="BP132" s="245"/>
      <c r="BQ132" s="246">
        <f>VLOOKUP(BT132,[2]תחזיות!$B$4:$E$1000,2)</f>
        <v>2.542817999999997E-2</v>
      </c>
      <c r="BR132" s="134">
        <f t="shared" si="21"/>
        <v>1.7023483333333308E-3</v>
      </c>
      <c r="BS132" s="3">
        <f t="shared" si="136"/>
        <v>2401</v>
      </c>
      <c r="BT132" s="237">
        <v>80</v>
      </c>
      <c r="BU132" s="238">
        <f t="shared" si="137"/>
        <v>154293.31090562328</v>
      </c>
      <c r="BV132" s="238">
        <f t="shared" si="138"/>
        <v>1173.2785639905414</v>
      </c>
      <c r="BW132" s="238">
        <f t="shared" si="22"/>
        <v>910.61760332587221</v>
      </c>
      <c r="BX132" s="238">
        <f t="shared" si="23"/>
        <v>262.66096066466923</v>
      </c>
      <c r="BY132" s="239">
        <f t="shared" si="139"/>
        <v>90574.988265246677</v>
      </c>
      <c r="CA132" s="246">
        <f>VLOOKUP(CD132,[2]תחזיות!$B$4:$E$1000,4)</f>
        <v>3.3565197599999964E-2</v>
      </c>
      <c r="CB132" s="134">
        <f t="shared" si="24"/>
        <v>2.3804331333333304E-3</v>
      </c>
      <c r="CC132" s="3">
        <f t="shared" si="140"/>
        <v>2401</v>
      </c>
      <c r="CD132" s="237">
        <v>80</v>
      </c>
      <c r="CE132" s="238">
        <f t="shared" si="141"/>
        <v>157293.99514002926</v>
      </c>
      <c r="CF132" s="238">
        <f t="shared" si="142"/>
        <v>1255.1650637578032</v>
      </c>
      <c r="CG132" s="238">
        <f t="shared" si="25"/>
        <v>880.7372260521056</v>
      </c>
      <c r="CH132" s="238">
        <f t="shared" si="26"/>
        <v>374.42783770569753</v>
      </c>
      <c r="CI132" s="239">
        <f t="shared" si="143"/>
        <v>95887.182742675461</v>
      </c>
      <c r="CJ132" s="1"/>
      <c r="CK132" s="246">
        <f>VLOOKUP(CN132,[2]תחזיות!$B$4:$E$1000,3)</f>
        <v>2.2111460869565194E-2</v>
      </c>
      <c r="CL132" s="134">
        <f t="shared" si="27"/>
        <v>1.4259550724637661E-3</v>
      </c>
      <c r="CM132" s="3">
        <f t="shared" si="144"/>
        <v>2401</v>
      </c>
      <c r="CN132" s="237">
        <v>80</v>
      </c>
      <c r="CO132" s="238">
        <f t="shared" si="145"/>
        <v>153397.28131731349</v>
      </c>
      <c r="CP132" s="238">
        <f t="shared" si="160"/>
        <v>1143.4818351902377</v>
      </c>
      <c r="CQ132" s="238">
        <f t="shared" si="28"/>
        <v>924.74420379366325</v>
      </c>
      <c r="CR132" s="238">
        <f t="shared" si="29"/>
        <v>218.73763139657447</v>
      </c>
      <c r="CS132" s="239">
        <f t="shared" si="146"/>
        <v>89175.608708151078</v>
      </c>
      <c r="CT132" s="1"/>
      <c r="CU132" s="237">
        <v>80</v>
      </c>
      <c r="CV132" s="238">
        <f t="shared" si="111"/>
        <v>490781.19661085831</v>
      </c>
      <c r="CW132" s="238">
        <f t="shared" si="111"/>
        <v>4574.5302762560968</v>
      </c>
      <c r="CX132" s="238">
        <f t="shared" si="111"/>
        <v>3554.1254826945919</v>
      </c>
      <c r="CY132" s="238">
        <f t="shared" si="111"/>
        <v>1020.4047935615047</v>
      </c>
      <c r="CZ132" s="238">
        <f t="shared" si="111"/>
        <v>361943.97311151755</v>
      </c>
      <c r="DB132" s="237">
        <v>80</v>
      </c>
      <c r="DC132" s="238">
        <f t="shared" si="112"/>
        <v>494965.2588008272</v>
      </c>
      <c r="DD132" s="238">
        <f t="shared" si="112"/>
        <v>4669.0840680778783</v>
      </c>
      <c r="DE132" s="238">
        <f t="shared" si="112"/>
        <v>3535.0770659238933</v>
      </c>
      <c r="DF132" s="238">
        <f t="shared" si="112"/>
        <v>1134.0070021539848</v>
      </c>
      <c r="DG132" s="238">
        <f t="shared" si="112"/>
        <v>367718.3035661123</v>
      </c>
      <c r="DH132" s="247"/>
      <c r="DI132" s="237">
        <v>80</v>
      </c>
      <c r="DJ132" s="238">
        <f t="shared" si="113"/>
        <v>489735.79539354972</v>
      </c>
      <c r="DK132" s="238">
        <f t="shared" si="113"/>
        <v>4543.1346212291446</v>
      </c>
      <c r="DL132" s="238">
        <f t="shared" si="113"/>
        <v>3566.8848212677467</v>
      </c>
      <c r="DM132" s="238">
        <f t="shared" si="113"/>
        <v>976.2497999613978</v>
      </c>
      <c r="DN132" s="238">
        <f t="shared" si="113"/>
        <v>360485.82704481529</v>
      </c>
      <c r="DP132" s="3">
        <f t="shared" si="147"/>
        <v>2401</v>
      </c>
      <c r="DQ132" s="237">
        <v>80</v>
      </c>
      <c r="DR132" s="238">
        <f t="shared" si="148"/>
        <v>0</v>
      </c>
      <c r="DS132" s="238">
        <f t="shared" si="149"/>
        <v>0</v>
      </c>
      <c r="DT132" s="238">
        <f t="shared" si="33"/>
        <v>0</v>
      </c>
      <c r="DU132" s="238">
        <f t="shared" si="150"/>
        <v>0</v>
      </c>
      <c r="DV132" s="239">
        <f t="shared" si="161"/>
        <v>0</v>
      </c>
      <c r="DX132" s="241">
        <f t="shared" si="107"/>
        <v>4.2499999999999996E-2</v>
      </c>
      <c r="DY132" s="241">
        <f t="shared" si="151"/>
        <v>3.5416666666666665E-3</v>
      </c>
      <c r="DZ132" s="237">
        <v>80</v>
      </c>
      <c r="EA132" s="242">
        <f t="shared" si="162"/>
        <v>0</v>
      </c>
      <c r="EB132" s="242">
        <f t="shared" si="163"/>
        <v>0</v>
      </c>
      <c r="EC132" s="242">
        <f t="shared" si="34"/>
        <v>0</v>
      </c>
      <c r="ED132" s="242">
        <f t="shared" si="114"/>
        <v>0</v>
      </c>
      <c r="EE132" s="243">
        <f t="shared" si="152"/>
        <v>0</v>
      </c>
      <c r="EF132" s="248"/>
      <c r="EG132" s="241">
        <f t="shared" si="108"/>
        <v>4.4600000000000001E-2</v>
      </c>
      <c r="EH132" s="241">
        <f t="shared" si="153"/>
        <v>3.7166666666666667E-3</v>
      </c>
      <c r="EI132" s="237">
        <v>80</v>
      </c>
      <c r="EJ132" s="242">
        <f t="shared" si="164"/>
        <v>0</v>
      </c>
      <c r="EK132" s="242">
        <f t="shared" si="165"/>
        <v>0</v>
      </c>
      <c r="EL132" s="242">
        <f t="shared" si="36"/>
        <v>0</v>
      </c>
      <c r="EM132" s="242">
        <f t="shared" si="115"/>
        <v>0</v>
      </c>
      <c r="EN132" s="243">
        <f t="shared" si="154"/>
        <v>0</v>
      </c>
      <c r="EO132" s="248"/>
      <c r="EP132" s="241">
        <f t="shared" si="109"/>
        <v>3.4599999999999999E-2</v>
      </c>
      <c r="EQ132" s="241">
        <f t="shared" si="155"/>
        <v>2.8833333333333332E-3</v>
      </c>
      <c r="ER132" s="237">
        <v>80</v>
      </c>
      <c r="ES132" s="242">
        <f t="shared" si="166"/>
        <v>0</v>
      </c>
      <c r="ET132" s="242">
        <f t="shared" si="167"/>
        <v>0</v>
      </c>
      <c r="EU132" s="242">
        <f t="shared" si="38"/>
        <v>0</v>
      </c>
      <c r="EV132" s="242">
        <f t="shared" si="116"/>
        <v>0</v>
      </c>
      <c r="EW132" s="243">
        <f t="shared" si="156"/>
        <v>0</v>
      </c>
    </row>
    <row r="133" spans="1:153" ht="14.25" customHeight="1" thickBot="1" x14ac:dyDescent="0.25">
      <c r="A133" s="3">
        <f t="shared" si="117"/>
        <v>2432</v>
      </c>
      <c r="B133" s="237">
        <v>81</v>
      </c>
      <c r="C133" s="238">
        <f t="shared" si="118"/>
        <v>310147.34476333723</v>
      </c>
      <c r="D133" s="238">
        <f t="shared" si="5"/>
        <v>3145.2470524113855</v>
      </c>
      <c r="E133" s="238">
        <f t="shared" si="6"/>
        <v>2430.1851186514709</v>
      </c>
      <c r="F133" s="238">
        <f t="shared" si="7"/>
        <v>715.06193375991461</v>
      </c>
      <c r="G133" s="239">
        <f t="shared" si="119"/>
        <v>254765.01124532186</v>
      </c>
      <c r="I133" s="240">
        <f>VLOOKUP(K133,[2]תחזיות!$B$4:$H$1000,5)</f>
        <v>1.1502600000000014E-2</v>
      </c>
      <c r="J133" s="134">
        <f t="shared" si="8"/>
        <v>9.5855000000000115E-4</v>
      </c>
      <c r="K133" s="237">
        <v>81</v>
      </c>
      <c r="L133" s="242">
        <f t="shared" si="120"/>
        <v>23719.747853571145</v>
      </c>
      <c r="M133" s="242">
        <f t="shared" si="44"/>
        <v>256.25005312087268</v>
      </c>
      <c r="N133" s="242">
        <f t="shared" si="9"/>
        <v>219.46248121834338</v>
      </c>
      <c r="O133" s="242">
        <f t="shared" si="10"/>
        <v>36.787571902529301</v>
      </c>
      <c r="P133" s="243">
        <f t="shared" si="121"/>
        <v>20005.470706481246</v>
      </c>
      <c r="Q133" s="244"/>
      <c r="R133" s="240">
        <f>VLOOKUP(T133,[2]תחזיות!$B$4:$H$1000,7)</f>
        <v>1.9554420000000024E-2</v>
      </c>
      <c r="S133" s="134">
        <f t="shared" si="11"/>
        <v>1.629535000000002E-3</v>
      </c>
      <c r="T133" s="237">
        <v>81</v>
      </c>
      <c r="U133" s="242">
        <f t="shared" si="122"/>
        <v>24910.104907098528</v>
      </c>
      <c r="V133" s="242">
        <f t="shared" si="47"/>
        <v>269.10976225784287</v>
      </c>
      <c r="W133" s="242">
        <f t="shared" si="12"/>
        <v>230.47603473988914</v>
      </c>
      <c r="X133" s="242">
        <f t="shared" si="48"/>
        <v>38.633727517953716</v>
      </c>
      <c r="Y133" s="243">
        <f t="shared" si="123"/>
        <v>20480.466392784158</v>
      </c>
      <c r="Z133" s="245"/>
      <c r="AA133" s="240">
        <f>VLOOKUP(AC133,[2]תחזיות!$B$4:$H$1000,6)</f>
        <v>1.0456909090909104E-2</v>
      </c>
      <c r="AB133" s="134">
        <f t="shared" si="13"/>
        <v>8.7140909090909196E-4</v>
      </c>
      <c r="AC133" s="237">
        <v>81</v>
      </c>
      <c r="AD133" s="242">
        <f t="shared" si="124"/>
        <v>23569.549533112167</v>
      </c>
      <c r="AE133" s="242">
        <f t="shared" si="51"/>
        <v>254.62742509658344</v>
      </c>
      <c r="AF133" s="242">
        <f t="shared" si="14"/>
        <v>218.07279966328448</v>
      </c>
      <c r="AG133" s="242">
        <f t="shared" si="52"/>
        <v>36.554625433298945</v>
      </c>
      <c r="AH133" s="243">
        <f t="shared" si="125"/>
        <v>19945.081568850295</v>
      </c>
      <c r="AI133" s="245"/>
      <c r="AJ133" s="241">
        <f t="shared" si="105"/>
        <v>3.5019999999999996E-2</v>
      </c>
      <c r="AK133" s="241">
        <f t="shared" si="126"/>
        <v>2.9183333333333331E-3</v>
      </c>
      <c r="AL133" s="240">
        <f>VLOOKUP(AN133,[2]תחזיות!$B$4:$H$1000,5)</f>
        <v>1.1502600000000014E-2</v>
      </c>
      <c r="AM133" s="134">
        <f t="shared" si="110"/>
        <v>9.5855000000000115E-4</v>
      </c>
      <c r="AN133" s="237">
        <v>81</v>
      </c>
      <c r="AO133" s="242">
        <f t="shared" si="127"/>
        <v>0</v>
      </c>
      <c r="AP133" s="242">
        <f t="shared" si="157"/>
        <v>0</v>
      </c>
      <c r="AQ133" s="242">
        <f t="shared" si="16"/>
        <v>0</v>
      </c>
      <c r="AR133" s="242">
        <f t="shared" si="128"/>
        <v>0</v>
      </c>
      <c r="AS133" s="243">
        <f t="shared" si="129"/>
        <v>0</v>
      </c>
      <c r="AT133" s="244"/>
      <c r="AU133" s="241">
        <f t="shared" si="106"/>
        <v>3.7620000000000001E-2</v>
      </c>
      <c r="AV133" s="241">
        <f t="shared" si="130"/>
        <v>3.1350000000000002E-3</v>
      </c>
      <c r="AW133" s="240">
        <f>VLOOKUP(AY133,[2]תחזיות!$B$4:$H$1000,7)</f>
        <v>1.9554420000000024E-2</v>
      </c>
      <c r="AX133" s="134">
        <f t="shared" si="17"/>
        <v>1.629535000000002E-3</v>
      </c>
      <c r="AY133" s="237">
        <v>81</v>
      </c>
      <c r="AZ133" s="242">
        <f t="shared" si="131"/>
        <v>0</v>
      </c>
      <c r="BA133" s="242">
        <f t="shared" si="158"/>
        <v>0</v>
      </c>
      <c r="BB133" s="242">
        <f t="shared" si="18"/>
        <v>0</v>
      </c>
      <c r="BC133" s="242">
        <f t="shared" si="132"/>
        <v>0</v>
      </c>
      <c r="BD133" s="243">
        <f t="shared" si="133"/>
        <v>0</v>
      </c>
      <c r="BE133" s="245"/>
      <c r="BF133" s="245"/>
      <c r="BG133" s="245"/>
      <c r="BH133" s="240">
        <f>VLOOKUP(BJ133,[2]תחזיות!$B$4:$H$1000,6)</f>
        <v>1.0456909090909104E-2</v>
      </c>
      <c r="BI133" s="134">
        <f t="shared" si="19"/>
        <v>8.7140909090909196E-4</v>
      </c>
      <c r="BJ133" s="237">
        <v>81</v>
      </c>
      <c r="BK133" s="242">
        <f t="shared" si="134"/>
        <v>0</v>
      </c>
      <c r="BL133" s="242">
        <f t="shared" si="159"/>
        <v>0</v>
      </c>
      <c r="BM133" s="242">
        <f t="shared" si="20"/>
        <v>0</v>
      </c>
      <c r="BN133" s="242">
        <f t="shared" si="65"/>
        <v>0</v>
      </c>
      <c r="BO133" s="243">
        <f t="shared" si="135"/>
        <v>0</v>
      </c>
      <c r="BP133" s="245"/>
      <c r="BQ133" s="246">
        <f>VLOOKUP(BT133,[2]תחזיות!$B$4:$E$1000,2)</f>
        <v>2.555965999999997E-2</v>
      </c>
      <c r="BR133" s="134">
        <f t="shared" si="21"/>
        <v>1.7133049999999974E-3</v>
      </c>
      <c r="BS133" s="3">
        <f t="shared" si="136"/>
        <v>2432</v>
      </c>
      <c r="BT133" s="237">
        <v>81</v>
      </c>
      <c r="BU133" s="238">
        <f t="shared" si="137"/>
        <v>153382.69330229741</v>
      </c>
      <c r="BV133" s="238">
        <f t="shared" si="138"/>
        <v>1174.1950754317577</v>
      </c>
      <c r="BW133" s="238">
        <f t="shared" si="22"/>
        <v>911.40374008346544</v>
      </c>
      <c r="BX133" s="238">
        <f t="shared" si="23"/>
        <v>262.79133534829225</v>
      </c>
      <c r="BY133" s="239">
        <f t="shared" si="139"/>
        <v>91749.183340678428</v>
      </c>
      <c r="CA133" s="246">
        <f>VLOOKUP(CD133,[2]תחזיות!$B$4:$E$1000,4)</f>
        <v>3.3738751199999965E-2</v>
      </c>
      <c r="CB133" s="134">
        <f t="shared" si="24"/>
        <v>2.3948959333333305E-3</v>
      </c>
      <c r="CC133" s="3">
        <f t="shared" si="140"/>
        <v>2432</v>
      </c>
      <c r="CD133" s="237">
        <v>81</v>
      </c>
      <c r="CE133" s="238">
        <f t="shared" si="141"/>
        <v>156413.25791397717</v>
      </c>
      <c r="CF133" s="238">
        <f t="shared" si="142"/>
        <v>1256.4362316181359</v>
      </c>
      <c r="CG133" s="238">
        <f t="shared" si="25"/>
        <v>881.84275632053459</v>
      </c>
      <c r="CH133" s="238">
        <f t="shared" si="26"/>
        <v>374.59347529760129</v>
      </c>
      <c r="CI133" s="239">
        <f t="shared" si="143"/>
        <v>97143.618974293597</v>
      </c>
      <c r="CJ133" s="1"/>
      <c r="CK133" s="246">
        <f>VLOOKUP(CN133,[2]תחזיות!$B$4:$E$1000,3)</f>
        <v>2.2225791304347802E-2</v>
      </c>
      <c r="CL133" s="134">
        <f t="shared" si="27"/>
        <v>1.4354826086956502E-3</v>
      </c>
      <c r="CM133" s="3">
        <f t="shared" si="144"/>
        <v>2432</v>
      </c>
      <c r="CN133" s="237">
        <v>81</v>
      </c>
      <c r="CO133" s="238">
        <f t="shared" si="145"/>
        <v>152472.53711351982</v>
      </c>
      <c r="CP133" s="238">
        <f t="shared" si="160"/>
        <v>1144.2642200480102</v>
      </c>
      <c r="CQ133" s="238">
        <f t="shared" si="28"/>
        <v>925.39254471785046</v>
      </c>
      <c r="CR133" s="238">
        <f t="shared" si="29"/>
        <v>218.87167533015977</v>
      </c>
      <c r="CS133" s="239">
        <f t="shared" si="146"/>
        <v>90319.872928199082</v>
      </c>
      <c r="CT133" s="1"/>
      <c r="CU133" s="237">
        <v>81</v>
      </c>
      <c r="CV133" s="238">
        <f t="shared" si="111"/>
        <v>487249.78591920575</v>
      </c>
      <c r="CW133" s="238">
        <f t="shared" si="111"/>
        <v>4575.6921809640162</v>
      </c>
      <c r="CX133" s="238">
        <f t="shared" si="111"/>
        <v>3561.0513399532797</v>
      </c>
      <c r="CY133" s="238">
        <f t="shared" si="111"/>
        <v>1014.6408410107362</v>
      </c>
      <c r="CZ133" s="238">
        <f t="shared" si="111"/>
        <v>366519.66529248154</v>
      </c>
      <c r="DB133" s="237">
        <v>81</v>
      </c>
      <c r="DC133" s="238">
        <f t="shared" si="112"/>
        <v>491470.70758441288</v>
      </c>
      <c r="DD133" s="238">
        <f t="shared" si="112"/>
        <v>4670.7930462873646</v>
      </c>
      <c r="DE133" s="238">
        <f t="shared" si="112"/>
        <v>3542.5039097118947</v>
      </c>
      <c r="DF133" s="238">
        <f t="shared" si="112"/>
        <v>1128.2891365754697</v>
      </c>
      <c r="DG133" s="238">
        <f t="shared" si="112"/>
        <v>372389.09661239962</v>
      </c>
      <c r="DH133" s="247"/>
      <c r="DI133" s="237">
        <v>81</v>
      </c>
      <c r="DJ133" s="238">
        <f t="shared" si="113"/>
        <v>486189.43140996923</v>
      </c>
      <c r="DK133" s="238">
        <f t="shared" si="113"/>
        <v>4544.138697555979</v>
      </c>
      <c r="DL133" s="238">
        <f t="shared" si="113"/>
        <v>3573.6504630326058</v>
      </c>
      <c r="DM133" s="238">
        <f t="shared" si="113"/>
        <v>970.48823452337331</v>
      </c>
      <c r="DN133" s="238">
        <f t="shared" si="113"/>
        <v>365029.96574237122</v>
      </c>
      <c r="DP133" s="3">
        <f t="shared" si="147"/>
        <v>2432</v>
      </c>
      <c r="DQ133" s="237">
        <v>81</v>
      </c>
      <c r="DR133" s="238">
        <f t="shared" si="148"/>
        <v>0</v>
      </c>
      <c r="DS133" s="238">
        <f t="shared" si="149"/>
        <v>0</v>
      </c>
      <c r="DT133" s="238">
        <f t="shared" si="33"/>
        <v>0</v>
      </c>
      <c r="DU133" s="238">
        <f t="shared" si="150"/>
        <v>0</v>
      </c>
      <c r="DV133" s="239">
        <f t="shared" si="161"/>
        <v>0</v>
      </c>
      <c r="DX133" s="241">
        <f t="shared" si="107"/>
        <v>4.2499999999999996E-2</v>
      </c>
      <c r="DY133" s="241">
        <f t="shared" si="151"/>
        <v>3.5416666666666665E-3</v>
      </c>
      <c r="DZ133" s="237">
        <v>81</v>
      </c>
      <c r="EA133" s="242">
        <f t="shared" si="162"/>
        <v>0</v>
      </c>
      <c r="EB133" s="242">
        <f t="shared" si="163"/>
        <v>0</v>
      </c>
      <c r="EC133" s="242">
        <f t="shared" si="34"/>
        <v>0</v>
      </c>
      <c r="ED133" s="242">
        <f t="shared" si="114"/>
        <v>0</v>
      </c>
      <c r="EE133" s="243">
        <f t="shared" si="152"/>
        <v>0</v>
      </c>
      <c r="EF133" s="248"/>
      <c r="EG133" s="241">
        <f t="shared" si="108"/>
        <v>4.4600000000000001E-2</v>
      </c>
      <c r="EH133" s="241">
        <f t="shared" si="153"/>
        <v>3.7166666666666667E-3</v>
      </c>
      <c r="EI133" s="237">
        <v>81</v>
      </c>
      <c r="EJ133" s="242">
        <f t="shared" si="164"/>
        <v>0</v>
      </c>
      <c r="EK133" s="242">
        <f t="shared" si="165"/>
        <v>0</v>
      </c>
      <c r="EL133" s="242">
        <f t="shared" si="36"/>
        <v>0</v>
      </c>
      <c r="EM133" s="242">
        <f t="shared" si="115"/>
        <v>0</v>
      </c>
      <c r="EN133" s="243">
        <f t="shared" si="154"/>
        <v>0</v>
      </c>
      <c r="EO133" s="248"/>
      <c r="EP133" s="241">
        <f t="shared" si="109"/>
        <v>3.4599999999999999E-2</v>
      </c>
      <c r="EQ133" s="241">
        <f t="shared" si="155"/>
        <v>2.8833333333333332E-3</v>
      </c>
      <c r="ER133" s="237">
        <v>81</v>
      </c>
      <c r="ES133" s="242">
        <f t="shared" si="166"/>
        <v>0</v>
      </c>
      <c r="ET133" s="242">
        <f t="shared" si="167"/>
        <v>0</v>
      </c>
      <c r="EU133" s="242">
        <f t="shared" si="38"/>
        <v>0</v>
      </c>
      <c r="EV133" s="242">
        <f t="shared" si="116"/>
        <v>0</v>
      </c>
      <c r="EW133" s="243">
        <f t="shared" si="156"/>
        <v>0</v>
      </c>
    </row>
    <row r="134" spans="1:153" ht="14.25" customHeight="1" thickBot="1" x14ac:dyDescent="0.25">
      <c r="A134" s="3">
        <f t="shared" si="117"/>
        <v>2463</v>
      </c>
      <c r="B134" s="237">
        <v>82</v>
      </c>
      <c r="C134" s="238">
        <f t="shared" si="118"/>
        <v>307717.15964468574</v>
      </c>
      <c r="D134" s="238">
        <f t="shared" si="5"/>
        <v>3145.2470524113855</v>
      </c>
      <c r="E134" s="238">
        <f t="shared" si="6"/>
        <v>2435.7880454528063</v>
      </c>
      <c r="F134" s="238">
        <f t="shared" si="7"/>
        <v>709.45900695857927</v>
      </c>
      <c r="G134" s="239">
        <f t="shared" si="119"/>
        <v>257910.25829773323</v>
      </c>
      <c r="I134" s="240">
        <f>VLOOKUP(K134,[2]תחזיות!$B$4:$H$1000,5)</f>
        <v>1.1520900000000014E-2</v>
      </c>
      <c r="J134" s="134">
        <f t="shared" si="8"/>
        <v>9.6007500000000121E-4</v>
      </c>
      <c r="K134" s="237">
        <v>82</v>
      </c>
      <c r="L134" s="242">
        <f t="shared" si="120"/>
        <v>23522.847408831665</v>
      </c>
      <c r="M134" s="242">
        <f t="shared" si="44"/>
        <v>256.49607239062271</v>
      </c>
      <c r="N134" s="242">
        <f t="shared" si="9"/>
        <v>220.01387849266621</v>
      </c>
      <c r="O134" s="242">
        <f t="shared" si="10"/>
        <v>36.482193897956499</v>
      </c>
      <c r="P134" s="243">
        <f t="shared" si="121"/>
        <v>20261.966778871869</v>
      </c>
      <c r="Q134" s="244"/>
      <c r="R134" s="240">
        <f>VLOOKUP(T134,[2]תחזיות!$B$4:$H$1000,7)</f>
        <v>1.9585530000000025E-2</v>
      </c>
      <c r="S134" s="134">
        <f t="shared" si="11"/>
        <v>1.632127500000002E-3</v>
      </c>
      <c r="T134" s="237">
        <v>82</v>
      </c>
      <c r="U134" s="242">
        <f t="shared" si="122"/>
        <v>24719.909173331009</v>
      </c>
      <c r="V134" s="242">
        <f t="shared" si="47"/>
        <v>269.54898370134237</v>
      </c>
      <c r="W134" s="242">
        <f t="shared" si="12"/>
        <v>231.21023567788922</v>
      </c>
      <c r="X134" s="242">
        <f t="shared" si="48"/>
        <v>38.338748023453164</v>
      </c>
      <c r="Y134" s="243">
        <f t="shared" si="123"/>
        <v>20750.015376485499</v>
      </c>
      <c r="Z134" s="245"/>
      <c r="AA134" s="240">
        <f>VLOOKUP(AC134,[2]תחזיות!$B$4:$H$1000,6)</f>
        <v>1.0473545454545466E-2</v>
      </c>
      <c r="AB134" s="134">
        <f t="shared" si="13"/>
        <v>8.7279545454545552E-4</v>
      </c>
      <c r="AC134" s="237">
        <v>82</v>
      </c>
      <c r="AD134" s="242">
        <f t="shared" si="124"/>
        <v>23371.857796198761</v>
      </c>
      <c r="AE134" s="242">
        <f t="shared" si="51"/>
        <v>254.84966275581039</v>
      </c>
      <c r="AF134" s="242">
        <f t="shared" si="14"/>
        <v>218.60164256263178</v>
      </c>
      <c r="AG134" s="242">
        <f t="shared" si="52"/>
        <v>36.248020193178611</v>
      </c>
      <c r="AH134" s="243">
        <f t="shared" si="125"/>
        <v>20199.931231606104</v>
      </c>
      <c r="AI134" s="245"/>
      <c r="AJ134" s="241">
        <f t="shared" si="105"/>
        <v>3.5019999999999996E-2</v>
      </c>
      <c r="AK134" s="241">
        <f t="shared" si="126"/>
        <v>2.9183333333333331E-3</v>
      </c>
      <c r="AL134" s="240">
        <f>VLOOKUP(AN134,[2]תחזיות!$B$4:$H$1000,5)</f>
        <v>1.1520900000000014E-2</v>
      </c>
      <c r="AM134" s="134">
        <f t="shared" si="110"/>
        <v>9.6007500000000121E-4</v>
      </c>
      <c r="AN134" s="237">
        <v>82</v>
      </c>
      <c r="AO134" s="242">
        <f t="shared" si="127"/>
        <v>0</v>
      </c>
      <c r="AP134" s="242">
        <f t="shared" si="157"/>
        <v>0</v>
      </c>
      <c r="AQ134" s="242">
        <f t="shared" si="16"/>
        <v>0</v>
      </c>
      <c r="AR134" s="242">
        <f t="shared" si="128"/>
        <v>0</v>
      </c>
      <c r="AS134" s="243">
        <f t="shared" si="129"/>
        <v>0</v>
      </c>
      <c r="AT134" s="244"/>
      <c r="AU134" s="241">
        <f t="shared" si="106"/>
        <v>3.7620000000000001E-2</v>
      </c>
      <c r="AV134" s="241">
        <f t="shared" si="130"/>
        <v>3.1350000000000002E-3</v>
      </c>
      <c r="AW134" s="240">
        <f>VLOOKUP(AY134,[2]תחזיות!$B$4:$H$1000,7)</f>
        <v>1.9585530000000025E-2</v>
      </c>
      <c r="AX134" s="134">
        <f t="shared" si="17"/>
        <v>1.632127500000002E-3</v>
      </c>
      <c r="AY134" s="237">
        <v>82</v>
      </c>
      <c r="AZ134" s="242">
        <f t="shared" si="131"/>
        <v>0</v>
      </c>
      <c r="BA134" s="242">
        <f t="shared" si="158"/>
        <v>0</v>
      </c>
      <c r="BB134" s="242">
        <f t="shared" si="18"/>
        <v>0</v>
      </c>
      <c r="BC134" s="242">
        <f t="shared" si="132"/>
        <v>0</v>
      </c>
      <c r="BD134" s="243">
        <f t="shared" si="133"/>
        <v>0</v>
      </c>
      <c r="BE134" s="245"/>
      <c r="BF134" s="245"/>
      <c r="BG134" s="245"/>
      <c r="BH134" s="240">
        <f>VLOOKUP(BJ134,[2]תחזיות!$B$4:$H$1000,6)</f>
        <v>1.0473545454545466E-2</v>
      </c>
      <c r="BI134" s="134">
        <f t="shared" si="19"/>
        <v>8.7279545454545552E-4</v>
      </c>
      <c r="BJ134" s="237">
        <v>82</v>
      </c>
      <c r="BK134" s="242">
        <f t="shared" si="134"/>
        <v>0</v>
      </c>
      <c r="BL134" s="242">
        <f t="shared" si="159"/>
        <v>0</v>
      </c>
      <c r="BM134" s="242">
        <f t="shared" si="20"/>
        <v>0</v>
      </c>
      <c r="BN134" s="242">
        <f t="shared" si="65"/>
        <v>0</v>
      </c>
      <c r="BO134" s="243">
        <f t="shared" si="135"/>
        <v>0</v>
      </c>
      <c r="BP134" s="245"/>
      <c r="BQ134" s="246">
        <f>VLOOKUP(BT134,[2]תחזיות!$B$4:$E$1000,2)</f>
        <v>2.569113999999997E-2</v>
      </c>
      <c r="BR134" s="134">
        <f t="shared" si="21"/>
        <v>1.7242616666666641E-3</v>
      </c>
      <c r="BS134" s="3">
        <f t="shared" si="136"/>
        <v>2463</v>
      </c>
      <c r="BT134" s="237">
        <v>82</v>
      </c>
      <c r="BU134" s="238">
        <f t="shared" si="137"/>
        <v>152471.28956221393</v>
      </c>
      <c r="BV134" s="238">
        <f t="shared" si="138"/>
        <v>1175.1061518609313</v>
      </c>
      <c r="BW134" s="238">
        <f t="shared" si="22"/>
        <v>912.20575200157282</v>
      </c>
      <c r="BX134" s="238">
        <f t="shared" si="23"/>
        <v>262.90039985935852</v>
      </c>
      <c r="BY134" s="239">
        <f t="shared" si="139"/>
        <v>92924.289492539363</v>
      </c>
      <c r="CA134" s="246">
        <f>VLOOKUP(CD134,[2]תחזיות!$B$4:$E$1000,4)</f>
        <v>3.3912304799999959E-2</v>
      </c>
      <c r="CB134" s="134">
        <f t="shared" si="24"/>
        <v>2.4093587333333297E-3</v>
      </c>
      <c r="CC134" s="3">
        <f t="shared" si="140"/>
        <v>2463</v>
      </c>
      <c r="CD134" s="237">
        <v>82</v>
      </c>
      <c r="CE134" s="238">
        <f t="shared" si="141"/>
        <v>155531.41515765662</v>
      </c>
      <c r="CF134" s="238">
        <f t="shared" si="142"/>
        <v>1257.7001862588954</v>
      </c>
      <c r="CG134" s="238">
        <f t="shared" si="25"/>
        <v>882.96921284110363</v>
      </c>
      <c r="CH134" s="238">
        <f t="shared" si="26"/>
        <v>374.7309734177918</v>
      </c>
      <c r="CI134" s="239">
        <f t="shared" si="143"/>
        <v>98401.319160552492</v>
      </c>
      <c r="CJ134" s="1"/>
      <c r="CK134" s="246">
        <f>VLOOKUP(CN134,[2]תחזיות!$B$4:$E$1000,3)</f>
        <v>2.2340121739130411E-2</v>
      </c>
      <c r="CL134" s="134">
        <f t="shared" si="27"/>
        <v>1.4450101449275342E-3</v>
      </c>
      <c r="CM134" s="3">
        <f t="shared" si="144"/>
        <v>2463</v>
      </c>
      <c r="CN134" s="237">
        <v>82</v>
      </c>
      <c r="CO134" s="238">
        <f t="shared" si="145"/>
        <v>151547.14456880197</v>
      </c>
      <c r="CP134" s="238">
        <f t="shared" si="160"/>
        <v>1145.0418819934625</v>
      </c>
      <c r="CQ134" s="238">
        <f t="shared" si="28"/>
        <v>926.05472065674405</v>
      </c>
      <c r="CR134" s="238">
        <f t="shared" si="29"/>
        <v>218.98716133671851</v>
      </c>
      <c r="CS134" s="239">
        <f t="shared" si="146"/>
        <v>91464.914810192538</v>
      </c>
      <c r="CT134" s="1"/>
      <c r="CU134" s="237">
        <v>82</v>
      </c>
      <c r="CV134" s="238">
        <f t="shared" si="111"/>
        <v>483711.29661573132</v>
      </c>
      <c r="CW134" s="238">
        <f t="shared" si="111"/>
        <v>4576.8492766629397</v>
      </c>
      <c r="CX134" s="238">
        <f t="shared" si="111"/>
        <v>3568.0076759470453</v>
      </c>
      <c r="CY134" s="238">
        <f t="shared" si="111"/>
        <v>1008.8416007158943</v>
      </c>
      <c r="CZ134" s="238">
        <f t="shared" si="111"/>
        <v>371096.51456914446</v>
      </c>
      <c r="DB134" s="237">
        <v>82</v>
      </c>
      <c r="DC134" s="238">
        <f t="shared" si="112"/>
        <v>487968.48397567339</v>
      </c>
      <c r="DD134" s="238">
        <f t="shared" si="112"/>
        <v>4672.4962223716229</v>
      </c>
      <c r="DE134" s="238">
        <f t="shared" si="112"/>
        <v>3549.9674939717988</v>
      </c>
      <c r="DF134" s="238">
        <f t="shared" si="112"/>
        <v>1122.5287283998241</v>
      </c>
      <c r="DG134" s="238">
        <f t="shared" si="112"/>
        <v>377061.59283477126</v>
      </c>
      <c r="DH134" s="247"/>
      <c r="DI134" s="237">
        <v>82</v>
      </c>
      <c r="DJ134" s="238">
        <f t="shared" si="113"/>
        <v>482636.16200968646</v>
      </c>
      <c r="DK134" s="238">
        <f t="shared" si="113"/>
        <v>4545.1385971606578</v>
      </c>
      <c r="DL134" s="238">
        <f t="shared" si="113"/>
        <v>3580.4444086721819</v>
      </c>
      <c r="DM134" s="238">
        <f t="shared" si="113"/>
        <v>964.69418848847636</v>
      </c>
      <c r="DN134" s="238">
        <f t="shared" si="113"/>
        <v>369575.10433953186</v>
      </c>
      <c r="DP134" s="3">
        <f t="shared" si="147"/>
        <v>2463</v>
      </c>
      <c r="DQ134" s="237">
        <v>82</v>
      </c>
      <c r="DR134" s="238">
        <f t="shared" si="148"/>
        <v>0</v>
      </c>
      <c r="DS134" s="238">
        <f t="shared" si="149"/>
        <v>0</v>
      </c>
      <c r="DT134" s="238">
        <f t="shared" si="33"/>
        <v>0</v>
      </c>
      <c r="DU134" s="238">
        <f t="shared" si="150"/>
        <v>0</v>
      </c>
      <c r="DV134" s="239">
        <f t="shared" si="161"/>
        <v>0</v>
      </c>
      <c r="DX134" s="241">
        <f t="shared" si="107"/>
        <v>4.2499999999999996E-2</v>
      </c>
      <c r="DY134" s="241">
        <f t="shared" si="151"/>
        <v>3.5416666666666665E-3</v>
      </c>
      <c r="DZ134" s="237">
        <v>82</v>
      </c>
      <c r="EA134" s="242">
        <f t="shared" si="162"/>
        <v>0</v>
      </c>
      <c r="EB134" s="242">
        <f t="shared" si="163"/>
        <v>0</v>
      </c>
      <c r="EC134" s="242">
        <f t="shared" si="34"/>
        <v>0</v>
      </c>
      <c r="ED134" s="242">
        <f t="shared" si="114"/>
        <v>0</v>
      </c>
      <c r="EE134" s="243">
        <f t="shared" si="152"/>
        <v>0</v>
      </c>
      <c r="EF134" s="248"/>
      <c r="EG134" s="241">
        <f t="shared" si="108"/>
        <v>4.4600000000000001E-2</v>
      </c>
      <c r="EH134" s="241">
        <f t="shared" si="153"/>
        <v>3.7166666666666667E-3</v>
      </c>
      <c r="EI134" s="237">
        <v>82</v>
      </c>
      <c r="EJ134" s="242">
        <f t="shared" si="164"/>
        <v>0</v>
      </c>
      <c r="EK134" s="242">
        <f t="shared" si="165"/>
        <v>0</v>
      </c>
      <c r="EL134" s="242">
        <f t="shared" si="36"/>
        <v>0</v>
      </c>
      <c r="EM134" s="242">
        <f t="shared" si="115"/>
        <v>0</v>
      </c>
      <c r="EN134" s="243">
        <f t="shared" si="154"/>
        <v>0</v>
      </c>
      <c r="EO134" s="248"/>
      <c r="EP134" s="241">
        <f t="shared" si="109"/>
        <v>3.4599999999999999E-2</v>
      </c>
      <c r="EQ134" s="241">
        <f t="shared" si="155"/>
        <v>2.8833333333333332E-3</v>
      </c>
      <c r="ER134" s="237">
        <v>82</v>
      </c>
      <c r="ES134" s="242">
        <f t="shared" si="166"/>
        <v>0</v>
      </c>
      <c r="ET134" s="242">
        <f t="shared" si="167"/>
        <v>0</v>
      </c>
      <c r="EU134" s="242">
        <f t="shared" si="38"/>
        <v>0</v>
      </c>
      <c r="EV134" s="242">
        <f t="shared" si="116"/>
        <v>0</v>
      </c>
      <c r="EW134" s="243">
        <f t="shared" si="156"/>
        <v>0</v>
      </c>
    </row>
    <row r="135" spans="1:153" ht="14.25" customHeight="1" thickBot="1" x14ac:dyDescent="0.25">
      <c r="A135" s="3">
        <f t="shared" si="117"/>
        <v>2493</v>
      </c>
      <c r="B135" s="237">
        <v>83</v>
      </c>
      <c r="C135" s="238">
        <f t="shared" si="118"/>
        <v>305281.37159923295</v>
      </c>
      <c r="D135" s="238">
        <f t="shared" si="5"/>
        <v>3145.2470524113855</v>
      </c>
      <c r="E135" s="238">
        <f t="shared" si="6"/>
        <v>2441.4038901131557</v>
      </c>
      <c r="F135" s="238">
        <f t="shared" si="7"/>
        <v>703.8431622982298</v>
      </c>
      <c r="G135" s="239">
        <f t="shared" si="119"/>
        <v>261055.50535014461</v>
      </c>
      <c r="I135" s="240">
        <f>VLOOKUP(K135,[2]תחזיות!$B$4:$H$1000,5)</f>
        <v>1.1539200000000015E-2</v>
      </c>
      <c r="J135" s="134">
        <f t="shared" si="8"/>
        <v>9.6160000000000126E-4</v>
      </c>
      <c r="K135" s="237">
        <v>83</v>
      </c>
      <c r="L135" s="242">
        <f t="shared" si="120"/>
        <v>23325.24153506177</v>
      </c>
      <c r="M135" s="242">
        <f t="shared" si="44"/>
        <v>256.74271901383349</v>
      </c>
      <c r="N135" s="242">
        <f t="shared" si="9"/>
        <v>220.56699718862197</v>
      </c>
      <c r="O135" s="242">
        <f t="shared" si="10"/>
        <v>36.175721825211518</v>
      </c>
      <c r="P135" s="243">
        <f t="shared" si="121"/>
        <v>20518.709497885702</v>
      </c>
      <c r="Q135" s="244"/>
      <c r="R135" s="240">
        <f>VLOOKUP(T135,[2]תחזיות!$B$4:$H$1000,7)</f>
        <v>1.9616640000000025E-2</v>
      </c>
      <c r="S135" s="134">
        <f t="shared" si="11"/>
        <v>1.634720000000002E-3</v>
      </c>
      <c r="T135" s="237">
        <v>83</v>
      </c>
      <c r="U135" s="242">
        <f t="shared" si="122"/>
        <v>24528.731103580481</v>
      </c>
      <c r="V135" s="242">
        <f t="shared" si="47"/>
        <v>269.98962081597858</v>
      </c>
      <c r="W135" s="242">
        <f t="shared" si="12"/>
        <v>231.94737581736999</v>
      </c>
      <c r="X135" s="242">
        <f t="shared" si="48"/>
        <v>38.042244998608595</v>
      </c>
      <c r="Y135" s="243">
        <f t="shared" si="123"/>
        <v>21020.004997301476</v>
      </c>
      <c r="Z135" s="245"/>
      <c r="AA135" s="240">
        <f>VLOOKUP(AC135,[2]תחזיות!$B$4:$H$1000,6)</f>
        <v>1.0490181818181831E-2</v>
      </c>
      <c r="AB135" s="134">
        <f t="shared" si="13"/>
        <v>8.741818181818192E-4</v>
      </c>
      <c r="AC135" s="237">
        <v>83</v>
      </c>
      <c r="AD135" s="242">
        <f t="shared" si="124"/>
        <v>23173.496309197344</v>
      </c>
      <c r="AE135" s="242">
        <f t="shared" si="51"/>
        <v>255.07244769736124</v>
      </c>
      <c r="AF135" s="242">
        <f t="shared" si="14"/>
        <v>219.13207147707834</v>
      </c>
      <c r="AG135" s="242">
        <f t="shared" si="52"/>
        <v>35.940376220282893</v>
      </c>
      <c r="AH135" s="243">
        <f t="shared" si="125"/>
        <v>20455.003679303467</v>
      </c>
      <c r="AI135" s="245"/>
      <c r="AJ135" s="241">
        <f t="shared" si="105"/>
        <v>3.5019999999999996E-2</v>
      </c>
      <c r="AK135" s="241">
        <f t="shared" si="126"/>
        <v>2.9183333333333331E-3</v>
      </c>
      <c r="AL135" s="240">
        <f>VLOOKUP(AN135,[2]תחזיות!$B$4:$H$1000,5)</f>
        <v>1.1539200000000015E-2</v>
      </c>
      <c r="AM135" s="134">
        <f t="shared" si="110"/>
        <v>9.6160000000000126E-4</v>
      </c>
      <c r="AN135" s="237">
        <v>83</v>
      </c>
      <c r="AO135" s="242">
        <f t="shared" si="127"/>
        <v>0</v>
      </c>
      <c r="AP135" s="242">
        <f t="shared" si="157"/>
        <v>0</v>
      </c>
      <c r="AQ135" s="242">
        <f t="shared" si="16"/>
        <v>0</v>
      </c>
      <c r="AR135" s="242">
        <f t="shared" si="128"/>
        <v>0</v>
      </c>
      <c r="AS135" s="243">
        <f t="shared" si="129"/>
        <v>0</v>
      </c>
      <c r="AT135" s="244"/>
      <c r="AU135" s="241">
        <f t="shared" si="106"/>
        <v>3.7620000000000001E-2</v>
      </c>
      <c r="AV135" s="241">
        <f t="shared" si="130"/>
        <v>3.1350000000000002E-3</v>
      </c>
      <c r="AW135" s="240">
        <f>VLOOKUP(AY135,[2]תחזיות!$B$4:$H$1000,7)</f>
        <v>1.9616640000000025E-2</v>
      </c>
      <c r="AX135" s="134">
        <f t="shared" si="17"/>
        <v>1.634720000000002E-3</v>
      </c>
      <c r="AY135" s="237">
        <v>83</v>
      </c>
      <c r="AZ135" s="242">
        <f t="shared" si="131"/>
        <v>0</v>
      </c>
      <c r="BA135" s="242">
        <f t="shared" si="158"/>
        <v>0</v>
      </c>
      <c r="BB135" s="242">
        <f t="shared" si="18"/>
        <v>0</v>
      </c>
      <c r="BC135" s="242">
        <f t="shared" si="132"/>
        <v>0</v>
      </c>
      <c r="BD135" s="243">
        <f t="shared" si="133"/>
        <v>0</v>
      </c>
      <c r="BE135" s="245"/>
      <c r="BF135" s="245"/>
      <c r="BG135" s="245"/>
      <c r="BH135" s="240">
        <f>VLOOKUP(BJ135,[2]תחזיות!$B$4:$H$1000,6)</f>
        <v>1.0490181818181831E-2</v>
      </c>
      <c r="BI135" s="134">
        <f t="shared" si="19"/>
        <v>8.741818181818192E-4</v>
      </c>
      <c r="BJ135" s="237">
        <v>83</v>
      </c>
      <c r="BK135" s="242">
        <f t="shared" si="134"/>
        <v>0</v>
      </c>
      <c r="BL135" s="242">
        <f t="shared" si="159"/>
        <v>0</v>
      </c>
      <c r="BM135" s="242">
        <f t="shared" si="20"/>
        <v>0</v>
      </c>
      <c r="BN135" s="242">
        <f t="shared" si="65"/>
        <v>0</v>
      </c>
      <c r="BO135" s="243">
        <f t="shared" si="135"/>
        <v>0</v>
      </c>
      <c r="BP135" s="245"/>
      <c r="BQ135" s="246">
        <f>VLOOKUP(BT135,[2]תחזיות!$B$4:$E$1000,2)</f>
        <v>2.582261999999997E-2</v>
      </c>
      <c r="BR135" s="134">
        <f t="shared" si="21"/>
        <v>1.7352183333333307E-3</v>
      </c>
      <c r="BS135" s="3">
        <f t="shared" si="136"/>
        <v>2493</v>
      </c>
      <c r="BT135" s="237">
        <v>83</v>
      </c>
      <c r="BU135" s="238">
        <f t="shared" si="137"/>
        <v>151559.08381021235</v>
      </c>
      <c r="BV135" s="238">
        <f t="shared" si="138"/>
        <v>1176.0117828590771</v>
      </c>
      <c r="BW135" s="238">
        <f t="shared" si="22"/>
        <v>913.02368204839388</v>
      </c>
      <c r="BX135" s="238">
        <f t="shared" si="23"/>
        <v>262.98810081068325</v>
      </c>
      <c r="BY135" s="239">
        <f t="shared" si="139"/>
        <v>94100.301275398437</v>
      </c>
      <c r="CA135" s="246">
        <f>VLOOKUP(CD135,[2]תחזיות!$B$4:$E$1000,4)</f>
        <v>3.408585839999996E-2</v>
      </c>
      <c r="CB135" s="134">
        <f t="shared" si="24"/>
        <v>2.4238215333333298E-3</v>
      </c>
      <c r="CC135" s="3">
        <f t="shared" si="140"/>
        <v>2493</v>
      </c>
      <c r="CD135" s="237">
        <v>83</v>
      </c>
      <c r="CE135" s="238">
        <f t="shared" si="141"/>
        <v>154648.44594481552</v>
      </c>
      <c r="CF135" s="238">
        <f t="shared" si="142"/>
        <v>1258.9569091261617</v>
      </c>
      <c r="CG135" s="238">
        <f t="shared" si="25"/>
        <v>884.11667574858234</v>
      </c>
      <c r="CH135" s="238">
        <f t="shared" si="26"/>
        <v>374.84023337757935</v>
      </c>
      <c r="CI135" s="239">
        <f t="shared" si="143"/>
        <v>99660.276069678657</v>
      </c>
      <c r="CJ135" s="1"/>
      <c r="CK135" s="246">
        <f>VLOOKUP(CN135,[2]תחזיות!$B$4:$E$1000,3)</f>
        <v>2.2454452173913019E-2</v>
      </c>
      <c r="CL135" s="134">
        <f t="shared" si="27"/>
        <v>1.4545376811594183E-3</v>
      </c>
      <c r="CM135" s="3">
        <f t="shared" si="144"/>
        <v>2493</v>
      </c>
      <c r="CN135" s="237">
        <v>83</v>
      </c>
      <c r="CO135" s="238">
        <f t="shared" si="145"/>
        <v>150621.08984814523</v>
      </c>
      <c r="CP135" s="238">
        <f t="shared" si="160"/>
        <v>1145.8148132354922</v>
      </c>
      <c r="CQ135" s="238">
        <f t="shared" si="28"/>
        <v>926.73076247406675</v>
      </c>
      <c r="CR135" s="238">
        <f t="shared" si="29"/>
        <v>219.08405076142554</v>
      </c>
      <c r="CS135" s="239">
        <f t="shared" si="146"/>
        <v>92610.729623428037</v>
      </c>
      <c r="CT135" s="1"/>
      <c r="CU135" s="237">
        <v>83</v>
      </c>
      <c r="CV135" s="238">
        <f t="shared" si="111"/>
        <v>480165.69694450707</v>
      </c>
      <c r="CW135" s="238">
        <f t="shared" si="111"/>
        <v>4578.0015542842957</v>
      </c>
      <c r="CX135" s="238">
        <f t="shared" si="111"/>
        <v>3574.9945693501713</v>
      </c>
      <c r="CY135" s="238">
        <f t="shared" si="111"/>
        <v>1003.0069849341246</v>
      </c>
      <c r="CZ135" s="238">
        <f t="shared" si="111"/>
        <v>375674.51612342877</v>
      </c>
      <c r="DB135" s="237">
        <v>83</v>
      </c>
      <c r="DC135" s="238">
        <f t="shared" si="112"/>
        <v>484458.54864762898</v>
      </c>
      <c r="DD135" s="238">
        <f t="shared" si="112"/>
        <v>4674.1935823535259</v>
      </c>
      <c r="DE135" s="238">
        <f t="shared" si="112"/>
        <v>3557.4679416791078</v>
      </c>
      <c r="DF135" s="238">
        <f t="shared" si="112"/>
        <v>1116.7256406744177</v>
      </c>
      <c r="DG135" s="238">
        <f t="shared" si="112"/>
        <v>381735.78641712473</v>
      </c>
      <c r="DH135" s="247"/>
      <c r="DI135" s="237">
        <v>83</v>
      </c>
      <c r="DJ135" s="238">
        <f t="shared" si="113"/>
        <v>479075.95775657555</v>
      </c>
      <c r="DK135" s="238">
        <f t="shared" si="113"/>
        <v>4546.1343133442388</v>
      </c>
      <c r="DL135" s="238">
        <f t="shared" si="113"/>
        <v>3587.2667240643004</v>
      </c>
      <c r="DM135" s="238">
        <f t="shared" si="113"/>
        <v>958.86758927993833</v>
      </c>
      <c r="DN135" s="238">
        <f t="shared" si="113"/>
        <v>374121.23865287611</v>
      </c>
      <c r="DP135" s="3">
        <f t="shared" si="147"/>
        <v>2493</v>
      </c>
      <c r="DQ135" s="237">
        <v>83</v>
      </c>
      <c r="DR135" s="238">
        <f t="shared" si="148"/>
        <v>0</v>
      </c>
      <c r="DS135" s="238">
        <f t="shared" si="149"/>
        <v>0</v>
      </c>
      <c r="DT135" s="238">
        <f t="shared" si="33"/>
        <v>0</v>
      </c>
      <c r="DU135" s="238">
        <f t="shared" si="150"/>
        <v>0</v>
      </c>
      <c r="DV135" s="239">
        <f t="shared" si="161"/>
        <v>0</v>
      </c>
      <c r="DX135" s="241">
        <f t="shared" si="107"/>
        <v>4.2499999999999996E-2</v>
      </c>
      <c r="DY135" s="241">
        <f t="shared" si="151"/>
        <v>3.5416666666666665E-3</v>
      </c>
      <c r="DZ135" s="237">
        <v>83</v>
      </c>
      <c r="EA135" s="242">
        <f t="shared" si="162"/>
        <v>0</v>
      </c>
      <c r="EB135" s="242">
        <f t="shared" si="163"/>
        <v>0</v>
      </c>
      <c r="EC135" s="242">
        <f t="shared" si="34"/>
        <v>0</v>
      </c>
      <c r="ED135" s="242">
        <f t="shared" si="114"/>
        <v>0</v>
      </c>
      <c r="EE135" s="243">
        <f t="shared" si="152"/>
        <v>0</v>
      </c>
      <c r="EF135" s="248"/>
      <c r="EG135" s="241">
        <f t="shared" si="108"/>
        <v>4.4600000000000001E-2</v>
      </c>
      <c r="EH135" s="241">
        <f t="shared" si="153"/>
        <v>3.7166666666666667E-3</v>
      </c>
      <c r="EI135" s="237">
        <v>83</v>
      </c>
      <c r="EJ135" s="242">
        <f t="shared" si="164"/>
        <v>0</v>
      </c>
      <c r="EK135" s="242">
        <f t="shared" si="165"/>
        <v>0</v>
      </c>
      <c r="EL135" s="242">
        <f t="shared" si="36"/>
        <v>0</v>
      </c>
      <c r="EM135" s="242">
        <f t="shared" si="115"/>
        <v>0</v>
      </c>
      <c r="EN135" s="243">
        <f t="shared" si="154"/>
        <v>0</v>
      </c>
      <c r="EO135" s="248"/>
      <c r="EP135" s="241">
        <f t="shared" si="109"/>
        <v>3.4599999999999999E-2</v>
      </c>
      <c r="EQ135" s="241">
        <f t="shared" si="155"/>
        <v>2.8833333333333332E-3</v>
      </c>
      <c r="ER135" s="237">
        <v>83</v>
      </c>
      <c r="ES135" s="242">
        <f t="shared" si="166"/>
        <v>0</v>
      </c>
      <c r="ET135" s="242">
        <f t="shared" si="167"/>
        <v>0</v>
      </c>
      <c r="EU135" s="242">
        <f t="shared" si="38"/>
        <v>0</v>
      </c>
      <c r="EV135" s="242">
        <f t="shared" si="116"/>
        <v>0</v>
      </c>
      <c r="EW135" s="243">
        <f t="shared" si="156"/>
        <v>0</v>
      </c>
    </row>
    <row r="136" spans="1:153" ht="14.25" customHeight="1" thickBot="1" x14ac:dyDescent="0.25">
      <c r="A136" s="3">
        <f t="shared" si="117"/>
        <v>2524</v>
      </c>
      <c r="B136" s="237">
        <v>84</v>
      </c>
      <c r="C136" s="238">
        <f t="shared" si="118"/>
        <v>302839.96770911978</v>
      </c>
      <c r="D136" s="238">
        <f t="shared" si="5"/>
        <v>3145.2470524113855</v>
      </c>
      <c r="E136" s="238">
        <f t="shared" si="6"/>
        <v>2447.0326824153613</v>
      </c>
      <c r="F136" s="238">
        <f t="shared" si="7"/>
        <v>698.2143699960244</v>
      </c>
      <c r="G136" s="239">
        <f t="shared" si="119"/>
        <v>264200.75240255601</v>
      </c>
      <c r="I136" s="240">
        <f>VLOOKUP(K136,[2]תחזיות!$B$4:$H$1000,5)</f>
        <v>1.1557500000000016E-2</v>
      </c>
      <c r="J136" s="134">
        <f t="shared" si="8"/>
        <v>9.6312500000000131E-4</v>
      </c>
      <c r="K136" s="237">
        <v>84</v>
      </c>
      <c r="L136" s="242">
        <f t="shared" si="120"/>
        <v>23126.927227537435</v>
      </c>
      <c r="M136" s="242">
        <f t="shared" si="44"/>
        <v>256.98999434508363</v>
      </c>
      <c r="N136" s="242">
        <f t="shared" si="9"/>
        <v>221.12184332089365</v>
      </c>
      <c r="O136" s="242">
        <f t="shared" si="10"/>
        <v>35.868151024189984</v>
      </c>
      <c r="P136" s="243">
        <f t="shared" si="121"/>
        <v>20775.699492230786</v>
      </c>
      <c r="Q136" s="244"/>
      <c r="R136" s="240">
        <f>VLOOKUP(T136,[2]תחזיות!$B$4:$H$1000,7)</f>
        <v>1.9647750000000026E-2</v>
      </c>
      <c r="S136" s="134">
        <f t="shared" si="11"/>
        <v>1.6373125000000023E-3</v>
      </c>
      <c r="T136" s="237">
        <v>84</v>
      </c>
      <c r="U136" s="242">
        <f t="shared" si="122"/>
        <v>24336.565155470373</v>
      </c>
      <c r="V136" s="242">
        <f t="shared" si="47"/>
        <v>270.43167819701085</v>
      </c>
      <c r="W136" s="242">
        <f t="shared" si="12"/>
        <v>232.68746834940637</v>
      </c>
      <c r="X136" s="242">
        <f t="shared" si="48"/>
        <v>37.744209847604488</v>
      </c>
      <c r="Y136" s="243">
        <f t="shared" si="123"/>
        <v>21290.436675498488</v>
      </c>
      <c r="Z136" s="245"/>
      <c r="AA136" s="240">
        <f>VLOOKUP(AC136,[2]תחזיות!$B$4:$H$1000,6)</f>
        <v>1.0506818181818195E-2</v>
      </c>
      <c r="AB136" s="134">
        <f t="shared" si="13"/>
        <v>8.7556818181818298E-4</v>
      </c>
      <c r="AC136" s="237">
        <v>84</v>
      </c>
      <c r="AD136" s="242">
        <f t="shared" si="124"/>
        <v>22974.462348680681</v>
      </c>
      <c r="AE136" s="242">
        <f t="shared" si="51"/>
        <v>255.29578101662355</v>
      </c>
      <c r="AF136" s="242">
        <f t="shared" si="14"/>
        <v>219.66409172584565</v>
      </c>
      <c r="AG136" s="242">
        <f t="shared" si="52"/>
        <v>35.631689290777885</v>
      </c>
      <c r="AH136" s="243">
        <f t="shared" si="125"/>
        <v>20710.29946032009</v>
      </c>
      <c r="AI136" s="245"/>
      <c r="AJ136" s="241">
        <f t="shared" si="105"/>
        <v>3.5019999999999996E-2</v>
      </c>
      <c r="AK136" s="241">
        <f t="shared" si="126"/>
        <v>2.9183333333333331E-3</v>
      </c>
      <c r="AL136" s="240">
        <f>VLOOKUP(AN136,[2]תחזיות!$B$4:$H$1000,5)</f>
        <v>1.1557500000000016E-2</v>
      </c>
      <c r="AM136" s="134">
        <f t="shared" si="110"/>
        <v>9.6312500000000131E-4</v>
      </c>
      <c r="AN136" s="237">
        <v>84</v>
      </c>
      <c r="AO136" s="242">
        <f t="shared" si="127"/>
        <v>0</v>
      </c>
      <c r="AP136" s="242">
        <f t="shared" si="157"/>
        <v>0</v>
      </c>
      <c r="AQ136" s="242">
        <f t="shared" si="16"/>
        <v>0</v>
      </c>
      <c r="AR136" s="242">
        <f t="shared" si="128"/>
        <v>0</v>
      </c>
      <c r="AS136" s="243">
        <f t="shared" si="129"/>
        <v>0</v>
      </c>
      <c r="AT136" s="244"/>
      <c r="AU136" s="241">
        <f t="shared" si="106"/>
        <v>3.7620000000000001E-2</v>
      </c>
      <c r="AV136" s="241">
        <f t="shared" si="130"/>
        <v>3.1350000000000002E-3</v>
      </c>
      <c r="AW136" s="240">
        <f>VLOOKUP(AY136,[2]תחזיות!$B$4:$H$1000,7)</f>
        <v>1.9647750000000026E-2</v>
      </c>
      <c r="AX136" s="134">
        <f t="shared" si="17"/>
        <v>1.6373125000000023E-3</v>
      </c>
      <c r="AY136" s="237">
        <v>84</v>
      </c>
      <c r="AZ136" s="242">
        <f t="shared" si="131"/>
        <v>0</v>
      </c>
      <c r="BA136" s="242">
        <f t="shared" si="158"/>
        <v>0</v>
      </c>
      <c r="BB136" s="242">
        <f t="shared" si="18"/>
        <v>0</v>
      </c>
      <c r="BC136" s="242">
        <f t="shared" si="132"/>
        <v>0</v>
      </c>
      <c r="BD136" s="243">
        <f t="shared" si="133"/>
        <v>0</v>
      </c>
      <c r="BE136" s="245"/>
      <c r="BF136" s="245"/>
      <c r="BG136" s="245"/>
      <c r="BH136" s="240">
        <f>VLOOKUP(BJ136,[2]תחזיות!$B$4:$H$1000,6)</f>
        <v>1.0506818181818195E-2</v>
      </c>
      <c r="BI136" s="134">
        <f t="shared" si="19"/>
        <v>8.7556818181818298E-4</v>
      </c>
      <c r="BJ136" s="237">
        <v>84</v>
      </c>
      <c r="BK136" s="242">
        <f t="shared" si="134"/>
        <v>0</v>
      </c>
      <c r="BL136" s="242">
        <f t="shared" si="159"/>
        <v>0</v>
      </c>
      <c r="BM136" s="242">
        <f t="shared" si="20"/>
        <v>0</v>
      </c>
      <c r="BN136" s="242">
        <f t="shared" si="65"/>
        <v>0</v>
      </c>
      <c r="BO136" s="243">
        <f t="shared" si="135"/>
        <v>0</v>
      </c>
      <c r="BP136" s="245"/>
      <c r="BQ136" s="246">
        <f>VLOOKUP(BT136,[2]תחזיות!$B$4:$E$1000,2)</f>
        <v>2.595409999999997E-2</v>
      </c>
      <c r="BR136" s="134">
        <f t="shared" si="21"/>
        <v>1.7461749999999974E-3</v>
      </c>
      <c r="BS136" s="3">
        <f t="shared" si="136"/>
        <v>2524</v>
      </c>
      <c r="BT136" s="237">
        <v>84</v>
      </c>
      <c r="BU136" s="238">
        <f t="shared" si="137"/>
        <v>150646.06012816395</v>
      </c>
      <c r="BV136" s="238">
        <f t="shared" si="138"/>
        <v>1176.9119580220236</v>
      </c>
      <c r="BW136" s="238">
        <f t="shared" si="22"/>
        <v>913.85757397772727</v>
      </c>
      <c r="BX136" s="238">
        <f t="shared" si="23"/>
        <v>263.05438404429628</v>
      </c>
      <c r="BY136" s="239">
        <f t="shared" si="139"/>
        <v>95277.213233420465</v>
      </c>
      <c r="CA136" s="246">
        <f>VLOOKUP(CD136,[2]תחזיות!$B$4:$E$1000,4)</f>
        <v>3.4259411999999961E-2</v>
      </c>
      <c r="CB136" s="134">
        <f t="shared" si="24"/>
        <v>2.4382843333333299E-3</v>
      </c>
      <c r="CC136" s="3">
        <f t="shared" si="140"/>
        <v>2524</v>
      </c>
      <c r="CD136" s="237">
        <v>84</v>
      </c>
      <c r="CE136" s="238">
        <f t="shared" si="141"/>
        <v>153764.32926906695</v>
      </c>
      <c r="CF136" s="238">
        <f t="shared" si="142"/>
        <v>1260.2063816807372</v>
      </c>
      <c r="CG136" s="238">
        <f t="shared" si="25"/>
        <v>885.28522659846362</v>
      </c>
      <c r="CH136" s="238">
        <f t="shared" si="26"/>
        <v>374.92115508227351</v>
      </c>
      <c r="CI136" s="239">
        <f t="shared" si="143"/>
        <v>100920.48245135939</v>
      </c>
      <c r="CJ136" s="1"/>
      <c r="CK136" s="246">
        <f>VLOOKUP(CN136,[2]תחזיות!$B$4:$E$1000,3)</f>
        <v>2.2568782608695628E-2</v>
      </c>
      <c r="CL136" s="134">
        <f t="shared" si="27"/>
        <v>1.4640652173913023E-3</v>
      </c>
      <c r="CM136" s="3">
        <f t="shared" si="144"/>
        <v>2524</v>
      </c>
      <c r="CN136" s="237">
        <v>84</v>
      </c>
      <c r="CO136" s="238">
        <f t="shared" si="145"/>
        <v>149694.35908567117</v>
      </c>
      <c r="CP136" s="238">
        <f t="shared" si="160"/>
        <v>1146.5830059961779</v>
      </c>
      <c r="CQ136" s="238">
        <f t="shared" si="28"/>
        <v>927.42070161916308</v>
      </c>
      <c r="CR136" s="238">
        <f t="shared" si="29"/>
        <v>219.16230437701483</v>
      </c>
      <c r="CS136" s="239">
        <f t="shared" si="146"/>
        <v>93757.31262942421</v>
      </c>
      <c r="CT136" s="1"/>
      <c r="CU136" s="237">
        <v>84</v>
      </c>
      <c r="CV136" s="238">
        <f t="shared" si="111"/>
        <v>476612.95506482117</v>
      </c>
      <c r="CW136" s="238">
        <f t="shared" si="111"/>
        <v>4579.1490047784928</v>
      </c>
      <c r="CX136" s="238">
        <f t="shared" si="111"/>
        <v>3582.012099713982</v>
      </c>
      <c r="CY136" s="238">
        <f t="shared" si="111"/>
        <v>997.13690506451064</v>
      </c>
      <c r="CZ136" s="238">
        <f t="shared" si="111"/>
        <v>380253.6651282073</v>
      </c>
      <c r="DB136" s="237">
        <v>84</v>
      </c>
      <c r="DC136" s="238">
        <f t="shared" si="112"/>
        <v>480940.86213365709</v>
      </c>
      <c r="DD136" s="238">
        <f t="shared" si="112"/>
        <v>4675.8851122891338</v>
      </c>
      <c r="DE136" s="238">
        <f t="shared" si="112"/>
        <v>3565.0053773632312</v>
      </c>
      <c r="DF136" s="238">
        <f t="shared" si="112"/>
        <v>1110.8797349259025</v>
      </c>
      <c r="DG136" s="238">
        <f t="shared" si="112"/>
        <v>386411.6715294139</v>
      </c>
      <c r="DH136" s="247"/>
      <c r="DI136" s="237">
        <v>84</v>
      </c>
      <c r="DJ136" s="238">
        <f t="shared" si="113"/>
        <v>475508.78914347163</v>
      </c>
      <c r="DK136" s="238">
        <f t="shared" si="113"/>
        <v>4547.1258394241868</v>
      </c>
      <c r="DL136" s="238">
        <f t="shared" si="113"/>
        <v>3594.1174757603699</v>
      </c>
      <c r="DM136" s="238">
        <f t="shared" si="113"/>
        <v>953.00836366381714</v>
      </c>
      <c r="DN136" s="238">
        <f t="shared" si="113"/>
        <v>378668.36449230032</v>
      </c>
      <c r="DP136" s="3">
        <f t="shared" si="147"/>
        <v>2524</v>
      </c>
      <c r="DQ136" s="237">
        <v>84</v>
      </c>
      <c r="DR136" s="238">
        <f t="shared" si="148"/>
        <v>0</v>
      </c>
      <c r="DS136" s="238">
        <f t="shared" si="149"/>
        <v>0</v>
      </c>
      <c r="DT136" s="238">
        <f t="shared" si="33"/>
        <v>0</v>
      </c>
      <c r="DU136" s="238">
        <f t="shared" si="150"/>
        <v>0</v>
      </c>
      <c r="DV136" s="239">
        <f t="shared" si="161"/>
        <v>0</v>
      </c>
      <c r="DX136" s="241">
        <f t="shared" si="107"/>
        <v>4.2499999999999996E-2</v>
      </c>
      <c r="DY136" s="241">
        <f t="shared" si="151"/>
        <v>3.5416666666666665E-3</v>
      </c>
      <c r="DZ136" s="237">
        <v>84</v>
      </c>
      <c r="EA136" s="242">
        <f t="shared" si="162"/>
        <v>0</v>
      </c>
      <c r="EB136" s="242">
        <f t="shared" si="163"/>
        <v>0</v>
      </c>
      <c r="EC136" s="242">
        <f t="shared" si="34"/>
        <v>0</v>
      </c>
      <c r="ED136" s="242">
        <f t="shared" si="114"/>
        <v>0</v>
      </c>
      <c r="EE136" s="243">
        <f t="shared" si="152"/>
        <v>0</v>
      </c>
      <c r="EF136" s="248"/>
      <c r="EG136" s="241">
        <f t="shared" si="108"/>
        <v>4.4600000000000001E-2</v>
      </c>
      <c r="EH136" s="241">
        <f t="shared" si="153"/>
        <v>3.7166666666666667E-3</v>
      </c>
      <c r="EI136" s="237">
        <v>84</v>
      </c>
      <c r="EJ136" s="242">
        <f t="shared" si="164"/>
        <v>0</v>
      </c>
      <c r="EK136" s="242">
        <f t="shared" si="165"/>
        <v>0</v>
      </c>
      <c r="EL136" s="242">
        <f t="shared" si="36"/>
        <v>0</v>
      </c>
      <c r="EM136" s="242">
        <f t="shared" si="115"/>
        <v>0</v>
      </c>
      <c r="EN136" s="243">
        <f t="shared" si="154"/>
        <v>0</v>
      </c>
      <c r="EO136" s="248"/>
      <c r="EP136" s="241">
        <f t="shared" si="109"/>
        <v>3.4599999999999999E-2</v>
      </c>
      <c r="EQ136" s="241">
        <f t="shared" si="155"/>
        <v>2.8833333333333332E-3</v>
      </c>
      <c r="ER136" s="237">
        <v>84</v>
      </c>
      <c r="ES136" s="242">
        <f t="shared" si="166"/>
        <v>0</v>
      </c>
      <c r="ET136" s="242">
        <f t="shared" si="167"/>
        <v>0</v>
      </c>
      <c r="EU136" s="242">
        <f t="shared" si="38"/>
        <v>0</v>
      </c>
      <c r="EV136" s="242">
        <f t="shared" si="116"/>
        <v>0</v>
      </c>
      <c r="EW136" s="243">
        <f t="shared" si="156"/>
        <v>0</v>
      </c>
    </row>
    <row r="137" spans="1:153" ht="14.25" customHeight="1" thickBot="1" x14ac:dyDescent="0.25">
      <c r="A137" s="3">
        <f t="shared" si="117"/>
        <v>2554</v>
      </c>
      <c r="B137" s="237">
        <v>85</v>
      </c>
      <c r="C137" s="238">
        <f t="shared" si="118"/>
        <v>300392.93502670439</v>
      </c>
      <c r="D137" s="238">
        <f t="shared" si="5"/>
        <v>3145.2470524113855</v>
      </c>
      <c r="E137" s="238">
        <f t="shared" si="6"/>
        <v>2452.6744522109298</v>
      </c>
      <c r="F137" s="238">
        <f t="shared" si="7"/>
        <v>692.57260020045567</v>
      </c>
      <c r="G137" s="239">
        <f t="shared" si="119"/>
        <v>267345.99945496739</v>
      </c>
      <c r="I137" s="240">
        <f>VLOOKUP(K137,[2]תחזיות!$B$4:$H$1000,5)</f>
        <v>1.1575800000000016E-2</v>
      </c>
      <c r="J137" s="134">
        <f t="shared" si="8"/>
        <v>9.6465000000000136E-4</v>
      </c>
      <c r="K137" s="237">
        <v>85</v>
      </c>
      <c r="L137" s="242">
        <f t="shared" si="120"/>
        <v>22927.901469380427</v>
      </c>
      <c r="M137" s="242">
        <f t="shared" si="44"/>
        <v>257.23789974312871</v>
      </c>
      <c r="N137" s="242">
        <f t="shared" si="9"/>
        <v>221.67842292719149</v>
      </c>
      <c r="O137" s="242">
        <f t="shared" si="10"/>
        <v>35.559476815937217</v>
      </c>
      <c r="P137" s="243">
        <f t="shared" si="121"/>
        <v>21032.937391973916</v>
      </c>
      <c r="Q137" s="244"/>
      <c r="R137" s="240">
        <f>VLOOKUP(T137,[2]תחזיות!$B$4:$H$1000,7)</f>
        <v>1.9678860000000027E-2</v>
      </c>
      <c r="S137" s="134">
        <f t="shared" si="11"/>
        <v>1.6399050000000023E-3</v>
      </c>
      <c r="T137" s="237">
        <v>85</v>
      </c>
      <c r="U137" s="242">
        <f t="shared" si="122"/>
        <v>24143.405756659464</v>
      </c>
      <c r="V137" s="242">
        <f t="shared" si="47"/>
        <v>270.87516045824452</v>
      </c>
      <c r="W137" s="242">
        <f t="shared" si="12"/>
        <v>233.43052653009215</v>
      </c>
      <c r="X137" s="242">
        <f t="shared" si="48"/>
        <v>37.444633928152385</v>
      </c>
      <c r="Y137" s="243">
        <f t="shared" si="123"/>
        <v>21561.311835956731</v>
      </c>
      <c r="Z137" s="245"/>
      <c r="AA137" s="240">
        <f>VLOOKUP(AC137,[2]תחזיות!$B$4:$H$1000,6)</f>
        <v>1.052345454545456E-2</v>
      </c>
      <c r="AB137" s="134">
        <f t="shared" si="13"/>
        <v>8.7695454545454665E-4</v>
      </c>
      <c r="AC137" s="237">
        <v>85</v>
      </c>
      <c r="AD137" s="242">
        <f t="shared" si="124"/>
        <v>22774.753180717176</v>
      </c>
      <c r="AE137" s="242">
        <f t="shared" si="51"/>
        <v>255.51966381222149</v>
      </c>
      <c r="AF137" s="242">
        <f t="shared" si="14"/>
        <v>220.1977086476833</v>
      </c>
      <c r="AG137" s="242">
        <f t="shared" si="52"/>
        <v>35.321955164538196</v>
      </c>
      <c r="AH137" s="243">
        <f t="shared" si="125"/>
        <v>20965.819124132311</v>
      </c>
      <c r="AI137" s="245"/>
      <c r="AJ137" s="241">
        <f t="shared" si="105"/>
        <v>3.5019999999999996E-2</v>
      </c>
      <c r="AK137" s="241">
        <f t="shared" si="126"/>
        <v>2.9183333333333331E-3</v>
      </c>
      <c r="AL137" s="240">
        <f>VLOOKUP(AN137,[2]תחזיות!$B$4:$H$1000,5)</f>
        <v>1.1575800000000016E-2</v>
      </c>
      <c r="AM137" s="134">
        <f t="shared" si="110"/>
        <v>9.6465000000000136E-4</v>
      </c>
      <c r="AN137" s="237">
        <v>85</v>
      </c>
      <c r="AO137" s="242">
        <f t="shared" si="127"/>
        <v>0</v>
      </c>
      <c r="AP137" s="242">
        <f t="shared" si="157"/>
        <v>0</v>
      </c>
      <c r="AQ137" s="242">
        <f t="shared" si="16"/>
        <v>0</v>
      </c>
      <c r="AR137" s="242">
        <f t="shared" si="128"/>
        <v>0</v>
      </c>
      <c r="AS137" s="243">
        <f t="shared" si="129"/>
        <v>0</v>
      </c>
      <c r="AT137" s="244"/>
      <c r="AU137" s="241">
        <f t="shared" si="106"/>
        <v>3.7620000000000001E-2</v>
      </c>
      <c r="AV137" s="241">
        <f t="shared" si="130"/>
        <v>3.1350000000000002E-3</v>
      </c>
      <c r="AW137" s="240">
        <f>VLOOKUP(AY137,[2]תחזיות!$B$4:$H$1000,7)</f>
        <v>1.9678860000000027E-2</v>
      </c>
      <c r="AX137" s="134">
        <f t="shared" si="17"/>
        <v>1.6399050000000023E-3</v>
      </c>
      <c r="AY137" s="237">
        <v>85</v>
      </c>
      <c r="AZ137" s="242">
        <f t="shared" si="131"/>
        <v>0</v>
      </c>
      <c r="BA137" s="242">
        <f t="shared" si="158"/>
        <v>0</v>
      </c>
      <c r="BB137" s="242">
        <f t="shared" si="18"/>
        <v>0</v>
      </c>
      <c r="BC137" s="242">
        <f t="shared" si="132"/>
        <v>0</v>
      </c>
      <c r="BD137" s="243">
        <f t="shared" si="133"/>
        <v>0</v>
      </c>
      <c r="BE137" s="245"/>
      <c r="BF137" s="245"/>
      <c r="BG137" s="245"/>
      <c r="BH137" s="240">
        <f>VLOOKUP(BJ137,[2]תחזיות!$B$4:$H$1000,6)</f>
        <v>1.052345454545456E-2</v>
      </c>
      <c r="BI137" s="134">
        <f t="shared" si="19"/>
        <v>8.7695454545454665E-4</v>
      </c>
      <c r="BJ137" s="237">
        <v>85</v>
      </c>
      <c r="BK137" s="242">
        <f t="shared" si="134"/>
        <v>0</v>
      </c>
      <c r="BL137" s="242">
        <f t="shared" si="159"/>
        <v>0</v>
      </c>
      <c r="BM137" s="242">
        <f t="shared" si="20"/>
        <v>0</v>
      </c>
      <c r="BN137" s="242">
        <f t="shared" si="65"/>
        <v>0</v>
      </c>
      <c r="BO137" s="243">
        <f t="shared" si="135"/>
        <v>0</v>
      </c>
      <c r="BP137" s="245"/>
      <c r="BQ137" s="246">
        <f>VLOOKUP(BT137,[2]תחזיות!$B$4:$E$1000,2)</f>
        <v>2.6085579999999969E-2</v>
      </c>
      <c r="BR137" s="134">
        <f t="shared" si="21"/>
        <v>1.757131666666664E-3</v>
      </c>
      <c r="BS137" s="3">
        <f t="shared" si="136"/>
        <v>2554</v>
      </c>
      <c r="BT137" s="237">
        <v>85</v>
      </c>
      <c r="BU137" s="238">
        <f t="shared" si="137"/>
        <v>149732.20255418622</v>
      </c>
      <c r="BV137" s="238">
        <f t="shared" si="138"/>
        <v>1177.8066669603431</v>
      </c>
      <c r="BW137" s="238">
        <f t="shared" si="22"/>
        <v>914.70747233263535</v>
      </c>
      <c r="BX137" s="238">
        <f t="shared" si="23"/>
        <v>263.09919462770779</v>
      </c>
      <c r="BY137" s="239">
        <f t="shared" si="139"/>
        <v>96455.019900380808</v>
      </c>
      <c r="CA137" s="246">
        <f>VLOOKUP(CD137,[2]תחזיות!$B$4:$E$1000,4)</f>
        <v>3.4432965599999962E-2</v>
      </c>
      <c r="CB137" s="134">
        <f t="shared" si="24"/>
        <v>2.45274713333333E-3</v>
      </c>
      <c r="CC137" s="3">
        <f t="shared" si="140"/>
        <v>2554</v>
      </c>
      <c r="CD137" s="237">
        <v>85</v>
      </c>
      <c r="CE137" s="238">
        <f t="shared" si="141"/>
        <v>152879.04404246848</v>
      </c>
      <c r="CF137" s="238">
        <f t="shared" si="142"/>
        <v>1261.4485853979734</v>
      </c>
      <c r="CG137" s="238">
        <f t="shared" si="25"/>
        <v>886.47494837606894</v>
      </c>
      <c r="CH137" s="238">
        <f t="shared" si="26"/>
        <v>374.97363702190444</v>
      </c>
      <c r="CI137" s="239">
        <f t="shared" si="143"/>
        <v>102181.93103675736</v>
      </c>
      <c r="CJ137" s="1"/>
      <c r="CK137" s="246">
        <f>VLOOKUP(CN137,[2]תחזיות!$B$4:$E$1000,3)</f>
        <v>2.2683113043478236E-2</v>
      </c>
      <c r="CL137" s="134">
        <f t="shared" si="27"/>
        <v>1.4735927536231863E-3</v>
      </c>
      <c r="CM137" s="3">
        <f t="shared" si="144"/>
        <v>2554</v>
      </c>
      <c r="CN137" s="237">
        <v>85</v>
      </c>
      <c r="CO137" s="238">
        <f t="shared" si="145"/>
        <v>148766.93838405202</v>
      </c>
      <c r="CP137" s="238">
        <f t="shared" si="160"/>
        <v>1147.3464525107327</v>
      </c>
      <c r="CQ137" s="238">
        <f t="shared" si="28"/>
        <v>928.12457012928655</v>
      </c>
      <c r="CR137" s="238">
        <f t="shared" si="29"/>
        <v>219.22188238144611</v>
      </c>
      <c r="CS137" s="239">
        <f t="shared" si="146"/>
        <v>94904.659081934937</v>
      </c>
      <c r="CT137" s="1"/>
      <c r="CU137" s="237">
        <v>85</v>
      </c>
      <c r="CV137" s="238">
        <f t="shared" si="111"/>
        <v>473053.03905027104</v>
      </c>
      <c r="CW137" s="238">
        <f t="shared" si="111"/>
        <v>4580.2916191148579</v>
      </c>
      <c r="CX137" s="238">
        <f t="shared" si="111"/>
        <v>3589.0603474707568</v>
      </c>
      <c r="CY137" s="238">
        <f t="shared" si="111"/>
        <v>991.23127164410062</v>
      </c>
      <c r="CZ137" s="238">
        <f t="shared" si="111"/>
        <v>384833.95674732211</v>
      </c>
      <c r="DB137" s="237">
        <v>85</v>
      </c>
      <c r="DC137" s="238">
        <f t="shared" si="112"/>
        <v>477415.38482583233</v>
      </c>
      <c r="DD137" s="238">
        <f t="shared" si="112"/>
        <v>4677.5707982676031</v>
      </c>
      <c r="DE137" s="238">
        <f t="shared" si="112"/>
        <v>3572.5799271170908</v>
      </c>
      <c r="DF137" s="238">
        <f t="shared" si="112"/>
        <v>1104.9908711505125</v>
      </c>
      <c r="DG137" s="238">
        <f t="shared" si="112"/>
        <v>391089.24232768151</v>
      </c>
      <c r="DH137" s="247"/>
      <c r="DI137" s="237">
        <v>85</v>
      </c>
      <c r="DJ137" s="238">
        <f t="shared" si="113"/>
        <v>471934.62659147358</v>
      </c>
      <c r="DK137" s="238">
        <f t="shared" si="113"/>
        <v>4548.1131687343395</v>
      </c>
      <c r="DL137" s="238">
        <f t="shared" si="113"/>
        <v>3600.9967309878994</v>
      </c>
      <c r="DM137" s="238">
        <f t="shared" si="113"/>
        <v>947.11643774643994</v>
      </c>
      <c r="DN137" s="238">
        <f t="shared" si="113"/>
        <v>383216.47766103467</v>
      </c>
      <c r="DP137" s="3">
        <f t="shared" si="147"/>
        <v>2554</v>
      </c>
      <c r="DQ137" s="237">
        <v>85</v>
      </c>
      <c r="DR137" s="238">
        <f t="shared" si="148"/>
        <v>0</v>
      </c>
      <c r="DS137" s="238">
        <f t="shared" si="149"/>
        <v>0</v>
      </c>
      <c r="DT137" s="238">
        <f t="shared" si="33"/>
        <v>0</v>
      </c>
      <c r="DU137" s="238">
        <f t="shared" si="150"/>
        <v>0</v>
      </c>
      <c r="DV137" s="239">
        <f t="shared" si="161"/>
        <v>0</v>
      </c>
      <c r="DX137" s="241">
        <f t="shared" si="107"/>
        <v>4.2499999999999996E-2</v>
      </c>
      <c r="DY137" s="241">
        <f t="shared" si="151"/>
        <v>3.5416666666666665E-3</v>
      </c>
      <c r="DZ137" s="237">
        <v>85</v>
      </c>
      <c r="EA137" s="242">
        <f t="shared" si="162"/>
        <v>0</v>
      </c>
      <c r="EB137" s="242">
        <f t="shared" si="163"/>
        <v>0</v>
      </c>
      <c r="EC137" s="242">
        <f t="shared" si="34"/>
        <v>0</v>
      </c>
      <c r="ED137" s="242">
        <f t="shared" si="114"/>
        <v>0</v>
      </c>
      <c r="EE137" s="243">
        <f t="shared" si="152"/>
        <v>0</v>
      </c>
      <c r="EF137" s="248"/>
      <c r="EG137" s="241">
        <f t="shared" si="108"/>
        <v>4.4600000000000001E-2</v>
      </c>
      <c r="EH137" s="241">
        <f t="shared" si="153"/>
        <v>3.7166666666666667E-3</v>
      </c>
      <c r="EI137" s="237">
        <v>85</v>
      </c>
      <c r="EJ137" s="242">
        <f t="shared" si="164"/>
        <v>0</v>
      </c>
      <c r="EK137" s="242">
        <f t="shared" si="165"/>
        <v>0</v>
      </c>
      <c r="EL137" s="242">
        <f t="shared" si="36"/>
        <v>0</v>
      </c>
      <c r="EM137" s="242">
        <f t="shared" si="115"/>
        <v>0</v>
      </c>
      <c r="EN137" s="243">
        <f t="shared" si="154"/>
        <v>0</v>
      </c>
      <c r="EO137" s="248"/>
      <c r="EP137" s="241">
        <f t="shared" si="109"/>
        <v>3.4599999999999999E-2</v>
      </c>
      <c r="EQ137" s="241">
        <f t="shared" si="155"/>
        <v>2.8833333333333332E-3</v>
      </c>
      <c r="ER137" s="237">
        <v>85</v>
      </c>
      <c r="ES137" s="242">
        <f t="shared" si="166"/>
        <v>0</v>
      </c>
      <c r="ET137" s="242">
        <f t="shared" si="167"/>
        <v>0</v>
      </c>
      <c r="EU137" s="242">
        <f t="shared" si="38"/>
        <v>0</v>
      </c>
      <c r="EV137" s="242">
        <f t="shared" si="116"/>
        <v>0</v>
      </c>
      <c r="EW137" s="243">
        <f t="shared" si="156"/>
        <v>0</v>
      </c>
    </row>
    <row r="138" spans="1:153" ht="14.25" customHeight="1" thickBot="1" x14ac:dyDescent="0.25">
      <c r="A138" s="3">
        <f t="shared" si="117"/>
        <v>2585</v>
      </c>
      <c r="B138" s="237">
        <v>86</v>
      </c>
      <c r="C138" s="238">
        <f t="shared" si="118"/>
        <v>297940.26057449344</v>
      </c>
      <c r="D138" s="238">
        <f t="shared" si="5"/>
        <v>3145.2470524113855</v>
      </c>
      <c r="E138" s="238">
        <f t="shared" si="6"/>
        <v>2458.3292294201938</v>
      </c>
      <c r="F138" s="238">
        <f t="shared" si="7"/>
        <v>686.91782299119154</v>
      </c>
      <c r="G138" s="239">
        <f t="shared" si="119"/>
        <v>270491.24650737876</v>
      </c>
      <c r="I138" s="240">
        <f>VLOOKUP(K138,[2]תחזיות!$B$4:$H$1000,5)</f>
        <v>1.1594100000000017E-2</v>
      </c>
      <c r="J138" s="134">
        <f t="shared" si="8"/>
        <v>9.6617500000000141E-4</v>
      </c>
      <c r="K138" s="237">
        <v>86</v>
      </c>
      <c r="L138" s="242">
        <f t="shared" si="120"/>
        <v>22728.161231505146</v>
      </c>
      <c r="M138" s="242">
        <f t="shared" si="44"/>
        <v>257.48643657091304</v>
      </c>
      <c r="N138" s="242">
        <f t="shared" si="9"/>
        <v>222.23674206834721</v>
      </c>
      <c r="O138" s="242">
        <f t="shared" si="10"/>
        <v>35.249694502565831</v>
      </c>
      <c r="P138" s="243">
        <f t="shared" si="121"/>
        <v>21290.42382854483</v>
      </c>
      <c r="Q138" s="244"/>
      <c r="R138" s="240">
        <f>VLOOKUP(T138,[2]תחזיות!$B$4:$H$1000,7)</f>
        <v>1.9709970000000028E-2</v>
      </c>
      <c r="S138" s="134">
        <f t="shared" si="11"/>
        <v>1.6424975000000023E-3</v>
      </c>
      <c r="T138" s="237">
        <v>86</v>
      </c>
      <c r="U138" s="242">
        <f t="shared" si="122"/>
        <v>23949.24730466992</v>
      </c>
      <c r="V138" s="242">
        <f t="shared" si="47"/>
        <v>271.32007223210923</v>
      </c>
      <c r="W138" s="242">
        <f t="shared" si="12"/>
        <v>234.17656368088507</v>
      </c>
      <c r="X138" s="242">
        <f t="shared" si="48"/>
        <v>37.143508551224159</v>
      </c>
      <c r="Y138" s="243">
        <f t="shared" si="123"/>
        <v>21832.63190818884</v>
      </c>
      <c r="Z138" s="245"/>
      <c r="AA138" s="240">
        <f>VLOOKUP(AC138,[2]תחזיות!$B$4:$H$1000,6)</f>
        <v>1.0540090909090924E-2</v>
      </c>
      <c r="AB138" s="134">
        <f t="shared" si="13"/>
        <v>8.7834090909091032E-4</v>
      </c>
      <c r="AC138" s="237">
        <v>86</v>
      </c>
      <c r="AD138" s="242">
        <f t="shared" si="124"/>
        <v>22574.366060826971</v>
      </c>
      <c r="AE138" s="242">
        <f t="shared" si="51"/>
        <v>255.74409718602496</v>
      </c>
      <c r="AF138" s="242">
        <f t="shared" si="14"/>
        <v>220.73292760094611</v>
      </c>
      <c r="AG138" s="242">
        <f t="shared" si="52"/>
        <v>35.011169585078846</v>
      </c>
      <c r="AH138" s="243">
        <f t="shared" si="125"/>
        <v>21221.563221318334</v>
      </c>
      <c r="AI138" s="245"/>
      <c r="AJ138" s="241">
        <f t="shared" si="105"/>
        <v>3.5019999999999996E-2</v>
      </c>
      <c r="AK138" s="241">
        <f t="shared" si="126"/>
        <v>2.9183333333333331E-3</v>
      </c>
      <c r="AL138" s="240">
        <f>VLOOKUP(AN138,[2]תחזיות!$B$4:$H$1000,5)</f>
        <v>1.1594100000000017E-2</v>
      </c>
      <c r="AM138" s="134">
        <f t="shared" si="110"/>
        <v>9.6617500000000141E-4</v>
      </c>
      <c r="AN138" s="237">
        <v>86</v>
      </c>
      <c r="AO138" s="242">
        <f t="shared" si="127"/>
        <v>0</v>
      </c>
      <c r="AP138" s="242">
        <f t="shared" si="157"/>
        <v>0</v>
      </c>
      <c r="AQ138" s="242">
        <f t="shared" si="16"/>
        <v>0</v>
      </c>
      <c r="AR138" s="242">
        <f t="shared" si="128"/>
        <v>0</v>
      </c>
      <c r="AS138" s="243">
        <f t="shared" si="129"/>
        <v>0</v>
      </c>
      <c r="AT138" s="244"/>
      <c r="AU138" s="241">
        <f t="shared" si="106"/>
        <v>3.7620000000000001E-2</v>
      </c>
      <c r="AV138" s="241">
        <f t="shared" si="130"/>
        <v>3.1350000000000002E-3</v>
      </c>
      <c r="AW138" s="240">
        <f>VLOOKUP(AY138,[2]תחזיות!$B$4:$H$1000,7)</f>
        <v>1.9709970000000028E-2</v>
      </c>
      <c r="AX138" s="134">
        <f t="shared" si="17"/>
        <v>1.6424975000000023E-3</v>
      </c>
      <c r="AY138" s="237">
        <v>86</v>
      </c>
      <c r="AZ138" s="242">
        <f t="shared" si="131"/>
        <v>0</v>
      </c>
      <c r="BA138" s="242">
        <f t="shared" si="158"/>
        <v>0</v>
      </c>
      <c r="BB138" s="242">
        <f t="shared" si="18"/>
        <v>0</v>
      </c>
      <c r="BC138" s="242">
        <f t="shared" si="132"/>
        <v>0</v>
      </c>
      <c r="BD138" s="243">
        <f t="shared" si="133"/>
        <v>0</v>
      </c>
      <c r="BE138" s="245"/>
      <c r="BF138" s="245"/>
      <c r="BG138" s="245"/>
      <c r="BH138" s="240">
        <f>VLOOKUP(BJ138,[2]תחזיות!$B$4:$H$1000,6)</f>
        <v>1.0540090909090924E-2</v>
      </c>
      <c r="BI138" s="134">
        <f t="shared" si="19"/>
        <v>8.7834090909091032E-4</v>
      </c>
      <c r="BJ138" s="237">
        <v>86</v>
      </c>
      <c r="BK138" s="242">
        <f t="shared" si="134"/>
        <v>0</v>
      </c>
      <c r="BL138" s="242">
        <f t="shared" si="159"/>
        <v>0</v>
      </c>
      <c r="BM138" s="242">
        <f t="shared" si="20"/>
        <v>0</v>
      </c>
      <c r="BN138" s="242">
        <f t="shared" si="65"/>
        <v>0</v>
      </c>
      <c r="BO138" s="243">
        <f t="shared" si="135"/>
        <v>0</v>
      </c>
      <c r="BP138" s="245"/>
      <c r="BQ138" s="246">
        <f>VLOOKUP(BT138,[2]תחזיות!$B$4:$E$1000,2)</f>
        <v>2.6217059999999969E-2</v>
      </c>
      <c r="BR138" s="134">
        <f t="shared" si="21"/>
        <v>1.7680883333333307E-3</v>
      </c>
      <c r="BS138" s="3">
        <f t="shared" si="136"/>
        <v>2585</v>
      </c>
      <c r="BT138" s="237">
        <v>86</v>
      </c>
      <c r="BU138" s="238">
        <f t="shared" si="137"/>
        <v>148817.49508185359</v>
      </c>
      <c r="BV138" s="238">
        <f t="shared" si="138"/>
        <v>1178.6958992992852</v>
      </c>
      <c r="BW138" s="238">
        <f t="shared" si="22"/>
        <v>915.57342244916958</v>
      </c>
      <c r="BX138" s="238">
        <f t="shared" si="23"/>
        <v>263.12247685011562</v>
      </c>
      <c r="BY138" s="239">
        <f t="shared" si="139"/>
        <v>97633.715799680096</v>
      </c>
      <c r="CA138" s="246">
        <f>VLOOKUP(CD138,[2]תחזיות!$B$4:$E$1000,4)</f>
        <v>3.4606519199999963E-2</v>
      </c>
      <c r="CB138" s="134">
        <f t="shared" si="24"/>
        <v>2.46720993333333E-3</v>
      </c>
      <c r="CC138" s="3">
        <f t="shared" si="140"/>
        <v>2585</v>
      </c>
      <c r="CD138" s="237">
        <v>86</v>
      </c>
      <c r="CE138" s="238">
        <f t="shared" si="141"/>
        <v>151992.56909409241</v>
      </c>
      <c r="CF138" s="238">
        <f t="shared" si="142"/>
        <v>1262.6835017675996</v>
      </c>
      <c r="CG138" s="238">
        <f t="shared" si="25"/>
        <v>887.68592550580229</v>
      </c>
      <c r="CH138" s="238">
        <f t="shared" si="26"/>
        <v>374.99757626179729</v>
      </c>
      <c r="CI138" s="239">
        <f t="shared" si="143"/>
        <v>103444.61453852497</v>
      </c>
      <c r="CJ138" s="1"/>
      <c r="CK138" s="246">
        <f>VLOOKUP(CN138,[2]תחזיות!$B$4:$E$1000,3)</f>
        <v>2.2797443478260845E-2</v>
      </c>
      <c r="CL138" s="134">
        <f t="shared" si="27"/>
        <v>1.4831202898550704E-3</v>
      </c>
      <c r="CM138" s="3">
        <f t="shared" si="144"/>
        <v>2585</v>
      </c>
      <c r="CN138" s="237">
        <v>86</v>
      </c>
      <c r="CO138" s="238">
        <f t="shared" si="145"/>
        <v>147838.81381392272</v>
      </c>
      <c r="CP138" s="238">
        <f t="shared" si="160"/>
        <v>1148.1051450274608</v>
      </c>
      <c r="CQ138" s="238">
        <f t="shared" si="28"/>
        <v>928.84240063192601</v>
      </c>
      <c r="CR138" s="238">
        <f t="shared" si="29"/>
        <v>219.26274439553484</v>
      </c>
      <c r="CS138" s="239">
        <f t="shared" si="146"/>
        <v>96052.764226962405</v>
      </c>
      <c r="CT138" s="1"/>
      <c r="CU138" s="237">
        <v>86</v>
      </c>
      <c r="CV138" s="238">
        <f t="shared" si="111"/>
        <v>469485.91688785219</v>
      </c>
      <c r="CW138" s="238">
        <f t="shared" si="111"/>
        <v>4581.4293882815837</v>
      </c>
      <c r="CX138" s="238">
        <f t="shared" si="111"/>
        <v>3596.1393939377103</v>
      </c>
      <c r="CY138" s="238">
        <f t="shared" si="111"/>
        <v>985.28999434387299</v>
      </c>
      <c r="CZ138" s="238">
        <f t="shared" si="111"/>
        <v>389415.38613560365</v>
      </c>
      <c r="DB138" s="237">
        <v>86</v>
      </c>
      <c r="DC138" s="238">
        <f t="shared" si="112"/>
        <v>473882.07697325578</v>
      </c>
      <c r="DD138" s="238">
        <f t="shared" si="112"/>
        <v>4679.2506264110943</v>
      </c>
      <c r="DE138" s="238">
        <f t="shared" si="112"/>
        <v>3580.1917186068813</v>
      </c>
      <c r="DF138" s="238">
        <f t="shared" si="112"/>
        <v>1099.058907804213</v>
      </c>
      <c r="DG138" s="238">
        <f t="shared" si="112"/>
        <v>395768.49295409257</v>
      </c>
      <c r="DH138" s="247"/>
      <c r="DI138" s="237">
        <v>86</v>
      </c>
      <c r="DJ138" s="238">
        <f t="shared" si="113"/>
        <v>468353.44044924318</v>
      </c>
      <c r="DK138" s="238">
        <f t="shared" si="113"/>
        <v>4549.096294624871</v>
      </c>
      <c r="DL138" s="238">
        <f t="shared" si="113"/>
        <v>3607.9045576530657</v>
      </c>
      <c r="DM138" s="238">
        <f t="shared" si="113"/>
        <v>941.1917369718052</v>
      </c>
      <c r="DN138" s="238">
        <f t="shared" si="113"/>
        <v>387765.57395565952</v>
      </c>
      <c r="DP138" s="3">
        <f t="shared" si="147"/>
        <v>2585</v>
      </c>
      <c r="DQ138" s="237">
        <v>86</v>
      </c>
      <c r="DR138" s="238">
        <f t="shared" si="148"/>
        <v>0</v>
      </c>
      <c r="DS138" s="238">
        <f t="shared" si="149"/>
        <v>0</v>
      </c>
      <c r="DT138" s="238">
        <f t="shared" si="33"/>
        <v>0</v>
      </c>
      <c r="DU138" s="238">
        <f t="shared" si="150"/>
        <v>0</v>
      </c>
      <c r="DV138" s="239">
        <f t="shared" si="161"/>
        <v>0</v>
      </c>
      <c r="DX138" s="241">
        <f t="shared" si="107"/>
        <v>4.2499999999999996E-2</v>
      </c>
      <c r="DY138" s="241">
        <f t="shared" si="151"/>
        <v>3.5416666666666665E-3</v>
      </c>
      <c r="DZ138" s="237">
        <v>86</v>
      </c>
      <c r="EA138" s="242">
        <f t="shared" si="162"/>
        <v>0</v>
      </c>
      <c r="EB138" s="242">
        <f t="shared" si="163"/>
        <v>0</v>
      </c>
      <c r="EC138" s="242">
        <f t="shared" si="34"/>
        <v>0</v>
      </c>
      <c r="ED138" s="242">
        <f t="shared" si="114"/>
        <v>0</v>
      </c>
      <c r="EE138" s="243">
        <f t="shared" si="152"/>
        <v>0</v>
      </c>
      <c r="EF138" s="248"/>
      <c r="EG138" s="241">
        <f t="shared" si="108"/>
        <v>4.4600000000000001E-2</v>
      </c>
      <c r="EH138" s="241">
        <f t="shared" si="153"/>
        <v>3.7166666666666667E-3</v>
      </c>
      <c r="EI138" s="237">
        <v>86</v>
      </c>
      <c r="EJ138" s="242">
        <f t="shared" si="164"/>
        <v>0</v>
      </c>
      <c r="EK138" s="242">
        <f t="shared" si="165"/>
        <v>0</v>
      </c>
      <c r="EL138" s="242">
        <f t="shared" si="36"/>
        <v>0</v>
      </c>
      <c r="EM138" s="242">
        <f t="shared" si="115"/>
        <v>0</v>
      </c>
      <c r="EN138" s="243">
        <f t="shared" si="154"/>
        <v>0</v>
      </c>
      <c r="EO138" s="248"/>
      <c r="EP138" s="241">
        <f t="shared" si="109"/>
        <v>3.4599999999999999E-2</v>
      </c>
      <c r="EQ138" s="241">
        <f t="shared" si="155"/>
        <v>2.8833333333333332E-3</v>
      </c>
      <c r="ER138" s="237">
        <v>86</v>
      </c>
      <c r="ES138" s="242">
        <f t="shared" si="166"/>
        <v>0</v>
      </c>
      <c r="ET138" s="242">
        <f t="shared" si="167"/>
        <v>0</v>
      </c>
      <c r="EU138" s="242">
        <f t="shared" si="38"/>
        <v>0</v>
      </c>
      <c r="EV138" s="242">
        <f t="shared" si="116"/>
        <v>0</v>
      </c>
      <c r="EW138" s="243">
        <f t="shared" si="156"/>
        <v>0</v>
      </c>
    </row>
    <row r="139" spans="1:153" ht="14.25" customHeight="1" thickBot="1" x14ac:dyDescent="0.25">
      <c r="A139" s="3">
        <f t="shared" si="117"/>
        <v>2616</v>
      </c>
      <c r="B139" s="237">
        <v>87</v>
      </c>
      <c r="C139" s="238">
        <f t="shared" si="118"/>
        <v>295481.93134507327</v>
      </c>
      <c r="D139" s="238">
        <f t="shared" si="5"/>
        <v>3145.2470524113855</v>
      </c>
      <c r="E139" s="238">
        <f t="shared" si="6"/>
        <v>2463.9970440324682</v>
      </c>
      <c r="F139" s="238">
        <f t="shared" si="7"/>
        <v>681.2500083789173</v>
      </c>
      <c r="G139" s="239">
        <f t="shared" si="119"/>
        <v>273636.49355979013</v>
      </c>
      <c r="I139" s="240">
        <f>VLOOKUP(K139,[2]תחזיות!$B$4:$H$1000,5)</f>
        <v>1.1612400000000017E-2</v>
      </c>
      <c r="J139" s="134">
        <f t="shared" si="8"/>
        <v>9.6770000000000146E-4</v>
      </c>
      <c r="K139" s="237">
        <v>87</v>
      </c>
      <c r="L139" s="242">
        <f t="shared" si="120"/>
        <v>22527.703472565223</v>
      </c>
      <c r="M139" s="242">
        <f t="shared" si="44"/>
        <v>257.73560619558265</v>
      </c>
      <c r="N139" s="242">
        <f t="shared" si="9"/>
        <v>222.79680682840976</v>
      </c>
      <c r="O139" s="242">
        <f t="shared" si="10"/>
        <v>34.938799367172898</v>
      </c>
      <c r="P139" s="243">
        <f t="shared" si="121"/>
        <v>21548.159434740413</v>
      </c>
      <c r="Q139" s="244"/>
      <c r="R139" s="240">
        <f>VLOOKUP(T139,[2]תחזיות!$B$4:$H$1000,7)</f>
        <v>1.9741080000000029E-2</v>
      </c>
      <c r="S139" s="134">
        <f t="shared" si="11"/>
        <v>1.6450900000000025E-3</v>
      </c>
      <c r="T139" s="237">
        <v>87</v>
      </c>
      <c r="U139" s="242">
        <f t="shared" si="122"/>
        <v>23754.084166714329</v>
      </c>
      <c r="V139" s="242">
        <f t="shared" si="47"/>
        <v>271.76641816973756</v>
      </c>
      <c r="W139" s="242">
        <f t="shared" si="12"/>
        <v>234.9255931889538</v>
      </c>
      <c r="X139" s="242">
        <f t="shared" si="48"/>
        <v>36.840824980783772</v>
      </c>
      <c r="Y139" s="243">
        <f t="shared" si="123"/>
        <v>22104.398326358576</v>
      </c>
      <c r="Z139" s="245"/>
      <c r="AA139" s="240">
        <f>VLOOKUP(AC139,[2]תחזיות!$B$4:$H$1000,6)</f>
        <v>1.0556727272727287E-2</v>
      </c>
      <c r="AB139" s="134">
        <f t="shared" si="13"/>
        <v>8.7972727272727389E-4</v>
      </c>
      <c r="AC139" s="237">
        <v>87</v>
      </c>
      <c r="AD139" s="242">
        <f t="shared" si="124"/>
        <v>22373.298233937861</v>
      </c>
      <c r="AE139" s="242">
        <f t="shared" si="51"/>
        <v>255.96908224315845</v>
      </c>
      <c r="AF139" s="242">
        <f t="shared" si="14"/>
        <v>221.26975396367152</v>
      </c>
      <c r="AG139" s="242">
        <f t="shared" si="52"/>
        <v>34.699328279486942</v>
      </c>
      <c r="AH139" s="243">
        <f t="shared" si="125"/>
        <v>21477.532303561493</v>
      </c>
      <c r="AI139" s="245"/>
      <c r="AJ139" s="241">
        <f t="shared" si="105"/>
        <v>3.5019999999999996E-2</v>
      </c>
      <c r="AK139" s="241">
        <f t="shared" si="126"/>
        <v>2.9183333333333331E-3</v>
      </c>
      <c r="AL139" s="240">
        <f>VLOOKUP(AN139,[2]תחזיות!$B$4:$H$1000,5)</f>
        <v>1.1612400000000017E-2</v>
      </c>
      <c r="AM139" s="134">
        <f t="shared" si="110"/>
        <v>9.6770000000000146E-4</v>
      </c>
      <c r="AN139" s="237">
        <v>87</v>
      </c>
      <c r="AO139" s="242">
        <f t="shared" si="127"/>
        <v>0</v>
      </c>
      <c r="AP139" s="242">
        <f t="shared" si="157"/>
        <v>0</v>
      </c>
      <c r="AQ139" s="242">
        <f t="shared" si="16"/>
        <v>0</v>
      </c>
      <c r="AR139" s="242">
        <f t="shared" si="128"/>
        <v>0</v>
      </c>
      <c r="AS139" s="243">
        <f t="shared" si="129"/>
        <v>0</v>
      </c>
      <c r="AT139" s="244"/>
      <c r="AU139" s="241">
        <f t="shared" si="106"/>
        <v>3.7620000000000001E-2</v>
      </c>
      <c r="AV139" s="241">
        <f t="shared" si="130"/>
        <v>3.1350000000000002E-3</v>
      </c>
      <c r="AW139" s="240">
        <f>VLOOKUP(AY139,[2]תחזיות!$B$4:$H$1000,7)</f>
        <v>1.9741080000000029E-2</v>
      </c>
      <c r="AX139" s="134">
        <f t="shared" si="17"/>
        <v>1.6450900000000025E-3</v>
      </c>
      <c r="AY139" s="237">
        <v>87</v>
      </c>
      <c r="AZ139" s="242">
        <f t="shared" si="131"/>
        <v>0</v>
      </c>
      <c r="BA139" s="242">
        <f t="shared" si="158"/>
        <v>0</v>
      </c>
      <c r="BB139" s="242">
        <f t="shared" si="18"/>
        <v>0</v>
      </c>
      <c r="BC139" s="242">
        <f t="shared" si="132"/>
        <v>0</v>
      </c>
      <c r="BD139" s="243">
        <f t="shared" si="133"/>
        <v>0</v>
      </c>
      <c r="BE139" s="245"/>
      <c r="BF139" s="245"/>
      <c r="BG139" s="245"/>
      <c r="BH139" s="240">
        <f>VLOOKUP(BJ139,[2]תחזיות!$B$4:$H$1000,6)</f>
        <v>1.0556727272727287E-2</v>
      </c>
      <c r="BI139" s="134">
        <f t="shared" si="19"/>
        <v>8.7972727272727389E-4</v>
      </c>
      <c r="BJ139" s="237">
        <v>87</v>
      </c>
      <c r="BK139" s="242">
        <f t="shared" si="134"/>
        <v>0</v>
      </c>
      <c r="BL139" s="242">
        <f t="shared" si="159"/>
        <v>0</v>
      </c>
      <c r="BM139" s="242">
        <f t="shared" si="20"/>
        <v>0</v>
      </c>
      <c r="BN139" s="242">
        <f t="shared" si="65"/>
        <v>0</v>
      </c>
      <c r="BO139" s="243">
        <f t="shared" si="135"/>
        <v>0</v>
      </c>
      <c r="BP139" s="245"/>
      <c r="BQ139" s="246">
        <f>VLOOKUP(BT139,[2]תחזיות!$B$4:$E$1000,2)</f>
        <v>2.6348539999999969E-2</v>
      </c>
      <c r="BR139" s="134">
        <f t="shared" si="21"/>
        <v>1.7790449999999973E-3</v>
      </c>
      <c r="BS139" s="3">
        <f t="shared" si="136"/>
        <v>2616</v>
      </c>
      <c r="BT139" s="237">
        <v>87</v>
      </c>
      <c r="BU139" s="238">
        <f t="shared" si="137"/>
        <v>147901.92165940441</v>
      </c>
      <c r="BV139" s="238">
        <f t="shared" si="138"/>
        <v>1179.5796446787137</v>
      </c>
      <c r="BW139" s="238">
        <f t="shared" si="22"/>
        <v>916.45547046015895</v>
      </c>
      <c r="BX139" s="238">
        <f t="shared" si="23"/>
        <v>263.12417421855474</v>
      </c>
      <c r="BY139" s="239">
        <f t="shared" si="139"/>
        <v>98813.29544435881</v>
      </c>
      <c r="CA139" s="246">
        <f>VLOOKUP(CD139,[2]תחזיות!$B$4:$E$1000,4)</f>
        <v>3.4780072799999957E-2</v>
      </c>
      <c r="CB139" s="134">
        <f t="shared" si="24"/>
        <v>2.4816727333333297E-3</v>
      </c>
      <c r="CC139" s="3">
        <f t="shared" si="140"/>
        <v>2616</v>
      </c>
      <c r="CD139" s="237">
        <v>87</v>
      </c>
      <c r="CE139" s="238">
        <f t="shared" si="141"/>
        <v>151104.88316858662</v>
      </c>
      <c r="CF139" s="238">
        <f t="shared" si="142"/>
        <v>1263.9111122935547</v>
      </c>
      <c r="CG139" s="238">
        <f t="shared" si="25"/>
        <v>888.91824386055487</v>
      </c>
      <c r="CH139" s="238">
        <f t="shared" si="26"/>
        <v>374.99286843299978</v>
      </c>
      <c r="CI139" s="239">
        <f t="shared" si="143"/>
        <v>104708.52565081853</v>
      </c>
      <c r="CJ139" s="1"/>
      <c r="CK139" s="246">
        <f>VLOOKUP(CN139,[2]תחזיות!$B$4:$E$1000,3)</f>
        <v>2.2911773913043453E-2</v>
      </c>
      <c r="CL139" s="134">
        <f t="shared" si="27"/>
        <v>1.4926478260869544E-3</v>
      </c>
      <c r="CM139" s="3">
        <f t="shared" si="144"/>
        <v>2616</v>
      </c>
      <c r="CN139" s="237">
        <v>87</v>
      </c>
      <c r="CO139" s="238">
        <f t="shared" si="145"/>
        <v>146909.9714132908</v>
      </c>
      <c r="CP139" s="238">
        <f t="shared" si="160"/>
        <v>1148.8590758077175</v>
      </c>
      <c r="CQ139" s="238">
        <f t="shared" si="28"/>
        <v>929.57422634717238</v>
      </c>
      <c r="CR139" s="238">
        <f t="shared" si="29"/>
        <v>219.28484946054513</v>
      </c>
      <c r="CS139" s="239">
        <f t="shared" si="146"/>
        <v>97201.623302770124</v>
      </c>
      <c r="CT139" s="1"/>
      <c r="CU139" s="237">
        <v>87</v>
      </c>
      <c r="CV139" s="238">
        <f t="shared" si="111"/>
        <v>465911.5564770429</v>
      </c>
      <c r="CW139" s="238">
        <f t="shared" si="111"/>
        <v>4582.562303285682</v>
      </c>
      <c r="CX139" s="238">
        <f t="shared" si="111"/>
        <v>3603.2493213210369</v>
      </c>
      <c r="CY139" s="238">
        <f t="shared" si="111"/>
        <v>979.31298196464491</v>
      </c>
      <c r="CZ139" s="238">
        <f t="shared" si="111"/>
        <v>393997.94843888935</v>
      </c>
      <c r="DB139" s="237">
        <v>87</v>
      </c>
      <c r="DC139" s="238">
        <f t="shared" si="112"/>
        <v>470340.89868037426</v>
      </c>
      <c r="DD139" s="238">
        <f t="shared" si="112"/>
        <v>4680.924582874678</v>
      </c>
      <c r="DE139" s="238">
        <f t="shared" si="112"/>
        <v>3587.8408810819769</v>
      </c>
      <c r="DF139" s="238">
        <f t="shared" si="112"/>
        <v>1093.0837017927008</v>
      </c>
      <c r="DG139" s="238">
        <f t="shared" si="112"/>
        <v>400449.4175369672</v>
      </c>
      <c r="DH139" s="247"/>
      <c r="DI139" s="237">
        <v>87</v>
      </c>
      <c r="DJ139" s="238">
        <f t="shared" si="113"/>
        <v>464765.20099230192</v>
      </c>
      <c r="DK139" s="238">
        <f t="shared" si="113"/>
        <v>4550.0752104622616</v>
      </c>
      <c r="DL139" s="238">
        <f t="shared" si="113"/>
        <v>3614.8410243433123</v>
      </c>
      <c r="DM139" s="238">
        <f t="shared" si="113"/>
        <v>935.23418611894942</v>
      </c>
      <c r="DN139" s="238">
        <f t="shared" si="113"/>
        <v>392315.64916612179</v>
      </c>
      <c r="DP139" s="3">
        <f t="shared" si="147"/>
        <v>2616</v>
      </c>
      <c r="DQ139" s="237">
        <v>87</v>
      </c>
      <c r="DR139" s="238">
        <f t="shared" si="148"/>
        <v>0</v>
      </c>
      <c r="DS139" s="238">
        <f t="shared" si="149"/>
        <v>0</v>
      </c>
      <c r="DT139" s="238">
        <f t="shared" si="33"/>
        <v>0</v>
      </c>
      <c r="DU139" s="238">
        <f t="shared" si="150"/>
        <v>0</v>
      </c>
      <c r="DV139" s="239">
        <f t="shared" si="161"/>
        <v>0</v>
      </c>
      <c r="DX139" s="241">
        <f t="shared" si="107"/>
        <v>4.2499999999999996E-2</v>
      </c>
      <c r="DY139" s="241">
        <f t="shared" si="151"/>
        <v>3.5416666666666665E-3</v>
      </c>
      <c r="DZ139" s="237">
        <v>87</v>
      </c>
      <c r="EA139" s="242">
        <f t="shared" si="162"/>
        <v>0</v>
      </c>
      <c r="EB139" s="242">
        <f t="shared" si="163"/>
        <v>0</v>
      </c>
      <c r="EC139" s="242">
        <f t="shared" si="34"/>
        <v>0</v>
      </c>
      <c r="ED139" s="242">
        <f t="shared" si="114"/>
        <v>0</v>
      </c>
      <c r="EE139" s="243">
        <f t="shared" si="152"/>
        <v>0</v>
      </c>
      <c r="EF139" s="248"/>
      <c r="EG139" s="241">
        <f t="shared" si="108"/>
        <v>4.4600000000000001E-2</v>
      </c>
      <c r="EH139" s="241">
        <f t="shared" si="153"/>
        <v>3.7166666666666667E-3</v>
      </c>
      <c r="EI139" s="237">
        <v>87</v>
      </c>
      <c r="EJ139" s="242">
        <f t="shared" si="164"/>
        <v>0</v>
      </c>
      <c r="EK139" s="242">
        <f t="shared" si="165"/>
        <v>0</v>
      </c>
      <c r="EL139" s="242">
        <f t="shared" si="36"/>
        <v>0</v>
      </c>
      <c r="EM139" s="242">
        <f t="shared" si="115"/>
        <v>0</v>
      </c>
      <c r="EN139" s="243">
        <f t="shared" si="154"/>
        <v>0</v>
      </c>
      <c r="EO139" s="248"/>
      <c r="EP139" s="241">
        <f t="shared" si="109"/>
        <v>3.4599999999999999E-2</v>
      </c>
      <c r="EQ139" s="241">
        <f t="shared" si="155"/>
        <v>2.8833333333333332E-3</v>
      </c>
      <c r="ER139" s="237">
        <v>87</v>
      </c>
      <c r="ES139" s="242">
        <f t="shared" si="166"/>
        <v>0</v>
      </c>
      <c r="ET139" s="242">
        <f t="shared" si="167"/>
        <v>0</v>
      </c>
      <c r="EU139" s="242">
        <f t="shared" si="38"/>
        <v>0</v>
      </c>
      <c r="EV139" s="242">
        <f t="shared" si="116"/>
        <v>0</v>
      </c>
      <c r="EW139" s="243">
        <f t="shared" si="156"/>
        <v>0</v>
      </c>
    </row>
    <row r="140" spans="1:153" ht="14.25" customHeight="1" thickBot="1" x14ac:dyDescent="0.25">
      <c r="A140" s="3">
        <f t="shared" si="117"/>
        <v>2644</v>
      </c>
      <c r="B140" s="237">
        <v>88</v>
      </c>
      <c r="C140" s="238">
        <f t="shared" si="118"/>
        <v>293017.93430104083</v>
      </c>
      <c r="D140" s="238">
        <f t="shared" si="5"/>
        <v>3145.2470524113855</v>
      </c>
      <c r="E140" s="238">
        <f t="shared" si="6"/>
        <v>2469.6779261062097</v>
      </c>
      <c r="F140" s="238">
        <f t="shared" si="7"/>
        <v>675.56912630517581</v>
      </c>
      <c r="G140" s="239">
        <f t="shared" si="119"/>
        <v>276781.74061220151</v>
      </c>
      <c r="I140" s="240">
        <f>VLOOKUP(K140,[2]תחזיות!$B$4:$H$1000,5)</f>
        <v>1.1630700000000018E-2</v>
      </c>
      <c r="J140" s="134">
        <f t="shared" si="8"/>
        <v>9.6922500000000151E-4</v>
      </c>
      <c r="K140" s="237">
        <v>88</v>
      </c>
      <c r="L140" s="242">
        <f t="shared" si="120"/>
        <v>22326.52513889991</v>
      </c>
      <c r="M140" s="242">
        <f t="shared" si="44"/>
        <v>257.98540998849757</v>
      </c>
      <c r="N140" s="242">
        <f t="shared" si="9"/>
        <v>223.35862331474078</v>
      </c>
      <c r="O140" s="242">
        <f t="shared" si="10"/>
        <v>34.626786673756783</v>
      </c>
      <c r="P140" s="243">
        <f t="shared" si="121"/>
        <v>21806.144844728911</v>
      </c>
      <c r="Q140" s="244"/>
      <c r="R140" s="240">
        <f>VLOOKUP(T140,[2]תחזיות!$B$4:$H$1000,7)</f>
        <v>1.977219000000003E-2</v>
      </c>
      <c r="S140" s="134">
        <f t="shared" si="11"/>
        <v>1.6476825000000025E-3</v>
      </c>
      <c r="T140" s="237">
        <v>88</v>
      </c>
      <c r="U140" s="242">
        <f t="shared" si="122"/>
        <v>23557.910679521698</v>
      </c>
      <c r="V140" s="242">
        <f t="shared" si="47"/>
        <v>272.21420294104354</v>
      </c>
      <c r="W140" s="242">
        <f t="shared" si="12"/>
        <v>235.67762850752612</v>
      </c>
      <c r="X140" s="242">
        <f t="shared" si="48"/>
        <v>36.536574433517423</v>
      </c>
      <c r="Y140" s="243">
        <f t="shared" si="123"/>
        <v>22376.612529299618</v>
      </c>
      <c r="Z140" s="245"/>
      <c r="AA140" s="240">
        <f>VLOOKUP(AC140,[2]תחזיות!$B$4:$H$1000,6)</f>
        <v>1.0573363636363652E-2</v>
      </c>
      <c r="AB140" s="134">
        <f t="shared" si="13"/>
        <v>8.8111363636363767E-4</v>
      </c>
      <c r="AC140" s="237">
        <v>88</v>
      </c>
      <c r="AD140" s="242">
        <f t="shared" si="124"/>
        <v>22171.546934341008</v>
      </c>
      <c r="AE140" s="242">
        <f t="shared" si="51"/>
        <v>256.19462009201033</v>
      </c>
      <c r="AF140" s="242">
        <f t="shared" si="14"/>
        <v>221.8081931336574</v>
      </c>
      <c r="AG140" s="242">
        <f t="shared" si="52"/>
        <v>34.386426958352928</v>
      </c>
      <c r="AH140" s="243">
        <f t="shared" si="125"/>
        <v>21733.726923653503</v>
      </c>
      <c r="AI140" s="245"/>
      <c r="AJ140" s="241">
        <f t="shared" si="105"/>
        <v>3.5019999999999996E-2</v>
      </c>
      <c r="AK140" s="241">
        <f t="shared" si="126"/>
        <v>2.9183333333333331E-3</v>
      </c>
      <c r="AL140" s="240">
        <f>VLOOKUP(AN140,[2]תחזיות!$B$4:$H$1000,5)</f>
        <v>1.1630700000000018E-2</v>
      </c>
      <c r="AM140" s="134">
        <f t="shared" si="110"/>
        <v>9.6922500000000151E-4</v>
      </c>
      <c r="AN140" s="237">
        <v>88</v>
      </c>
      <c r="AO140" s="242">
        <f t="shared" si="127"/>
        <v>0</v>
      </c>
      <c r="AP140" s="242">
        <f t="shared" si="157"/>
        <v>0</v>
      </c>
      <c r="AQ140" s="242">
        <f t="shared" si="16"/>
        <v>0</v>
      </c>
      <c r="AR140" s="242">
        <f t="shared" si="128"/>
        <v>0</v>
      </c>
      <c r="AS140" s="243">
        <f t="shared" si="129"/>
        <v>0</v>
      </c>
      <c r="AT140" s="244"/>
      <c r="AU140" s="241">
        <f t="shared" si="106"/>
        <v>3.7620000000000001E-2</v>
      </c>
      <c r="AV140" s="241">
        <f t="shared" si="130"/>
        <v>3.1350000000000002E-3</v>
      </c>
      <c r="AW140" s="240">
        <f>VLOOKUP(AY140,[2]תחזיות!$B$4:$H$1000,7)</f>
        <v>1.977219000000003E-2</v>
      </c>
      <c r="AX140" s="134">
        <f t="shared" si="17"/>
        <v>1.6476825000000025E-3</v>
      </c>
      <c r="AY140" s="237">
        <v>88</v>
      </c>
      <c r="AZ140" s="242">
        <f t="shared" si="131"/>
        <v>0</v>
      </c>
      <c r="BA140" s="242">
        <f t="shared" si="158"/>
        <v>0</v>
      </c>
      <c r="BB140" s="242">
        <f t="shared" si="18"/>
        <v>0</v>
      </c>
      <c r="BC140" s="242">
        <f t="shared" si="132"/>
        <v>0</v>
      </c>
      <c r="BD140" s="243">
        <f t="shared" si="133"/>
        <v>0</v>
      </c>
      <c r="BE140" s="245"/>
      <c r="BF140" s="245"/>
      <c r="BG140" s="245"/>
      <c r="BH140" s="240">
        <f>VLOOKUP(BJ140,[2]תחזיות!$B$4:$H$1000,6)</f>
        <v>1.0573363636363652E-2</v>
      </c>
      <c r="BI140" s="134">
        <f t="shared" si="19"/>
        <v>8.8111363636363767E-4</v>
      </c>
      <c r="BJ140" s="237">
        <v>88</v>
      </c>
      <c r="BK140" s="242">
        <f t="shared" si="134"/>
        <v>0</v>
      </c>
      <c r="BL140" s="242">
        <f t="shared" si="159"/>
        <v>0</v>
      </c>
      <c r="BM140" s="242">
        <f t="shared" si="20"/>
        <v>0</v>
      </c>
      <c r="BN140" s="242">
        <f t="shared" si="65"/>
        <v>0</v>
      </c>
      <c r="BO140" s="243">
        <f t="shared" si="135"/>
        <v>0</v>
      </c>
      <c r="BP140" s="245"/>
      <c r="BQ140" s="246">
        <f>VLOOKUP(BT140,[2]תחזיות!$B$4:$E$1000,2)</f>
        <v>2.6480019999999969E-2</v>
      </c>
      <c r="BR140" s="134">
        <f t="shared" si="21"/>
        <v>1.790001666666664E-3</v>
      </c>
      <c r="BS140" s="3">
        <f t="shared" si="136"/>
        <v>2644</v>
      </c>
      <c r="BT140" s="237">
        <v>88</v>
      </c>
      <c r="BU140" s="238">
        <f t="shared" si="137"/>
        <v>146985.46618894427</v>
      </c>
      <c r="BV140" s="238">
        <f t="shared" si="138"/>
        <v>1180.457892753042</v>
      </c>
      <c r="BW140" s="238">
        <f t="shared" si="22"/>
        <v>917.35366329905514</v>
      </c>
      <c r="BX140" s="238">
        <f t="shared" si="23"/>
        <v>263.10422945398682</v>
      </c>
      <c r="BY140" s="239">
        <f t="shared" si="139"/>
        <v>99993.753337111848</v>
      </c>
      <c r="CA140" s="246">
        <f>VLOOKUP(CD140,[2]תחזיות!$B$4:$E$1000,4)</f>
        <v>3.4953626399999958E-2</v>
      </c>
      <c r="CB140" s="134">
        <f t="shared" si="24"/>
        <v>2.4961355333333298E-3</v>
      </c>
      <c r="CC140" s="3">
        <f t="shared" si="140"/>
        <v>2644</v>
      </c>
      <c r="CD140" s="237">
        <v>88</v>
      </c>
      <c r="CE140" s="238">
        <f t="shared" si="141"/>
        <v>150215.96492472605</v>
      </c>
      <c r="CF140" s="238">
        <f t="shared" si="142"/>
        <v>1265.1313984938274</v>
      </c>
      <c r="CG140" s="238">
        <f t="shared" si="25"/>
        <v>890.17199077126565</v>
      </c>
      <c r="CH140" s="238">
        <f t="shared" si="26"/>
        <v>374.95940772256182</v>
      </c>
      <c r="CI140" s="239">
        <f t="shared" si="143"/>
        <v>105973.65704931236</v>
      </c>
      <c r="CJ140" s="1"/>
      <c r="CK140" s="246">
        <f>VLOOKUP(CN140,[2]תחזיות!$B$4:$E$1000,3)</f>
        <v>2.3026104347826062E-2</v>
      </c>
      <c r="CL140" s="134">
        <f t="shared" si="27"/>
        <v>1.5021753623188385E-3</v>
      </c>
      <c r="CM140" s="3">
        <f t="shared" si="144"/>
        <v>2644</v>
      </c>
      <c r="CN140" s="237">
        <v>88</v>
      </c>
      <c r="CO140" s="238">
        <f t="shared" si="145"/>
        <v>145980.39718694362</v>
      </c>
      <c r="CP140" s="238">
        <f t="shared" si="160"/>
        <v>1149.6082371258681</v>
      </c>
      <c r="CQ140" s="238">
        <f t="shared" si="28"/>
        <v>930.32008109012304</v>
      </c>
      <c r="CR140" s="238">
        <f t="shared" si="29"/>
        <v>219.28815603574498</v>
      </c>
      <c r="CS140" s="239">
        <f t="shared" si="146"/>
        <v>98351.231539895991</v>
      </c>
      <c r="CT140" s="1"/>
      <c r="CU140" s="237">
        <v>88</v>
      </c>
      <c r="CV140" s="238">
        <f t="shared" si="111"/>
        <v>462329.92562888504</v>
      </c>
      <c r="CW140" s="238">
        <f t="shared" si="111"/>
        <v>4583.6903551529249</v>
      </c>
      <c r="CX140" s="238">
        <f t="shared" si="111"/>
        <v>3610.3902127200054</v>
      </c>
      <c r="CY140" s="238">
        <f t="shared" si="111"/>
        <v>973.30014243291942</v>
      </c>
      <c r="CZ140" s="238">
        <f t="shared" si="111"/>
        <v>398581.63879404229</v>
      </c>
      <c r="DB140" s="237">
        <v>88</v>
      </c>
      <c r="DC140" s="238">
        <f t="shared" si="112"/>
        <v>466791.80990528862</v>
      </c>
      <c r="DD140" s="238">
        <f t="shared" si="112"/>
        <v>4682.5926538462563</v>
      </c>
      <c r="DE140" s="238">
        <f t="shared" si="112"/>
        <v>3595.5275453850018</v>
      </c>
      <c r="DF140" s="238">
        <f t="shared" si="112"/>
        <v>1087.065108461255</v>
      </c>
      <c r="DG140" s="238">
        <f t="shared" si="112"/>
        <v>405132.01019081345</v>
      </c>
      <c r="DH140" s="247"/>
      <c r="DI140" s="237">
        <v>88</v>
      </c>
      <c r="DJ140" s="238">
        <f t="shared" si="113"/>
        <v>461169.87842232548</v>
      </c>
      <c r="DK140" s="238">
        <f t="shared" si="113"/>
        <v>4551.0499096292642</v>
      </c>
      <c r="DL140" s="238">
        <f t="shared" si="113"/>
        <v>3621.8062003299901</v>
      </c>
      <c r="DM140" s="238">
        <f t="shared" si="113"/>
        <v>929.24370929927363</v>
      </c>
      <c r="DN140" s="238">
        <f t="shared" si="113"/>
        <v>396866.69907575101</v>
      </c>
      <c r="DP140" s="3">
        <f t="shared" si="147"/>
        <v>2644</v>
      </c>
      <c r="DQ140" s="237">
        <v>88</v>
      </c>
      <c r="DR140" s="238">
        <f t="shared" si="148"/>
        <v>0</v>
      </c>
      <c r="DS140" s="238">
        <f t="shared" si="149"/>
        <v>0</v>
      </c>
      <c r="DT140" s="238">
        <f t="shared" si="33"/>
        <v>0</v>
      </c>
      <c r="DU140" s="238">
        <f t="shared" si="150"/>
        <v>0</v>
      </c>
      <c r="DV140" s="239">
        <f t="shared" si="161"/>
        <v>0</v>
      </c>
      <c r="DX140" s="241">
        <f t="shared" si="107"/>
        <v>4.2499999999999996E-2</v>
      </c>
      <c r="DY140" s="241">
        <f t="shared" si="151"/>
        <v>3.5416666666666665E-3</v>
      </c>
      <c r="DZ140" s="237">
        <v>88</v>
      </c>
      <c r="EA140" s="242">
        <f t="shared" si="162"/>
        <v>0</v>
      </c>
      <c r="EB140" s="242">
        <f t="shared" si="163"/>
        <v>0</v>
      </c>
      <c r="EC140" s="242">
        <f t="shared" si="34"/>
        <v>0</v>
      </c>
      <c r="ED140" s="242">
        <f t="shared" si="114"/>
        <v>0</v>
      </c>
      <c r="EE140" s="243">
        <f t="shared" si="152"/>
        <v>0</v>
      </c>
      <c r="EF140" s="248"/>
      <c r="EG140" s="241">
        <f t="shared" si="108"/>
        <v>4.4600000000000001E-2</v>
      </c>
      <c r="EH140" s="241">
        <f t="shared" si="153"/>
        <v>3.7166666666666667E-3</v>
      </c>
      <c r="EI140" s="237">
        <v>88</v>
      </c>
      <c r="EJ140" s="242">
        <f t="shared" si="164"/>
        <v>0</v>
      </c>
      <c r="EK140" s="242">
        <f t="shared" si="165"/>
        <v>0</v>
      </c>
      <c r="EL140" s="242">
        <f t="shared" si="36"/>
        <v>0</v>
      </c>
      <c r="EM140" s="242">
        <f t="shared" si="115"/>
        <v>0</v>
      </c>
      <c r="EN140" s="243">
        <f t="shared" si="154"/>
        <v>0</v>
      </c>
      <c r="EO140" s="248"/>
      <c r="EP140" s="241">
        <f t="shared" si="109"/>
        <v>3.4599999999999999E-2</v>
      </c>
      <c r="EQ140" s="241">
        <f t="shared" si="155"/>
        <v>2.8833333333333332E-3</v>
      </c>
      <c r="ER140" s="237">
        <v>88</v>
      </c>
      <c r="ES140" s="242">
        <f t="shared" si="166"/>
        <v>0</v>
      </c>
      <c r="ET140" s="242">
        <f t="shared" si="167"/>
        <v>0</v>
      </c>
      <c r="EU140" s="242">
        <f t="shared" si="38"/>
        <v>0</v>
      </c>
      <c r="EV140" s="242">
        <f t="shared" si="116"/>
        <v>0</v>
      </c>
      <c r="EW140" s="243">
        <f t="shared" si="156"/>
        <v>0</v>
      </c>
    </row>
    <row r="141" spans="1:153" ht="14.25" customHeight="1" thickBot="1" x14ac:dyDescent="0.25">
      <c r="A141" s="3">
        <f t="shared" si="117"/>
        <v>2675</v>
      </c>
      <c r="B141" s="237">
        <v>89</v>
      </c>
      <c r="C141" s="238">
        <f t="shared" si="118"/>
        <v>290548.25637493463</v>
      </c>
      <c r="D141" s="238">
        <f t="shared" si="5"/>
        <v>3145.2470524113855</v>
      </c>
      <c r="E141" s="238">
        <f t="shared" si="6"/>
        <v>2475.3719057691769</v>
      </c>
      <c r="F141" s="238">
        <f t="shared" si="7"/>
        <v>669.87514664220873</v>
      </c>
      <c r="G141" s="239">
        <f t="shared" si="119"/>
        <v>279926.98766461288</v>
      </c>
      <c r="I141" s="240">
        <f>VLOOKUP(K141,[2]תחזיות!$B$4:$H$1000,5)</f>
        <v>1.1649000000000019E-2</v>
      </c>
      <c r="J141" s="134">
        <f t="shared" si="8"/>
        <v>9.7075000000000156E-4</v>
      </c>
      <c r="K141" s="237">
        <v>89</v>
      </c>
      <c r="L141" s="242">
        <f t="shared" si="120"/>
        <v>22124.623164480174</v>
      </c>
      <c r="M141" s="242">
        <f t="shared" si="44"/>
        <v>258.23584932524386</v>
      </c>
      <c r="N141" s="242">
        <f t="shared" si="9"/>
        <v>223.92219765811029</v>
      </c>
      <c r="O141" s="242">
        <f t="shared" si="10"/>
        <v>34.313651667133584</v>
      </c>
      <c r="P141" s="243">
        <f t="shared" si="121"/>
        <v>22064.380694054154</v>
      </c>
      <c r="Q141" s="244"/>
      <c r="R141" s="240">
        <f>VLOOKUP(T141,[2]תחזיות!$B$4:$H$1000,7)</f>
        <v>1.9803300000000031E-2</v>
      </c>
      <c r="S141" s="134">
        <f t="shared" si="11"/>
        <v>1.6502750000000025E-3</v>
      </c>
      <c r="T141" s="237">
        <v>89</v>
      </c>
      <c r="U141" s="242">
        <f t="shared" si="122"/>
        <v>23360.721149162437</v>
      </c>
      <c r="V141" s="242">
        <f t="shared" si="47"/>
        <v>272.66343123480209</v>
      </c>
      <c r="W141" s="242">
        <f t="shared" si="12"/>
        <v>236.43268315623999</v>
      </c>
      <c r="X141" s="242">
        <f t="shared" si="48"/>
        <v>36.230748078562094</v>
      </c>
      <c r="Y141" s="243">
        <f t="shared" si="123"/>
        <v>22649.275960534422</v>
      </c>
      <c r="Z141" s="245"/>
      <c r="AA141" s="240">
        <f>VLOOKUP(AC141,[2]תחזיות!$B$4:$H$1000,6)</f>
        <v>1.0590000000000016E-2</v>
      </c>
      <c r="AB141" s="134">
        <f t="shared" si="13"/>
        <v>8.8250000000000134E-4</v>
      </c>
      <c r="AC141" s="237">
        <v>89</v>
      </c>
      <c r="AD141" s="242">
        <f t="shared" si="124"/>
        <v>21969.109385646465</v>
      </c>
      <c r="AE141" s="242">
        <f t="shared" si="51"/>
        <v>256.42071184424157</v>
      </c>
      <c r="AF141" s="242">
        <f t="shared" si="14"/>
        <v>222.34825052853989</v>
      </c>
      <c r="AG141" s="242">
        <f t="shared" si="52"/>
        <v>34.072461315701673</v>
      </c>
      <c r="AH141" s="243">
        <f t="shared" si="125"/>
        <v>21990.147635497746</v>
      </c>
      <c r="AI141" s="245"/>
      <c r="AJ141" s="241">
        <f t="shared" si="105"/>
        <v>3.5019999999999996E-2</v>
      </c>
      <c r="AK141" s="241">
        <f t="shared" si="126"/>
        <v>2.9183333333333331E-3</v>
      </c>
      <c r="AL141" s="240">
        <f>VLOOKUP(AN141,[2]תחזיות!$B$4:$H$1000,5)</f>
        <v>1.1649000000000019E-2</v>
      </c>
      <c r="AM141" s="134">
        <f t="shared" si="110"/>
        <v>9.7075000000000156E-4</v>
      </c>
      <c r="AN141" s="237">
        <v>89</v>
      </c>
      <c r="AO141" s="242">
        <f t="shared" si="127"/>
        <v>0</v>
      </c>
      <c r="AP141" s="242">
        <f t="shared" si="157"/>
        <v>0</v>
      </c>
      <c r="AQ141" s="242">
        <f t="shared" si="16"/>
        <v>0</v>
      </c>
      <c r="AR141" s="242">
        <f t="shared" si="128"/>
        <v>0</v>
      </c>
      <c r="AS141" s="243">
        <f t="shared" si="129"/>
        <v>0</v>
      </c>
      <c r="AT141" s="244"/>
      <c r="AU141" s="241">
        <f t="shared" si="106"/>
        <v>3.7620000000000001E-2</v>
      </c>
      <c r="AV141" s="241">
        <f t="shared" si="130"/>
        <v>3.1350000000000002E-3</v>
      </c>
      <c r="AW141" s="240">
        <f>VLOOKUP(AY141,[2]תחזיות!$B$4:$H$1000,7)</f>
        <v>1.9803300000000031E-2</v>
      </c>
      <c r="AX141" s="134">
        <f t="shared" si="17"/>
        <v>1.6502750000000025E-3</v>
      </c>
      <c r="AY141" s="237">
        <v>89</v>
      </c>
      <c r="AZ141" s="242">
        <f t="shared" si="131"/>
        <v>0</v>
      </c>
      <c r="BA141" s="242">
        <f t="shared" si="158"/>
        <v>0</v>
      </c>
      <c r="BB141" s="242">
        <f t="shared" si="18"/>
        <v>0</v>
      </c>
      <c r="BC141" s="242">
        <f t="shared" si="132"/>
        <v>0</v>
      </c>
      <c r="BD141" s="243">
        <f t="shared" si="133"/>
        <v>0</v>
      </c>
      <c r="BE141" s="245"/>
      <c r="BF141" s="245"/>
      <c r="BG141" s="245"/>
      <c r="BH141" s="240">
        <f>VLOOKUP(BJ141,[2]תחזיות!$B$4:$H$1000,6)</f>
        <v>1.0590000000000016E-2</v>
      </c>
      <c r="BI141" s="134">
        <f t="shared" si="19"/>
        <v>8.8250000000000134E-4</v>
      </c>
      <c r="BJ141" s="237">
        <v>89</v>
      </c>
      <c r="BK141" s="242">
        <f t="shared" si="134"/>
        <v>0</v>
      </c>
      <c r="BL141" s="242">
        <f t="shared" si="159"/>
        <v>0</v>
      </c>
      <c r="BM141" s="242">
        <f t="shared" si="20"/>
        <v>0</v>
      </c>
      <c r="BN141" s="242">
        <f t="shared" si="65"/>
        <v>0</v>
      </c>
      <c r="BO141" s="243">
        <f t="shared" si="135"/>
        <v>0</v>
      </c>
      <c r="BP141" s="245"/>
      <c r="BQ141" s="246">
        <f>VLOOKUP(BT141,[2]תחזיות!$B$4:$E$1000,2)</f>
        <v>2.6611499999999969E-2</v>
      </c>
      <c r="BR141" s="134">
        <f t="shared" si="21"/>
        <v>1.8009583333333306E-3</v>
      </c>
      <c r="BS141" s="3">
        <f t="shared" si="136"/>
        <v>2675</v>
      </c>
      <c r="BT141" s="237">
        <v>89</v>
      </c>
      <c r="BU141" s="238">
        <f t="shared" si="137"/>
        <v>146068.11252564521</v>
      </c>
      <c r="BV141" s="238">
        <f t="shared" si="138"/>
        <v>1181.3306331911749</v>
      </c>
      <c r="BW141" s="238">
        <f t="shared" si="22"/>
        <v>918.26804870384353</v>
      </c>
      <c r="BX141" s="238">
        <f t="shared" si="23"/>
        <v>263.06258448733138</v>
      </c>
      <c r="BY141" s="239">
        <f t="shared" si="139"/>
        <v>101175.08397030302</v>
      </c>
      <c r="CA141" s="246">
        <f>VLOOKUP(CD141,[2]תחזיות!$B$4:$E$1000,4)</f>
        <v>3.5127179999999959E-2</v>
      </c>
      <c r="CB141" s="134">
        <f t="shared" si="24"/>
        <v>2.5105983333333299E-3</v>
      </c>
      <c r="CC141" s="3">
        <f t="shared" si="140"/>
        <v>2675</v>
      </c>
      <c r="CD141" s="237">
        <v>89</v>
      </c>
      <c r="CE141" s="238">
        <f t="shared" si="141"/>
        <v>149325.7929339548</v>
      </c>
      <c r="CF141" s="238">
        <f t="shared" si="142"/>
        <v>1266.3443419003033</v>
      </c>
      <c r="CG141" s="238">
        <f t="shared" si="25"/>
        <v>891.44725503663847</v>
      </c>
      <c r="CH141" s="238">
        <f t="shared" si="26"/>
        <v>374.89708686366487</v>
      </c>
      <c r="CI141" s="239">
        <f t="shared" si="143"/>
        <v>107240.00139121266</v>
      </c>
      <c r="CJ141" s="1"/>
      <c r="CK141" s="246">
        <f>VLOOKUP(CN141,[2]תחזיות!$B$4:$E$1000,3)</f>
        <v>2.314043478260867E-2</v>
      </c>
      <c r="CL141" s="134">
        <f t="shared" si="27"/>
        <v>1.5117028985507225E-3</v>
      </c>
      <c r="CM141" s="3">
        <f t="shared" si="144"/>
        <v>2675</v>
      </c>
      <c r="CN141" s="237">
        <v>89</v>
      </c>
      <c r="CO141" s="238">
        <f t="shared" si="145"/>
        <v>145050.0771058535</v>
      </c>
      <c r="CP141" s="238">
        <f t="shared" si="160"/>
        <v>1150.3526212692484</v>
      </c>
      <c r="CQ141" s="238">
        <f t="shared" si="28"/>
        <v>931.07999927332389</v>
      </c>
      <c r="CR141" s="238">
        <f t="shared" si="29"/>
        <v>219.27262199592454</v>
      </c>
      <c r="CS141" s="239">
        <f t="shared" si="146"/>
        <v>99501.584161165243</v>
      </c>
      <c r="CT141" s="1"/>
      <c r="CU141" s="237">
        <v>89</v>
      </c>
      <c r="CV141" s="238">
        <f t="shared" si="111"/>
        <v>458740.99206506001</v>
      </c>
      <c r="CW141" s="238">
        <f t="shared" si="111"/>
        <v>4584.8135349278045</v>
      </c>
      <c r="CX141" s="238">
        <f t="shared" si="111"/>
        <v>3617.5621521311305</v>
      </c>
      <c r="CY141" s="238">
        <f t="shared" si="111"/>
        <v>967.25138279667362</v>
      </c>
      <c r="CZ141" s="238">
        <f t="shared" si="111"/>
        <v>403166.45232897007</v>
      </c>
      <c r="DB141" s="237">
        <v>89</v>
      </c>
      <c r="DC141" s="238">
        <f t="shared" si="112"/>
        <v>463234.77045805188</v>
      </c>
      <c r="DD141" s="238">
        <f t="shared" si="112"/>
        <v>4684.2548255464908</v>
      </c>
      <c r="DE141" s="238">
        <f t="shared" si="112"/>
        <v>3603.2518439620553</v>
      </c>
      <c r="DF141" s="238">
        <f t="shared" si="112"/>
        <v>1081.0029815844357</v>
      </c>
      <c r="DG141" s="238">
        <f t="shared" si="112"/>
        <v>409816.26501635998</v>
      </c>
      <c r="DH141" s="247"/>
      <c r="DI141" s="237">
        <v>89</v>
      </c>
      <c r="DJ141" s="238">
        <f t="shared" si="113"/>
        <v>457567.44286643458</v>
      </c>
      <c r="DK141" s="238">
        <f t="shared" si="113"/>
        <v>4552.0203855248756</v>
      </c>
      <c r="DL141" s="238">
        <f t="shared" si="113"/>
        <v>3628.8001555710407</v>
      </c>
      <c r="DM141" s="238">
        <f t="shared" si="113"/>
        <v>923.22022995383486</v>
      </c>
      <c r="DN141" s="238">
        <f t="shared" si="113"/>
        <v>401418.71946127585</v>
      </c>
      <c r="DP141" s="3">
        <f t="shared" si="147"/>
        <v>2675</v>
      </c>
      <c r="DQ141" s="237">
        <v>89</v>
      </c>
      <c r="DR141" s="238">
        <f t="shared" si="148"/>
        <v>0</v>
      </c>
      <c r="DS141" s="238">
        <f t="shared" si="149"/>
        <v>0</v>
      </c>
      <c r="DT141" s="238">
        <f t="shared" si="33"/>
        <v>0</v>
      </c>
      <c r="DU141" s="238">
        <f t="shared" si="150"/>
        <v>0</v>
      </c>
      <c r="DV141" s="239">
        <f t="shared" si="161"/>
        <v>0</v>
      </c>
      <c r="DX141" s="241">
        <f t="shared" si="107"/>
        <v>4.2499999999999996E-2</v>
      </c>
      <c r="DY141" s="241">
        <f t="shared" si="151"/>
        <v>3.5416666666666665E-3</v>
      </c>
      <c r="DZ141" s="237">
        <v>89</v>
      </c>
      <c r="EA141" s="242">
        <f t="shared" si="162"/>
        <v>0</v>
      </c>
      <c r="EB141" s="242">
        <f t="shared" si="163"/>
        <v>0</v>
      </c>
      <c r="EC141" s="242">
        <f t="shared" si="34"/>
        <v>0</v>
      </c>
      <c r="ED141" s="242">
        <f t="shared" si="114"/>
        <v>0</v>
      </c>
      <c r="EE141" s="243">
        <f t="shared" si="152"/>
        <v>0</v>
      </c>
      <c r="EF141" s="248"/>
      <c r="EG141" s="241">
        <f t="shared" si="108"/>
        <v>4.4600000000000001E-2</v>
      </c>
      <c r="EH141" s="241">
        <f t="shared" si="153"/>
        <v>3.7166666666666667E-3</v>
      </c>
      <c r="EI141" s="237">
        <v>89</v>
      </c>
      <c r="EJ141" s="242">
        <f t="shared" si="164"/>
        <v>0</v>
      </c>
      <c r="EK141" s="242">
        <f t="shared" si="165"/>
        <v>0</v>
      </c>
      <c r="EL141" s="242">
        <f t="shared" si="36"/>
        <v>0</v>
      </c>
      <c r="EM141" s="242">
        <f t="shared" si="115"/>
        <v>0</v>
      </c>
      <c r="EN141" s="243">
        <f t="shared" si="154"/>
        <v>0</v>
      </c>
      <c r="EO141" s="248"/>
      <c r="EP141" s="241">
        <f t="shared" si="109"/>
        <v>3.4599999999999999E-2</v>
      </c>
      <c r="EQ141" s="241">
        <f t="shared" si="155"/>
        <v>2.8833333333333332E-3</v>
      </c>
      <c r="ER141" s="237">
        <v>89</v>
      </c>
      <c r="ES141" s="242">
        <f t="shared" si="166"/>
        <v>0</v>
      </c>
      <c r="ET141" s="242">
        <f t="shared" si="167"/>
        <v>0</v>
      </c>
      <c r="EU141" s="242">
        <f t="shared" si="38"/>
        <v>0</v>
      </c>
      <c r="EV141" s="242">
        <f t="shared" si="116"/>
        <v>0</v>
      </c>
      <c r="EW141" s="243">
        <f t="shared" si="156"/>
        <v>0</v>
      </c>
    </row>
    <row r="142" spans="1:153" ht="14.25" customHeight="1" thickBot="1" x14ac:dyDescent="0.25">
      <c r="A142" s="3">
        <f t="shared" si="117"/>
        <v>2705</v>
      </c>
      <c r="B142" s="237">
        <v>90</v>
      </c>
      <c r="C142" s="238">
        <f t="shared" si="118"/>
        <v>288072.88446916547</v>
      </c>
      <c r="D142" s="238">
        <f t="shared" si="5"/>
        <v>3145.2470524113855</v>
      </c>
      <c r="E142" s="238">
        <f t="shared" si="6"/>
        <v>2481.0790132185889</v>
      </c>
      <c r="F142" s="238">
        <f t="shared" si="7"/>
        <v>664.16803919279653</v>
      </c>
      <c r="G142" s="239">
        <f t="shared" si="119"/>
        <v>283072.23471702426</v>
      </c>
      <c r="I142" s="240">
        <f>VLOOKUP(K142,[2]תחזיות!$B$4:$H$1000,5)</f>
        <v>1.1667300000000019E-2</v>
      </c>
      <c r="J142" s="134">
        <f t="shared" si="8"/>
        <v>9.7227500000000161E-4</v>
      </c>
      <c r="K142" s="237">
        <v>90</v>
      </c>
      <c r="L142" s="242">
        <f t="shared" si="120"/>
        <v>21921.994470854581</v>
      </c>
      <c r="M142" s="242">
        <f t="shared" si="44"/>
        <v>258.48692558564665</v>
      </c>
      <c r="N142" s="242">
        <f t="shared" si="9"/>
        <v>224.4875360127935</v>
      </c>
      <c r="O142" s="242">
        <f t="shared" si="10"/>
        <v>33.999389572853147</v>
      </c>
      <c r="P142" s="243">
        <f t="shared" si="121"/>
        <v>22322.867619639801</v>
      </c>
      <c r="Q142" s="244"/>
      <c r="R142" s="240">
        <f>VLOOKUP(T142,[2]תחזיות!$B$4:$H$1000,7)</f>
        <v>1.9834410000000031E-2</v>
      </c>
      <c r="S142" s="134">
        <f t="shared" si="11"/>
        <v>1.6528675000000027E-3</v>
      </c>
      <c r="T142" s="237">
        <v>90</v>
      </c>
      <c r="U142" s="242">
        <f t="shared" si="122"/>
        <v>23162.509850872284</v>
      </c>
      <c r="V142" s="242">
        <f t="shared" si="47"/>
        <v>273.11410775872861</v>
      </c>
      <c r="W142" s="242">
        <f t="shared" si="12"/>
        <v>237.19077072149616</v>
      </c>
      <c r="X142" s="242">
        <f t="shared" si="48"/>
        <v>35.923337037232457</v>
      </c>
      <c r="Y142" s="243">
        <f t="shared" si="123"/>
        <v>22922.390068293149</v>
      </c>
      <c r="Z142" s="245"/>
      <c r="AA142" s="240">
        <f>VLOOKUP(AC142,[2]תחזיות!$B$4:$H$1000,6)</f>
        <v>1.0606636363636381E-2</v>
      </c>
      <c r="AB142" s="134">
        <f t="shared" si="13"/>
        <v>8.8388636363636501E-4</v>
      </c>
      <c r="AC142" s="237">
        <v>90</v>
      </c>
      <c r="AD142" s="242">
        <f t="shared" si="124"/>
        <v>21765.982800738515</v>
      </c>
      <c r="AE142" s="242">
        <f t="shared" si="51"/>
        <v>256.64735861479465</v>
      </c>
      <c r="AF142" s="242">
        <f t="shared" si="14"/>
        <v>222.88993158587152</v>
      </c>
      <c r="AG142" s="242">
        <f t="shared" si="52"/>
        <v>33.757427028923139</v>
      </c>
      <c r="AH142" s="243">
        <f t="shared" si="125"/>
        <v>22246.794994112541</v>
      </c>
      <c r="AI142" s="245"/>
      <c r="AJ142" s="241">
        <f t="shared" si="105"/>
        <v>3.5019999999999996E-2</v>
      </c>
      <c r="AK142" s="241">
        <f t="shared" si="126"/>
        <v>2.9183333333333331E-3</v>
      </c>
      <c r="AL142" s="240">
        <f>VLOOKUP(AN142,[2]תחזיות!$B$4:$H$1000,5)</f>
        <v>1.1667300000000019E-2</v>
      </c>
      <c r="AM142" s="134">
        <f t="shared" si="110"/>
        <v>9.7227500000000161E-4</v>
      </c>
      <c r="AN142" s="237">
        <v>90</v>
      </c>
      <c r="AO142" s="242">
        <f t="shared" si="127"/>
        <v>0</v>
      </c>
      <c r="AP142" s="242">
        <f t="shared" si="157"/>
        <v>0</v>
      </c>
      <c r="AQ142" s="242">
        <f t="shared" si="16"/>
        <v>0</v>
      </c>
      <c r="AR142" s="242">
        <f t="shared" si="128"/>
        <v>0</v>
      </c>
      <c r="AS142" s="243">
        <f t="shared" si="129"/>
        <v>0</v>
      </c>
      <c r="AT142" s="244"/>
      <c r="AU142" s="241">
        <f t="shared" si="106"/>
        <v>3.7620000000000001E-2</v>
      </c>
      <c r="AV142" s="241">
        <f t="shared" si="130"/>
        <v>3.1350000000000002E-3</v>
      </c>
      <c r="AW142" s="240">
        <f>VLOOKUP(AY142,[2]תחזיות!$B$4:$H$1000,7)</f>
        <v>1.9834410000000031E-2</v>
      </c>
      <c r="AX142" s="134">
        <f t="shared" si="17"/>
        <v>1.6528675000000027E-3</v>
      </c>
      <c r="AY142" s="237">
        <v>90</v>
      </c>
      <c r="AZ142" s="242">
        <f t="shared" si="131"/>
        <v>0</v>
      </c>
      <c r="BA142" s="242">
        <f t="shared" si="158"/>
        <v>0</v>
      </c>
      <c r="BB142" s="242">
        <f t="shared" si="18"/>
        <v>0</v>
      </c>
      <c r="BC142" s="242">
        <f t="shared" si="132"/>
        <v>0</v>
      </c>
      <c r="BD142" s="243">
        <f t="shared" si="133"/>
        <v>0</v>
      </c>
      <c r="BE142" s="245"/>
      <c r="BF142" s="245"/>
      <c r="BG142" s="245"/>
      <c r="BH142" s="240">
        <f>VLOOKUP(BJ142,[2]תחזיות!$B$4:$H$1000,6)</f>
        <v>1.0606636363636381E-2</v>
      </c>
      <c r="BI142" s="134">
        <f t="shared" si="19"/>
        <v>8.8388636363636501E-4</v>
      </c>
      <c r="BJ142" s="237">
        <v>90</v>
      </c>
      <c r="BK142" s="242">
        <f t="shared" si="134"/>
        <v>0</v>
      </c>
      <c r="BL142" s="242">
        <f t="shared" si="159"/>
        <v>0</v>
      </c>
      <c r="BM142" s="242">
        <f t="shared" si="20"/>
        <v>0</v>
      </c>
      <c r="BN142" s="242">
        <f t="shared" si="65"/>
        <v>0</v>
      </c>
      <c r="BO142" s="243">
        <f t="shared" si="135"/>
        <v>0</v>
      </c>
      <c r="BP142" s="245"/>
      <c r="BQ142" s="246">
        <f>VLOOKUP(BT142,[2]תחזיות!$B$4:$E$1000,2)</f>
        <v>2.6742979999999968E-2</v>
      </c>
      <c r="BR142" s="134">
        <f t="shared" si="21"/>
        <v>1.8119149999999973E-3</v>
      </c>
      <c r="BS142" s="3">
        <f t="shared" si="136"/>
        <v>2705</v>
      </c>
      <c r="BT142" s="237">
        <v>90</v>
      </c>
      <c r="BU142" s="238">
        <f t="shared" si="137"/>
        <v>145149.84447694136</v>
      </c>
      <c r="BV142" s="238">
        <f t="shared" si="138"/>
        <v>1182.1978556764525</v>
      </c>
      <c r="BW142" s="238">
        <f t="shared" si="22"/>
        <v>919.19867522101572</v>
      </c>
      <c r="BX142" s="238">
        <f t="shared" si="23"/>
        <v>262.99918045543683</v>
      </c>
      <c r="BY142" s="239">
        <f t="shared" si="139"/>
        <v>102357.28182597947</v>
      </c>
      <c r="CA142" s="246">
        <f>VLOOKUP(CD142,[2]תחזיות!$B$4:$E$1000,4)</f>
        <v>3.530073359999996E-2</v>
      </c>
      <c r="CB142" s="134">
        <f t="shared" si="24"/>
        <v>2.5250611333333299E-3</v>
      </c>
      <c r="CC142" s="3">
        <f t="shared" si="140"/>
        <v>2705</v>
      </c>
      <c r="CD142" s="237">
        <v>90</v>
      </c>
      <c r="CE142" s="238">
        <f t="shared" si="141"/>
        <v>148434.34567891815</v>
      </c>
      <c r="CF142" s="238">
        <f t="shared" si="142"/>
        <v>1267.5499240586125</v>
      </c>
      <c r="CG142" s="238">
        <f t="shared" si="25"/>
        <v>892.74412693301224</v>
      </c>
      <c r="CH142" s="238">
        <f t="shared" si="26"/>
        <v>374.80579712560035</v>
      </c>
      <c r="CI142" s="239">
        <f t="shared" si="143"/>
        <v>108507.55131527127</v>
      </c>
      <c r="CJ142" s="1"/>
      <c r="CK142" s="246">
        <f>VLOOKUP(CN142,[2]תחזיות!$B$4:$E$1000,3)</f>
        <v>2.3254765217391279E-2</v>
      </c>
      <c r="CL142" s="134">
        <f t="shared" si="27"/>
        <v>1.5212304347826066E-3</v>
      </c>
      <c r="CM142" s="3">
        <f t="shared" si="144"/>
        <v>2705</v>
      </c>
      <c r="CN142" s="237">
        <v>90</v>
      </c>
      <c r="CO142" s="238">
        <f t="shared" si="145"/>
        <v>144118.99710658018</v>
      </c>
      <c r="CP142" s="238">
        <f t="shared" si="160"/>
        <v>1151.0922205381285</v>
      </c>
      <c r="CQ142" s="238">
        <f t="shared" si="28"/>
        <v>931.85401590925221</v>
      </c>
      <c r="CR142" s="238">
        <f t="shared" si="29"/>
        <v>219.23820462887619</v>
      </c>
      <c r="CS142" s="239">
        <f t="shared" si="146"/>
        <v>100652.67638170338</v>
      </c>
      <c r="CT142" s="1"/>
      <c r="CU142" s="237">
        <v>90</v>
      </c>
      <c r="CV142" s="238">
        <f t="shared" si="111"/>
        <v>455144.72341696138</v>
      </c>
      <c r="CW142" s="238">
        <f t="shared" si="111"/>
        <v>4585.931833673485</v>
      </c>
      <c r="CX142" s="238">
        <f t="shared" si="111"/>
        <v>3624.7652244523979</v>
      </c>
      <c r="CY142" s="238">
        <f t="shared" si="111"/>
        <v>961.16660922108645</v>
      </c>
      <c r="CZ142" s="238">
        <f t="shared" si="111"/>
        <v>407752.38416264352</v>
      </c>
      <c r="DB142" s="237">
        <v>90</v>
      </c>
      <c r="DC142" s="238">
        <f t="shared" si="112"/>
        <v>459669.73999895586</v>
      </c>
      <c r="DD142" s="238">
        <f t="shared" si="112"/>
        <v>4685.9110842287264</v>
      </c>
      <c r="DE142" s="238">
        <f t="shared" si="112"/>
        <v>3611.0139108730973</v>
      </c>
      <c r="DF142" s="238">
        <f t="shared" si="112"/>
        <v>1074.8971733556293</v>
      </c>
      <c r="DG142" s="238">
        <f t="shared" si="112"/>
        <v>414502.17610058864</v>
      </c>
      <c r="DH142" s="247"/>
      <c r="DI142" s="237">
        <v>90</v>
      </c>
      <c r="DJ142" s="238">
        <f t="shared" si="113"/>
        <v>453957.86437648418</v>
      </c>
      <c r="DK142" s="238">
        <f t="shared" si="113"/>
        <v>4552.9866315643085</v>
      </c>
      <c r="DL142" s="238">
        <f t="shared" si="113"/>
        <v>3635.8229607137127</v>
      </c>
      <c r="DM142" s="238">
        <f t="shared" si="113"/>
        <v>917.16367085059596</v>
      </c>
      <c r="DN142" s="238">
        <f t="shared" si="113"/>
        <v>405971.70609284018</v>
      </c>
      <c r="DP142" s="3">
        <f t="shared" si="147"/>
        <v>2705</v>
      </c>
      <c r="DQ142" s="237">
        <v>90</v>
      </c>
      <c r="DR142" s="238">
        <f t="shared" si="148"/>
        <v>0</v>
      </c>
      <c r="DS142" s="238">
        <f t="shared" si="149"/>
        <v>0</v>
      </c>
      <c r="DT142" s="238">
        <f t="shared" si="33"/>
        <v>0</v>
      </c>
      <c r="DU142" s="238">
        <f t="shared" si="150"/>
        <v>0</v>
      </c>
      <c r="DV142" s="239">
        <f t="shared" si="161"/>
        <v>0</v>
      </c>
      <c r="DX142" s="241">
        <f t="shared" si="107"/>
        <v>4.2499999999999996E-2</v>
      </c>
      <c r="DY142" s="241">
        <f t="shared" si="151"/>
        <v>3.5416666666666665E-3</v>
      </c>
      <c r="DZ142" s="237">
        <v>90</v>
      </c>
      <c r="EA142" s="242">
        <f t="shared" si="162"/>
        <v>0</v>
      </c>
      <c r="EB142" s="242">
        <f t="shared" si="163"/>
        <v>0</v>
      </c>
      <c r="EC142" s="242">
        <f t="shared" si="34"/>
        <v>0</v>
      </c>
      <c r="ED142" s="242">
        <f t="shared" si="114"/>
        <v>0</v>
      </c>
      <c r="EE142" s="243">
        <f t="shared" si="152"/>
        <v>0</v>
      </c>
      <c r="EF142" s="248"/>
      <c r="EG142" s="241">
        <f t="shared" si="108"/>
        <v>4.4600000000000001E-2</v>
      </c>
      <c r="EH142" s="241">
        <f t="shared" si="153"/>
        <v>3.7166666666666667E-3</v>
      </c>
      <c r="EI142" s="237">
        <v>90</v>
      </c>
      <c r="EJ142" s="242">
        <f t="shared" si="164"/>
        <v>0</v>
      </c>
      <c r="EK142" s="242">
        <f t="shared" si="165"/>
        <v>0</v>
      </c>
      <c r="EL142" s="242">
        <f t="shared" si="36"/>
        <v>0</v>
      </c>
      <c r="EM142" s="242">
        <f t="shared" si="115"/>
        <v>0</v>
      </c>
      <c r="EN142" s="243">
        <f t="shared" si="154"/>
        <v>0</v>
      </c>
      <c r="EO142" s="248"/>
      <c r="EP142" s="241">
        <f t="shared" si="109"/>
        <v>3.4599999999999999E-2</v>
      </c>
      <c r="EQ142" s="241">
        <f t="shared" si="155"/>
        <v>2.8833333333333332E-3</v>
      </c>
      <c r="ER142" s="237">
        <v>90</v>
      </c>
      <c r="ES142" s="242">
        <f t="shared" si="166"/>
        <v>0</v>
      </c>
      <c r="ET142" s="242">
        <f t="shared" si="167"/>
        <v>0</v>
      </c>
      <c r="EU142" s="242">
        <f t="shared" si="38"/>
        <v>0</v>
      </c>
      <c r="EV142" s="242">
        <f t="shared" si="116"/>
        <v>0</v>
      </c>
      <c r="EW142" s="243">
        <f t="shared" si="156"/>
        <v>0</v>
      </c>
    </row>
    <row r="143" spans="1:153" ht="14.25" customHeight="1" thickBot="1" x14ac:dyDescent="0.25">
      <c r="A143" s="3">
        <f t="shared" si="117"/>
        <v>2736</v>
      </c>
      <c r="B143" s="237">
        <v>91</v>
      </c>
      <c r="C143" s="238">
        <f t="shared" si="118"/>
        <v>285591.80545594689</v>
      </c>
      <c r="D143" s="238">
        <f t="shared" si="5"/>
        <v>3145.2470524113855</v>
      </c>
      <c r="E143" s="238">
        <f t="shared" si="6"/>
        <v>2486.7992787212875</v>
      </c>
      <c r="F143" s="238">
        <f t="shared" si="7"/>
        <v>658.44777369009819</v>
      </c>
      <c r="G143" s="239">
        <f t="shared" si="119"/>
        <v>286217.48176943563</v>
      </c>
      <c r="I143" s="240">
        <f>VLOOKUP(K143,[2]תחזיות!$B$4:$H$1000,5)</f>
        <v>1.168560000000002E-2</v>
      </c>
      <c r="J143" s="134">
        <f t="shared" si="8"/>
        <v>9.7380000000000166E-4</v>
      </c>
      <c r="K143" s="237">
        <v>91</v>
      </c>
      <c r="L143" s="242">
        <f t="shared" si="120"/>
        <v>21718.635967094935</v>
      </c>
      <c r="M143" s="242">
        <f t="shared" si="44"/>
        <v>258.73864015378183</v>
      </c>
      <c r="N143" s="242">
        <f t="shared" si="9"/>
        <v>225.05464455666703</v>
      </c>
      <c r="O143" s="242">
        <f t="shared" si="10"/>
        <v>33.683995597114809</v>
      </c>
      <c r="P143" s="243">
        <f t="shared" si="121"/>
        <v>22581.606259793582</v>
      </c>
      <c r="Q143" s="244"/>
      <c r="R143" s="240">
        <f>VLOOKUP(T143,[2]תחזיות!$B$4:$H$1000,7)</f>
        <v>1.9865520000000032E-2</v>
      </c>
      <c r="S143" s="134">
        <f t="shared" si="11"/>
        <v>1.6554600000000027E-3</v>
      </c>
      <c r="T143" s="237">
        <v>91</v>
      </c>
      <c r="U143" s="242">
        <f t="shared" si="122"/>
        <v>22963.271028875217</v>
      </c>
      <c r="V143" s="242">
        <f t="shared" si="47"/>
        <v>273.56623723955886</v>
      </c>
      <c r="W143" s="242">
        <f t="shared" si="12"/>
        <v>237.9519048568126</v>
      </c>
      <c r="X143" s="242">
        <f t="shared" si="48"/>
        <v>35.614332382746262</v>
      </c>
      <c r="Y143" s="243">
        <f t="shared" si="123"/>
        <v>23195.956305532709</v>
      </c>
      <c r="Z143" s="245"/>
      <c r="AA143" s="240">
        <f>VLOOKUP(AC143,[2]תחזיות!$B$4:$H$1000,6)</f>
        <v>1.0623272727272745E-2</v>
      </c>
      <c r="AB143" s="134">
        <f t="shared" si="13"/>
        <v>8.8527272727272879E-4</v>
      </c>
      <c r="AC143" s="237">
        <v>91</v>
      </c>
      <c r="AD143" s="242">
        <f t="shared" si="124"/>
        <v>21562.164381730807</v>
      </c>
      <c r="AE143" s="242">
        <f t="shared" si="51"/>
        <v>256.87456152190282</v>
      </c>
      <c r="AF143" s="242">
        <f t="shared" si="14"/>
        <v>223.43324176319996</v>
      </c>
      <c r="AG143" s="242">
        <f t="shared" si="52"/>
        <v>33.441319758702853</v>
      </c>
      <c r="AH143" s="243">
        <f t="shared" si="125"/>
        <v>22503.669555634442</v>
      </c>
      <c r="AI143" s="245"/>
      <c r="AJ143" s="241">
        <f t="shared" si="105"/>
        <v>3.5019999999999996E-2</v>
      </c>
      <c r="AK143" s="241">
        <f t="shared" si="126"/>
        <v>2.9183333333333331E-3</v>
      </c>
      <c r="AL143" s="240">
        <f>VLOOKUP(AN143,[2]תחזיות!$B$4:$H$1000,5)</f>
        <v>1.168560000000002E-2</v>
      </c>
      <c r="AM143" s="134">
        <f t="shared" si="110"/>
        <v>9.7380000000000166E-4</v>
      </c>
      <c r="AN143" s="237">
        <v>91</v>
      </c>
      <c r="AO143" s="242">
        <f t="shared" si="127"/>
        <v>0</v>
      </c>
      <c r="AP143" s="242">
        <f t="shared" si="157"/>
        <v>0</v>
      </c>
      <c r="AQ143" s="242">
        <f t="shared" si="16"/>
        <v>0</v>
      </c>
      <c r="AR143" s="242">
        <f t="shared" si="128"/>
        <v>0</v>
      </c>
      <c r="AS143" s="243">
        <f t="shared" si="129"/>
        <v>0</v>
      </c>
      <c r="AT143" s="244"/>
      <c r="AU143" s="241">
        <f t="shared" si="106"/>
        <v>3.7620000000000001E-2</v>
      </c>
      <c r="AV143" s="241">
        <f t="shared" si="130"/>
        <v>3.1350000000000002E-3</v>
      </c>
      <c r="AW143" s="240">
        <f>VLOOKUP(AY143,[2]תחזיות!$B$4:$H$1000,7)</f>
        <v>1.9865520000000032E-2</v>
      </c>
      <c r="AX143" s="134">
        <f t="shared" si="17"/>
        <v>1.6554600000000027E-3</v>
      </c>
      <c r="AY143" s="237">
        <v>91</v>
      </c>
      <c r="AZ143" s="242">
        <f t="shared" si="131"/>
        <v>0</v>
      </c>
      <c r="BA143" s="242">
        <f t="shared" si="158"/>
        <v>0</v>
      </c>
      <c r="BB143" s="242">
        <f t="shared" si="18"/>
        <v>0</v>
      </c>
      <c r="BC143" s="242">
        <f t="shared" si="132"/>
        <v>0</v>
      </c>
      <c r="BD143" s="243">
        <f t="shared" si="133"/>
        <v>0</v>
      </c>
      <c r="BE143" s="245"/>
      <c r="BF143" s="245"/>
      <c r="BG143" s="245"/>
      <c r="BH143" s="240">
        <f>VLOOKUP(BJ143,[2]תחזיות!$B$4:$H$1000,6)</f>
        <v>1.0623272727272745E-2</v>
      </c>
      <c r="BI143" s="134">
        <f t="shared" si="19"/>
        <v>8.8527272727272879E-4</v>
      </c>
      <c r="BJ143" s="237">
        <v>91</v>
      </c>
      <c r="BK143" s="242">
        <f t="shared" si="134"/>
        <v>0</v>
      </c>
      <c r="BL143" s="242">
        <f t="shared" si="159"/>
        <v>0</v>
      </c>
      <c r="BM143" s="242">
        <f t="shared" si="20"/>
        <v>0</v>
      </c>
      <c r="BN143" s="242">
        <f t="shared" si="65"/>
        <v>0</v>
      </c>
      <c r="BO143" s="243">
        <f t="shared" si="135"/>
        <v>0</v>
      </c>
      <c r="BP143" s="245"/>
      <c r="BQ143" s="246">
        <f>VLOOKUP(BT143,[2]תחזיות!$B$4:$E$1000,2)</f>
        <v>2.6874459999999968E-2</v>
      </c>
      <c r="BR143" s="134">
        <f t="shared" si="21"/>
        <v>1.8228716666666639E-3</v>
      </c>
      <c r="BS143" s="3">
        <f t="shared" si="136"/>
        <v>2736</v>
      </c>
      <c r="BT143" s="237">
        <v>91</v>
      </c>
      <c r="BU143" s="238">
        <f t="shared" si="137"/>
        <v>144230.64580172035</v>
      </c>
      <c r="BV143" s="238">
        <f t="shared" si="138"/>
        <v>1183.059549906593</v>
      </c>
      <c r="BW143" s="238">
        <f t="shared" si="22"/>
        <v>920.14559220960177</v>
      </c>
      <c r="BX143" s="238">
        <f t="shared" si="23"/>
        <v>262.91395769699125</v>
      </c>
      <c r="BY143" s="239">
        <f t="shared" si="139"/>
        <v>103540.34137588607</v>
      </c>
      <c r="CA143" s="246">
        <f>VLOOKUP(CD143,[2]תחזיות!$B$4:$E$1000,4)</f>
        <v>3.5474287199999961E-2</v>
      </c>
      <c r="CB143" s="134">
        <f t="shared" si="24"/>
        <v>2.53952393333333E-3</v>
      </c>
      <c r="CC143" s="3">
        <f t="shared" si="140"/>
        <v>2736</v>
      </c>
      <c r="CD143" s="237">
        <v>91</v>
      </c>
      <c r="CE143" s="238">
        <f t="shared" si="141"/>
        <v>147541.60155198514</v>
      </c>
      <c r="CF143" s="238">
        <f t="shared" si="142"/>
        <v>1268.7481265279894</v>
      </c>
      <c r="CG143" s="238">
        <f t="shared" si="25"/>
        <v>894.0626982243931</v>
      </c>
      <c r="CH143" s="238">
        <f t="shared" si="26"/>
        <v>374.68542830359627</v>
      </c>
      <c r="CI143" s="239">
        <f t="shared" si="143"/>
        <v>109776.29944179926</v>
      </c>
      <c r="CJ143" s="1"/>
      <c r="CK143" s="246">
        <f>VLOOKUP(CN143,[2]תחזיות!$B$4:$E$1000,3)</f>
        <v>2.3369095652173887E-2</v>
      </c>
      <c r="CL143" s="134">
        <f t="shared" si="27"/>
        <v>1.5307579710144906E-3</v>
      </c>
      <c r="CM143" s="3">
        <f t="shared" si="144"/>
        <v>2736</v>
      </c>
      <c r="CN143" s="237">
        <v>91</v>
      </c>
      <c r="CO143" s="238">
        <f t="shared" si="145"/>
        <v>143187.14309067093</v>
      </c>
      <c r="CP143" s="238">
        <f t="shared" si="160"/>
        <v>1151.8270272456778</v>
      </c>
      <c r="CQ143" s="238">
        <f t="shared" si="28"/>
        <v>932.64216661284081</v>
      </c>
      <c r="CR143" s="238">
        <f t="shared" si="29"/>
        <v>219.18486063283697</v>
      </c>
      <c r="CS143" s="239">
        <f t="shared" si="146"/>
        <v>101804.50340894905</v>
      </c>
      <c r="CT143" s="1"/>
      <c r="CU143" s="237">
        <v>91</v>
      </c>
      <c r="CV143" s="238">
        <f t="shared" si="111"/>
        <v>451541.08722476219</v>
      </c>
      <c r="CW143" s="238">
        <f t="shared" si="111"/>
        <v>4587.0452424717605</v>
      </c>
      <c r="CX143" s="238">
        <f t="shared" si="111"/>
        <v>3631.999515487556</v>
      </c>
      <c r="CY143" s="238">
        <f t="shared" si="111"/>
        <v>955.04572698420429</v>
      </c>
      <c r="CZ143" s="238">
        <f t="shared" si="111"/>
        <v>412339.42940511531</v>
      </c>
      <c r="DB143" s="237">
        <v>91</v>
      </c>
      <c r="DC143" s="238">
        <f t="shared" si="112"/>
        <v>456096.67803680722</v>
      </c>
      <c r="DD143" s="238">
        <f t="shared" si="112"/>
        <v>4687.5614161789335</v>
      </c>
      <c r="DE143" s="238">
        <f t="shared" si="112"/>
        <v>3618.8138818024931</v>
      </c>
      <c r="DF143" s="238">
        <f t="shared" si="112"/>
        <v>1068.7475343764409</v>
      </c>
      <c r="DG143" s="238">
        <f t="shared" si="112"/>
        <v>419189.73751676758</v>
      </c>
      <c r="DH143" s="247"/>
      <c r="DI143" s="237">
        <v>91</v>
      </c>
      <c r="DJ143" s="238">
        <f t="shared" si="113"/>
        <v>450341.11292834859</v>
      </c>
      <c r="DK143" s="238">
        <f t="shared" si="113"/>
        <v>4553.9486411789658</v>
      </c>
      <c r="DL143" s="238">
        <f t="shared" si="113"/>
        <v>3642.8746870973282</v>
      </c>
      <c r="DM143" s="238">
        <f t="shared" si="113"/>
        <v>911.07395408163802</v>
      </c>
      <c r="DN143" s="238">
        <f t="shared" si="113"/>
        <v>410525.65473401913</v>
      </c>
      <c r="DP143" s="3">
        <f t="shared" si="147"/>
        <v>2736</v>
      </c>
      <c r="DQ143" s="237">
        <v>91</v>
      </c>
      <c r="DR143" s="238">
        <f t="shared" si="148"/>
        <v>0</v>
      </c>
      <c r="DS143" s="238">
        <f t="shared" si="149"/>
        <v>0</v>
      </c>
      <c r="DT143" s="238">
        <f t="shared" si="33"/>
        <v>0</v>
      </c>
      <c r="DU143" s="238">
        <f t="shared" si="150"/>
        <v>0</v>
      </c>
      <c r="DV143" s="239">
        <f t="shared" si="161"/>
        <v>0</v>
      </c>
      <c r="DX143" s="241">
        <f t="shared" si="107"/>
        <v>4.2499999999999996E-2</v>
      </c>
      <c r="DY143" s="241">
        <f t="shared" si="151"/>
        <v>3.5416666666666665E-3</v>
      </c>
      <c r="DZ143" s="237">
        <v>91</v>
      </c>
      <c r="EA143" s="242">
        <f t="shared" si="162"/>
        <v>0</v>
      </c>
      <c r="EB143" s="242">
        <f t="shared" si="163"/>
        <v>0</v>
      </c>
      <c r="EC143" s="242">
        <f t="shared" si="34"/>
        <v>0</v>
      </c>
      <c r="ED143" s="242">
        <f t="shared" si="114"/>
        <v>0</v>
      </c>
      <c r="EE143" s="243">
        <f t="shared" si="152"/>
        <v>0</v>
      </c>
      <c r="EF143" s="248"/>
      <c r="EG143" s="241">
        <f t="shared" si="108"/>
        <v>4.4600000000000001E-2</v>
      </c>
      <c r="EH143" s="241">
        <f t="shared" si="153"/>
        <v>3.7166666666666667E-3</v>
      </c>
      <c r="EI143" s="237">
        <v>91</v>
      </c>
      <c r="EJ143" s="242">
        <f t="shared" si="164"/>
        <v>0</v>
      </c>
      <c r="EK143" s="242">
        <f t="shared" si="165"/>
        <v>0</v>
      </c>
      <c r="EL143" s="242">
        <f t="shared" si="36"/>
        <v>0</v>
      </c>
      <c r="EM143" s="242">
        <f t="shared" si="115"/>
        <v>0</v>
      </c>
      <c r="EN143" s="243">
        <f t="shared" si="154"/>
        <v>0</v>
      </c>
      <c r="EO143" s="248"/>
      <c r="EP143" s="241">
        <f t="shared" si="109"/>
        <v>3.4599999999999999E-2</v>
      </c>
      <c r="EQ143" s="241">
        <f t="shared" si="155"/>
        <v>2.8833333333333332E-3</v>
      </c>
      <c r="ER143" s="237">
        <v>91</v>
      </c>
      <c r="ES143" s="242">
        <f t="shared" si="166"/>
        <v>0</v>
      </c>
      <c r="ET143" s="242">
        <f t="shared" si="167"/>
        <v>0</v>
      </c>
      <c r="EU143" s="242">
        <f t="shared" si="38"/>
        <v>0</v>
      </c>
      <c r="EV143" s="242">
        <f t="shared" si="116"/>
        <v>0</v>
      </c>
      <c r="EW143" s="243">
        <f t="shared" si="156"/>
        <v>0</v>
      </c>
    </row>
    <row r="144" spans="1:153" ht="14.25" customHeight="1" thickBot="1" x14ac:dyDescent="0.25">
      <c r="A144" s="3">
        <f t="shared" si="117"/>
        <v>2766</v>
      </c>
      <c r="B144" s="237">
        <v>92</v>
      </c>
      <c r="C144" s="238">
        <f t="shared" si="118"/>
        <v>283105.00617722562</v>
      </c>
      <c r="D144" s="238">
        <f t="shared" si="5"/>
        <v>3145.2470524113855</v>
      </c>
      <c r="E144" s="238">
        <f t="shared" si="6"/>
        <v>2492.532732613895</v>
      </c>
      <c r="F144" s="238">
        <f t="shared" si="7"/>
        <v>652.71431979749082</v>
      </c>
      <c r="G144" s="239">
        <f t="shared" si="119"/>
        <v>289362.72882184701</v>
      </c>
      <c r="I144" s="240">
        <f>VLOOKUP(K144,[2]תחזיות!$B$4:$H$1000,5)</f>
        <v>1.1703900000000021E-2</v>
      </c>
      <c r="J144" s="134">
        <f t="shared" si="8"/>
        <v>9.7532500000000171E-4</v>
      </c>
      <c r="K144" s="237">
        <v>92</v>
      </c>
      <c r="L144" s="242">
        <f t="shared" si="120"/>
        <v>21514.544549741669</v>
      </c>
      <c r="M144" s="242">
        <f t="shared" si="44"/>
        <v>258.99099441798984</v>
      </c>
      <c r="N144" s="242">
        <f t="shared" si="9"/>
        <v>225.62352949130718</v>
      </c>
      <c r="O144" s="242">
        <f t="shared" si="10"/>
        <v>33.367464926682665</v>
      </c>
      <c r="P144" s="243">
        <f t="shared" si="121"/>
        <v>22840.597254211571</v>
      </c>
      <c r="Q144" s="244"/>
      <c r="R144" s="240">
        <f>VLOOKUP(T144,[2]תחזיות!$B$4:$H$1000,7)</f>
        <v>1.9896630000000033E-2</v>
      </c>
      <c r="S144" s="134">
        <f t="shared" si="11"/>
        <v>1.6580525000000027E-3</v>
      </c>
      <c r="T144" s="237">
        <v>92</v>
      </c>
      <c r="U144" s="242">
        <f t="shared" si="122"/>
        <v>22762.998896205285</v>
      </c>
      <c r="V144" s="242">
        <f t="shared" si="47"/>
        <v>274.01982442312959</v>
      </c>
      <c r="W144" s="242">
        <f t="shared" si="12"/>
        <v>238.71609928318159</v>
      </c>
      <c r="X144" s="242">
        <f t="shared" si="48"/>
        <v>35.303725139947993</v>
      </c>
      <c r="Y144" s="243">
        <f t="shared" si="123"/>
        <v>23469.976129955838</v>
      </c>
      <c r="Z144" s="245"/>
      <c r="AA144" s="240">
        <f>VLOOKUP(AC144,[2]תחזיות!$B$4:$H$1000,6)</f>
        <v>1.063990909090911E-2</v>
      </c>
      <c r="AB144" s="134">
        <f t="shared" si="13"/>
        <v>8.8665909090909246E-4</v>
      </c>
      <c r="AC144" s="237">
        <v>92</v>
      </c>
      <c r="AD144" s="242">
        <f t="shared" si="124"/>
        <v>21357.651319921326</v>
      </c>
      <c r="AE144" s="242">
        <f t="shared" si="51"/>
        <v>257.10232168709956</v>
      </c>
      <c r="AF144" s="242">
        <f t="shared" si="14"/>
        <v>223.97818653814753</v>
      </c>
      <c r="AG144" s="242">
        <f t="shared" si="52"/>
        <v>33.124135148952035</v>
      </c>
      <c r="AH144" s="243">
        <f t="shared" si="125"/>
        <v>22760.771877321542</v>
      </c>
      <c r="AI144" s="245"/>
      <c r="AJ144" s="241">
        <f t="shared" si="105"/>
        <v>3.5019999999999996E-2</v>
      </c>
      <c r="AK144" s="241">
        <f t="shared" si="126"/>
        <v>2.9183333333333331E-3</v>
      </c>
      <c r="AL144" s="240">
        <f>VLOOKUP(AN144,[2]תחזיות!$B$4:$H$1000,5)</f>
        <v>1.1703900000000021E-2</v>
      </c>
      <c r="AM144" s="134">
        <f t="shared" si="110"/>
        <v>9.7532500000000171E-4</v>
      </c>
      <c r="AN144" s="237">
        <v>92</v>
      </c>
      <c r="AO144" s="242">
        <f t="shared" si="127"/>
        <v>0</v>
      </c>
      <c r="AP144" s="242">
        <f t="shared" si="157"/>
        <v>0</v>
      </c>
      <c r="AQ144" s="242">
        <f t="shared" si="16"/>
        <v>0</v>
      </c>
      <c r="AR144" s="242">
        <f t="shared" si="128"/>
        <v>0</v>
      </c>
      <c r="AS144" s="243">
        <f t="shared" si="129"/>
        <v>0</v>
      </c>
      <c r="AT144" s="244"/>
      <c r="AU144" s="241">
        <f t="shared" si="106"/>
        <v>3.7620000000000001E-2</v>
      </c>
      <c r="AV144" s="241">
        <f t="shared" si="130"/>
        <v>3.1350000000000002E-3</v>
      </c>
      <c r="AW144" s="240">
        <f>VLOOKUP(AY144,[2]תחזיות!$B$4:$H$1000,7)</f>
        <v>1.9896630000000033E-2</v>
      </c>
      <c r="AX144" s="134">
        <f t="shared" si="17"/>
        <v>1.6580525000000027E-3</v>
      </c>
      <c r="AY144" s="237">
        <v>92</v>
      </c>
      <c r="AZ144" s="242">
        <f t="shared" si="131"/>
        <v>0</v>
      </c>
      <c r="BA144" s="242">
        <f t="shared" si="158"/>
        <v>0</v>
      </c>
      <c r="BB144" s="242">
        <f t="shared" si="18"/>
        <v>0</v>
      </c>
      <c r="BC144" s="242">
        <f t="shared" si="132"/>
        <v>0</v>
      </c>
      <c r="BD144" s="243">
        <f t="shared" si="133"/>
        <v>0</v>
      </c>
      <c r="BE144" s="245"/>
      <c r="BF144" s="245"/>
      <c r="BG144" s="245"/>
      <c r="BH144" s="240">
        <f>VLOOKUP(BJ144,[2]תחזיות!$B$4:$H$1000,6)</f>
        <v>1.063990909090911E-2</v>
      </c>
      <c r="BI144" s="134">
        <f t="shared" si="19"/>
        <v>8.8665909090909246E-4</v>
      </c>
      <c r="BJ144" s="237">
        <v>92</v>
      </c>
      <c r="BK144" s="242">
        <f t="shared" si="134"/>
        <v>0</v>
      </c>
      <c r="BL144" s="242">
        <f t="shared" si="159"/>
        <v>0</v>
      </c>
      <c r="BM144" s="242">
        <f t="shared" si="20"/>
        <v>0</v>
      </c>
      <c r="BN144" s="242">
        <f t="shared" si="65"/>
        <v>0</v>
      </c>
      <c r="BO144" s="243">
        <f t="shared" si="135"/>
        <v>0</v>
      </c>
      <c r="BP144" s="245"/>
      <c r="BQ144" s="246">
        <f>VLOOKUP(BT144,[2]תחזיות!$B$4:$E$1000,2)</f>
        <v>2.7005939999999968E-2</v>
      </c>
      <c r="BR144" s="134">
        <f t="shared" si="21"/>
        <v>1.8338283333333306E-3</v>
      </c>
      <c r="BS144" s="3">
        <f t="shared" si="136"/>
        <v>2766</v>
      </c>
      <c r="BT144" s="237">
        <v>92</v>
      </c>
      <c r="BU144" s="238">
        <f t="shared" si="137"/>
        <v>143310.50020951076</v>
      </c>
      <c r="BV144" s="238">
        <f t="shared" si="138"/>
        <v>1183.915705593643</v>
      </c>
      <c r="BW144" s="238">
        <f t="shared" si="22"/>
        <v>921.10884984527002</v>
      </c>
      <c r="BX144" s="238">
        <f t="shared" si="23"/>
        <v>262.80685574837304</v>
      </c>
      <c r="BY144" s="239">
        <f t="shared" si="139"/>
        <v>104724.25708147971</v>
      </c>
      <c r="CA144" s="246">
        <f>VLOOKUP(CD144,[2]תחזיות!$B$4:$E$1000,4)</f>
        <v>3.5647840799999962E-2</v>
      </c>
      <c r="CB144" s="134">
        <f t="shared" si="24"/>
        <v>2.5539867333333301E-3</v>
      </c>
      <c r="CC144" s="3">
        <f t="shared" si="140"/>
        <v>2766</v>
      </c>
      <c r="CD144" s="237">
        <v>92</v>
      </c>
      <c r="CE144" s="238">
        <f t="shared" si="141"/>
        <v>146647.53885376075</v>
      </c>
      <c r="CF144" s="238">
        <f t="shared" si="142"/>
        <v>1269.9389308811287</v>
      </c>
      <c r="CG144" s="238">
        <f t="shared" si="25"/>
        <v>895.40306217263969</v>
      </c>
      <c r="CH144" s="238">
        <f t="shared" si="26"/>
        <v>374.53586870848903</v>
      </c>
      <c r="CI144" s="239">
        <f t="shared" si="143"/>
        <v>111046.23837268038</v>
      </c>
      <c r="CJ144" s="1"/>
      <c r="CK144" s="246">
        <f>VLOOKUP(CN144,[2]תחזיות!$B$4:$E$1000,3)</f>
        <v>2.3483426086956496E-2</v>
      </c>
      <c r="CL144" s="134">
        <f t="shared" si="27"/>
        <v>1.5402855072463746E-3</v>
      </c>
      <c r="CM144" s="3">
        <f t="shared" si="144"/>
        <v>2766</v>
      </c>
      <c r="CN144" s="237">
        <v>92</v>
      </c>
      <c r="CO144" s="238">
        <f t="shared" si="145"/>
        <v>142254.50092405808</v>
      </c>
      <c r="CP144" s="238">
        <f t="shared" si="160"/>
        <v>1152.5570337179308</v>
      </c>
      <c r="CQ144" s="238">
        <f t="shared" si="28"/>
        <v>933.44448760403816</v>
      </c>
      <c r="CR144" s="238">
        <f t="shared" si="29"/>
        <v>219.11254611389268</v>
      </c>
      <c r="CS144" s="239">
        <f t="shared" si="146"/>
        <v>102957.06044266699</v>
      </c>
      <c r="CT144" s="1"/>
      <c r="CU144" s="237">
        <v>92</v>
      </c>
      <c r="CV144" s="238">
        <f t="shared" si="111"/>
        <v>447930.05093647807</v>
      </c>
      <c r="CW144" s="238">
        <f t="shared" si="111"/>
        <v>4588.1537524230189</v>
      </c>
      <c r="CX144" s="238">
        <f t="shared" si="111"/>
        <v>3639.2651119504721</v>
      </c>
      <c r="CY144" s="238">
        <f t="shared" si="111"/>
        <v>948.88864047254651</v>
      </c>
      <c r="CZ144" s="238">
        <f t="shared" si="111"/>
        <v>416927.58315753832</v>
      </c>
      <c r="DB144" s="237">
        <v>92</v>
      </c>
      <c r="DC144" s="238">
        <f t="shared" si="112"/>
        <v>452515.54392719164</v>
      </c>
      <c r="DD144" s="238">
        <f t="shared" si="112"/>
        <v>4689.2058077156435</v>
      </c>
      <c r="DE144" s="238">
        <f t="shared" si="112"/>
        <v>3626.651894069716</v>
      </c>
      <c r="DF144" s="238">
        <f t="shared" si="112"/>
        <v>1062.5539136459279</v>
      </c>
      <c r="DG144" s="238">
        <f t="shared" si="112"/>
        <v>423878.94332448323</v>
      </c>
      <c r="DH144" s="247"/>
      <c r="DI144" s="237">
        <v>92</v>
      </c>
      <c r="DJ144" s="238">
        <f t="shared" si="113"/>
        <v>446717.15842120501</v>
      </c>
      <c r="DK144" s="238">
        <f t="shared" si="113"/>
        <v>4554.9064078164156</v>
      </c>
      <c r="DL144" s="238">
        <f t="shared" si="113"/>
        <v>3649.9554067560803</v>
      </c>
      <c r="DM144" s="238">
        <f t="shared" si="113"/>
        <v>904.95100106033556</v>
      </c>
      <c r="DN144" s="238">
        <f t="shared" si="113"/>
        <v>415080.56114183553</v>
      </c>
      <c r="DP144" s="3">
        <f t="shared" si="147"/>
        <v>2766</v>
      </c>
      <c r="DQ144" s="237">
        <v>92</v>
      </c>
      <c r="DR144" s="238">
        <f t="shared" si="148"/>
        <v>0</v>
      </c>
      <c r="DS144" s="238">
        <f t="shared" si="149"/>
        <v>0</v>
      </c>
      <c r="DT144" s="238">
        <f t="shared" si="33"/>
        <v>0</v>
      </c>
      <c r="DU144" s="238">
        <f t="shared" si="150"/>
        <v>0</v>
      </c>
      <c r="DV144" s="239">
        <f t="shared" si="161"/>
        <v>0</v>
      </c>
      <c r="DX144" s="241">
        <f t="shared" si="107"/>
        <v>4.2499999999999996E-2</v>
      </c>
      <c r="DY144" s="241">
        <f t="shared" si="151"/>
        <v>3.5416666666666665E-3</v>
      </c>
      <c r="DZ144" s="237">
        <v>92</v>
      </c>
      <c r="EA144" s="242">
        <f t="shared" si="162"/>
        <v>0</v>
      </c>
      <c r="EB144" s="242">
        <f t="shared" si="163"/>
        <v>0</v>
      </c>
      <c r="EC144" s="242">
        <f t="shared" si="34"/>
        <v>0</v>
      </c>
      <c r="ED144" s="242">
        <f t="shared" si="114"/>
        <v>0</v>
      </c>
      <c r="EE144" s="243">
        <f t="shared" si="152"/>
        <v>0</v>
      </c>
      <c r="EF144" s="248"/>
      <c r="EG144" s="241">
        <f t="shared" si="108"/>
        <v>4.4600000000000001E-2</v>
      </c>
      <c r="EH144" s="241">
        <f t="shared" si="153"/>
        <v>3.7166666666666667E-3</v>
      </c>
      <c r="EI144" s="237">
        <v>92</v>
      </c>
      <c r="EJ144" s="242">
        <f t="shared" si="164"/>
        <v>0</v>
      </c>
      <c r="EK144" s="242">
        <f t="shared" si="165"/>
        <v>0</v>
      </c>
      <c r="EL144" s="242">
        <f t="shared" si="36"/>
        <v>0</v>
      </c>
      <c r="EM144" s="242">
        <f t="shared" si="115"/>
        <v>0</v>
      </c>
      <c r="EN144" s="243">
        <f t="shared" si="154"/>
        <v>0</v>
      </c>
      <c r="EO144" s="248"/>
      <c r="EP144" s="241">
        <f t="shared" si="109"/>
        <v>3.4599999999999999E-2</v>
      </c>
      <c r="EQ144" s="241">
        <f t="shared" si="155"/>
        <v>2.8833333333333332E-3</v>
      </c>
      <c r="ER144" s="237">
        <v>92</v>
      </c>
      <c r="ES144" s="242">
        <f t="shared" si="166"/>
        <v>0</v>
      </c>
      <c r="ET144" s="242">
        <f t="shared" si="167"/>
        <v>0</v>
      </c>
      <c r="EU144" s="242">
        <f t="shared" si="38"/>
        <v>0</v>
      </c>
      <c r="EV144" s="242">
        <f t="shared" si="116"/>
        <v>0</v>
      </c>
      <c r="EW144" s="243">
        <f t="shared" si="156"/>
        <v>0</v>
      </c>
    </row>
    <row r="145" spans="1:153" ht="14.25" customHeight="1" thickBot="1" x14ac:dyDescent="0.25">
      <c r="A145" s="3">
        <f t="shared" si="117"/>
        <v>2797</v>
      </c>
      <c r="B145" s="237">
        <v>93</v>
      </c>
      <c r="C145" s="238">
        <f t="shared" si="118"/>
        <v>280612.47344461171</v>
      </c>
      <c r="D145" s="238">
        <f t="shared" si="5"/>
        <v>3145.2470524113855</v>
      </c>
      <c r="E145" s="238">
        <f t="shared" si="6"/>
        <v>2498.2794053029766</v>
      </c>
      <c r="F145" s="238">
        <f t="shared" si="7"/>
        <v>646.96764710840876</v>
      </c>
      <c r="G145" s="239">
        <f t="shared" si="119"/>
        <v>292507.97587425838</v>
      </c>
      <c r="I145" s="240">
        <f>VLOOKUP(K145,[2]תחזיות!$B$4:$H$1000,5)</f>
        <v>1.1722200000000021E-2</v>
      </c>
      <c r="J145" s="134">
        <f t="shared" si="8"/>
        <v>9.7685000000000176E-4</v>
      </c>
      <c r="K145" s="237">
        <v>93</v>
      </c>
      <c r="L145" s="242">
        <f t="shared" si="120"/>
        <v>21309.717102748997</v>
      </c>
      <c r="M145" s="242">
        <f t="shared" si="44"/>
        <v>259.24398977088697</v>
      </c>
      <c r="N145" s="242">
        <f t="shared" si="9"/>
        <v>226.19419704208647</v>
      </c>
      <c r="O145" s="242">
        <f t="shared" si="10"/>
        <v>33.049792728800504</v>
      </c>
      <c r="P145" s="243">
        <f t="shared" si="121"/>
        <v>23099.841243982457</v>
      </c>
      <c r="Q145" s="244"/>
      <c r="R145" s="240">
        <f>VLOOKUP(T145,[2]תחזיות!$B$4:$H$1000,7)</f>
        <v>1.9927740000000034E-2</v>
      </c>
      <c r="S145" s="134">
        <f t="shared" si="11"/>
        <v>1.6606450000000029E-3</v>
      </c>
      <c r="T145" s="237">
        <v>93</v>
      </c>
      <c r="U145" s="242">
        <f t="shared" si="122"/>
        <v>22561.687634527399</v>
      </c>
      <c r="V145" s="242">
        <f t="shared" si="47"/>
        <v>274.47487407445863</v>
      </c>
      <c r="W145" s="242">
        <f t="shared" si="12"/>
        <v>239.48336778942772</v>
      </c>
      <c r="X145" s="242">
        <f t="shared" si="48"/>
        <v>34.991506285030901</v>
      </c>
      <c r="Y145" s="243">
        <f t="shared" si="123"/>
        <v>23744.451004030296</v>
      </c>
      <c r="Z145" s="245"/>
      <c r="AA145" s="240">
        <f>VLOOKUP(AC145,[2]תחזיות!$B$4:$H$1000,6)</f>
        <v>1.0656545454545472E-2</v>
      </c>
      <c r="AB145" s="134">
        <f t="shared" si="13"/>
        <v>8.8804545454545603E-4</v>
      </c>
      <c r="AC145" s="237">
        <v>93</v>
      </c>
      <c r="AD145" s="242">
        <f t="shared" si="124"/>
        <v>21152.440795747127</v>
      </c>
      <c r="AE145" s="242">
        <f t="shared" si="51"/>
        <v>257.33064023522678</v>
      </c>
      <c r="AF145" s="242">
        <f t="shared" si="14"/>
        <v>224.52477140848936</v>
      </c>
      <c r="AG145" s="242">
        <f t="shared" si="52"/>
        <v>32.805868826737424</v>
      </c>
      <c r="AH145" s="243">
        <f t="shared" si="125"/>
        <v>23018.10251755677</v>
      </c>
      <c r="AI145" s="245"/>
      <c r="AJ145" s="241">
        <f t="shared" si="105"/>
        <v>3.5019999999999996E-2</v>
      </c>
      <c r="AK145" s="241">
        <f t="shared" si="126"/>
        <v>2.9183333333333331E-3</v>
      </c>
      <c r="AL145" s="240">
        <f>VLOOKUP(AN145,[2]תחזיות!$B$4:$H$1000,5)</f>
        <v>1.1722200000000021E-2</v>
      </c>
      <c r="AM145" s="134">
        <f t="shared" si="110"/>
        <v>9.7685000000000176E-4</v>
      </c>
      <c r="AN145" s="237">
        <v>93</v>
      </c>
      <c r="AO145" s="242">
        <f t="shared" si="127"/>
        <v>0</v>
      </c>
      <c r="AP145" s="242">
        <f t="shared" si="157"/>
        <v>0</v>
      </c>
      <c r="AQ145" s="242">
        <f t="shared" si="16"/>
        <v>0</v>
      </c>
      <c r="AR145" s="242">
        <f t="shared" si="128"/>
        <v>0</v>
      </c>
      <c r="AS145" s="243">
        <f t="shared" si="129"/>
        <v>0</v>
      </c>
      <c r="AT145" s="244"/>
      <c r="AU145" s="241">
        <f t="shared" si="106"/>
        <v>3.7620000000000001E-2</v>
      </c>
      <c r="AV145" s="241">
        <f t="shared" si="130"/>
        <v>3.1350000000000002E-3</v>
      </c>
      <c r="AW145" s="240">
        <f>VLOOKUP(AY145,[2]תחזיות!$B$4:$H$1000,7)</f>
        <v>1.9927740000000034E-2</v>
      </c>
      <c r="AX145" s="134">
        <f t="shared" si="17"/>
        <v>1.6606450000000029E-3</v>
      </c>
      <c r="AY145" s="237">
        <v>93</v>
      </c>
      <c r="AZ145" s="242">
        <f t="shared" si="131"/>
        <v>0</v>
      </c>
      <c r="BA145" s="242">
        <f t="shared" si="158"/>
        <v>0</v>
      </c>
      <c r="BB145" s="242">
        <f t="shared" si="18"/>
        <v>0</v>
      </c>
      <c r="BC145" s="242">
        <f t="shared" si="132"/>
        <v>0</v>
      </c>
      <c r="BD145" s="243">
        <f t="shared" si="133"/>
        <v>0</v>
      </c>
      <c r="BE145" s="245"/>
      <c r="BF145" s="245"/>
      <c r="BG145" s="245"/>
      <c r="BH145" s="240">
        <f>VLOOKUP(BJ145,[2]תחזיות!$B$4:$H$1000,6)</f>
        <v>1.0656545454545472E-2</v>
      </c>
      <c r="BI145" s="134">
        <f t="shared" si="19"/>
        <v>8.8804545454545603E-4</v>
      </c>
      <c r="BJ145" s="237">
        <v>93</v>
      </c>
      <c r="BK145" s="242">
        <f t="shared" si="134"/>
        <v>0</v>
      </c>
      <c r="BL145" s="242">
        <f t="shared" si="159"/>
        <v>0</v>
      </c>
      <c r="BM145" s="242">
        <f t="shared" si="20"/>
        <v>0</v>
      </c>
      <c r="BN145" s="242">
        <f t="shared" si="65"/>
        <v>0</v>
      </c>
      <c r="BO145" s="243">
        <f t="shared" si="135"/>
        <v>0</v>
      </c>
      <c r="BP145" s="245"/>
      <c r="BQ145" s="246">
        <f>VLOOKUP(BT145,[2]תחזיות!$B$4:$E$1000,2)</f>
        <v>2.7137419999999968E-2</v>
      </c>
      <c r="BR145" s="134">
        <f t="shared" si="21"/>
        <v>1.8447849999999972E-3</v>
      </c>
      <c r="BS145" s="3">
        <f t="shared" si="136"/>
        <v>2797</v>
      </c>
      <c r="BT145" s="237">
        <v>93</v>
      </c>
      <c r="BU145" s="238">
        <f t="shared" si="137"/>
        <v>142389.39135966549</v>
      </c>
      <c r="BV145" s="238">
        <f t="shared" si="138"/>
        <v>1184.766312463925</v>
      </c>
      <c r="BW145" s="238">
        <f t="shared" si="22"/>
        <v>922.088499124485</v>
      </c>
      <c r="BX145" s="238">
        <f t="shared" si="23"/>
        <v>262.67781333944009</v>
      </c>
      <c r="BY145" s="239">
        <f t="shared" si="139"/>
        <v>105909.02339394363</v>
      </c>
      <c r="CA145" s="246">
        <f>VLOOKUP(CD145,[2]תחזיות!$B$4:$E$1000,4)</f>
        <v>3.5821394399999956E-2</v>
      </c>
      <c r="CB145" s="134">
        <f t="shared" si="24"/>
        <v>2.5684495333333297E-3</v>
      </c>
      <c r="CC145" s="3">
        <f t="shared" si="140"/>
        <v>2797</v>
      </c>
      <c r="CD145" s="237">
        <v>93</v>
      </c>
      <c r="CE145" s="238">
        <f t="shared" si="141"/>
        <v>145752.13579158811</v>
      </c>
      <c r="CF145" s="238">
        <f t="shared" si="142"/>
        <v>1271.1223187040603</v>
      </c>
      <c r="CG145" s="238">
        <f t="shared" si="25"/>
        <v>896.76531354781969</v>
      </c>
      <c r="CH145" s="238">
        <f t="shared" si="26"/>
        <v>374.35700515624058</v>
      </c>
      <c r="CI145" s="239">
        <f t="shared" si="143"/>
        <v>112317.36069138444</v>
      </c>
      <c r="CJ145" s="1"/>
      <c r="CK145" s="246">
        <f>VLOOKUP(CN145,[2]תחזיות!$B$4:$E$1000,3)</f>
        <v>2.3597756521739104E-2</v>
      </c>
      <c r="CL145" s="134">
        <f t="shared" si="27"/>
        <v>1.5498130434782587E-3</v>
      </c>
      <c r="CM145" s="3">
        <f t="shared" si="144"/>
        <v>2797</v>
      </c>
      <c r="CN145" s="237">
        <v>93</v>
      </c>
      <c r="CO145" s="238">
        <f t="shared" si="145"/>
        <v>141321.05643645403</v>
      </c>
      <c r="CP145" s="238">
        <f t="shared" si="160"/>
        <v>1153.2822322937548</v>
      </c>
      <c r="CQ145" s="238">
        <f t="shared" si="28"/>
        <v>934.26101571041113</v>
      </c>
      <c r="CR145" s="238">
        <f t="shared" si="29"/>
        <v>219.02121658334357</v>
      </c>
      <c r="CS145" s="239">
        <f t="shared" si="146"/>
        <v>104110.34267496075</v>
      </c>
      <c r="CT145" s="1"/>
      <c r="CU145" s="237">
        <v>93</v>
      </c>
      <c r="CV145" s="238">
        <f t="shared" si="111"/>
        <v>444311.58190702618</v>
      </c>
      <c r="CW145" s="238">
        <f t="shared" si="111"/>
        <v>4589.2573546461972</v>
      </c>
      <c r="CX145" s="238">
        <f t="shared" si="111"/>
        <v>3646.562101469548</v>
      </c>
      <c r="CY145" s="238">
        <f t="shared" si="111"/>
        <v>942.69525317664943</v>
      </c>
      <c r="CZ145" s="238">
        <f t="shared" si="111"/>
        <v>421516.84051218448</v>
      </c>
      <c r="DB145" s="237">
        <v>93</v>
      </c>
      <c r="DC145" s="238">
        <f t="shared" si="112"/>
        <v>448926.29687072721</v>
      </c>
      <c r="DD145" s="238">
        <f t="shared" si="112"/>
        <v>4690.8442451899045</v>
      </c>
      <c r="DE145" s="238">
        <f t="shared" si="112"/>
        <v>3634.528086640224</v>
      </c>
      <c r="DF145" s="238">
        <f t="shared" si="112"/>
        <v>1056.3161585496803</v>
      </c>
      <c r="DG145" s="238">
        <f t="shared" si="112"/>
        <v>428569.78756967315</v>
      </c>
      <c r="DH145" s="247"/>
      <c r="DI145" s="237">
        <v>93</v>
      </c>
      <c r="DJ145" s="238">
        <f t="shared" si="113"/>
        <v>443085.97067681293</v>
      </c>
      <c r="DK145" s="238">
        <f t="shared" si="113"/>
        <v>4555.8599249403669</v>
      </c>
      <c r="DL145" s="238">
        <f t="shared" si="113"/>
        <v>3657.0651924218773</v>
      </c>
      <c r="DM145" s="238">
        <f t="shared" si="113"/>
        <v>898.79473251848981</v>
      </c>
      <c r="DN145" s="238">
        <f t="shared" si="113"/>
        <v>419636.42106677586</v>
      </c>
      <c r="DP145" s="3">
        <f t="shared" si="147"/>
        <v>2797</v>
      </c>
      <c r="DQ145" s="237">
        <v>93</v>
      </c>
      <c r="DR145" s="238">
        <f t="shared" si="148"/>
        <v>0</v>
      </c>
      <c r="DS145" s="238">
        <f t="shared" si="149"/>
        <v>0</v>
      </c>
      <c r="DT145" s="238">
        <f t="shared" si="33"/>
        <v>0</v>
      </c>
      <c r="DU145" s="238">
        <f t="shared" si="150"/>
        <v>0</v>
      </c>
      <c r="DV145" s="239">
        <f t="shared" si="161"/>
        <v>0</v>
      </c>
      <c r="DX145" s="241">
        <f t="shared" si="107"/>
        <v>4.2499999999999996E-2</v>
      </c>
      <c r="DY145" s="241">
        <f t="shared" si="151"/>
        <v>3.5416666666666665E-3</v>
      </c>
      <c r="DZ145" s="237">
        <v>93</v>
      </c>
      <c r="EA145" s="242">
        <f t="shared" si="162"/>
        <v>0</v>
      </c>
      <c r="EB145" s="242">
        <f t="shared" si="163"/>
        <v>0</v>
      </c>
      <c r="EC145" s="242">
        <f t="shared" si="34"/>
        <v>0</v>
      </c>
      <c r="ED145" s="242">
        <f t="shared" si="114"/>
        <v>0</v>
      </c>
      <c r="EE145" s="243">
        <f t="shared" si="152"/>
        <v>0</v>
      </c>
      <c r="EF145" s="248"/>
      <c r="EG145" s="241">
        <f t="shared" si="108"/>
        <v>4.4600000000000001E-2</v>
      </c>
      <c r="EH145" s="241">
        <f t="shared" si="153"/>
        <v>3.7166666666666667E-3</v>
      </c>
      <c r="EI145" s="237">
        <v>93</v>
      </c>
      <c r="EJ145" s="242">
        <f t="shared" si="164"/>
        <v>0</v>
      </c>
      <c r="EK145" s="242">
        <f t="shared" si="165"/>
        <v>0</v>
      </c>
      <c r="EL145" s="242">
        <f t="shared" si="36"/>
        <v>0</v>
      </c>
      <c r="EM145" s="242">
        <f t="shared" si="115"/>
        <v>0</v>
      </c>
      <c r="EN145" s="243">
        <f t="shared" si="154"/>
        <v>0</v>
      </c>
      <c r="EO145" s="248"/>
      <c r="EP145" s="241">
        <f t="shared" si="109"/>
        <v>3.4599999999999999E-2</v>
      </c>
      <c r="EQ145" s="241">
        <f t="shared" si="155"/>
        <v>2.8833333333333332E-3</v>
      </c>
      <c r="ER145" s="237">
        <v>93</v>
      </c>
      <c r="ES145" s="242">
        <f t="shared" si="166"/>
        <v>0</v>
      </c>
      <c r="ET145" s="242">
        <f t="shared" si="167"/>
        <v>0</v>
      </c>
      <c r="EU145" s="242">
        <f t="shared" si="38"/>
        <v>0</v>
      </c>
      <c r="EV145" s="242">
        <f t="shared" si="116"/>
        <v>0</v>
      </c>
      <c r="EW145" s="243">
        <f t="shared" si="156"/>
        <v>0</v>
      </c>
    </row>
    <row r="146" spans="1:153" ht="14.25" customHeight="1" thickBot="1" x14ac:dyDescent="0.25">
      <c r="A146" s="3">
        <f t="shared" si="117"/>
        <v>2828</v>
      </c>
      <c r="B146" s="237">
        <v>94</v>
      </c>
      <c r="C146" s="238">
        <f t="shared" si="118"/>
        <v>278114.19403930876</v>
      </c>
      <c r="D146" s="238">
        <f t="shared" si="5"/>
        <v>3145.2470524113855</v>
      </c>
      <c r="E146" s="238">
        <f t="shared" si="6"/>
        <v>2504.0393272652032</v>
      </c>
      <c r="F146" s="238">
        <f t="shared" si="7"/>
        <v>641.2077251461825</v>
      </c>
      <c r="G146" s="239">
        <f t="shared" si="119"/>
        <v>295653.22292666975</v>
      </c>
      <c r="I146" s="240">
        <f>VLOOKUP(K146,[2]תחזיות!$B$4:$H$1000,5)</f>
        <v>1.1740500000000022E-2</v>
      </c>
      <c r="J146" s="134">
        <f t="shared" si="8"/>
        <v>9.7837500000000181E-4</v>
      </c>
      <c r="K146" s="237">
        <v>94</v>
      </c>
      <c r="L146" s="242">
        <f t="shared" si="120"/>
        <v>21104.150497429786</v>
      </c>
      <c r="M146" s="242">
        <f t="shared" si="44"/>
        <v>259.49762760937921</v>
      </c>
      <c r="N146" s="242">
        <f t="shared" si="9"/>
        <v>226.76665345827286</v>
      </c>
      <c r="O146" s="242">
        <f t="shared" si="10"/>
        <v>32.730974151106359</v>
      </c>
      <c r="P146" s="243">
        <f t="shared" si="121"/>
        <v>23359.338871591837</v>
      </c>
      <c r="Q146" s="244"/>
      <c r="R146" s="240">
        <f>VLOOKUP(T146,[2]תחזיות!$B$4:$H$1000,7)</f>
        <v>1.9958850000000035E-2</v>
      </c>
      <c r="S146" s="134">
        <f t="shared" si="11"/>
        <v>1.6632375000000029E-3</v>
      </c>
      <c r="T146" s="237">
        <v>94</v>
      </c>
      <c r="U146" s="242">
        <f t="shared" si="122"/>
        <v>22359.331393957073</v>
      </c>
      <c r="V146" s="242">
        <f t="shared" si="47"/>
        <v>274.93139097782716</v>
      </c>
      <c r="W146" s="242">
        <f t="shared" si="12"/>
        <v>240.25372423256968</v>
      </c>
      <c r="X146" s="242">
        <f t="shared" si="48"/>
        <v>34.677666745257476</v>
      </c>
      <c r="Y146" s="243">
        <f t="shared" si="123"/>
        <v>24019.382395008124</v>
      </c>
      <c r="Z146" s="245"/>
      <c r="AA146" s="240">
        <f>VLOOKUP(AC146,[2]תחזיות!$B$4:$H$1000,6)</f>
        <v>1.0673181818181837E-2</v>
      </c>
      <c r="AB146" s="134">
        <f t="shared" si="13"/>
        <v>8.894318181818197E-4</v>
      </c>
      <c r="AC146" s="237">
        <v>94</v>
      </c>
      <c r="AD146" s="242">
        <f t="shared" si="124"/>
        <v>20946.529978738919</v>
      </c>
      <c r="AE146" s="242">
        <f t="shared" si="51"/>
        <v>257.55951829444513</v>
      </c>
      <c r="AF146" s="242">
        <f t="shared" si="14"/>
        <v>225.07300189223432</v>
      </c>
      <c r="AG146" s="242">
        <f t="shared" si="52"/>
        <v>32.486516402210803</v>
      </c>
      <c r="AH146" s="243">
        <f t="shared" si="125"/>
        <v>23275.662035851215</v>
      </c>
      <c r="AI146" s="245"/>
      <c r="AJ146" s="241">
        <f t="shared" si="105"/>
        <v>3.5019999999999996E-2</v>
      </c>
      <c r="AK146" s="241">
        <f t="shared" si="126"/>
        <v>2.9183333333333331E-3</v>
      </c>
      <c r="AL146" s="240">
        <f>VLOOKUP(AN146,[2]תחזיות!$B$4:$H$1000,5)</f>
        <v>1.1740500000000022E-2</v>
      </c>
      <c r="AM146" s="134">
        <f t="shared" si="110"/>
        <v>9.7837500000000181E-4</v>
      </c>
      <c r="AN146" s="237">
        <v>94</v>
      </c>
      <c r="AO146" s="242">
        <f t="shared" si="127"/>
        <v>0</v>
      </c>
      <c r="AP146" s="242">
        <f t="shared" si="157"/>
        <v>0</v>
      </c>
      <c r="AQ146" s="242">
        <f t="shared" si="16"/>
        <v>0</v>
      </c>
      <c r="AR146" s="242">
        <f t="shared" si="128"/>
        <v>0</v>
      </c>
      <c r="AS146" s="243">
        <f t="shared" si="129"/>
        <v>0</v>
      </c>
      <c r="AT146" s="244"/>
      <c r="AU146" s="241">
        <f t="shared" si="106"/>
        <v>3.7620000000000001E-2</v>
      </c>
      <c r="AV146" s="241">
        <f t="shared" si="130"/>
        <v>3.1350000000000002E-3</v>
      </c>
      <c r="AW146" s="240">
        <f>VLOOKUP(AY146,[2]תחזיות!$B$4:$H$1000,7)</f>
        <v>1.9958850000000035E-2</v>
      </c>
      <c r="AX146" s="134">
        <f t="shared" si="17"/>
        <v>1.6632375000000029E-3</v>
      </c>
      <c r="AY146" s="237">
        <v>94</v>
      </c>
      <c r="AZ146" s="242">
        <f t="shared" si="131"/>
        <v>0</v>
      </c>
      <c r="BA146" s="242">
        <f t="shared" si="158"/>
        <v>0</v>
      </c>
      <c r="BB146" s="242">
        <f t="shared" si="18"/>
        <v>0</v>
      </c>
      <c r="BC146" s="242">
        <f t="shared" si="132"/>
        <v>0</v>
      </c>
      <c r="BD146" s="243">
        <f t="shared" si="133"/>
        <v>0</v>
      </c>
      <c r="BE146" s="245"/>
      <c r="BF146" s="245"/>
      <c r="BG146" s="245"/>
      <c r="BH146" s="240">
        <f>VLOOKUP(BJ146,[2]תחזיות!$B$4:$H$1000,6)</f>
        <v>1.0673181818181837E-2</v>
      </c>
      <c r="BI146" s="134">
        <f t="shared" si="19"/>
        <v>8.894318181818197E-4</v>
      </c>
      <c r="BJ146" s="237">
        <v>94</v>
      </c>
      <c r="BK146" s="242">
        <f t="shared" si="134"/>
        <v>0</v>
      </c>
      <c r="BL146" s="242">
        <f t="shared" si="159"/>
        <v>0</v>
      </c>
      <c r="BM146" s="242">
        <f t="shared" si="20"/>
        <v>0</v>
      </c>
      <c r="BN146" s="242">
        <f t="shared" si="65"/>
        <v>0</v>
      </c>
      <c r="BO146" s="243">
        <f t="shared" si="135"/>
        <v>0</v>
      </c>
      <c r="BP146" s="245"/>
      <c r="BQ146" s="246">
        <f>VLOOKUP(BT146,[2]תחזיות!$B$4:$E$1000,2)</f>
        <v>2.7268899999999967E-2</v>
      </c>
      <c r="BR146" s="134">
        <f t="shared" si="21"/>
        <v>1.8557416666666639E-3</v>
      </c>
      <c r="BS146" s="3">
        <f t="shared" si="136"/>
        <v>2828</v>
      </c>
      <c r="BT146" s="237">
        <v>94</v>
      </c>
      <c r="BU146" s="238">
        <f t="shared" si="137"/>
        <v>141467.30286054101</v>
      </c>
      <c r="BV146" s="238">
        <f t="shared" si="138"/>
        <v>1185.6113602579935</v>
      </c>
      <c r="BW146" s="238">
        <f t="shared" si="22"/>
        <v>923.08459186873552</v>
      </c>
      <c r="BX146" s="238">
        <f t="shared" si="23"/>
        <v>262.52676838925805</v>
      </c>
      <c r="BY146" s="239">
        <f t="shared" si="139"/>
        <v>107094.63475420163</v>
      </c>
      <c r="CA146" s="246">
        <f>VLOOKUP(CD146,[2]תחזיות!$B$4:$E$1000,4)</f>
        <v>3.5994947999999957E-2</v>
      </c>
      <c r="CB146" s="134">
        <f t="shared" si="24"/>
        <v>2.5829123333333298E-3</v>
      </c>
      <c r="CC146" s="3">
        <f t="shared" si="140"/>
        <v>2828</v>
      </c>
      <c r="CD146" s="237">
        <v>94</v>
      </c>
      <c r="CE146" s="238">
        <f t="shared" si="141"/>
        <v>144855.37047804028</v>
      </c>
      <c r="CF146" s="238">
        <f t="shared" si="142"/>
        <v>1272.2982715960163</v>
      </c>
      <c r="CG146" s="238">
        <f t="shared" si="25"/>
        <v>898.14954863871731</v>
      </c>
      <c r="CH146" s="238">
        <f t="shared" si="26"/>
        <v>374.14872295729896</v>
      </c>
      <c r="CI146" s="239">
        <f t="shared" si="143"/>
        <v>113589.65896298045</v>
      </c>
      <c r="CJ146" s="1"/>
      <c r="CK146" s="246">
        <f>VLOOKUP(CN146,[2]תחזיות!$B$4:$E$1000,3)</f>
        <v>2.3712086956521713E-2</v>
      </c>
      <c r="CL146" s="134">
        <f t="shared" si="27"/>
        <v>1.5593405797101427E-3</v>
      </c>
      <c r="CM146" s="3">
        <f t="shared" si="144"/>
        <v>2828</v>
      </c>
      <c r="CN146" s="237">
        <v>94</v>
      </c>
      <c r="CO146" s="238">
        <f t="shared" si="145"/>
        <v>140386.79542074361</v>
      </c>
      <c r="CP146" s="238">
        <f t="shared" si="160"/>
        <v>1154.0026153248191</v>
      </c>
      <c r="CQ146" s="238">
        <f t="shared" si="28"/>
        <v>935.09178836978754</v>
      </c>
      <c r="CR146" s="238">
        <f t="shared" si="29"/>
        <v>218.91082695503155</v>
      </c>
      <c r="CS146" s="239">
        <f t="shared" si="146"/>
        <v>105264.34529028556</v>
      </c>
      <c r="CT146" s="1"/>
      <c r="CU146" s="237">
        <v>94</v>
      </c>
      <c r="CV146" s="238">
        <f t="shared" si="111"/>
        <v>440685.64739727956</v>
      </c>
      <c r="CW146" s="238">
        <f t="shared" si="111"/>
        <v>4590.356040278758</v>
      </c>
      <c r="CX146" s="238">
        <f t="shared" si="111"/>
        <v>3653.8905725922114</v>
      </c>
      <c r="CY146" s="238">
        <f t="shared" si="111"/>
        <v>936.46546768654684</v>
      </c>
      <c r="CZ146" s="238">
        <f t="shared" si="111"/>
        <v>426107.19655246323</v>
      </c>
      <c r="DB146" s="237">
        <v>94</v>
      </c>
      <c r="DC146" s="238">
        <f t="shared" si="112"/>
        <v>445328.89591130614</v>
      </c>
      <c r="DD146" s="238">
        <f t="shared" si="112"/>
        <v>4692.4767149852287</v>
      </c>
      <c r="DE146" s="238">
        <f t="shared" si="112"/>
        <v>3642.44260013649</v>
      </c>
      <c r="DF146" s="238">
        <f t="shared" si="112"/>
        <v>1050.0341148487389</v>
      </c>
      <c r="DG146" s="238">
        <f t="shared" si="112"/>
        <v>433262.26428465836</v>
      </c>
      <c r="DH146" s="247"/>
      <c r="DI146" s="237">
        <v>94</v>
      </c>
      <c r="DJ146" s="238">
        <f t="shared" si="113"/>
        <v>439447.51943879132</v>
      </c>
      <c r="DK146" s="238">
        <f t="shared" si="113"/>
        <v>4556.8091860306504</v>
      </c>
      <c r="DL146" s="238">
        <f t="shared" si="113"/>
        <v>3664.2041175272252</v>
      </c>
      <c r="DM146" s="238">
        <f t="shared" si="113"/>
        <v>892.60506850342483</v>
      </c>
      <c r="DN146" s="238">
        <f t="shared" si="113"/>
        <v>424193.23025280656</v>
      </c>
      <c r="DP146" s="3">
        <f t="shared" si="147"/>
        <v>2828</v>
      </c>
      <c r="DQ146" s="237">
        <v>94</v>
      </c>
      <c r="DR146" s="238">
        <f t="shared" si="148"/>
        <v>0</v>
      </c>
      <c r="DS146" s="238">
        <f t="shared" si="149"/>
        <v>0</v>
      </c>
      <c r="DT146" s="238">
        <f t="shared" si="33"/>
        <v>0</v>
      </c>
      <c r="DU146" s="238">
        <f t="shared" si="150"/>
        <v>0</v>
      </c>
      <c r="DV146" s="239">
        <f t="shared" si="161"/>
        <v>0</v>
      </c>
      <c r="DX146" s="241">
        <f t="shared" si="107"/>
        <v>4.2499999999999996E-2</v>
      </c>
      <c r="DY146" s="241">
        <f t="shared" si="151"/>
        <v>3.5416666666666665E-3</v>
      </c>
      <c r="DZ146" s="237">
        <v>94</v>
      </c>
      <c r="EA146" s="242">
        <f t="shared" si="162"/>
        <v>0</v>
      </c>
      <c r="EB146" s="242">
        <f t="shared" si="163"/>
        <v>0</v>
      </c>
      <c r="EC146" s="242">
        <f t="shared" si="34"/>
        <v>0</v>
      </c>
      <c r="ED146" s="242">
        <f t="shared" si="114"/>
        <v>0</v>
      </c>
      <c r="EE146" s="243">
        <f t="shared" si="152"/>
        <v>0</v>
      </c>
      <c r="EF146" s="248"/>
      <c r="EG146" s="241">
        <f t="shared" si="108"/>
        <v>4.4600000000000001E-2</v>
      </c>
      <c r="EH146" s="241">
        <f t="shared" si="153"/>
        <v>3.7166666666666667E-3</v>
      </c>
      <c r="EI146" s="237">
        <v>94</v>
      </c>
      <c r="EJ146" s="242">
        <f t="shared" si="164"/>
        <v>0</v>
      </c>
      <c r="EK146" s="242">
        <f t="shared" si="165"/>
        <v>0</v>
      </c>
      <c r="EL146" s="242">
        <f t="shared" si="36"/>
        <v>0</v>
      </c>
      <c r="EM146" s="242">
        <f t="shared" si="115"/>
        <v>0</v>
      </c>
      <c r="EN146" s="243">
        <f t="shared" si="154"/>
        <v>0</v>
      </c>
      <c r="EO146" s="248"/>
      <c r="EP146" s="241">
        <f t="shared" si="109"/>
        <v>3.4599999999999999E-2</v>
      </c>
      <c r="EQ146" s="241">
        <f t="shared" si="155"/>
        <v>2.8833333333333332E-3</v>
      </c>
      <c r="ER146" s="237">
        <v>94</v>
      </c>
      <c r="ES146" s="242">
        <f t="shared" si="166"/>
        <v>0</v>
      </c>
      <c r="ET146" s="242">
        <f t="shared" si="167"/>
        <v>0</v>
      </c>
      <c r="EU146" s="242">
        <f t="shared" si="38"/>
        <v>0</v>
      </c>
      <c r="EV146" s="242">
        <f t="shared" si="116"/>
        <v>0</v>
      </c>
      <c r="EW146" s="243">
        <f t="shared" si="156"/>
        <v>0</v>
      </c>
    </row>
    <row r="147" spans="1:153" ht="14.25" customHeight="1" thickBot="1" x14ac:dyDescent="0.25">
      <c r="A147" s="3">
        <f t="shared" si="117"/>
        <v>2858</v>
      </c>
      <c r="B147" s="237">
        <v>95</v>
      </c>
      <c r="C147" s="238">
        <f t="shared" si="118"/>
        <v>275610.15471204353</v>
      </c>
      <c r="D147" s="238">
        <f t="shared" si="5"/>
        <v>3145.2470524113855</v>
      </c>
      <c r="E147" s="238">
        <f t="shared" si="6"/>
        <v>2509.8125290475091</v>
      </c>
      <c r="F147" s="238">
        <f t="shared" si="7"/>
        <v>635.43452336387656</v>
      </c>
      <c r="G147" s="239">
        <f t="shared" si="119"/>
        <v>298798.46997908113</v>
      </c>
      <c r="I147" s="240">
        <f>VLOOKUP(K147,[2]תחזיות!$B$4:$H$1000,5)</f>
        <v>1.1758800000000022E-2</v>
      </c>
      <c r="J147" s="134">
        <f t="shared" si="8"/>
        <v>9.7990000000000186E-4</v>
      </c>
      <c r="K147" s="237">
        <v>95</v>
      </c>
      <c r="L147" s="242">
        <f t="shared" si="120"/>
        <v>20897.841592400222</v>
      </c>
      <c r="M147" s="242">
        <f t="shared" si="44"/>
        <v>259.75190933467371</v>
      </c>
      <c r="N147" s="242">
        <f t="shared" si="9"/>
        <v>227.3409050131271</v>
      </c>
      <c r="O147" s="242">
        <f t="shared" si="10"/>
        <v>32.411004321546621</v>
      </c>
      <c r="P147" s="243">
        <f t="shared" si="121"/>
        <v>23619.090780926512</v>
      </c>
      <c r="Q147" s="244"/>
      <c r="R147" s="240">
        <f>VLOOKUP(T147,[2]תחזיות!$B$4:$H$1000,7)</f>
        <v>1.9989960000000036E-2</v>
      </c>
      <c r="S147" s="134">
        <f t="shared" si="11"/>
        <v>1.6658300000000029E-3</v>
      </c>
      <c r="T147" s="237">
        <v>95</v>
      </c>
      <c r="U147" s="242">
        <f t="shared" si="122"/>
        <v>22155.924292879063</v>
      </c>
      <c r="V147" s="242">
        <f t="shared" si="47"/>
        <v>275.38937993685983</v>
      </c>
      <c r="W147" s="242">
        <f t="shared" si="12"/>
        <v>241.02718253818168</v>
      </c>
      <c r="X147" s="242">
        <f t="shared" si="48"/>
        <v>34.362197398678155</v>
      </c>
      <c r="Y147" s="243">
        <f t="shared" si="123"/>
        <v>24294.771774944984</v>
      </c>
      <c r="Z147" s="245"/>
      <c r="AA147" s="240">
        <f>VLOOKUP(AC147,[2]תחזיות!$B$4:$H$1000,6)</f>
        <v>1.0689818181818201E-2</v>
      </c>
      <c r="AB147" s="134">
        <f t="shared" si="13"/>
        <v>8.9081818181818348E-4</v>
      </c>
      <c r="AC147" s="237">
        <v>95</v>
      </c>
      <c r="AD147" s="242">
        <f t="shared" si="124"/>
        <v>20739.916027475425</v>
      </c>
      <c r="AE147" s="242">
        <f t="shared" si="51"/>
        <v>257.78895699624223</v>
      </c>
      <c r="AF147" s="242">
        <f t="shared" si="14"/>
        <v>225.62288352770398</v>
      </c>
      <c r="AG147" s="242">
        <f t="shared" si="52"/>
        <v>32.166073468538258</v>
      </c>
      <c r="AH147" s="243">
        <f t="shared" si="125"/>
        <v>23533.450992847458</v>
      </c>
      <c r="AI147" s="245"/>
      <c r="AJ147" s="241">
        <f t="shared" si="105"/>
        <v>3.5019999999999996E-2</v>
      </c>
      <c r="AK147" s="241">
        <f t="shared" si="126"/>
        <v>2.9183333333333331E-3</v>
      </c>
      <c r="AL147" s="240">
        <f>VLOOKUP(AN147,[2]תחזיות!$B$4:$H$1000,5)</f>
        <v>1.1758800000000022E-2</v>
      </c>
      <c r="AM147" s="134">
        <f t="shared" si="110"/>
        <v>9.7990000000000186E-4</v>
      </c>
      <c r="AN147" s="237">
        <v>95</v>
      </c>
      <c r="AO147" s="242">
        <f t="shared" si="127"/>
        <v>0</v>
      </c>
      <c r="AP147" s="242">
        <f t="shared" si="157"/>
        <v>0</v>
      </c>
      <c r="AQ147" s="242">
        <f t="shared" si="16"/>
        <v>0</v>
      </c>
      <c r="AR147" s="242">
        <f t="shared" si="128"/>
        <v>0</v>
      </c>
      <c r="AS147" s="243">
        <f t="shared" si="129"/>
        <v>0</v>
      </c>
      <c r="AT147" s="244"/>
      <c r="AU147" s="241">
        <f t="shared" si="106"/>
        <v>3.7620000000000001E-2</v>
      </c>
      <c r="AV147" s="241">
        <f t="shared" si="130"/>
        <v>3.1350000000000002E-3</v>
      </c>
      <c r="AW147" s="240">
        <f>VLOOKUP(AY147,[2]תחזיות!$B$4:$H$1000,7)</f>
        <v>1.9989960000000036E-2</v>
      </c>
      <c r="AX147" s="134">
        <f t="shared" si="17"/>
        <v>1.6658300000000029E-3</v>
      </c>
      <c r="AY147" s="237">
        <v>95</v>
      </c>
      <c r="AZ147" s="242">
        <f t="shared" si="131"/>
        <v>0</v>
      </c>
      <c r="BA147" s="242">
        <f t="shared" si="158"/>
        <v>0</v>
      </c>
      <c r="BB147" s="242">
        <f t="shared" si="18"/>
        <v>0</v>
      </c>
      <c r="BC147" s="242">
        <f t="shared" si="132"/>
        <v>0</v>
      </c>
      <c r="BD147" s="243">
        <f t="shared" si="133"/>
        <v>0</v>
      </c>
      <c r="BE147" s="245"/>
      <c r="BF147" s="245"/>
      <c r="BG147" s="245"/>
      <c r="BH147" s="240">
        <f>VLOOKUP(BJ147,[2]תחזיות!$B$4:$H$1000,6)</f>
        <v>1.0689818181818201E-2</v>
      </c>
      <c r="BI147" s="134">
        <f t="shared" si="19"/>
        <v>8.9081818181818348E-4</v>
      </c>
      <c r="BJ147" s="237">
        <v>95</v>
      </c>
      <c r="BK147" s="242">
        <f t="shared" si="134"/>
        <v>0</v>
      </c>
      <c r="BL147" s="242">
        <f t="shared" si="159"/>
        <v>0</v>
      </c>
      <c r="BM147" s="242">
        <f t="shared" si="20"/>
        <v>0</v>
      </c>
      <c r="BN147" s="242">
        <f t="shared" si="65"/>
        <v>0</v>
      </c>
      <c r="BO147" s="243">
        <f t="shared" si="135"/>
        <v>0</v>
      </c>
      <c r="BP147" s="245"/>
      <c r="BQ147" s="246">
        <f>VLOOKUP(BT147,[2]תחזיות!$B$4:$E$1000,2)</f>
        <v>2.7400379999999967E-2</v>
      </c>
      <c r="BR147" s="134">
        <f t="shared" si="21"/>
        <v>1.8666983333333305E-3</v>
      </c>
      <c r="BS147" s="3">
        <f t="shared" si="136"/>
        <v>2858</v>
      </c>
      <c r="BT147" s="237">
        <v>95</v>
      </c>
      <c r="BU147" s="238">
        <f t="shared" si="137"/>
        <v>140544.21826867227</v>
      </c>
      <c r="BV147" s="238">
        <f t="shared" si="138"/>
        <v>1186.4508387305859</v>
      </c>
      <c r="BW147" s="238">
        <f t="shared" si="22"/>
        <v>924.09718072881958</v>
      </c>
      <c r="BX147" s="238">
        <f t="shared" si="23"/>
        <v>262.35365800176635</v>
      </c>
      <c r="BY147" s="239">
        <f t="shared" si="139"/>
        <v>108281.08559293221</v>
      </c>
      <c r="CA147" s="246">
        <f>VLOOKUP(CD147,[2]תחזיות!$B$4:$E$1000,4)</f>
        <v>3.6168501599999958E-2</v>
      </c>
      <c r="CB147" s="134">
        <f t="shared" si="24"/>
        <v>2.5973751333333299E-3</v>
      </c>
      <c r="CC147" s="3">
        <f t="shared" si="140"/>
        <v>2858</v>
      </c>
      <c r="CD147" s="237">
        <v>95</v>
      </c>
      <c r="CE147" s="238">
        <f t="shared" si="141"/>
        <v>143957.22092940155</v>
      </c>
      <c r="CF147" s="238">
        <f t="shared" si="142"/>
        <v>1273.4667711693164</v>
      </c>
      <c r="CG147" s="238">
        <f t="shared" si="25"/>
        <v>899.55586526351647</v>
      </c>
      <c r="CH147" s="238">
        <f t="shared" si="26"/>
        <v>373.91090590579995</v>
      </c>
      <c r="CI147" s="239">
        <f t="shared" si="143"/>
        <v>114863.12573414977</v>
      </c>
      <c r="CJ147" s="1"/>
      <c r="CK147" s="246">
        <f>VLOOKUP(CN147,[2]תחזיות!$B$4:$E$1000,3)</f>
        <v>2.3826417391304321E-2</v>
      </c>
      <c r="CL147" s="134">
        <f t="shared" si="27"/>
        <v>1.5688681159420268E-3</v>
      </c>
      <c r="CM147" s="3">
        <f t="shared" si="144"/>
        <v>2858</v>
      </c>
      <c r="CN147" s="237">
        <v>95</v>
      </c>
      <c r="CO147" s="238">
        <f t="shared" si="145"/>
        <v>139451.70363237383</v>
      </c>
      <c r="CP147" s="238">
        <f t="shared" si="160"/>
        <v>1154.7181751755668</v>
      </c>
      <c r="CQ147" s="238">
        <f t="shared" si="28"/>
        <v>935.93684363293858</v>
      </c>
      <c r="CR147" s="238">
        <f t="shared" si="29"/>
        <v>218.78133154262821</v>
      </c>
      <c r="CS147" s="239">
        <f t="shared" si="146"/>
        <v>106419.06346546113</v>
      </c>
      <c r="CT147" s="1"/>
      <c r="CU147" s="237">
        <v>95</v>
      </c>
      <c r="CV147" s="238">
        <f t="shared" si="111"/>
        <v>437052.21457311604</v>
      </c>
      <c r="CW147" s="238">
        <f t="shared" si="111"/>
        <v>4591.4498004766447</v>
      </c>
      <c r="CX147" s="238">
        <f t="shared" si="111"/>
        <v>3661.2506147894555</v>
      </c>
      <c r="CY147" s="238">
        <f t="shared" si="111"/>
        <v>930.19918568718958</v>
      </c>
      <c r="CZ147" s="238">
        <f t="shared" si="111"/>
        <v>430698.64635293989</v>
      </c>
      <c r="DB147" s="237">
        <v>95</v>
      </c>
      <c r="DC147" s="238">
        <f t="shared" si="112"/>
        <v>441723.29993432411</v>
      </c>
      <c r="DD147" s="238">
        <f t="shared" si="112"/>
        <v>4694.1032035175613</v>
      </c>
      <c r="DE147" s="238">
        <f t="shared" si="112"/>
        <v>3650.3955768492069</v>
      </c>
      <c r="DF147" s="238">
        <f t="shared" si="112"/>
        <v>1043.7076266683548</v>
      </c>
      <c r="DG147" s="238">
        <f t="shared" si="112"/>
        <v>437956.36748817586</v>
      </c>
      <c r="DH147" s="247"/>
      <c r="DI147" s="237">
        <v>95</v>
      </c>
      <c r="DJ147" s="238">
        <f t="shared" si="113"/>
        <v>435801.7743718928</v>
      </c>
      <c r="DK147" s="238">
        <f t="shared" si="113"/>
        <v>4557.7541845831947</v>
      </c>
      <c r="DL147" s="238">
        <f t="shared" si="113"/>
        <v>3671.3722562081516</v>
      </c>
      <c r="DM147" s="238">
        <f t="shared" si="113"/>
        <v>886.381928375043</v>
      </c>
      <c r="DN147" s="238">
        <f t="shared" si="113"/>
        <v>428750.98443738971</v>
      </c>
      <c r="DP147" s="3">
        <f t="shared" si="147"/>
        <v>2858</v>
      </c>
      <c r="DQ147" s="237">
        <v>95</v>
      </c>
      <c r="DR147" s="238">
        <f t="shared" si="148"/>
        <v>0</v>
      </c>
      <c r="DS147" s="238">
        <f t="shared" si="149"/>
        <v>0</v>
      </c>
      <c r="DT147" s="238">
        <f t="shared" si="33"/>
        <v>0</v>
      </c>
      <c r="DU147" s="238">
        <f t="shared" si="150"/>
        <v>0</v>
      </c>
      <c r="DV147" s="239">
        <f t="shared" si="161"/>
        <v>0</v>
      </c>
      <c r="DX147" s="241">
        <f t="shared" si="107"/>
        <v>4.2499999999999996E-2</v>
      </c>
      <c r="DY147" s="241">
        <f t="shared" si="151"/>
        <v>3.5416666666666665E-3</v>
      </c>
      <c r="DZ147" s="237">
        <v>95</v>
      </c>
      <c r="EA147" s="242">
        <f t="shared" si="162"/>
        <v>0</v>
      </c>
      <c r="EB147" s="242">
        <f t="shared" si="163"/>
        <v>0</v>
      </c>
      <c r="EC147" s="242">
        <f t="shared" si="34"/>
        <v>0</v>
      </c>
      <c r="ED147" s="242">
        <f t="shared" si="114"/>
        <v>0</v>
      </c>
      <c r="EE147" s="243">
        <f t="shared" si="152"/>
        <v>0</v>
      </c>
      <c r="EF147" s="248"/>
      <c r="EG147" s="241">
        <f t="shared" si="108"/>
        <v>4.4600000000000001E-2</v>
      </c>
      <c r="EH147" s="241">
        <f t="shared" si="153"/>
        <v>3.7166666666666667E-3</v>
      </c>
      <c r="EI147" s="237">
        <v>95</v>
      </c>
      <c r="EJ147" s="242">
        <f t="shared" si="164"/>
        <v>0</v>
      </c>
      <c r="EK147" s="242">
        <f t="shared" si="165"/>
        <v>0</v>
      </c>
      <c r="EL147" s="242">
        <f t="shared" si="36"/>
        <v>0</v>
      </c>
      <c r="EM147" s="242">
        <f t="shared" si="115"/>
        <v>0</v>
      </c>
      <c r="EN147" s="243">
        <f t="shared" si="154"/>
        <v>0</v>
      </c>
      <c r="EO147" s="248"/>
      <c r="EP147" s="241">
        <f t="shared" si="109"/>
        <v>3.4599999999999999E-2</v>
      </c>
      <c r="EQ147" s="241">
        <f t="shared" si="155"/>
        <v>2.8833333333333332E-3</v>
      </c>
      <c r="ER147" s="237">
        <v>95</v>
      </c>
      <c r="ES147" s="242">
        <f t="shared" si="166"/>
        <v>0</v>
      </c>
      <c r="ET147" s="242">
        <f t="shared" si="167"/>
        <v>0</v>
      </c>
      <c r="EU147" s="242">
        <f t="shared" si="38"/>
        <v>0</v>
      </c>
      <c r="EV147" s="242">
        <f t="shared" si="116"/>
        <v>0</v>
      </c>
      <c r="EW147" s="243">
        <f t="shared" si="156"/>
        <v>0</v>
      </c>
    </row>
    <row r="148" spans="1:153" ht="14.25" customHeight="1" thickBot="1" x14ac:dyDescent="0.25">
      <c r="A148" s="3">
        <f t="shared" si="117"/>
        <v>2889</v>
      </c>
      <c r="B148" s="237">
        <v>96</v>
      </c>
      <c r="C148" s="238">
        <f t="shared" si="118"/>
        <v>273100.34218299604</v>
      </c>
      <c r="D148" s="238">
        <f t="shared" si="5"/>
        <v>3145.2470524113855</v>
      </c>
      <c r="E148" s="238">
        <f t="shared" si="6"/>
        <v>2515.5990412672572</v>
      </c>
      <c r="F148" s="238">
        <f t="shared" si="7"/>
        <v>629.64801114412819</v>
      </c>
      <c r="G148" s="239">
        <f t="shared" si="119"/>
        <v>301943.7170314925</v>
      </c>
      <c r="I148" s="240">
        <f>VLOOKUP(K148,[2]תחזיות!$B$4:$H$1000,5)</f>
        <v>1.1777100000000023E-2</v>
      </c>
      <c r="J148" s="134">
        <f t="shared" si="8"/>
        <v>9.8142500000000191E-4</v>
      </c>
      <c r="K148" s="237">
        <v>96</v>
      </c>
      <c r="L148" s="242">
        <f t="shared" si="120"/>
        <v>20690.787233524214</v>
      </c>
      <c r="M148" s="242">
        <f t="shared" si="44"/>
        <v>260.00683635229251</v>
      </c>
      <c r="N148" s="242">
        <f t="shared" si="9"/>
        <v>227.91695800400265</v>
      </c>
      <c r="O148" s="242">
        <f t="shared" si="10"/>
        <v>32.089878348289851</v>
      </c>
      <c r="P148" s="243">
        <f t="shared" si="121"/>
        <v>23879.097617278803</v>
      </c>
      <c r="Q148" s="244"/>
      <c r="R148" s="240">
        <f>VLOOKUP(T148,[2]תחזיות!$B$4:$H$1000,7)</f>
        <v>2.002107000000004E-2</v>
      </c>
      <c r="S148" s="134">
        <f t="shared" si="11"/>
        <v>1.6684225000000033E-3</v>
      </c>
      <c r="T148" s="237">
        <v>96</v>
      </c>
      <c r="U148" s="242">
        <f t="shared" si="122"/>
        <v>21951.46041776496</v>
      </c>
      <c r="V148" s="242">
        <f t="shared" si="47"/>
        <v>275.84884577460753</v>
      </c>
      <c r="W148" s="242">
        <f t="shared" si="12"/>
        <v>241.8037567007591</v>
      </c>
      <c r="X148" s="242">
        <f t="shared" si="48"/>
        <v>34.045089073848416</v>
      </c>
      <c r="Y148" s="243">
        <f t="shared" si="123"/>
        <v>24570.62062071959</v>
      </c>
      <c r="Z148" s="245"/>
      <c r="AA148" s="240">
        <f>VLOOKUP(AC148,[2]תחזיות!$B$4:$H$1000,6)</f>
        <v>1.0706454545454566E-2</v>
      </c>
      <c r="AB148" s="134">
        <f t="shared" si="13"/>
        <v>8.9220454545454716E-4</v>
      </c>
      <c r="AC148" s="237">
        <v>96</v>
      </c>
      <c r="AD148" s="242">
        <f t="shared" si="124"/>
        <v>20532.596089537536</v>
      </c>
      <c r="AE148" s="242">
        <f t="shared" si="51"/>
        <v>258.01895747544222</v>
      </c>
      <c r="AF148" s="242">
        <f t="shared" si="14"/>
        <v>226.1744218736132</v>
      </c>
      <c r="AG148" s="242">
        <f t="shared" si="52"/>
        <v>31.84453560182903</v>
      </c>
      <c r="AH148" s="243">
        <f t="shared" si="125"/>
        <v>23791.469950322899</v>
      </c>
      <c r="AI148" s="245"/>
      <c r="AJ148" s="241">
        <f t="shared" si="105"/>
        <v>3.5019999999999996E-2</v>
      </c>
      <c r="AK148" s="241">
        <f t="shared" si="126"/>
        <v>2.9183333333333331E-3</v>
      </c>
      <c r="AL148" s="240">
        <f>VLOOKUP(AN148,[2]תחזיות!$B$4:$H$1000,5)</f>
        <v>1.1777100000000023E-2</v>
      </c>
      <c r="AM148" s="134">
        <f t="shared" si="110"/>
        <v>9.8142500000000191E-4</v>
      </c>
      <c r="AN148" s="237">
        <v>96</v>
      </c>
      <c r="AO148" s="242">
        <f t="shared" si="127"/>
        <v>0</v>
      </c>
      <c r="AP148" s="242">
        <f t="shared" si="157"/>
        <v>0</v>
      </c>
      <c r="AQ148" s="242">
        <f t="shared" si="16"/>
        <v>0</v>
      </c>
      <c r="AR148" s="242">
        <f t="shared" si="128"/>
        <v>0</v>
      </c>
      <c r="AS148" s="243">
        <f t="shared" si="129"/>
        <v>0</v>
      </c>
      <c r="AT148" s="244"/>
      <c r="AU148" s="241">
        <f t="shared" si="106"/>
        <v>3.7620000000000001E-2</v>
      </c>
      <c r="AV148" s="241">
        <f t="shared" si="130"/>
        <v>3.1350000000000002E-3</v>
      </c>
      <c r="AW148" s="240">
        <f>VLOOKUP(AY148,[2]תחזיות!$B$4:$H$1000,7)</f>
        <v>2.002107000000004E-2</v>
      </c>
      <c r="AX148" s="134">
        <f t="shared" si="17"/>
        <v>1.6684225000000033E-3</v>
      </c>
      <c r="AY148" s="237">
        <v>96</v>
      </c>
      <c r="AZ148" s="242">
        <f t="shared" si="131"/>
        <v>0</v>
      </c>
      <c r="BA148" s="242">
        <f t="shared" si="158"/>
        <v>0</v>
      </c>
      <c r="BB148" s="242">
        <f t="shared" si="18"/>
        <v>0</v>
      </c>
      <c r="BC148" s="242">
        <f t="shared" si="132"/>
        <v>0</v>
      </c>
      <c r="BD148" s="243">
        <f t="shared" si="133"/>
        <v>0</v>
      </c>
      <c r="BE148" s="245"/>
      <c r="BF148" s="245"/>
      <c r="BG148" s="245"/>
      <c r="BH148" s="240">
        <f>VLOOKUP(BJ148,[2]תחזיות!$B$4:$H$1000,6)</f>
        <v>1.0706454545454566E-2</v>
      </c>
      <c r="BI148" s="134">
        <f t="shared" si="19"/>
        <v>8.9220454545454716E-4</v>
      </c>
      <c r="BJ148" s="237">
        <v>96</v>
      </c>
      <c r="BK148" s="242">
        <f t="shared" si="134"/>
        <v>0</v>
      </c>
      <c r="BL148" s="242">
        <f t="shared" si="159"/>
        <v>0</v>
      </c>
      <c r="BM148" s="242">
        <f t="shared" si="20"/>
        <v>0</v>
      </c>
      <c r="BN148" s="242">
        <f t="shared" si="65"/>
        <v>0</v>
      </c>
      <c r="BO148" s="243">
        <f t="shared" si="135"/>
        <v>0</v>
      </c>
      <c r="BP148" s="245"/>
      <c r="BQ148" s="246">
        <f>VLOOKUP(BT148,[2]תחזיות!$B$4:$E$1000,2)</f>
        <v>2.7531859999999967E-2</v>
      </c>
      <c r="BR148" s="134">
        <f t="shared" si="21"/>
        <v>1.8776549999999972E-3</v>
      </c>
      <c r="BS148" s="3">
        <f t="shared" si="136"/>
        <v>2889</v>
      </c>
      <c r="BT148" s="237">
        <v>96</v>
      </c>
      <c r="BU148" s="238">
        <f t="shared" si="137"/>
        <v>139620.12108794344</v>
      </c>
      <c r="BV148" s="238">
        <f t="shared" si="138"/>
        <v>1187.2847376505827</v>
      </c>
      <c r="BW148" s="238">
        <f t="shared" si="22"/>
        <v>925.12631918920056</v>
      </c>
      <c r="BX148" s="238">
        <f t="shared" si="23"/>
        <v>262.15841846138204</v>
      </c>
      <c r="BY148" s="239">
        <f t="shared" si="139"/>
        <v>109468.37033058279</v>
      </c>
      <c r="CA148" s="246">
        <f>VLOOKUP(CD148,[2]תחזיות!$B$4:$E$1000,4)</f>
        <v>3.6342055199999959E-2</v>
      </c>
      <c r="CB148" s="134">
        <f t="shared" si="24"/>
        <v>2.61183793333333E-3</v>
      </c>
      <c r="CC148" s="3">
        <f t="shared" si="140"/>
        <v>2889</v>
      </c>
      <c r="CD148" s="237">
        <v>96</v>
      </c>
      <c r="CE148" s="238">
        <f t="shared" si="141"/>
        <v>143057.66506413804</v>
      </c>
      <c r="CF148" s="238">
        <f t="shared" si="142"/>
        <v>1274.6277990492454</v>
      </c>
      <c r="CG148" s="238">
        <f t="shared" si="25"/>
        <v>900.98436278063537</v>
      </c>
      <c r="CH148" s="238">
        <f t="shared" si="26"/>
        <v>373.64343626861</v>
      </c>
      <c r="CI148" s="239">
        <f t="shared" si="143"/>
        <v>116137.75353319902</v>
      </c>
      <c r="CJ148" s="1"/>
      <c r="CK148" s="246">
        <f>VLOOKUP(CN148,[2]תחזיות!$B$4:$E$1000,3)</f>
        <v>2.394074782608693E-2</v>
      </c>
      <c r="CL148" s="134">
        <f t="shared" si="27"/>
        <v>1.5783956521739108E-3</v>
      </c>
      <c r="CM148" s="3">
        <f t="shared" si="144"/>
        <v>2889</v>
      </c>
      <c r="CN148" s="237">
        <v>96</v>
      </c>
      <c r="CO148" s="238">
        <f t="shared" si="145"/>
        <v>138515.7667887409</v>
      </c>
      <c r="CP148" s="238">
        <f t="shared" si="160"/>
        <v>1155.4289042231869</v>
      </c>
      <c r="CQ148" s="238">
        <f t="shared" si="28"/>
        <v>936.79622016630287</v>
      </c>
      <c r="CR148" s="238">
        <f t="shared" si="29"/>
        <v>218.63268405688405</v>
      </c>
      <c r="CS148" s="239">
        <f t="shared" si="146"/>
        <v>107574.49236968432</v>
      </c>
      <c r="CT148" s="1"/>
      <c r="CU148" s="237">
        <v>96</v>
      </c>
      <c r="CV148" s="238">
        <f t="shared" si="111"/>
        <v>433411.25050446368</v>
      </c>
      <c r="CW148" s="238">
        <f t="shared" si="111"/>
        <v>4592.5386264142608</v>
      </c>
      <c r="CX148" s="238">
        <f t="shared" si="111"/>
        <v>3668.6423184604605</v>
      </c>
      <c r="CY148" s="238">
        <f t="shared" si="111"/>
        <v>923.89630795380003</v>
      </c>
      <c r="CZ148" s="238">
        <f t="shared" si="111"/>
        <v>435291.18497935409</v>
      </c>
      <c r="DB148" s="237">
        <v>96</v>
      </c>
      <c r="DC148" s="238">
        <f t="shared" si="112"/>
        <v>438109.46766489907</v>
      </c>
      <c r="DD148" s="238">
        <f t="shared" si="112"/>
        <v>4695.7236972352384</v>
      </c>
      <c r="DE148" s="238">
        <f t="shared" si="112"/>
        <v>3658.3871607486517</v>
      </c>
      <c r="DF148" s="238">
        <f t="shared" si="112"/>
        <v>1037.3365364865867</v>
      </c>
      <c r="DG148" s="238">
        <f t="shared" si="112"/>
        <v>442652.09118541109</v>
      </c>
      <c r="DH148" s="247"/>
      <c r="DI148" s="237">
        <v>96</v>
      </c>
      <c r="DJ148" s="238">
        <f t="shared" si="113"/>
        <v>432148.70506127446</v>
      </c>
      <c r="DK148" s="238">
        <f t="shared" si="113"/>
        <v>4558.6949141100149</v>
      </c>
      <c r="DL148" s="238">
        <f t="shared" si="113"/>
        <v>3678.5696833071734</v>
      </c>
      <c r="DM148" s="238">
        <f t="shared" si="113"/>
        <v>880.12523080284132</v>
      </c>
      <c r="DN148" s="238">
        <f t="shared" si="113"/>
        <v>433309.67935149971</v>
      </c>
      <c r="DP148" s="3">
        <f t="shared" si="147"/>
        <v>2889</v>
      </c>
      <c r="DQ148" s="237">
        <v>96</v>
      </c>
      <c r="DR148" s="238">
        <f t="shared" si="148"/>
        <v>0</v>
      </c>
      <c r="DS148" s="238">
        <f t="shared" si="149"/>
        <v>0</v>
      </c>
      <c r="DT148" s="238">
        <f t="shared" si="33"/>
        <v>0</v>
      </c>
      <c r="DU148" s="238">
        <f t="shared" si="150"/>
        <v>0</v>
      </c>
      <c r="DV148" s="239">
        <f t="shared" si="161"/>
        <v>0</v>
      </c>
      <c r="DX148" s="241">
        <f t="shared" si="107"/>
        <v>4.2499999999999996E-2</v>
      </c>
      <c r="DY148" s="241">
        <f t="shared" si="151"/>
        <v>3.5416666666666665E-3</v>
      </c>
      <c r="DZ148" s="237">
        <v>96</v>
      </c>
      <c r="EA148" s="242">
        <f t="shared" si="162"/>
        <v>0</v>
      </c>
      <c r="EB148" s="242">
        <f t="shared" si="163"/>
        <v>0</v>
      </c>
      <c r="EC148" s="242">
        <f t="shared" si="34"/>
        <v>0</v>
      </c>
      <c r="ED148" s="242">
        <f t="shared" si="114"/>
        <v>0</v>
      </c>
      <c r="EE148" s="243">
        <f t="shared" si="152"/>
        <v>0</v>
      </c>
      <c r="EF148" s="248"/>
      <c r="EG148" s="241">
        <f t="shared" si="108"/>
        <v>4.4600000000000001E-2</v>
      </c>
      <c r="EH148" s="241">
        <f t="shared" si="153"/>
        <v>3.7166666666666667E-3</v>
      </c>
      <c r="EI148" s="237">
        <v>96</v>
      </c>
      <c r="EJ148" s="242">
        <f t="shared" si="164"/>
        <v>0</v>
      </c>
      <c r="EK148" s="242">
        <f t="shared" si="165"/>
        <v>0</v>
      </c>
      <c r="EL148" s="242">
        <f t="shared" si="36"/>
        <v>0</v>
      </c>
      <c r="EM148" s="242">
        <f t="shared" si="115"/>
        <v>0</v>
      </c>
      <c r="EN148" s="243">
        <f t="shared" si="154"/>
        <v>0</v>
      </c>
      <c r="EO148" s="248"/>
      <c r="EP148" s="241">
        <f t="shared" si="109"/>
        <v>3.4599999999999999E-2</v>
      </c>
      <c r="EQ148" s="241">
        <f t="shared" si="155"/>
        <v>2.8833333333333332E-3</v>
      </c>
      <c r="ER148" s="237">
        <v>96</v>
      </c>
      <c r="ES148" s="242">
        <f t="shared" si="166"/>
        <v>0</v>
      </c>
      <c r="ET148" s="242">
        <f t="shared" si="167"/>
        <v>0</v>
      </c>
      <c r="EU148" s="242">
        <f t="shared" si="38"/>
        <v>0</v>
      </c>
      <c r="EV148" s="242">
        <f t="shared" si="116"/>
        <v>0</v>
      </c>
      <c r="EW148" s="243">
        <f t="shared" si="156"/>
        <v>0</v>
      </c>
    </row>
    <row r="149" spans="1:153" ht="14.25" customHeight="1" thickBot="1" x14ac:dyDescent="0.25">
      <c r="A149" s="3">
        <f t="shared" si="117"/>
        <v>2919</v>
      </c>
      <c r="B149" s="237">
        <v>97</v>
      </c>
      <c r="C149" s="238">
        <f t="shared" si="118"/>
        <v>270584.7431417288</v>
      </c>
      <c r="D149" s="238">
        <f t="shared" si="5"/>
        <v>3145.2470524113855</v>
      </c>
      <c r="E149" s="238">
        <f t="shared" si="6"/>
        <v>2521.3988946124014</v>
      </c>
      <c r="F149" s="238">
        <f t="shared" si="7"/>
        <v>623.84815779898429</v>
      </c>
      <c r="G149" s="239">
        <f t="shared" si="119"/>
        <v>305088.96408390388</v>
      </c>
      <c r="I149" s="240">
        <f>VLOOKUP(K149,[2]תחזיות!$B$4:$H$1000,5)</f>
        <v>1.1795400000000024E-2</v>
      </c>
      <c r="J149" s="134">
        <f t="shared" si="8"/>
        <v>9.8295000000000196E-4</v>
      </c>
      <c r="K149" s="237">
        <v>97</v>
      </c>
      <c r="L149" s="242">
        <f t="shared" si="120"/>
        <v>20482.984253857532</v>
      </c>
      <c r="M149" s="242">
        <f t="shared" si="44"/>
        <v>260.26241007208495</v>
      </c>
      <c r="N149" s="242">
        <f t="shared" si="9"/>
        <v>228.49481875244481</v>
      </c>
      <c r="O149" s="242">
        <f t="shared" si="10"/>
        <v>31.767591319640136</v>
      </c>
      <c r="P149" s="243">
        <f t="shared" si="121"/>
        <v>24139.360027350889</v>
      </c>
      <c r="Q149" s="244"/>
      <c r="R149" s="240">
        <f>VLOOKUP(T149,[2]תחזיות!$B$4:$H$1000,7)</f>
        <v>2.0052180000000041E-2</v>
      </c>
      <c r="S149" s="134">
        <f t="shared" si="11"/>
        <v>1.6710150000000033E-3</v>
      </c>
      <c r="T149" s="237">
        <v>97</v>
      </c>
      <c r="U149" s="242">
        <f t="shared" si="122"/>
        <v>21745.933822989689</v>
      </c>
      <c r="V149" s="242">
        <f t="shared" si="47"/>
        <v>276.30979333362961</v>
      </c>
      <c r="W149" s="242">
        <f t="shared" si="12"/>
        <v>242.58346078408545</v>
      </c>
      <c r="X149" s="242">
        <f t="shared" si="48"/>
        <v>33.726332549544175</v>
      </c>
      <c r="Y149" s="243">
        <f t="shared" si="123"/>
        <v>24846.930414053219</v>
      </c>
      <c r="Z149" s="245"/>
      <c r="AA149" s="240">
        <f>VLOOKUP(AC149,[2]תחזיות!$B$4:$H$1000,6)</f>
        <v>1.072309090909093E-2</v>
      </c>
      <c r="AB149" s="134">
        <f t="shared" si="13"/>
        <v>8.9359090909091083E-4</v>
      </c>
      <c r="AC149" s="237">
        <v>97</v>
      </c>
      <c r="AD149" s="242">
        <f t="shared" si="124"/>
        <v>20324.56730146231</v>
      </c>
      <c r="AE149" s="242">
        <f t="shared" si="51"/>
        <v>258.24952087021535</v>
      </c>
      <c r="AF149" s="242">
        <f t="shared" si="14"/>
        <v>226.72762250915113</v>
      </c>
      <c r="AG149" s="242">
        <f t="shared" si="52"/>
        <v>31.521898361064213</v>
      </c>
      <c r="AH149" s="243">
        <f t="shared" si="125"/>
        <v>24049.719471193115</v>
      </c>
      <c r="AI149" s="245"/>
      <c r="AJ149" s="241">
        <f t="shared" si="105"/>
        <v>3.5019999999999996E-2</v>
      </c>
      <c r="AK149" s="241">
        <f t="shared" si="126"/>
        <v>2.9183333333333331E-3</v>
      </c>
      <c r="AL149" s="240">
        <f>VLOOKUP(AN149,[2]תחזיות!$B$4:$H$1000,5)</f>
        <v>1.1795400000000024E-2</v>
      </c>
      <c r="AM149" s="134">
        <f t="shared" si="110"/>
        <v>9.8295000000000196E-4</v>
      </c>
      <c r="AN149" s="237">
        <v>97</v>
      </c>
      <c r="AO149" s="242">
        <f t="shared" si="127"/>
        <v>0</v>
      </c>
      <c r="AP149" s="242">
        <f t="shared" si="157"/>
        <v>0</v>
      </c>
      <c r="AQ149" s="242">
        <f t="shared" si="16"/>
        <v>0</v>
      </c>
      <c r="AR149" s="242">
        <f t="shared" si="128"/>
        <v>0</v>
      </c>
      <c r="AS149" s="243">
        <f t="shared" si="129"/>
        <v>0</v>
      </c>
      <c r="AT149" s="244"/>
      <c r="AU149" s="241">
        <f t="shared" si="106"/>
        <v>3.7620000000000001E-2</v>
      </c>
      <c r="AV149" s="241">
        <f t="shared" si="130"/>
        <v>3.1350000000000002E-3</v>
      </c>
      <c r="AW149" s="240">
        <f>VLOOKUP(AY149,[2]תחזיות!$B$4:$H$1000,7)</f>
        <v>2.0052180000000041E-2</v>
      </c>
      <c r="AX149" s="134">
        <f t="shared" si="17"/>
        <v>1.6710150000000033E-3</v>
      </c>
      <c r="AY149" s="237">
        <v>97</v>
      </c>
      <c r="AZ149" s="242">
        <f t="shared" si="131"/>
        <v>0</v>
      </c>
      <c r="BA149" s="242">
        <f t="shared" si="158"/>
        <v>0</v>
      </c>
      <c r="BB149" s="242">
        <f t="shared" si="18"/>
        <v>0</v>
      </c>
      <c r="BC149" s="242">
        <f t="shared" si="132"/>
        <v>0</v>
      </c>
      <c r="BD149" s="243">
        <f t="shared" si="133"/>
        <v>0</v>
      </c>
      <c r="BE149" s="245"/>
      <c r="BF149" s="245"/>
      <c r="BG149" s="245"/>
      <c r="BH149" s="240">
        <f>VLOOKUP(BJ149,[2]תחזיות!$B$4:$H$1000,6)</f>
        <v>1.072309090909093E-2</v>
      </c>
      <c r="BI149" s="134">
        <f t="shared" si="19"/>
        <v>8.9359090909091083E-4</v>
      </c>
      <c r="BJ149" s="237">
        <v>97</v>
      </c>
      <c r="BK149" s="242">
        <f t="shared" si="134"/>
        <v>0</v>
      </c>
      <c r="BL149" s="242">
        <f t="shared" si="159"/>
        <v>0</v>
      </c>
      <c r="BM149" s="242">
        <f t="shared" si="20"/>
        <v>0</v>
      </c>
      <c r="BN149" s="242">
        <f t="shared" si="65"/>
        <v>0</v>
      </c>
      <c r="BO149" s="243">
        <f t="shared" si="135"/>
        <v>0</v>
      </c>
      <c r="BP149" s="245"/>
      <c r="BQ149" s="246">
        <f>VLOOKUP(BT149,[2]תחזיות!$B$4:$E$1000,2)</f>
        <v>2.7663339999999967E-2</v>
      </c>
      <c r="BR149" s="134">
        <f t="shared" si="21"/>
        <v>1.8886116666666638E-3</v>
      </c>
      <c r="BS149" s="3">
        <f t="shared" si="136"/>
        <v>2919</v>
      </c>
      <c r="BT149" s="237">
        <v>97</v>
      </c>
      <c r="BU149" s="238">
        <f t="shared" si="137"/>
        <v>138694.99476875423</v>
      </c>
      <c r="BV149" s="238">
        <f t="shared" si="138"/>
        <v>1188.1130468009685</v>
      </c>
      <c r="BW149" s="238">
        <f t="shared" si="22"/>
        <v>926.17206157242731</v>
      </c>
      <c r="BX149" s="238">
        <f t="shared" si="23"/>
        <v>261.94098522854114</v>
      </c>
      <c r="BY149" s="239">
        <f t="shared" si="139"/>
        <v>110656.48337738376</v>
      </c>
      <c r="CA149" s="246">
        <f>VLOOKUP(CD149,[2]תחזיות!$B$4:$E$1000,4)</f>
        <v>3.651560879999996E-2</v>
      </c>
      <c r="CB149" s="134">
        <f t="shared" si="24"/>
        <v>2.6263007333333301E-3</v>
      </c>
      <c r="CC149" s="3">
        <f t="shared" si="140"/>
        <v>2919</v>
      </c>
      <c r="CD149" s="237">
        <v>97</v>
      </c>
      <c r="CE149" s="238">
        <f t="shared" si="141"/>
        <v>142156.6807013574</v>
      </c>
      <c r="CF149" s="238">
        <f t="shared" si="142"/>
        <v>1275.7813368739498</v>
      </c>
      <c r="CG149" s="238">
        <f t="shared" si="25"/>
        <v>902.43514209974285</v>
      </c>
      <c r="CH149" s="238">
        <f t="shared" si="26"/>
        <v>373.34619477420699</v>
      </c>
      <c r="CI149" s="239">
        <f t="shared" si="143"/>
        <v>117413.53487007297</v>
      </c>
      <c r="CJ149" s="1"/>
      <c r="CK149" s="246">
        <f>VLOOKUP(CN149,[2]תחזיות!$B$4:$E$1000,3)</f>
        <v>2.4055078260869538E-2</v>
      </c>
      <c r="CL149" s="134">
        <f t="shared" si="27"/>
        <v>1.5879231884057949E-3</v>
      </c>
      <c r="CM149" s="3">
        <f t="shared" si="144"/>
        <v>2919</v>
      </c>
      <c r="CN149" s="237">
        <v>97</v>
      </c>
      <c r="CO149" s="238">
        <f t="shared" si="145"/>
        <v>137578.97056857462</v>
      </c>
      <c r="CP149" s="238">
        <f t="shared" si="160"/>
        <v>1156.1347948575885</v>
      </c>
      <c r="CQ149" s="238">
        <f t="shared" si="28"/>
        <v>937.66995725475056</v>
      </c>
      <c r="CR149" s="238">
        <f t="shared" si="29"/>
        <v>218.464837602838</v>
      </c>
      <c r="CS149" s="239">
        <f t="shared" si="146"/>
        <v>108730.6271645419</v>
      </c>
      <c r="CT149" s="1"/>
      <c r="CU149" s="237">
        <v>97</v>
      </c>
      <c r="CV149" s="238">
        <f t="shared" si="111"/>
        <v>429762.72216434055</v>
      </c>
      <c r="CW149" s="238">
        <f t="shared" si="111"/>
        <v>4593.6225092844388</v>
      </c>
      <c r="CX149" s="238">
        <f t="shared" si="111"/>
        <v>3676.0657749372735</v>
      </c>
      <c r="CY149" s="238">
        <f t="shared" si="111"/>
        <v>917.5567343471655</v>
      </c>
      <c r="CZ149" s="238">
        <f t="shared" si="111"/>
        <v>439884.80748863856</v>
      </c>
      <c r="DB149" s="237">
        <v>97</v>
      </c>
      <c r="DC149" s="238">
        <f t="shared" si="112"/>
        <v>434487.35766607593</v>
      </c>
      <c r="DD149" s="238">
        <f t="shared" si="112"/>
        <v>4697.3381826189652</v>
      </c>
      <c r="DE149" s="238">
        <f t="shared" si="112"/>
        <v>3666.4174974962298</v>
      </c>
      <c r="DF149" s="238">
        <f t="shared" si="112"/>
        <v>1030.9206851227354</v>
      </c>
      <c r="DG149" s="238">
        <f t="shared" si="112"/>
        <v>447349.42936803005</v>
      </c>
      <c r="DH149" s="247"/>
      <c r="DI149" s="237">
        <v>97</v>
      </c>
      <c r="DJ149" s="238">
        <f t="shared" si="113"/>
        <v>428488.28101176571</v>
      </c>
      <c r="DK149" s="238">
        <f t="shared" si="113"/>
        <v>4559.6313681391894</v>
      </c>
      <c r="DL149" s="238">
        <f t="shared" si="113"/>
        <v>3685.7964743763027</v>
      </c>
      <c r="DM149" s="238">
        <f t="shared" si="113"/>
        <v>873.83489376288651</v>
      </c>
      <c r="DN149" s="238">
        <f t="shared" si="113"/>
        <v>437869.31071963889</v>
      </c>
      <c r="DP149" s="3">
        <f t="shared" si="147"/>
        <v>2919</v>
      </c>
      <c r="DQ149" s="237">
        <v>97</v>
      </c>
      <c r="DR149" s="238">
        <f t="shared" si="148"/>
        <v>0</v>
      </c>
      <c r="DS149" s="238">
        <f t="shared" si="149"/>
        <v>0</v>
      </c>
      <c r="DT149" s="238">
        <f t="shared" si="33"/>
        <v>0</v>
      </c>
      <c r="DU149" s="238">
        <f t="shared" si="150"/>
        <v>0</v>
      </c>
      <c r="DV149" s="239">
        <f t="shared" si="161"/>
        <v>0</v>
      </c>
      <c r="DX149" s="241">
        <f t="shared" si="107"/>
        <v>4.2499999999999996E-2</v>
      </c>
      <c r="DY149" s="241">
        <f t="shared" si="151"/>
        <v>3.5416666666666665E-3</v>
      </c>
      <c r="DZ149" s="237">
        <v>97</v>
      </c>
      <c r="EA149" s="242">
        <f t="shared" si="162"/>
        <v>0</v>
      </c>
      <c r="EB149" s="242">
        <f t="shared" si="163"/>
        <v>0</v>
      </c>
      <c r="EC149" s="242">
        <f t="shared" si="34"/>
        <v>0</v>
      </c>
      <c r="ED149" s="242">
        <f t="shared" si="114"/>
        <v>0</v>
      </c>
      <c r="EE149" s="243">
        <f t="shared" si="152"/>
        <v>0</v>
      </c>
      <c r="EF149" s="248"/>
      <c r="EG149" s="241">
        <f t="shared" si="108"/>
        <v>4.4600000000000001E-2</v>
      </c>
      <c r="EH149" s="241">
        <f t="shared" si="153"/>
        <v>3.7166666666666667E-3</v>
      </c>
      <c r="EI149" s="237">
        <v>97</v>
      </c>
      <c r="EJ149" s="242">
        <f t="shared" si="164"/>
        <v>0</v>
      </c>
      <c r="EK149" s="242">
        <f t="shared" si="165"/>
        <v>0</v>
      </c>
      <c r="EL149" s="242">
        <f t="shared" si="36"/>
        <v>0</v>
      </c>
      <c r="EM149" s="242">
        <f t="shared" si="115"/>
        <v>0</v>
      </c>
      <c r="EN149" s="243">
        <f t="shared" si="154"/>
        <v>0</v>
      </c>
      <c r="EO149" s="248"/>
      <c r="EP149" s="241">
        <f t="shared" si="109"/>
        <v>3.4599999999999999E-2</v>
      </c>
      <c r="EQ149" s="241">
        <f t="shared" si="155"/>
        <v>2.8833333333333332E-3</v>
      </c>
      <c r="ER149" s="237">
        <v>97</v>
      </c>
      <c r="ES149" s="242">
        <f t="shared" si="166"/>
        <v>0</v>
      </c>
      <c r="ET149" s="242">
        <f t="shared" si="167"/>
        <v>0</v>
      </c>
      <c r="EU149" s="242">
        <f t="shared" si="38"/>
        <v>0</v>
      </c>
      <c r="EV149" s="242">
        <f t="shared" si="116"/>
        <v>0</v>
      </c>
      <c r="EW149" s="243">
        <f t="shared" si="156"/>
        <v>0</v>
      </c>
    </row>
    <row r="150" spans="1:153" ht="14.25" customHeight="1" thickBot="1" x14ac:dyDescent="0.25">
      <c r="A150" s="3">
        <f t="shared" si="117"/>
        <v>2950</v>
      </c>
      <c r="B150" s="237">
        <v>98</v>
      </c>
      <c r="C150" s="238">
        <f t="shared" si="118"/>
        <v>268063.34424711642</v>
      </c>
      <c r="D150" s="238">
        <f t="shared" si="5"/>
        <v>3145.2470524113855</v>
      </c>
      <c r="E150" s="238">
        <f t="shared" si="6"/>
        <v>2527.2121198416462</v>
      </c>
      <c r="F150" s="238">
        <f t="shared" si="7"/>
        <v>618.03493256973911</v>
      </c>
      <c r="G150" s="239">
        <f t="shared" si="119"/>
        <v>308234.21113631525</v>
      </c>
      <c r="I150" s="240">
        <f>VLOOKUP(K150,[2]תחזיות!$B$4:$H$1000,5)</f>
        <v>1.1813700000000024E-2</v>
      </c>
      <c r="J150" s="134">
        <f t="shared" si="8"/>
        <v>9.8447500000000202E-4</v>
      </c>
      <c r="K150" s="237">
        <v>98</v>
      </c>
      <c r="L150" s="242">
        <f t="shared" si="120"/>
        <v>20274.429473591714</v>
      </c>
      <c r="M150" s="242">
        <f t="shared" si="44"/>
        <v>260.51863190824065</v>
      </c>
      <c r="N150" s="242">
        <f t="shared" si="9"/>
        <v>229.07449360429055</v>
      </c>
      <c r="O150" s="242">
        <f t="shared" si="10"/>
        <v>31.444138303950094</v>
      </c>
      <c r="P150" s="243">
        <f t="shared" si="121"/>
        <v>24399.878659259131</v>
      </c>
      <c r="Q150" s="244"/>
      <c r="R150" s="240">
        <f>VLOOKUP(T150,[2]תחזיות!$B$4:$H$1000,7)</f>
        <v>2.0083290000000042E-2</v>
      </c>
      <c r="S150" s="134">
        <f t="shared" si="11"/>
        <v>1.6736075000000036E-3</v>
      </c>
      <c r="T150" s="237">
        <v>98</v>
      </c>
      <c r="U150" s="242">
        <f t="shared" si="122"/>
        <v>21539.338530646917</v>
      </c>
      <c r="V150" s="242">
        <f t="shared" si="47"/>
        <v>276.77222747607618</v>
      </c>
      <c r="W150" s="242">
        <f t="shared" si="12"/>
        <v>243.36630892160065</v>
      </c>
      <c r="X150" s="242">
        <f t="shared" si="48"/>
        <v>33.405918554475519</v>
      </c>
      <c r="Y150" s="243">
        <f t="shared" si="123"/>
        <v>25123.702641529293</v>
      </c>
      <c r="Z150" s="245"/>
      <c r="AA150" s="240">
        <f>VLOOKUP(AC150,[2]תחזיות!$B$4:$H$1000,6)</f>
        <v>1.0739727272727293E-2</v>
      </c>
      <c r="AB150" s="134">
        <f t="shared" si="13"/>
        <v>8.9497727272727439E-4</v>
      </c>
      <c r="AC150" s="237">
        <v>98</v>
      </c>
      <c r="AD150" s="242">
        <f t="shared" si="124"/>
        <v>20115.826788696741</v>
      </c>
      <c r="AE150" s="242">
        <f t="shared" si="51"/>
        <v>258.48064832208684</v>
      </c>
      <c r="AF150" s="242">
        <f t="shared" si="14"/>
        <v>227.28249103406182</v>
      </c>
      <c r="AG150" s="242">
        <f t="shared" si="52"/>
        <v>31.198157288025019</v>
      </c>
      <c r="AH150" s="243">
        <f t="shared" si="125"/>
        <v>24308.200119515201</v>
      </c>
      <c r="AI150" s="245"/>
      <c r="AJ150" s="241">
        <f t="shared" si="105"/>
        <v>3.5019999999999996E-2</v>
      </c>
      <c r="AK150" s="241">
        <f t="shared" si="126"/>
        <v>2.9183333333333331E-3</v>
      </c>
      <c r="AL150" s="240">
        <f>VLOOKUP(AN150,[2]תחזיות!$B$4:$H$1000,5)</f>
        <v>1.1813700000000024E-2</v>
      </c>
      <c r="AM150" s="134">
        <f t="shared" si="110"/>
        <v>9.8447500000000202E-4</v>
      </c>
      <c r="AN150" s="237">
        <v>98</v>
      </c>
      <c r="AO150" s="242">
        <f t="shared" si="127"/>
        <v>0</v>
      </c>
      <c r="AP150" s="242">
        <f t="shared" si="157"/>
        <v>0</v>
      </c>
      <c r="AQ150" s="242">
        <f t="shared" si="16"/>
        <v>0</v>
      </c>
      <c r="AR150" s="242">
        <f t="shared" si="128"/>
        <v>0</v>
      </c>
      <c r="AS150" s="243">
        <f t="shared" si="129"/>
        <v>0</v>
      </c>
      <c r="AT150" s="244"/>
      <c r="AU150" s="241">
        <f t="shared" si="106"/>
        <v>3.7620000000000001E-2</v>
      </c>
      <c r="AV150" s="241">
        <f t="shared" si="130"/>
        <v>3.1350000000000002E-3</v>
      </c>
      <c r="AW150" s="240">
        <f>VLOOKUP(AY150,[2]תחזיות!$B$4:$H$1000,7)</f>
        <v>2.0083290000000042E-2</v>
      </c>
      <c r="AX150" s="134">
        <f t="shared" si="17"/>
        <v>1.6736075000000036E-3</v>
      </c>
      <c r="AY150" s="237">
        <v>98</v>
      </c>
      <c r="AZ150" s="242">
        <f t="shared" si="131"/>
        <v>0</v>
      </c>
      <c r="BA150" s="242">
        <f t="shared" si="158"/>
        <v>0</v>
      </c>
      <c r="BB150" s="242">
        <f t="shared" si="18"/>
        <v>0</v>
      </c>
      <c r="BC150" s="242">
        <f t="shared" si="132"/>
        <v>0</v>
      </c>
      <c r="BD150" s="243">
        <f t="shared" si="133"/>
        <v>0</v>
      </c>
      <c r="BE150" s="245"/>
      <c r="BF150" s="245"/>
      <c r="BG150" s="245"/>
      <c r="BH150" s="240">
        <f>VLOOKUP(BJ150,[2]תחזיות!$B$4:$H$1000,6)</f>
        <v>1.0739727272727293E-2</v>
      </c>
      <c r="BI150" s="134">
        <f t="shared" si="19"/>
        <v>8.9497727272727439E-4</v>
      </c>
      <c r="BJ150" s="237">
        <v>98</v>
      </c>
      <c r="BK150" s="242">
        <f t="shared" si="134"/>
        <v>0</v>
      </c>
      <c r="BL150" s="242">
        <f t="shared" si="159"/>
        <v>0</v>
      </c>
      <c r="BM150" s="242">
        <f t="shared" si="20"/>
        <v>0</v>
      </c>
      <c r="BN150" s="242">
        <f t="shared" si="65"/>
        <v>0</v>
      </c>
      <c r="BO150" s="243">
        <f t="shared" si="135"/>
        <v>0</v>
      </c>
      <c r="BP150" s="245"/>
      <c r="BQ150" s="246">
        <f>VLOOKUP(BT150,[2]תחזיות!$B$4:$E$1000,2)</f>
        <v>2.7794819999999967E-2</v>
      </c>
      <c r="BR150" s="134">
        <f t="shared" si="21"/>
        <v>1.8995683333333305E-3</v>
      </c>
      <c r="BS150" s="3">
        <f t="shared" si="136"/>
        <v>2950</v>
      </c>
      <c r="BT150" s="237">
        <v>98</v>
      </c>
      <c r="BU150" s="238">
        <f t="shared" si="137"/>
        <v>137768.8227071818</v>
      </c>
      <c r="BV150" s="238">
        <f t="shared" si="138"/>
        <v>1188.9357559787916</v>
      </c>
      <c r="BW150" s="238">
        <f t="shared" si="22"/>
        <v>927.23446304361516</v>
      </c>
      <c r="BX150" s="238">
        <f t="shared" si="23"/>
        <v>261.70129293517641</v>
      </c>
      <c r="BY150" s="239">
        <f t="shared" si="139"/>
        <v>111845.41913336255</v>
      </c>
      <c r="CA150" s="246">
        <f>VLOOKUP(CD150,[2]תחזיות!$B$4:$E$1000,4)</f>
        <v>3.6689162399999961E-2</v>
      </c>
      <c r="CB150" s="134">
        <f t="shared" si="24"/>
        <v>2.6407635333333302E-3</v>
      </c>
      <c r="CC150" s="3">
        <f t="shared" si="140"/>
        <v>2950</v>
      </c>
      <c r="CD150" s="237">
        <v>98</v>
      </c>
      <c r="CE150" s="238">
        <f t="shared" si="141"/>
        <v>141254.24555925766</v>
      </c>
      <c r="CF150" s="238">
        <f t="shared" si="142"/>
        <v>1276.9273662943338</v>
      </c>
      <c r="CG150" s="238">
        <f t="shared" si="25"/>
        <v>903.90830569293462</v>
      </c>
      <c r="CH150" s="238">
        <f t="shared" si="26"/>
        <v>373.01906060139913</v>
      </c>
      <c r="CI150" s="239">
        <f t="shared" si="143"/>
        <v>118690.4622363673</v>
      </c>
      <c r="CJ150" s="1"/>
      <c r="CK150" s="246">
        <f>VLOOKUP(CN150,[2]תחזיות!$B$4:$E$1000,3)</f>
        <v>2.4169408695652147E-2</v>
      </c>
      <c r="CL150" s="134">
        <f t="shared" si="27"/>
        <v>1.5974507246376789E-3</v>
      </c>
      <c r="CM150" s="3">
        <f t="shared" si="144"/>
        <v>2950</v>
      </c>
      <c r="CN150" s="237">
        <v>98</v>
      </c>
      <c r="CO150" s="238">
        <f t="shared" si="145"/>
        <v>136641.30061131986</v>
      </c>
      <c r="CP150" s="238">
        <f t="shared" si="160"/>
        <v>1156.8358394813765</v>
      </c>
      <c r="CQ150" s="238">
        <f t="shared" si="28"/>
        <v>938.5580948043887</v>
      </c>
      <c r="CR150" s="238">
        <f t="shared" si="29"/>
        <v>218.27774467698782</v>
      </c>
      <c r="CS150" s="239">
        <f t="shared" si="146"/>
        <v>109887.46300402327</v>
      </c>
      <c r="CT150" s="1"/>
      <c r="CU150" s="237">
        <v>98</v>
      </c>
      <c r="CV150" s="238">
        <f t="shared" si="111"/>
        <v>426106.59642788989</v>
      </c>
      <c r="CW150" s="238">
        <f t="shared" si="111"/>
        <v>4594.7014402984178</v>
      </c>
      <c r="CX150" s="238">
        <f t="shared" si="111"/>
        <v>3683.5210764895519</v>
      </c>
      <c r="CY150" s="238">
        <f t="shared" si="111"/>
        <v>911.18036380886565</v>
      </c>
      <c r="CZ150" s="238">
        <f t="shared" si="111"/>
        <v>444479.50892893691</v>
      </c>
      <c r="DB150" s="237">
        <v>98</v>
      </c>
      <c r="DC150" s="238">
        <f t="shared" si="112"/>
        <v>430856.92833702103</v>
      </c>
      <c r="DD150" s="238">
        <f t="shared" si="112"/>
        <v>4698.9466461817956</v>
      </c>
      <c r="DE150" s="238">
        <f t="shared" si="112"/>
        <v>3674.4867344561817</v>
      </c>
      <c r="DF150" s="238">
        <f t="shared" si="112"/>
        <v>1024.4599117256139</v>
      </c>
      <c r="DG150" s="238">
        <f t="shared" si="112"/>
        <v>452048.37601421186</v>
      </c>
      <c r="DH150" s="247"/>
      <c r="DI150" s="237">
        <v>98</v>
      </c>
      <c r="DJ150" s="238">
        <f t="shared" si="113"/>
        <v>424820.471647133</v>
      </c>
      <c r="DK150" s="238">
        <f t="shared" si="113"/>
        <v>4560.5635402148491</v>
      </c>
      <c r="DL150" s="238">
        <f t="shared" si="113"/>
        <v>3693.0527056800966</v>
      </c>
      <c r="DM150" s="238">
        <f t="shared" si="113"/>
        <v>867.51083453475201</v>
      </c>
      <c r="DN150" s="238">
        <f t="shared" si="113"/>
        <v>442429.87425985374</v>
      </c>
      <c r="DP150" s="3">
        <f t="shared" si="147"/>
        <v>2950</v>
      </c>
      <c r="DQ150" s="237">
        <v>98</v>
      </c>
      <c r="DR150" s="238">
        <f t="shared" si="148"/>
        <v>0</v>
      </c>
      <c r="DS150" s="238">
        <f t="shared" si="149"/>
        <v>0</v>
      </c>
      <c r="DT150" s="238">
        <f t="shared" si="33"/>
        <v>0</v>
      </c>
      <c r="DU150" s="238">
        <f t="shared" si="150"/>
        <v>0</v>
      </c>
      <c r="DV150" s="239">
        <f t="shared" si="161"/>
        <v>0</v>
      </c>
      <c r="DX150" s="241">
        <f t="shared" si="107"/>
        <v>4.2499999999999996E-2</v>
      </c>
      <c r="DY150" s="241">
        <f t="shared" si="151"/>
        <v>3.5416666666666665E-3</v>
      </c>
      <c r="DZ150" s="237">
        <v>98</v>
      </c>
      <c r="EA150" s="242">
        <f t="shared" si="162"/>
        <v>0</v>
      </c>
      <c r="EB150" s="242">
        <f t="shared" si="163"/>
        <v>0</v>
      </c>
      <c r="EC150" s="242">
        <f t="shared" si="34"/>
        <v>0</v>
      </c>
      <c r="ED150" s="242">
        <f t="shared" si="114"/>
        <v>0</v>
      </c>
      <c r="EE150" s="243">
        <f t="shared" si="152"/>
        <v>0</v>
      </c>
      <c r="EF150" s="248"/>
      <c r="EG150" s="241">
        <f t="shared" si="108"/>
        <v>4.4600000000000001E-2</v>
      </c>
      <c r="EH150" s="241">
        <f t="shared" si="153"/>
        <v>3.7166666666666667E-3</v>
      </c>
      <c r="EI150" s="237">
        <v>98</v>
      </c>
      <c r="EJ150" s="242">
        <f t="shared" si="164"/>
        <v>0</v>
      </c>
      <c r="EK150" s="242">
        <f t="shared" si="165"/>
        <v>0</v>
      </c>
      <c r="EL150" s="242">
        <f t="shared" si="36"/>
        <v>0</v>
      </c>
      <c r="EM150" s="242">
        <f t="shared" si="115"/>
        <v>0</v>
      </c>
      <c r="EN150" s="243">
        <f t="shared" si="154"/>
        <v>0</v>
      </c>
      <c r="EO150" s="248"/>
      <c r="EP150" s="241">
        <f t="shared" si="109"/>
        <v>3.4599999999999999E-2</v>
      </c>
      <c r="EQ150" s="241">
        <f t="shared" si="155"/>
        <v>2.8833333333333332E-3</v>
      </c>
      <c r="ER150" s="237">
        <v>98</v>
      </c>
      <c r="ES150" s="242">
        <f t="shared" si="166"/>
        <v>0</v>
      </c>
      <c r="ET150" s="242">
        <f t="shared" si="167"/>
        <v>0</v>
      </c>
      <c r="EU150" s="242">
        <f t="shared" si="38"/>
        <v>0</v>
      </c>
      <c r="EV150" s="242">
        <f t="shared" si="116"/>
        <v>0</v>
      </c>
      <c r="EW150" s="243">
        <f t="shared" si="156"/>
        <v>0</v>
      </c>
    </row>
    <row r="151" spans="1:153" ht="14.25" customHeight="1" thickBot="1" x14ac:dyDescent="0.25">
      <c r="A151" s="3">
        <f t="shared" si="117"/>
        <v>2981</v>
      </c>
      <c r="B151" s="237">
        <v>99</v>
      </c>
      <c r="C151" s="238">
        <f t="shared" si="118"/>
        <v>265536.13212727476</v>
      </c>
      <c r="D151" s="238">
        <f t="shared" si="5"/>
        <v>3145.2470524113855</v>
      </c>
      <c r="E151" s="238">
        <f t="shared" si="6"/>
        <v>2533.0387477846148</v>
      </c>
      <c r="F151" s="238">
        <f t="shared" si="7"/>
        <v>612.20830462677088</v>
      </c>
      <c r="G151" s="239">
        <f t="shared" si="119"/>
        <v>311379.45818872662</v>
      </c>
      <c r="I151" s="240">
        <f>VLOOKUP(K151,[2]תחזיות!$B$4:$H$1000,5)</f>
        <v>1.1832000000000025E-2</v>
      </c>
      <c r="J151" s="134">
        <f t="shared" si="8"/>
        <v>9.8600000000000207E-4</v>
      </c>
      <c r="K151" s="237">
        <v>99</v>
      </c>
      <c r="L151" s="242">
        <f t="shared" si="120"/>
        <v>20065.119699997689</v>
      </c>
      <c r="M151" s="242">
        <f t="shared" si="44"/>
        <v>260.77550327930214</v>
      </c>
      <c r="N151" s="242">
        <f t="shared" si="9"/>
        <v>229.65598892976871</v>
      </c>
      <c r="O151" s="242">
        <f t="shared" si="10"/>
        <v>31.119514349533436</v>
      </c>
      <c r="P151" s="243">
        <f t="shared" si="121"/>
        <v>24660.654162538434</v>
      </c>
      <c r="Q151" s="244"/>
      <c r="R151" s="240">
        <f>VLOOKUP(T151,[2]תחזיות!$B$4:$H$1000,7)</f>
        <v>2.0114400000000043E-2</v>
      </c>
      <c r="S151" s="134">
        <f t="shared" si="11"/>
        <v>1.6762000000000036E-3</v>
      </c>
      <c r="T151" s="237">
        <v>99</v>
      </c>
      <c r="U151" s="242">
        <f t="shared" si="122"/>
        <v>21331.668530363368</v>
      </c>
      <c r="V151" s="242">
        <f t="shared" si="47"/>
        <v>277.23615308377151</v>
      </c>
      <c r="W151" s="242">
        <f t="shared" si="12"/>
        <v>244.15231531677279</v>
      </c>
      <c r="X151" s="242">
        <f t="shared" si="48"/>
        <v>33.08383776699872</v>
      </c>
      <c r="Y151" s="243">
        <f t="shared" si="123"/>
        <v>25400.938794613063</v>
      </c>
      <c r="Z151" s="245"/>
      <c r="AA151" s="240">
        <f>VLOOKUP(AC151,[2]תחזיות!$B$4:$H$1000,6)</f>
        <v>1.0756363636363658E-2</v>
      </c>
      <c r="AB151" s="134">
        <f t="shared" si="13"/>
        <v>8.9636363636363817E-4</v>
      </c>
      <c r="AC151" s="237">
        <v>99</v>
      </c>
      <c r="AD151" s="242">
        <f t="shared" si="124"/>
        <v>19906.371665551313</v>
      </c>
      <c r="AE151" s="242">
        <f t="shared" si="51"/>
        <v>258.71234097594646</v>
      </c>
      <c r="AF151" s="242">
        <f t="shared" si="14"/>
        <v>227.83903306872568</v>
      </c>
      <c r="AG151" s="242">
        <f t="shared" si="52"/>
        <v>30.873307907220767</v>
      </c>
      <c r="AH151" s="243">
        <f t="shared" si="125"/>
        <v>24566.912460491149</v>
      </c>
      <c r="AI151" s="245"/>
      <c r="AJ151" s="241">
        <f t="shared" si="105"/>
        <v>3.5019999999999996E-2</v>
      </c>
      <c r="AK151" s="241">
        <f t="shared" si="126"/>
        <v>2.9183333333333331E-3</v>
      </c>
      <c r="AL151" s="240">
        <f>VLOOKUP(AN151,[2]תחזיות!$B$4:$H$1000,5)</f>
        <v>1.1832000000000025E-2</v>
      </c>
      <c r="AM151" s="134">
        <f t="shared" si="110"/>
        <v>9.8600000000000207E-4</v>
      </c>
      <c r="AN151" s="237">
        <v>99</v>
      </c>
      <c r="AO151" s="242">
        <f t="shared" si="127"/>
        <v>0</v>
      </c>
      <c r="AP151" s="242">
        <f t="shared" si="157"/>
        <v>0</v>
      </c>
      <c r="AQ151" s="242">
        <f t="shared" si="16"/>
        <v>0</v>
      </c>
      <c r="AR151" s="242">
        <f t="shared" si="128"/>
        <v>0</v>
      </c>
      <c r="AS151" s="243">
        <f t="shared" si="129"/>
        <v>0</v>
      </c>
      <c r="AT151" s="244"/>
      <c r="AU151" s="241">
        <f t="shared" si="106"/>
        <v>3.7620000000000001E-2</v>
      </c>
      <c r="AV151" s="241">
        <f t="shared" si="130"/>
        <v>3.1350000000000002E-3</v>
      </c>
      <c r="AW151" s="240">
        <f>VLOOKUP(AY151,[2]תחזיות!$B$4:$H$1000,7)</f>
        <v>2.0114400000000043E-2</v>
      </c>
      <c r="AX151" s="134">
        <f t="shared" si="17"/>
        <v>1.6762000000000036E-3</v>
      </c>
      <c r="AY151" s="237">
        <v>99</v>
      </c>
      <c r="AZ151" s="242">
        <f t="shared" si="131"/>
        <v>0</v>
      </c>
      <c r="BA151" s="242">
        <f t="shared" si="158"/>
        <v>0</v>
      </c>
      <c r="BB151" s="242">
        <f t="shared" si="18"/>
        <v>0</v>
      </c>
      <c r="BC151" s="242">
        <f t="shared" si="132"/>
        <v>0</v>
      </c>
      <c r="BD151" s="243">
        <f t="shared" si="133"/>
        <v>0</v>
      </c>
      <c r="BE151" s="245"/>
      <c r="BF151" s="245"/>
      <c r="BG151" s="245"/>
      <c r="BH151" s="240">
        <f>VLOOKUP(BJ151,[2]תחזיות!$B$4:$H$1000,6)</f>
        <v>1.0756363636363658E-2</v>
      </c>
      <c r="BI151" s="134">
        <f t="shared" si="19"/>
        <v>8.9636363636363817E-4</v>
      </c>
      <c r="BJ151" s="237">
        <v>99</v>
      </c>
      <c r="BK151" s="242">
        <f t="shared" si="134"/>
        <v>0</v>
      </c>
      <c r="BL151" s="242">
        <f t="shared" si="159"/>
        <v>0</v>
      </c>
      <c r="BM151" s="242">
        <f t="shared" si="20"/>
        <v>0</v>
      </c>
      <c r="BN151" s="242">
        <f t="shared" si="65"/>
        <v>0</v>
      </c>
      <c r="BO151" s="243">
        <f t="shared" si="135"/>
        <v>0</v>
      </c>
      <c r="BP151" s="245"/>
      <c r="BQ151" s="246">
        <f>VLOOKUP(BT151,[2]תחזיות!$B$4:$E$1000,2)</f>
        <v>2.7926299999999966E-2</v>
      </c>
      <c r="BR151" s="134">
        <f t="shared" si="21"/>
        <v>1.9105249999999971E-3</v>
      </c>
      <c r="BS151" s="3">
        <f t="shared" si="136"/>
        <v>2981</v>
      </c>
      <c r="BT151" s="237">
        <v>99</v>
      </c>
      <c r="BU151" s="238">
        <f t="shared" si="137"/>
        <v>136841.58824413817</v>
      </c>
      <c r="BV151" s="238">
        <f t="shared" si="138"/>
        <v>1189.7528549951321</v>
      </c>
      <c r="BW151" s="238">
        <f t="shared" si="22"/>
        <v>928.31357961500044</v>
      </c>
      <c r="BX151" s="238">
        <f t="shared" si="23"/>
        <v>261.43927538013168</v>
      </c>
      <c r="BY151" s="239">
        <f t="shared" si="139"/>
        <v>113035.17198835769</v>
      </c>
      <c r="CA151" s="246">
        <f>VLOOKUP(CD151,[2]תחזיות!$B$4:$E$1000,4)</f>
        <v>3.6862715999999955E-2</v>
      </c>
      <c r="CB151" s="134">
        <f t="shared" si="24"/>
        <v>2.6552263333333298E-3</v>
      </c>
      <c r="CC151" s="3">
        <f t="shared" si="140"/>
        <v>2981</v>
      </c>
      <c r="CD151" s="237">
        <v>99</v>
      </c>
      <c r="CE151" s="238">
        <f t="shared" si="141"/>
        <v>140350.33725356474</v>
      </c>
      <c r="CF151" s="238">
        <f t="shared" si="142"/>
        <v>1278.0658689739594</v>
      </c>
      <c r="CG151" s="238">
        <f t="shared" si="25"/>
        <v>905.40395760608044</v>
      </c>
      <c r="CH151" s="238">
        <f t="shared" si="26"/>
        <v>372.66191136787893</v>
      </c>
      <c r="CI151" s="239">
        <f t="shared" si="143"/>
        <v>119968.52810534126</v>
      </c>
      <c r="CJ151" s="1"/>
      <c r="CK151" s="246">
        <f>VLOOKUP(CN151,[2]תחזיות!$B$4:$E$1000,3)</f>
        <v>2.4283739130434755E-2</v>
      </c>
      <c r="CL151" s="134">
        <f t="shared" si="27"/>
        <v>1.6069782608695629E-3</v>
      </c>
      <c r="CM151" s="3">
        <f t="shared" si="144"/>
        <v>2981</v>
      </c>
      <c r="CN151" s="237">
        <v>99</v>
      </c>
      <c r="CO151" s="238">
        <f t="shared" si="145"/>
        <v>135702.74251651549</v>
      </c>
      <c r="CP151" s="238">
        <f t="shared" si="160"/>
        <v>1157.5320305098317</v>
      </c>
      <c r="CQ151" s="238">
        <f t="shared" si="28"/>
        <v>939.46067334541146</v>
      </c>
      <c r="CR151" s="238">
        <f t="shared" si="29"/>
        <v>218.07135716442016</v>
      </c>
      <c r="CS151" s="239">
        <f t="shared" si="146"/>
        <v>111044.9950345331</v>
      </c>
      <c r="CT151" s="1"/>
      <c r="CU151" s="237">
        <v>99</v>
      </c>
      <c r="CV151" s="238">
        <f t="shared" si="111"/>
        <v>422442.84007141064</v>
      </c>
      <c r="CW151" s="238">
        <f t="shared" si="111"/>
        <v>4595.7754106858192</v>
      </c>
      <c r="CX151" s="238">
        <f t="shared" si="111"/>
        <v>3691.0083163293839</v>
      </c>
      <c r="CY151" s="238">
        <f t="shared" si="111"/>
        <v>904.76709435643602</v>
      </c>
      <c r="CZ151" s="238">
        <f t="shared" si="111"/>
        <v>449075.28433962271</v>
      </c>
      <c r="DB151" s="237">
        <v>99</v>
      </c>
      <c r="DC151" s="238">
        <f t="shared" si="112"/>
        <v>427218.13791120285</v>
      </c>
      <c r="DD151" s="238">
        <f t="shared" si="112"/>
        <v>4700.549074469116</v>
      </c>
      <c r="DE151" s="238">
        <f t="shared" si="112"/>
        <v>3682.5950207074679</v>
      </c>
      <c r="DF151" s="238">
        <f t="shared" si="112"/>
        <v>1017.9540537616485</v>
      </c>
      <c r="DG151" s="238">
        <f t="shared" si="112"/>
        <v>456748.92508868093</v>
      </c>
      <c r="DH151" s="247"/>
      <c r="DI151" s="237">
        <v>99</v>
      </c>
      <c r="DJ151" s="238">
        <f t="shared" si="113"/>
        <v>421145.24630934157</v>
      </c>
      <c r="DK151" s="238">
        <f t="shared" si="113"/>
        <v>4561.4914238971633</v>
      </c>
      <c r="DL151" s="238">
        <f t="shared" si="113"/>
        <v>3700.3384541987521</v>
      </c>
      <c r="DM151" s="238">
        <f t="shared" si="113"/>
        <v>861.15296969841188</v>
      </c>
      <c r="DN151" s="238">
        <f t="shared" si="113"/>
        <v>446991.36568375083</v>
      </c>
      <c r="DP151" s="3">
        <f t="shared" si="147"/>
        <v>2981</v>
      </c>
      <c r="DQ151" s="237">
        <v>99</v>
      </c>
      <c r="DR151" s="238">
        <f t="shared" si="148"/>
        <v>0</v>
      </c>
      <c r="DS151" s="238">
        <f t="shared" si="149"/>
        <v>0</v>
      </c>
      <c r="DT151" s="238">
        <f t="shared" si="33"/>
        <v>0</v>
      </c>
      <c r="DU151" s="238">
        <f t="shared" si="150"/>
        <v>0</v>
      </c>
      <c r="DV151" s="239">
        <f t="shared" si="161"/>
        <v>0</v>
      </c>
      <c r="DX151" s="241">
        <f t="shared" si="107"/>
        <v>4.2499999999999996E-2</v>
      </c>
      <c r="DY151" s="241">
        <f t="shared" si="151"/>
        <v>3.5416666666666665E-3</v>
      </c>
      <c r="DZ151" s="237">
        <v>99</v>
      </c>
      <c r="EA151" s="242">
        <f t="shared" si="162"/>
        <v>0</v>
      </c>
      <c r="EB151" s="242">
        <f t="shared" si="163"/>
        <v>0</v>
      </c>
      <c r="EC151" s="242">
        <f t="shared" si="34"/>
        <v>0</v>
      </c>
      <c r="ED151" s="242">
        <f t="shared" si="114"/>
        <v>0</v>
      </c>
      <c r="EE151" s="243">
        <f t="shared" si="152"/>
        <v>0</v>
      </c>
      <c r="EF151" s="248"/>
      <c r="EG151" s="241">
        <f t="shared" si="108"/>
        <v>4.4600000000000001E-2</v>
      </c>
      <c r="EH151" s="241">
        <f t="shared" si="153"/>
        <v>3.7166666666666667E-3</v>
      </c>
      <c r="EI151" s="237">
        <v>99</v>
      </c>
      <c r="EJ151" s="242">
        <f t="shared" si="164"/>
        <v>0</v>
      </c>
      <c r="EK151" s="242">
        <f t="shared" si="165"/>
        <v>0</v>
      </c>
      <c r="EL151" s="242">
        <f t="shared" si="36"/>
        <v>0</v>
      </c>
      <c r="EM151" s="242">
        <f t="shared" si="115"/>
        <v>0</v>
      </c>
      <c r="EN151" s="243">
        <f t="shared" si="154"/>
        <v>0</v>
      </c>
      <c r="EO151" s="248"/>
      <c r="EP151" s="241">
        <f t="shared" si="109"/>
        <v>3.4599999999999999E-2</v>
      </c>
      <c r="EQ151" s="241">
        <f t="shared" si="155"/>
        <v>2.8833333333333332E-3</v>
      </c>
      <c r="ER151" s="237">
        <v>99</v>
      </c>
      <c r="ES151" s="242">
        <f t="shared" si="166"/>
        <v>0</v>
      </c>
      <c r="ET151" s="242">
        <f t="shared" si="167"/>
        <v>0</v>
      </c>
      <c r="EU151" s="242">
        <f t="shared" si="38"/>
        <v>0</v>
      </c>
      <c r="EV151" s="242">
        <f t="shared" si="116"/>
        <v>0</v>
      </c>
      <c r="EW151" s="243">
        <f t="shared" si="156"/>
        <v>0</v>
      </c>
    </row>
    <row r="152" spans="1:153" ht="14.25" customHeight="1" thickBot="1" x14ac:dyDescent="0.25">
      <c r="A152" s="3">
        <f t="shared" si="117"/>
        <v>3010</v>
      </c>
      <c r="B152" s="237">
        <v>100</v>
      </c>
      <c r="C152" s="238">
        <f t="shared" si="118"/>
        <v>263003.09337949014</v>
      </c>
      <c r="D152" s="238">
        <f t="shared" si="5"/>
        <v>3145.2470524113855</v>
      </c>
      <c r="E152" s="238">
        <f t="shared" si="6"/>
        <v>2538.8788093420071</v>
      </c>
      <c r="F152" s="238">
        <f t="shared" si="7"/>
        <v>606.36824306937854</v>
      </c>
      <c r="G152" s="239">
        <f t="shared" si="119"/>
        <v>314524.705241138</v>
      </c>
      <c r="I152" s="240">
        <f>VLOOKUP(K152,[2]תחזיות!$B$4:$H$1000,5)</f>
        <v>1.1850300000000025E-2</v>
      </c>
      <c r="J152" s="134">
        <f t="shared" si="8"/>
        <v>9.8752500000000212E-4</v>
      </c>
      <c r="K152" s="237">
        <v>100</v>
      </c>
      <c r="L152" s="242">
        <f t="shared" si="120"/>
        <v>19855.051727369195</v>
      </c>
      <c r="M152" s="242">
        <f t="shared" si="44"/>
        <v>261.03302560817804</v>
      </c>
      <c r="N152" s="242">
        <f t="shared" si="9"/>
        <v>230.23931112360083</v>
      </c>
      <c r="O152" s="242">
        <f t="shared" si="10"/>
        <v>30.793714484577205</v>
      </c>
      <c r="P152" s="243">
        <f t="shared" si="121"/>
        <v>24921.687188146614</v>
      </c>
      <c r="Q152" s="244"/>
      <c r="R152" s="240">
        <f>VLOOKUP(T152,[2]תחזיות!$B$4:$H$1000,7)</f>
        <v>2.0145510000000044E-2</v>
      </c>
      <c r="S152" s="134">
        <f t="shared" si="11"/>
        <v>1.6787925000000036E-3</v>
      </c>
      <c r="T152" s="237">
        <v>100</v>
      </c>
      <c r="U152" s="242">
        <f t="shared" si="122"/>
        <v>21122.917779112042</v>
      </c>
      <c r="V152" s="242">
        <f t="shared" si="47"/>
        <v>277.70157505829735</v>
      </c>
      <c r="W152" s="242">
        <f t="shared" si="12"/>
        <v>244.94149424347083</v>
      </c>
      <c r="X152" s="242">
        <f t="shared" si="48"/>
        <v>32.76008081482653</v>
      </c>
      <c r="Y152" s="243">
        <f t="shared" si="123"/>
        <v>25678.640369671361</v>
      </c>
      <c r="Z152" s="245"/>
      <c r="AA152" s="240">
        <f>VLOOKUP(AC152,[2]תחזיות!$B$4:$H$1000,6)</f>
        <v>1.0773000000000022E-2</v>
      </c>
      <c r="AB152" s="134">
        <f t="shared" si="13"/>
        <v>8.9775000000000185E-4</v>
      </c>
      <c r="AC152" s="237">
        <v>100</v>
      </c>
      <c r="AD152" s="242">
        <f t="shared" si="124"/>
        <v>19696.1990351534</v>
      </c>
      <c r="AE152" s="242">
        <f t="shared" si="51"/>
        <v>258.94459998005766</v>
      </c>
      <c r="AF152" s="242">
        <f t="shared" si="14"/>
        <v>228.39725425424106</v>
      </c>
      <c r="AG152" s="242">
        <f t="shared" si="52"/>
        <v>30.547345725816598</v>
      </c>
      <c r="AH152" s="243">
        <f t="shared" si="125"/>
        <v>24825.857060471208</v>
      </c>
      <c r="AI152" s="245"/>
      <c r="AJ152" s="241">
        <f t="shared" si="105"/>
        <v>3.5019999999999996E-2</v>
      </c>
      <c r="AK152" s="241">
        <f t="shared" si="126"/>
        <v>2.9183333333333331E-3</v>
      </c>
      <c r="AL152" s="240">
        <f>VLOOKUP(AN152,[2]תחזיות!$B$4:$H$1000,5)</f>
        <v>1.1850300000000025E-2</v>
      </c>
      <c r="AM152" s="134">
        <f t="shared" si="110"/>
        <v>9.8752500000000212E-4</v>
      </c>
      <c r="AN152" s="237">
        <v>100</v>
      </c>
      <c r="AO152" s="242">
        <f t="shared" si="127"/>
        <v>0</v>
      </c>
      <c r="AP152" s="242">
        <f t="shared" si="157"/>
        <v>0</v>
      </c>
      <c r="AQ152" s="242">
        <f t="shared" si="16"/>
        <v>0</v>
      </c>
      <c r="AR152" s="242">
        <f t="shared" si="128"/>
        <v>0</v>
      </c>
      <c r="AS152" s="243">
        <f t="shared" si="129"/>
        <v>0</v>
      </c>
      <c r="AT152" s="244"/>
      <c r="AU152" s="241">
        <f t="shared" si="106"/>
        <v>3.7620000000000001E-2</v>
      </c>
      <c r="AV152" s="241">
        <f t="shared" si="130"/>
        <v>3.1350000000000002E-3</v>
      </c>
      <c r="AW152" s="240">
        <f>VLOOKUP(AY152,[2]תחזיות!$B$4:$H$1000,7)</f>
        <v>2.0145510000000044E-2</v>
      </c>
      <c r="AX152" s="134">
        <f t="shared" si="17"/>
        <v>1.6787925000000036E-3</v>
      </c>
      <c r="AY152" s="237">
        <v>100</v>
      </c>
      <c r="AZ152" s="242">
        <f t="shared" si="131"/>
        <v>0</v>
      </c>
      <c r="BA152" s="242">
        <f t="shared" si="158"/>
        <v>0</v>
      </c>
      <c r="BB152" s="242">
        <f t="shared" si="18"/>
        <v>0</v>
      </c>
      <c r="BC152" s="242">
        <f t="shared" si="132"/>
        <v>0</v>
      </c>
      <c r="BD152" s="243">
        <f t="shared" si="133"/>
        <v>0</v>
      </c>
      <c r="BE152" s="245"/>
      <c r="BF152" s="245"/>
      <c r="BG152" s="245"/>
      <c r="BH152" s="240">
        <f>VLOOKUP(BJ152,[2]תחזיות!$B$4:$H$1000,6)</f>
        <v>1.0773000000000022E-2</v>
      </c>
      <c r="BI152" s="134">
        <f t="shared" si="19"/>
        <v>8.9775000000000185E-4</v>
      </c>
      <c r="BJ152" s="237">
        <v>100</v>
      </c>
      <c r="BK152" s="242">
        <f t="shared" si="134"/>
        <v>0</v>
      </c>
      <c r="BL152" s="242">
        <f t="shared" si="159"/>
        <v>0</v>
      </c>
      <c r="BM152" s="242">
        <f t="shared" si="20"/>
        <v>0</v>
      </c>
      <c r="BN152" s="242">
        <f t="shared" si="65"/>
        <v>0</v>
      </c>
      <c r="BO152" s="243">
        <f t="shared" si="135"/>
        <v>0</v>
      </c>
      <c r="BP152" s="245"/>
      <c r="BQ152" s="246">
        <f>VLOOKUP(BT152,[2]תחזיות!$B$4:$E$1000,2)</f>
        <v>2.8057779999999966E-2</v>
      </c>
      <c r="BR152" s="134">
        <f t="shared" si="21"/>
        <v>1.9214816666666638E-3</v>
      </c>
      <c r="BS152" s="3">
        <f t="shared" si="136"/>
        <v>3010</v>
      </c>
      <c r="BT152" s="237">
        <v>100</v>
      </c>
      <c r="BU152" s="238">
        <f t="shared" si="137"/>
        <v>135913.27466452317</v>
      </c>
      <c r="BV152" s="238">
        <f t="shared" si="138"/>
        <v>1190.5643336750679</v>
      </c>
      <c r="BW152" s="238">
        <f t="shared" si="22"/>
        <v>929.40946815055588</v>
      </c>
      <c r="BX152" s="238">
        <f t="shared" si="23"/>
        <v>261.15486552451205</v>
      </c>
      <c r="BY152" s="239">
        <f t="shared" si="139"/>
        <v>114225.73632203275</v>
      </c>
      <c r="CA152" s="246">
        <f>VLOOKUP(CD152,[2]תחזיות!$B$4:$E$1000,4)</f>
        <v>3.7036269599999956E-2</v>
      </c>
      <c r="CB152" s="134">
        <f t="shared" si="24"/>
        <v>2.6696891333333299E-3</v>
      </c>
      <c r="CC152" s="3">
        <f t="shared" si="140"/>
        <v>3010</v>
      </c>
      <c r="CD152" s="237">
        <v>100</v>
      </c>
      <c r="CE152" s="238">
        <f t="shared" si="141"/>
        <v>139444.93329595865</v>
      </c>
      <c r="CF152" s="238">
        <f t="shared" si="142"/>
        <v>1279.1968265889568</v>
      </c>
      <c r="CG152" s="238">
        <f t="shared" si="25"/>
        <v>906.92220347034504</v>
      </c>
      <c r="CH152" s="238">
        <f t="shared" si="26"/>
        <v>372.27462311861183</v>
      </c>
      <c r="CI152" s="239">
        <f t="shared" si="143"/>
        <v>121247.72493193022</v>
      </c>
      <c r="CJ152" s="1"/>
      <c r="CK152" s="246">
        <f>VLOOKUP(CN152,[2]תחזיות!$B$4:$E$1000,3)</f>
        <v>2.4398069565217364E-2</v>
      </c>
      <c r="CL152" s="134">
        <f t="shared" si="27"/>
        <v>1.616505797101447E-3</v>
      </c>
      <c r="CM152" s="3">
        <f t="shared" si="144"/>
        <v>3010</v>
      </c>
      <c r="CN152" s="237">
        <v>100</v>
      </c>
      <c r="CO152" s="238">
        <f t="shared" si="145"/>
        <v>134763.28184317009</v>
      </c>
      <c r="CP152" s="238">
        <f t="shared" si="160"/>
        <v>1158.2233603708862</v>
      </c>
      <c r="CQ152" s="238">
        <f t="shared" si="28"/>
        <v>940.37773403498556</v>
      </c>
      <c r="CR152" s="238">
        <f t="shared" si="29"/>
        <v>217.84562633590062</v>
      </c>
      <c r="CS152" s="239">
        <f t="shared" si="146"/>
        <v>112203.21839490399</v>
      </c>
      <c r="CT152" s="1"/>
      <c r="CU152" s="237">
        <v>100</v>
      </c>
      <c r="CV152" s="238">
        <f t="shared" si="111"/>
        <v>418771.41977138247</v>
      </c>
      <c r="CW152" s="238">
        <f t="shared" si="111"/>
        <v>4596.8444116946321</v>
      </c>
      <c r="CX152" s="238">
        <f t="shared" si="111"/>
        <v>3698.5275886161639</v>
      </c>
      <c r="CY152" s="238">
        <f t="shared" si="111"/>
        <v>898.31682307846779</v>
      </c>
      <c r="CZ152" s="238">
        <f t="shared" si="111"/>
        <v>453672.12875131739</v>
      </c>
      <c r="DB152" s="237">
        <v>100</v>
      </c>
      <c r="DC152" s="238">
        <f t="shared" si="112"/>
        <v>423570.94445456081</v>
      </c>
      <c r="DD152" s="238">
        <f t="shared" si="112"/>
        <v>4702.1454540586401</v>
      </c>
      <c r="DE152" s="238">
        <f t="shared" si="112"/>
        <v>3690.7425070558229</v>
      </c>
      <c r="DF152" s="238">
        <f t="shared" si="112"/>
        <v>1011.402947002817</v>
      </c>
      <c r="DG152" s="238">
        <f t="shared" si="112"/>
        <v>461451.07054273959</v>
      </c>
      <c r="DH152" s="247"/>
      <c r="DI152" s="237">
        <v>100</v>
      </c>
      <c r="DJ152" s="238">
        <f t="shared" si="113"/>
        <v>417462.57425781363</v>
      </c>
      <c r="DK152" s="238">
        <f t="shared" si="113"/>
        <v>4562.4150127623298</v>
      </c>
      <c r="DL152" s="238">
        <f t="shared" si="113"/>
        <v>3707.6537976312338</v>
      </c>
      <c r="DM152" s="238">
        <f t="shared" si="113"/>
        <v>854.76121513109581</v>
      </c>
      <c r="DN152" s="238">
        <f t="shared" si="113"/>
        <v>451553.78069651319</v>
      </c>
      <c r="DP152" s="3">
        <f t="shared" si="147"/>
        <v>3010</v>
      </c>
      <c r="DQ152" s="237">
        <v>100</v>
      </c>
      <c r="DR152" s="238">
        <f t="shared" si="148"/>
        <v>0</v>
      </c>
      <c r="DS152" s="238">
        <f t="shared" si="149"/>
        <v>0</v>
      </c>
      <c r="DT152" s="238">
        <f t="shared" si="33"/>
        <v>0</v>
      </c>
      <c r="DU152" s="238">
        <f t="shared" si="150"/>
        <v>0</v>
      </c>
      <c r="DV152" s="239">
        <f t="shared" si="161"/>
        <v>0</v>
      </c>
      <c r="DX152" s="241">
        <f t="shared" si="107"/>
        <v>4.2499999999999996E-2</v>
      </c>
      <c r="DY152" s="241">
        <f t="shared" si="151"/>
        <v>3.5416666666666665E-3</v>
      </c>
      <c r="DZ152" s="237">
        <v>100</v>
      </c>
      <c r="EA152" s="242">
        <f t="shared" si="162"/>
        <v>0</v>
      </c>
      <c r="EB152" s="242">
        <f t="shared" si="163"/>
        <v>0</v>
      </c>
      <c r="EC152" s="242">
        <f t="shared" si="34"/>
        <v>0</v>
      </c>
      <c r="ED152" s="242">
        <f t="shared" si="114"/>
        <v>0</v>
      </c>
      <c r="EE152" s="243">
        <f t="shared" si="152"/>
        <v>0</v>
      </c>
      <c r="EF152" s="248"/>
      <c r="EG152" s="241">
        <f t="shared" si="108"/>
        <v>4.4600000000000001E-2</v>
      </c>
      <c r="EH152" s="241">
        <f t="shared" si="153"/>
        <v>3.7166666666666667E-3</v>
      </c>
      <c r="EI152" s="237">
        <v>100</v>
      </c>
      <c r="EJ152" s="242">
        <f t="shared" si="164"/>
        <v>0</v>
      </c>
      <c r="EK152" s="242">
        <f t="shared" si="165"/>
        <v>0</v>
      </c>
      <c r="EL152" s="242">
        <f t="shared" si="36"/>
        <v>0</v>
      </c>
      <c r="EM152" s="242">
        <f t="shared" si="115"/>
        <v>0</v>
      </c>
      <c r="EN152" s="243">
        <f t="shared" si="154"/>
        <v>0</v>
      </c>
      <c r="EO152" s="248"/>
      <c r="EP152" s="241">
        <f t="shared" si="109"/>
        <v>3.4599999999999999E-2</v>
      </c>
      <c r="EQ152" s="241">
        <f t="shared" si="155"/>
        <v>2.8833333333333332E-3</v>
      </c>
      <c r="ER152" s="237">
        <v>100</v>
      </c>
      <c r="ES152" s="242">
        <f t="shared" si="166"/>
        <v>0</v>
      </c>
      <c r="ET152" s="242">
        <f t="shared" si="167"/>
        <v>0</v>
      </c>
      <c r="EU152" s="242">
        <f t="shared" si="38"/>
        <v>0</v>
      </c>
      <c r="EV152" s="242">
        <f t="shared" si="116"/>
        <v>0</v>
      </c>
      <c r="EW152" s="243">
        <f t="shared" si="156"/>
        <v>0</v>
      </c>
    </row>
    <row r="153" spans="1:153" ht="14.25" customHeight="1" thickBot="1" x14ac:dyDescent="0.25">
      <c r="A153" s="3">
        <f t="shared" si="117"/>
        <v>3041</v>
      </c>
      <c r="B153" s="237">
        <v>101</v>
      </c>
      <c r="C153" s="238">
        <f t="shared" si="118"/>
        <v>260464.21457014812</v>
      </c>
      <c r="D153" s="238">
        <f t="shared" si="5"/>
        <v>3145.2470524113855</v>
      </c>
      <c r="E153" s="238">
        <f t="shared" si="6"/>
        <v>2544.7323354857676</v>
      </c>
      <c r="F153" s="238">
        <f t="shared" si="7"/>
        <v>600.51471692561779</v>
      </c>
      <c r="G153" s="239">
        <f t="shared" si="119"/>
        <v>317669.95229354937</v>
      </c>
      <c r="I153" s="240">
        <f>VLOOKUP(K153,[2]תחזיות!$B$4:$H$1000,5)</f>
        <v>1.1868600000000026E-2</v>
      </c>
      <c r="J153" s="134">
        <f t="shared" si="8"/>
        <v>9.8905000000000217E-4</v>
      </c>
      <c r="K153" s="237">
        <v>101</v>
      </c>
      <c r="L153" s="242">
        <f t="shared" si="120"/>
        <v>19644.222336965882</v>
      </c>
      <c r="M153" s="242">
        <f t="shared" si="44"/>
        <v>261.29120032215582</v>
      </c>
      <c r="N153" s="242">
        <f t="shared" si="9"/>
        <v>230.82446660510226</v>
      </c>
      <c r="O153" s="242">
        <f t="shared" si="10"/>
        <v>30.46673371705355</v>
      </c>
      <c r="P153" s="243">
        <f t="shared" si="121"/>
        <v>25182.978388468771</v>
      </c>
      <c r="Q153" s="244"/>
      <c r="R153" s="240">
        <f>VLOOKUP(T153,[2]תחזיות!$B$4:$H$1000,7)</f>
        <v>2.0176620000000044E-2</v>
      </c>
      <c r="S153" s="134">
        <f t="shared" si="11"/>
        <v>1.6813850000000038E-3</v>
      </c>
      <c r="T153" s="237">
        <v>101</v>
      </c>
      <c r="U153" s="242">
        <f t="shared" si="122"/>
        <v>20913.080201024302</v>
      </c>
      <c r="V153" s="242">
        <f t="shared" si="47"/>
        <v>278.1684983210767</v>
      </c>
      <c r="W153" s="242">
        <f t="shared" si="12"/>
        <v>245.73386004633994</v>
      </c>
      <c r="X153" s="242">
        <f t="shared" si="48"/>
        <v>32.434638274736749</v>
      </c>
      <c r="Y153" s="243">
        <f t="shared" si="123"/>
        <v>25956.808867992437</v>
      </c>
      <c r="Z153" s="245"/>
      <c r="AA153" s="240">
        <f>VLOOKUP(AC153,[2]תחזיות!$B$4:$H$1000,6)</f>
        <v>1.0789636363636387E-2</v>
      </c>
      <c r="AB153" s="134">
        <f t="shared" si="13"/>
        <v>8.9913636363636552E-4</v>
      </c>
      <c r="AC153" s="237">
        <v>101</v>
      </c>
      <c r="AD153" s="242">
        <f t="shared" si="124"/>
        <v>19485.305989400433</v>
      </c>
      <c r="AE153" s="242">
        <f t="shared" si="51"/>
        <v>259.17742648606708</v>
      </c>
      <c r="AF153" s="242">
        <f t="shared" si="14"/>
        <v>228.95716025250624</v>
      </c>
      <c r="AG153" s="242">
        <f t="shared" si="52"/>
        <v>30.220266233560839</v>
      </c>
      <c r="AH153" s="243">
        <f t="shared" si="125"/>
        <v>25085.034486957276</v>
      </c>
      <c r="AI153" s="245"/>
      <c r="AJ153" s="241">
        <f t="shared" si="105"/>
        <v>3.5019999999999996E-2</v>
      </c>
      <c r="AK153" s="241">
        <f t="shared" si="126"/>
        <v>2.9183333333333331E-3</v>
      </c>
      <c r="AL153" s="240">
        <f>VLOOKUP(AN153,[2]תחזיות!$B$4:$H$1000,5)</f>
        <v>1.1868600000000026E-2</v>
      </c>
      <c r="AM153" s="134">
        <f t="shared" si="110"/>
        <v>9.8905000000000217E-4</v>
      </c>
      <c r="AN153" s="237">
        <v>101</v>
      </c>
      <c r="AO153" s="242">
        <f t="shared" si="127"/>
        <v>0</v>
      </c>
      <c r="AP153" s="242">
        <f t="shared" si="157"/>
        <v>0</v>
      </c>
      <c r="AQ153" s="242">
        <f t="shared" si="16"/>
        <v>0</v>
      </c>
      <c r="AR153" s="242">
        <f t="shared" si="128"/>
        <v>0</v>
      </c>
      <c r="AS153" s="243">
        <f t="shared" si="129"/>
        <v>0</v>
      </c>
      <c r="AT153" s="244"/>
      <c r="AU153" s="241">
        <f t="shared" si="106"/>
        <v>3.7620000000000001E-2</v>
      </c>
      <c r="AV153" s="241">
        <f t="shared" si="130"/>
        <v>3.1350000000000002E-3</v>
      </c>
      <c r="AW153" s="240">
        <f>VLOOKUP(AY153,[2]תחזיות!$B$4:$H$1000,7)</f>
        <v>2.0176620000000044E-2</v>
      </c>
      <c r="AX153" s="134">
        <f t="shared" si="17"/>
        <v>1.6813850000000038E-3</v>
      </c>
      <c r="AY153" s="237">
        <v>101</v>
      </c>
      <c r="AZ153" s="242">
        <f t="shared" si="131"/>
        <v>0</v>
      </c>
      <c r="BA153" s="242">
        <f t="shared" si="158"/>
        <v>0</v>
      </c>
      <c r="BB153" s="242">
        <f t="shared" si="18"/>
        <v>0</v>
      </c>
      <c r="BC153" s="242">
        <f t="shared" si="132"/>
        <v>0</v>
      </c>
      <c r="BD153" s="243">
        <f t="shared" si="133"/>
        <v>0</v>
      </c>
      <c r="BE153" s="245"/>
      <c r="BF153" s="245"/>
      <c r="BG153" s="245"/>
      <c r="BH153" s="240">
        <f>VLOOKUP(BJ153,[2]תחזיות!$B$4:$H$1000,6)</f>
        <v>1.0789636363636387E-2</v>
      </c>
      <c r="BI153" s="134">
        <f t="shared" si="19"/>
        <v>8.9913636363636552E-4</v>
      </c>
      <c r="BJ153" s="237">
        <v>101</v>
      </c>
      <c r="BK153" s="242">
        <f t="shared" si="134"/>
        <v>0</v>
      </c>
      <c r="BL153" s="242">
        <f t="shared" si="159"/>
        <v>0</v>
      </c>
      <c r="BM153" s="242">
        <f t="shared" si="20"/>
        <v>0</v>
      </c>
      <c r="BN153" s="242">
        <f t="shared" si="65"/>
        <v>0</v>
      </c>
      <c r="BO153" s="243">
        <f t="shared" si="135"/>
        <v>0</v>
      </c>
      <c r="BP153" s="245"/>
      <c r="BQ153" s="246">
        <f>VLOOKUP(BT153,[2]תחזיות!$B$4:$E$1000,2)</f>
        <v>2.8189259999999966E-2</v>
      </c>
      <c r="BR153" s="134">
        <f t="shared" si="21"/>
        <v>1.9324383333333304E-3</v>
      </c>
      <c r="BS153" s="3">
        <f t="shared" si="136"/>
        <v>3041</v>
      </c>
      <c r="BT153" s="237">
        <v>101</v>
      </c>
      <c r="BU153" s="238">
        <f t="shared" si="137"/>
        <v>134983.86519637262</v>
      </c>
      <c r="BV153" s="238">
        <f t="shared" si="138"/>
        <v>1191.3701818576462</v>
      </c>
      <c r="BW153" s="238">
        <f t="shared" si="22"/>
        <v>930.52218637067699</v>
      </c>
      <c r="BX153" s="238">
        <f t="shared" si="23"/>
        <v>260.84799548696924</v>
      </c>
      <c r="BY153" s="239">
        <f t="shared" si="139"/>
        <v>115417.10650389041</v>
      </c>
      <c r="CA153" s="246">
        <f>VLOOKUP(CD153,[2]תחזיות!$B$4:$E$1000,4)</f>
        <v>3.7209823199999957E-2</v>
      </c>
      <c r="CB153" s="134">
        <f t="shared" si="24"/>
        <v>2.68415193333333E-3</v>
      </c>
      <c r="CC153" s="3">
        <f t="shared" si="140"/>
        <v>3041</v>
      </c>
      <c r="CD153" s="237">
        <v>101</v>
      </c>
      <c r="CE153" s="238">
        <f t="shared" si="141"/>
        <v>138538.0110924883</v>
      </c>
      <c r="CF153" s="238">
        <f t="shared" si="142"/>
        <v>1280.3202208279401</v>
      </c>
      <c r="CG153" s="238">
        <f t="shared" si="25"/>
        <v>908.46315051388342</v>
      </c>
      <c r="CH153" s="238">
        <f t="shared" si="26"/>
        <v>371.85707031405678</v>
      </c>
      <c r="CI153" s="239">
        <f t="shared" si="143"/>
        <v>122528.04515275816</v>
      </c>
      <c r="CJ153" s="1"/>
      <c r="CK153" s="246">
        <f>VLOOKUP(CN153,[2]תחזיות!$B$4:$E$1000,3)</f>
        <v>2.4512399999999972E-2</v>
      </c>
      <c r="CL153" s="134">
        <f t="shared" si="27"/>
        <v>1.626033333333331E-3</v>
      </c>
      <c r="CM153" s="3">
        <f t="shared" si="144"/>
        <v>3041</v>
      </c>
      <c r="CN153" s="237">
        <v>101</v>
      </c>
      <c r="CO153" s="238">
        <f t="shared" si="145"/>
        <v>133822.9041091351</v>
      </c>
      <c r="CP153" s="238">
        <f t="shared" si="160"/>
        <v>1158.9098215051069</v>
      </c>
      <c r="CQ153" s="238">
        <f t="shared" si="28"/>
        <v>941.30931866018329</v>
      </c>
      <c r="CR153" s="238">
        <f t="shared" si="29"/>
        <v>217.60050284492365</v>
      </c>
      <c r="CS153" s="239">
        <f t="shared" si="146"/>
        <v>113362.1282164091</v>
      </c>
      <c r="CT153" s="1"/>
      <c r="CU153" s="237">
        <v>101</v>
      </c>
      <c r="CV153" s="238">
        <f t="shared" si="111"/>
        <v>415092.30210348661</v>
      </c>
      <c r="CW153" s="238">
        <f t="shared" si="111"/>
        <v>4597.9084345911879</v>
      </c>
      <c r="CX153" s="238">
        <f t="shared" si="111"/>
        <v>3706.0789884615469</v>
      </c>
      <c r="CY153" s="238">
        <f t="shared" si="111"/>
        <v>891.82944612964059</v>
      </c>
      <c r="CZ153" s="238">
        <f t="shared" si="111"/>
        <v>458270.03718590853</v>
      </c>
      <c r="DB153" s="237">
        <v>101</v>
      </c>
      <c r="DC153" s="238">
        <f t="shared" si="112"/>
        <v>419915.30586366076</v>
      </c>
      <c r="DD153" s="238">
        <f t="shared" si="112"/>
        <v>4703.7357715604021</v>
      </c>
      <c r="DE153" s="238">
        <f t="shared" si="112"/>
        <v>3698.9293460459912</v>
      </c>
      <c r="DF153" s="238">
        <f t="shared" si="112"/>
        <v>1004.8064255144113</v>
      </c>
      <c r="DG153" s="238">
        <f t="shared" si="112"/>
        <v>466154.80631429993</v>
      </c>
      <c r="DH153" s="247"/>
      <c r="DI153" s="237">
        <v>101</v>
      </c>
      <c r="DJ153" s="238">
        <f t="shared" si="113"/>
        <v>413772.42466868367</v>
      </c>
      <c r="DK153" s="238">
        <f t="shared" si="113"/>
        <v>4563.3343004025592</v>
      </c>
      <c r="DL153" s="238">
        <f t="shared" si="113"/>
        <v>3714.9988143984569</v>
      </c>
      <c r="DM153" s="238">
        <f t="shared" si="113"/>
        <v>848.33548600410234</v>
      </c>
      <c r="DN153" s="238">
        <f t="shared" si="113"/>
        <v>456117.1149969158</v>
      </c>
      <c r="DP153" s="3">
        <f t="shared" si="147"/>
        <v>3041</v>
      </c>
      <c r="DQ153" s="237">
        <v>101</v>
      </c>
      <c r="DR153" s="238">
        <f t="shared" si="148"/>
        <v>0</v>
      </c>
      <c r="DS153" s="238">
        <f t="shared" si="149"/>
        <v>0</v>
      </c>
      <c r="DT153" s="238">
        <f t="shared" si="33"/>
        <v>0</v>
      </c>
      <c r="DU153" s="238">
        <f t="shared" si="150"/>
        <v>0</v>
      </c>
      <c r="DV153" s="239">
        <f t="shared" si="161"/>
        <v>0</v>
      </c>
      <c r="DX153" s="241">
        <f t="shared" si="107"/>
        <v>4.2499999999999996E-2</v>
      </c>
      <c r="DY153" s="241">
        <f t="shared" si="151"/>
        <v>3.5416666666666665E-3</v>
      </c>
      <c r="DZ153" s="237">
        <v>101</v>
      </c>
      <c r="EA153" s="242">
        <f t="shared" si="162"/>
        <v>0</v>
      </c>
      <c r="EB153" s="242">
        <f t="shared" si="163"/>
        <v>0</v>
      </c>
      <c r="EC153" s="242">
        <f t="shared" si="34"/>
        <v>0</v>
      </c>
      <c r="ED153" s="242">
        <f t="shared" si="114"/>
        <v>0</v>
      </c>
      <c r="EE153" s="243">
        <f t="shared" si="152"/>
        <v>0</v>
      </c>
      <c r="EF153" s="248"/>
      <c r="EG153" s="241">
        <f t="shared" si="108"/>
        <v>4.4600000000000001E-2</v>
      </c>
      <c r="EH153" s="241">
        <f t="shared" si="153"/>
        <v>3.7166666666666667E-3</v>
      </c>
      <c r="EI153" s="237">
        <v>101</v>
      </c>
      <c r="EJ153" s="242">
        <f t="shared" si="164"/>
        <v>0</v>
      </c>
      <c r="EK153" s="242">
        <f t="shared" si="165"/>
        <v>0</v>
      </c>
      <c r="EL153" s="242">
        <f t="shared" si="36"/>
        <v>0</v>
      </c>
      <c r="EM153" s="242">
        <f t="shared" si="115"/>
        <v>0</v>
      </c>
      <c r="EN153" s="243">
        <f t="shared" si="154"/>
        <v>0</v>
      </c>
      <c r="EO153" s="248"/>
      <c r="EP153" s="241">
        <f t="shared" si="109"/>
        <v>3.4599999999999999E-2</v>
      </c>
      <c r="EQ153" s="241">
        <f t="shared" si="155"/>
        <v>2.8833333333333332E-3</v>
      </c>
      <c r="ER153" s="237">
        <v>101</v>
      </c>
      <c r="ES153" s="242">
        <f t="shared" si="166"/>
        <v>0</v>
      </c>
      <c r="ET153" s="242">
        <f t="shared" si="167"/>
        <v>0</v>
      </c>
      <c r="EU153" s="242">
        <f t="shared" si="38"/>
        <v>0</v>
      </c>
      <c r="EV153" s="242">
        <f t="shared" si="116"/>
        <v>0</v>
      </c>
      <c r="EW153" s="243">
        <f t="shared" si="156"/>
        <v>0</v>
      </c>
    </row>
    <row r="154" spans="1:153" ht="14.25" customHeight="1" thickBot="1" x14ac:dyDescent="0.25">
      <c r="A154" s="3">
        <f t="shared" si="117"/>
        <v>3071</v>
      </c>
      <c r="B154" s="237">
        <v>102</v>
      </c>
      <c r="C154" s="238">
        <f t="shared" si="118"/>
        <v>257919.48223466234</v>
      </c>
      <c r="D154" s="238">
        <f t="shared" si="5"/>
        <v>3145.2470524113855</v>
      </c>
      <c r="E154" s="238">
        <f t="shared" si="6"/>
        <v>2550.5993572592488</v>
      </c>
      <c r="F154" s="238">
        <f t="shared" si="7"/>
        <v>594.64769515213675</v>
      </c>
      <c r="G154" s="239">
        <f t="shared" si="119"/>
        <v>320815.19934596075</v>
      </c>
      <c r="I154" s="240">
        <f>VLOOKUP(K154,[2]תחזיות!$B$4:$H$1000,5)</f>
        <v>1.1886900000000027E-2</v>
      </c>
      <c r="J154" s="134">
        <f t="shared" si="8"/>
        <v>9.9057500000000222E-4</v>
      </c>
      <c r="K154" s="237">
        <v>102</v>
      </c>
      <c r="L154" s="242">
        <f t="shared" si="120"/>
        <v>19432.628296956213</v>
      </c>
      <c r="M154" s="242">
        <f t="shared" si="44"/>
        <v>261.55002885291503</v>
      </c>
      <c r="N154" s="242">
        <f t="shared" si="9"/>
        <v>231.4114618182839</v>
      </c>
      <c r="O154" s="242">
        <f t="shared" si="10"/>
        <v>30.138567034631144</v>
      </c>
      <c r="P154" s="243">
        <f t="shared" si="121"/>
        <v>25444.528417321686</v>
      </c>
      <c r="Q154" s="244"/>
      <c r="R154" s="240">
        <f>VLOOKUP(T154,[2]תחזיות!$B$4:$H$1000,7)</f>
        <v>2.0207730000000045E-2</v>
      </c>
      <c r="S154" s="134">
        <f t="shared" si="11"/>
        <v>1.6839775000000038E-3</v>
      </c>
      <c r="T154" s="237">
        <v>102</v>
      </c>
      <c r="U154" s="242">
        <f t="shared" si="122"/>
        <v>20702.149687200876</v>
      </c>
      <c r="V154" s="242">
        <f t="shared" si="47"/>
        <v>278.63692781345827</v>
      </c>
      <c r="W154" s="242">
        <f t="shared" si="12"/>
        <v>246.52942714117916</v>
      </c>
      <c r="X154" s="242">
        <f t="shared" si="48"/>
        <v>32.107500672279116</v>
      </c>
      <c r="Y154" s="243">
        <f t="shared" si="123"/>
        <v>26235.445795805896</v>
      </c>
      <c r="Z154" s="245"/>
      <c r="AA154" s="240">
        <f>VLOOKUP(AC154,[2]תחזיות!$B$4:$H$1000,6)</f>
        <v>1.0806272727272751E-2</v>
      </c>
      <c r="AB154" s="134">
        <f t="shared" si="13"/>
        <v>9.005227272727293E-4</v>
      </c>
      <c r="AC154" s="237">
        <v>102</v>
      </c>
      <c r="AD154" s="242">
        <f t="shared" si="124"/>
        <v>19273.689608912864</v>
      </c>
      <c r="AE154" s="242">
        <f t="shared" si="51"/>
        <v>259.41082164901388</v>
      </c>
      <c r="AF154" s="242">
        <f t="shared" si="14"/>
        <v>229.51875674630182</v>
      </c>
      <c r="AG154" s="242">
        <f t="shared" si="52"/>
        <v>29.892064902712065</v>
      </c>
      <c r="AH154" s="243">
        <f t="shared" si="125"/>
        <v>25344.445308606289</v>
      </c>
      <c r="AI154" s="245"/>
      <c r="AJ154" s="241">
        <f t="shared" si="105"/>
        <v>3.5019999999999996E-2</v>
      </c>
      <c r="AK154" s="241">
        <f t="shared" si="126"/>
        <v>2.9183333333333331E-3</v>
      </c>
      <c r="AL154" s="240">
        <f>VLOOKUP(AN154,[2]תחזיות!$B$4:$H$1000,5)</f>
        <v>1.1886900000000027E-2</v>
      </c>
      <c r="AM154" s="134">
        <f t="shared" si="110"/>
        <v>9.9057500000000222E-4</v>
      </c>
      <c r="AN154" s="237">
        <v>102</v>
      </c>
      <c r="AO154" s="242">
        <f t="shared" si="127"/>
        <v>0</v>
      </c>
      <c r="AP154" s="242">
        <f t="shared" si="157"/>
        <v>0</v>
      </c>
      <c r="AQ154" s="242">
        <f t="shared" si="16"/>
        <v>0</v>
      </c>
      <c r="AR154" s="242">
        <f t="shared" si="128"/>
        <v>0</v>
      </c>
      <c r="AS154" s="243">
        <f t="shared" si="129"/>
        <v>0</v>
      </c>
      <c r="AT154" s="244"/>
      <c r="AU154" s="241">
        <f t="shared" si="106"/>
        <v>3.7620000000000001E-2</v>
      </c>
      <c r="AV154" s="241">
        <f t="shared" si="130"/>
        <v>3.1350000000000002E-3</v>
      </c>
      <c r="AW154" s="240">
        <f>VLOOKUP(AY154,[2]תחזיות!$B$4:$H$1000,7)</f>
        <v>2.0207730000000045E-2</v>
      </c>
      <c r="AX154" s="134">
        <f t="shared" si="17"/>
        <v>1.6839775000000038E-3</v>
      </c>
      <c r="AY154" s="237">
        <v>102</v>
      </c>
      <c r="AZ154" s="242">
        <f t="shared" si="131"/>
        <v>0</v>
      </c>
      <c r="BA154" s="242">
        <f t="shared" si="158"/>
        <v>0</v>
      </c>
      <c r="BB154" s="242">
        <f t="shared" si="18"/>
        <v>0</v>
      </c>
      <c r="BC154" s="242">
        <f t="shared" si="132"/>
        <v>0</v>
      </c>
      <c r="BD154" s="243">
        <f t="shared" si="133"/>
        <v>0</v>
      </c>
      <c r="BE154" s="245"/>
      <c r="BF154" s="245"/>
      <c r="BG154" s="245"/>
      <c r="BH154" s="240">
        <f>VLOOKUP(BJ154,[2]תחזיות!$B$4:$H$1000,6)</f>
        <v>1.0806272727272751E-2</v>
      </c>
      <c r="BI154" s="134">
        <f t="shared" si="19"/>
        <v>9.005227272727293E-4</v>
      </c>
      <c r="BJ154" s="237">
        <v>102</v>
      </c>
      <c r="BK154" s="242">
        <f t="shared" si="134"/>
        <v>0</v>
      </c>
      <c r="BL154" s="242">
        <f t="shared" si="159"/>
        <v>0</v>
      </c>
      <c r="BM154" s="242">
        <f t="shared" si="20"/>
        <v>0</v>
      </c>
      <c r="BN154" s="242">
        <f t="shared" si="65"/>
        <v>0</v>
      </c>
      <c r="BO154" s="243">
        <f t="shared" si="135"/>
        <v>0</v>
      </c>
      <c r="BP154" s="245"/>
      <c r="BQ154" s="246">
        <f>VLOOKUP(BT154,[2]תחזיות!$B$4:$E$1000,2)</f>
        <v>2.8320739999999966E-2</v>
      </c>
      <c r="BR154" s="134">
        <f t="shared" si="21"/>
        <v>1.9433949999999971E-3</v>
      </c>
      <c r="BS154" s="3">
        <f t="shared" si="136"/>
        <v>3071</v>
      </c>
      <c r="BT154" s="237">
        <v>102</v>
      </c>
      <c r="BU154" s="238">
        <f t="shared" si="137"/>
        <v>134053.34301000193</v>
      </c>
      <c r="BV154" s="238">
        <f t="shared" si="138"/>
        <v>1192.1703893958552</v>
      </c>
      <c r="BW154" s="238">
        <f t="shared" si="22"/>
        <v>931.65179285693284</v>
      </c>
      <c r="BX154" s="238">
        <f t="shared" si="23"/>
        <v>260.51859653892234</v>
      </c>
      <c r="BY154" s="239">
        <f t="shared" si="139"/>
        <v>116609.27689328627</v>
      </c>
      <c r="CA154" s="246">
        <f>VLOOKUP(CD154,[2]תחזיות!$B$4:$E$1000,4)</f>
        <v>3.7383376799999958E-2</v>
      </c>
      <c r="CB154" s="134">
        <f t="shared" si="24"/>
        <v>2.69861473333333E-3</v>
      </c>
      <c r="CC154" s="3">
        <f t="shared" si="140"/>
        <v>3071</v>
      </c>
      <c r="CD154" s="237">
        <v>102</v>
      </c>
      <c r="CE154" s="238">
        <f t="shared" si="141"/>
        <v>137629.54794197442</v>
      </c>
      <c r="CF154" s="238">
        <f t="shared" si="142"/>
        <v>1281.4360333919267</v>
      </c>
      <c r="CG154" s="238">
        <f t="shared" si="25"/>
        <v>910.02690757370863</v>
      </c>
      <c r="CH154" s="238">
        <f t="shared" si="26"/>
        <v>371.40912581821806</v>
      </c>
      <c r="CI154" s="239">
        <f t="shared" si="143"/>
        <v>123809.48118615009</v>
      </c>
      <c r="CJ154" s="1"/>
      <c r="CK154" s="246">
        <f>VLOOKUP(CN154,[2]תחזיות!$B$4:$E$1000,3)</f>
        <v>2.4626730434782581E-2</v>
      </c>
      <c r="CL154" s="134">
        <f t="shared" si="27"/>
        <v>1.6355608695652151E-3</v>
      </c>
      <c r="CM154" s="3">
        <f t="shared" si="144"/>
        <v>3071</v>
      </c>
      <c r="CN154" s="237">
        <v>102</v>
      </c>
      <c r="CO154" s="238">
        <f t="shared" si="145"/>
        <v>132881.59479047492</v>
      </c>
      <c r="CP154" s="238">
        <f t="shared" si="160"/>
        <v>1159.5914063656785</v>
      </c>
      <c r="CQ154" s="238">
        <f t="shared" si="28"/>
        <v>942.25546964095679</v>
      </c>
      <c r="CR154" s="238">
        <f t="shared" si="29"/>
        <v>217.33593672472171</v>
      </c>
      <c r="CS154" s="239">
        <f t="shared" si="146"/>
        <v>114521.71962277478</v>
      </c>
      <c r="CT154" s="1"/>
      <c r="CU154" s="237">
        <v>102</v>
      </c>
      <c r="CV154" s="238">
        <f t="shared" si="111"/>
        <v>411405.45354162052</v>
      </c>
      <c r="CW154" s="238">
        <f t="shared" si="111"/>
        <v>4598.9674706601563</v>
      </c>
      <c r="CX154" s="238">
        <f t="shared" si="111"/>
        <v>3713.6626119344655</v>
      </c>
      <c r="CY154" s="238">
        <f t="shared" si="111"/>
        <v>885.30485872569022</v>
      </c>
      <c r="CZ154" s="238">
        <f t="shared" si="111"/>
        <v>462869.00465656869</v>
      </c>
      <c r="DB154" s="237">
        <v>102</v>
      </c>
      <c r="DC154" s="238">
        <f t="shared" si="112"/>
        <v>416251.17986383766</v>
      </c>
      <c r="DD154" s="238">
        <f t="shared" si="112"/>
        <v>4705.3200136167707</v>
      </c>
      <c r="DE154" s="238">
        <f t="shared" si="112"/>
        <v>3707.1556919741365</v>
      </c>
      <c r="DF154" s="238">
        <f t="shared" si="112"/>
        <v>998.16432164263392</v>
      </c>
      <c r="DG154" s="238">
        <f t="shared" si="112"/>
        <v>470860.12632791675</v>
      </c>
      <c r="DH154" s="247"/>
      <c r="DI154" s="237">
        <v>102</v>
      </c>
      <c r="DJ154" s="238">
        <f t="shared" si="113"/>
        <v>410074.76663405012</v>
      </c>
      <c r="DK154" s="238">
        <f t="shared" si="113"/>
        <v>4564.2492804260783</v>
      </c>
      <c r="DL154" s="238">
        <f t="shared" si="113"/>
        <v>3722.3735836465075</v>
      </c>
      <c r="DM154" s="238">
        <f t="shared" si="113"/>
        <v>841.87569677957049</v>
      </c>
      <c r="DN154" s="238">
        <f t="shared" si="113"/>
        <v>460681.36427734187</v>
      </c>
      <c r="DP154" s="3">
        <f t="shared" si="147"/>
        <v>3071</v>
      </c>
      <c r="DQ154" s="237">
        <v>102</v>
      </c>
      <c r="DR154" s="238">
        <f t="shared" si="148"/>
        <v>0</v>
      </c>
      <c r="DS154" s="238">
        <f t="shared" si="149"/>
        <v>0</v>
      </c>
      <c r="DT154" s="238">
        <f t="shared" si="33"/>
        <v>0</v>
      </c>
      <c r="DU154" s="238">
        <f t="shared" si="150"/>
        <v>0</v>
      </c>
      <c r="DV154" s="239">
        <f t="shared" si="161"/>
        <v>0</v>
      </c>
      <c r="DX154" s="241">
        <f t="shared" si="107"/>
        <v>4.2499999999999996E-2</v>
      </c>
      <c r="DY154" s="241">
        <f t="shared" si="151"/>
        <v>3.5416666666666665E-3</v>
      </c>
      <c r="DZ154" s="237">
        <v>102</v>
      </c>
      <c r="EA154" s="242">
        <f t="shared" si="162"/>
        <v>0</v>
      </c>
      <c r="EB154" s="242">
        <f t="shared" si="163"/>
        <v>0</v>
      </c>
      <c r="EC154" s="242">
        <f t="shared" si="34"/>
        <v>0</v>
      </c>
      <c r="ED154" s="242">
        <f t="shared" si="114"/>
        <v>0</v>
      </c>
      <c r="EE154" s="243">
        <f t="shared" si="152"/>
        <v>0</v>
      </c>
      <c r="EF154" s="248"/>
      <c r="EG154" s="241">
        <f t="shared" si="108"/>
        <v>4.4600000000000001E-2</v>
      </c>
      <c r="EH154" s="241">
        <f t="shared" si="153"/>
        <v>3.7166666666666667E-3</v>
      </c>
      <c r="EI154" s="237">
        <v>102</v>
      </c>
      <c r="EJ154" s="242">
        <f t="shared" si="164"/>
        <v>0</v>
      </c>
      <c r="EK154" s="242">
        <f t="shared" si="165"/>
        <v>0</v>
      </c>
      <c r="EL154" s="242">
        <f t="shared" si="36"/>
        <v>0</v>
      </c>
      <c r="EM154" s="242">
        <f t="shared" si="115"/>
        <v>0</v>
      </c>
      <c r="EN154" s="243">
        <f t="shared" si="154"/>
        <v>0</v>
      </c>
      <c r="EO154" s="248"/>
      <c r="EP154" s="241">
        <f t="shared" si="109"/>
        <v>3.4599999999999999E-2</v>
      </c>
      <c r="EQ154" s="241">
        <f t="shared" si="155"/>
        <v>2.8833333333333332E-3</v>
      </c>
      <c r="ER154" s="237">
        <v>102</v>
      </c>
      <c r="ES154" s="242">
        <f t="shared" si="166"/>
        <v>0</v>
      </c>
      <c r="ET154" s="242">
        <f t="shared" si="167"/>
        <v>0</v>
      </c>
      <c r="EU154" s="242">
        <f t="shared" si="38"/>
        <v>0</v>
      </c>
      <c r="EV154" s="242">
        <f t="shared" si="116"/>
        <v>0</v>
      </c>
      <c r="EW154" s="243">
        <f t="shared" si="156"/>
        <v>0</v>
      </c>
    </row>
    <row r="155" spans="1:153" ht="14.25" customHeight="1" thickBot="1" x14ac:dyDescent="0.25">
      <c r="A155" s="3">
        <f t="shared" si="117"/>
        <v>3102</v>
      </c>
      <c r="B155" s="237">
        <v>103</v>
      </c>
      <c r="C155" s="238">
        <f t="shared" si="118"/>
        <v>255368.88287740308</v>
      </c>
      <c r="D155" s="238">
        <f t="shared" si="5"/>
        <v>3145.2470524113855</v>
      </c>
      <c r="E155" s="238">
        <f t="shared" si="6"/>
        <v>2556.4799057773744</v>
      </c>
      <c r="F155" s="238">
        <f t="shared" si="7"/>
        <v>588.76714663401117</v>
      </c>
      <c r="G155" s="239">
        <f t="shared" si="119"/>
        <v>323960.44639837212</v>
      </c>
      <c r="I155" s="240">
        <f>VLOOKUP(K155,[2]תחזיות!$B$4:$H$1000,5)</f>
        <v>1.1905200000000027E-2</v>
      </c>
      <c r="J155" s="134">
        <f t="shared" si="8"/>
        <v>9.9210000000000227E-4</v>
      </c>
      <c r="K155" s="237">
        <v>103</v>
      </c>
      <c r="L155" s="242">
        <f t="shared" si="120"/>
        <v>19220.266362360067</v>
      </c>
      <c r="M155" s="242">
        <f t="shared" si="44"/>
        <v>261.80951263653998</v>
      </c>
      <c r="N155" s="242">
        <f t="shared" si="9"/>
        <v>232.00030323195378</v>
      </c>
      <c r="O155" s="242">
        <f t="shared" si="10"/>
        <v>29.809209404586198</v>
      </c>
      <c r="P155" s="243">
        <f t="shared" si="121"/>
        <v>25706.337929958227</v>
      </c>
      <c r="Q155" s="244"/>
      <c r="R155" s="240">
        <f>VLOOKUP(T155,[2]תחזיות!$B$4:$H$1000,7)</f>
        <v>2.0238840000000046E-2</v>
      </c>
      <c r="S155" s="134">
        <f t="shared" si="11"/>
        <v>1.6865700000000038E-3</v>
      </c>
      <c r="T155" s="237">
        <v>103</v>
      </c>
      <c r="U155" s="242">
        <f t="shared" si="122"/>
        <v>20490.120095521703</v>
      </c>
      <c r="V155" s="242">
        <f t="shared" si="47"/>
        <v>279.10686849680053</v>
      </c>
      <c r="W155" s="242">
        <f t="shared" si="12"/>
        <v>247.32821001532014</v>
      </c>
      <c r="X155" s="242">
        <f t="shared" si="48"/>
        <v>31.778658481480399</v>
      </c>
      <c r="Y155" s="243">
        <f t="shared" si="123"/>
        <v>26514.552664302697</v>
      </c>
      <c r="Z155" s="245"/>
      <c r="AA155" s="240">
        <f>VLOOKUP(AC155,[2]תחזיות!$B$4:$H$1000,6)</f>
        <v>1.0822909090909114E-2</v>
      </c>
      <c r="AB155" s="134">
        <f t="shared" si="13"/>
        <v>9.0190909090909286E-4</v>
      </c>
      <c r="AC155" s="237">
        <v>103</v>
      </c>
      <c r="AD155" s="242">
        <f t="shared" si="124"/>
        <v>19061.346962986954</v>
      </c>
      <c r="AE155" s="242">
        <f t="shared" si="51"/>
        <v>259.64478662733922</v>
      </c>
      <c r="AF155" s="242">
        <f t="shared" si="14"/>
        <v>230.08204943937335</v>
      </c>
      <c r="AG155" s="242">
        <f t="shared" si="52"/>
        <v>29.562737187965862</v>
      </c>
      <c r="AH155" s="243">
        <f t="shared" si="125"/>
        <v>25604.090095233627</v>
      </c>
      <c r="AI155" s="245"/>
      <c r="AJ155" s="241">
        <f t="shared" si="105"/>
        <v>3.5019999999999996E-2</v>
      </c>
      <c r="AK155" s="241">
        <f t="shared" si="126"/>
        <v>2.9183333333333331E-3</v>
      </c>
      <c r="AL155" s="240">
        <f>VLOOKUP(AN155,[2]תחזיות!$B$4:$H$1000,5)</f>
        <v>1.1905200000000027E-2</v>
      </c>
      <c r="AM155" s="134">
        <f t="shared" si="110"/>
        <v>9.9210000000000227E-4</v>
      </c>
      <c r="AN155" s="237">
        <v>103</v>
      </c>
      <c r="AO155" s="242">
        <f t="shared" si="127"/>
        <v>0</v>
      </c>
      <c r="AP155" s="242">
        <f t="shared" si="157"/>
        <v>0</v>
      </c>
      <c r="AQ155" s="242">
        <f t="shared" si="16"/>
        <v>0</v>
      </c>
      <c r="AR155" s="242">
        <f t="shared" si="128"/>
        <v>0</v>
      </c>
      <c r="AS155" s="243">
        <f t="shared" si="129"/>
        <v>0</v>
      </c>
      <c r="AT155" s="244"/>
      <c r="AU155" s="241">
        <f t="shared" si="106"/>
        <v>3.7620000000000001E-2</v>
      </c>
      <c r="AV155" s="241">
        <f t="shared" si="130"/>
        <v>3.1350000000000002E-3</v>
      </c>
      <c r="AW155" s="240">
        <f>VLOOKUP(AY155,[2]תחזיות!$B$4:$H$1000,7)</f>
        <v>2.0238840000000046E-2</v>
      </c>
      <c r="AX155" s="134">
        <f t="shared" si="17"/>
        <v>1.6865700000000038E-3</v>
      </c>
      <c r="AY155" s="237">
        <v>103</v>
      </c>
      <c r="AZ155" s="242">
        <f t="shared" si="131"/>
        <v>0</v>
      </c>
      <c r="BA155" s="242">
        <f t="shared" si="158"/>
        <v>0</v>
      </c>
      <c r="BB155" s="242">
        <f t="shared" si="18"/>
        <v>0</v>
      </c>
      <c r="BC155" s="242">
        <f t="shared" si="132"/>
        <v>0</v>
      </c>
      <c r="BD155" s="243">
        <f t="shared" si="133"/>
        <v>0</v>
      </c>
      <c r="BE155" s="245"/>
      <c r="BF155" s="245"/>
      <c r="BG155" s="245"/>
      <c r="BH155" s="240">
        <f>VLOOKUP(BJ155,[2]תחזיות!$B$4:$H$1000,6)</f>
        <v>1.0822909090909114E-2</v>
      </c>
      <c r="BI155" s="134">
        <f t="shared" si="19"/>
        <v>9.0190909090909286E-4</v>
      </c>
      <c r="BJ155" s="237">
        <v>103</v>
      </c>
      <c r="BK155" s="242">
        <f t="shared" si="134"/>
        <v>0</v>
      </c>
      <c r="BL155" s="242">
        <f t="shared" si="159"/>
        <v>0</v>
      </c>
      <c r="BM155" s="242">
        <f t="shared" si="20"/>
        <v>0</v>
      </c>
      <c r="BN155" s="242">
        <f t="shared" si="65"/>
        <v>0</v>
      </c>
      <c r="BO155" s="243">
        <f t="shared" si="135"/>
        <v>0</v>
      </c>
      <c r="BP155" s="245"/>
      <c r="BQ155" s="246">
        <f>VLOOKUP(BT155,[2]תחזיות!$B$4:$E$1000,2)</f>
        <v>2.8452219999999966E-2</v>
      </c>
      <c r="BR155" s="134">
        <f t="shared" si="21"/>
        <v>1.9543516666666637E-3</v>
      </c>
      <c r="BS155" s="3">
        <f t="shared" si="136"/>
        <v>3102</v>
      </c>
      <c r="BT155" s="237">
        <v>103</v>
      </c>
      <c r="BU155" s="238">
        <f t="shared" si="137"/>
        <v>133121.69121714501</v>
      </c>
      <c r="BV155" s="238">
        <f t="shared" si="138"/>
        <v>1192.9649461566005</v>
      </c>
      <c r="BW155" s="238">
        <f t="shared" si="22"/>
        <v>932.79834705688813</v>
      </c>
      <c r="BX155" s="238">
        <f t="shared" si="23"/>
        <v>260.1665990997123</v>
      </c>
      <c r="BY155" s="239">
        <f t="shared" si="139"/>
        <v>117802.24183944287</v>
      </c>
      <c r="CA155" s="246">
        <f>VLOOKUP(CD155,[2]תחזיות!$B$4:$E$1000,4)</f>
        <v>3.7556930399999959E-2</v>
      </c>
      <c r="CB155" s="134">
        <f t="shared" si="24"/>
        <v>2.7130775333333301E-3</v>
      </c>
      <c r="CC155" s="3">
        <f t="shared" si="140"/>
        <v>3102</v>
      </c>
      <c r="CD155" s="237">
        <v>103</v>
      </c>
      <c r="CE155" s="238">
        <f t="shared" si="141"/>
        <v>136719.52103440071</v>
      </c>
      <c r="CF155" s="238">
        <f t="shared" si="142"/>
        <v>1282.5442459942649</v>
      </c>
      <c r="CG155" s="238">
        <f t="shared" si="25"/>
        <v>911.61358510773869</v>
      </c>
      <c r="CH155" s="238">
        <f t="shared" si="26"/>
        <v>370.9306608865262</v>
      </c>
      <c r="CI155" s="239">
        <f t="shared" si="143"/>
        <v>125092.02543214436</v>
      </c>
      <c r="CJ155" s="1"/>
      <c r="CK155" s="246">
        <f>VLOOKUP(CN155,[2]תחזיות!$B$4:$E$1000,3)</f>
        <v>2.4741060869565189E-2</v>
      </c>
      <c r="CL155" s="134">
        <f t="shared" si="27"/>
        <v>1.6450884057970991E-3</v>
      </c>
      <c r="CM155" s="3">
        <f t="shared" si="144"/>
        <v>3102</v>
      </c>
      <c r="CN155" s="237">
        <v>103</v>
      </c>
      <c r="CO155" s="238">
        <f t="shared" si="145"/>
        <v>131939.33932083397</v>
      </c>
      <c r="CP155" s="238">
        <f t="shared" si="160"/>
        <v>1160.2681074183854</v>
      </c>
      <c r="CQ155" s="238">
        <f t="shared" si="28"/>
        <v>943.2162300331521</v>
      </c>
      <c r="CR155" s="238">
        <f t="shared" si="29"/>
        <v>217.05187738523327</v>
      </c>
      <c r="CS155" s="239">
        <f t="shared" si="146"/>
        <v>115681.98773019316</v>
      </c>
      <c r="CT155" s="1"/>
      <c r="CU155" s="237">
        <v>103</v>
      </c>
      <c r="CV155" s="238">
        <f t="shared" si="111"/>
        <v>407710.84045690816</v>
      </c>
      <c r="CW155" s="238">
        <f t="shared" si="111"/>
        <v>4600.0215112045262</v>
      </c>
      <c r="CX155" s="238">
        <f t="shared" si="111"/>
        <v>3721.278556066216</v>
      </c>
      <c r="CY155" s="238">
        <f t="shared" si="111"/>
        <v>878.74295513830964</v>
      </c>
      <c r="CZ155" s="238">
        <f t="shared" si="111"/>
        <v>467469.02616777318</v>
      </c>
      <c r="DB155" s="237">
        <v>103</v>
      </c>
      <c r="DC155" s="238">
        <f t="shared" si="112"/>
        <v>412578.52400732553</v>
      </c>
      <c r="DD155" s="238">
        <f t="shared" si="112"/>
        <v>4706.8981669024506</v>
      </c>
      <c r="DE155" s="238">
        <f t="shared" si="112"/>
        <v>3715.4217009004333</v>
      </c>
      <c r="DF155" s="238">
        <f t="shared" si="112"/>
        <v>991.47646600201779</v>
      </c>
      <c r="DG155" s="238">
        <f t="shared" si="112"/>
        <v>475567.02449481917</v>
      </c>
      <c r="DH155" s="247"/>
      <c r="DI155" s="237">
        <v>103</v>
      </c>
      <c r="DJ155" s="238">
        <f t="shared" si="113"/>
        <v>406369.569161224</v>
      </c>
      <c r="DK155" s="238">
        <f t="shared" si="113"/>
        <v>4565.15994645711</v>
      </c>
      <c r="DL155" s="238">
        <f t="shared" si="113"/>
        <v>3729.7781852498997</v>
      </c>
      <c r="DM155" s="238">
        <f t="shared" si="113"/>
        <v>835.38176120721027</v>
      </c>
      <c r="DN155" s="238">
        <f t="shared" si="113"/>
        <v>465246.52422379889</v>
      </c>
      <c r="DP155" s="3">
        <f t="shared" si="147"/>
        <v>3102</v>
      </c>
      <c r="DQ155" s="237">
        <v>103</v>
      </c>
      <c r="DR155" s="238">
        <f t="shared" si="148"/>
        <v>0</v>
      </c>
      <c r="DS155" s="238">
        <f t="shared" si="149"/>
        <v>0</v>
      </c>
      <c r="DT155" s="238">
        <f t="shared" si="33"/>
        <v>0</v>
      </c>
      <c r="DU155" s="238">
        <f t="shared" si="150"/>
        <v>0</v>
      </c>
      <c r="DV155" s="239">
        <f t="shared" si="161"/>
        <v>0</v>
      </c>
      <c r="DX155" s="241">
        <f t="shared" si="107"/>
        <v>4.2499999999999996E-2</v>
      </c>
      <c r="DY155" s="241">
        <f t="shared" si="151"/>
        <v>3.5416666666666665E-3</v>
      </c>
      <c r="DZ155" s="237">
        <v>103</v>
      </c>
      <c r="EA155" s="242">
        <f t="shared" si="162"/>
        <v>0</v>
      </c>
      <c r="EB155" s="242">
        <f t="shared" si="163"/>
        <v>0</v>
      </c>
      <c r="EC155" s="242">
        <f t="shared" si="34"/>
        <v>0</v>
      </c>
      <c r="ED155" s="242">
        <f t="shared" si="114"/>
        <v>0</v>
      </c>
      <c r="EE155" s="243">
        <f t="shared" si="152"/>
        <v>0</v>
      </c>
      <c r="EF155" s="248"/>
      <c r="EG155" s="241">
        <f t="shared" si="108"/>
        <v>4.4600000000000001E-2</v>
      </c>
      <c r="EH155" s="241">
        <f t="shared" si="153"/>
        <v>3.7166666666666667E-3</v>
      </c>
      <c r="EI155" s="237">
        <v>103</v>
      </c>
      <c r="EJ155" s="242">
        <f t="shared" si="164"/>
        <v>0</v>
      </c>
      <c r="EK155" s="242">
        <f t="shared" si="165"/>
        <v>0</v>
      </c>
      <c r="EL155" s="242">
        <f t="shared" si="36"/>
        <v>0</v>
      </c>
      <c r="EM155" s="242">
        <f t="shared" si="115"/>
        <v>0</v>
      </c>
      <c r="EN155" s="243">
        <f t="shared" si="154"/>
        <v>0</v>
      </c>
      <c r="EO155" s="248"/>
      <c r="EP155" s="241">
        <f t="shared" si="109"/>
        <v>3.4599999999999999E-2</v>
      </c>
      <c r="EQ155" s="241">
        <f t="shared" si="155"/>
        <v>2.8833333333333332E-3</v>
      </c>
      <c r="ER155" s="237">
        <v>103</v>
      </c>
      <c r="ES155" s="242">
        <f t="shared" si="166"/>
        <v>0</v>
      </c>
      <c r="ET155" s="242">
        <f t="shared" si="167"/>
        <v>0</v>
      </c>
      <c r="EU155" s="242">
        <f t="shared" si="38"/>
        <v>0</v>
      </c>
      <c r="EV155" s="242">
        <f t="shared" si="116"/>
        <v>0</v>
      </c>
      <c r="EW155" s="243">
        <f t="shared" si="156"/>
        <v>0</v>
      </c>
    </row>
    <row r="156" spans="1:153" ht="14.25" customHeight="1" thickBot="1" x14ac:dyDescent="0.25">
      <c r="A156" s="3">
        <f t="shared" si="117"/>
        <v>3132</v>
      </c>
      <c r="B156" s="237">
        <v>104</v>
      </c>
      <c r="C156" s="238">
        <f t="shared" si="118"/>
        <v>252812.40297162571</v>
      </c>
      <c r="D156" s="238">
        <f t="shared" si="5"/>
        <v>3145.2470524113855</v>
      </c>
      <c r="E156" s="238">
        <f t="shared" si="6"/>
        <v>2562.3740122268055</v>
      </c>
      <c r="F156" s="238">
        <f t="shared" si="7"/>
        <v>582.87304018458008</v>
      </c>
      <c r="G156" s="239">
        <f t="shared" si="119"/>
        <v>327105.6934507835</v>
      </c>
      <c r="I156" s="240">
        <f>VLOOKUP(K156,[2]תחזיות!$B$4:$H$1000,5)</f>
        <v>1.1923500000000028E-2</v>
      </c>
      <c r="J156" s="134">
        <f t="shared" si="8"/>
        <v>9.9362500000000232E-4</v>
      </c>
      <c r="K156" s="237">
        <v>104</v>
      </c>
      <c r="L156" s="242">
        <f t="shared" si="120"/>
        <v>19007.133274991113</v>
      </c>
      <c r="M156" s="242">
        <f t="shared" si="44"/>
        <v>262.06965311353338</v>
      </c>
      <c r="N156" s="242">
        <f t="shared" si="9"/>
        <v>232.59099733982032</v>
      </c>
      <c r="O156" s="242">
        <f t="shared" si="10"/>
        <v>29.478655773713051</v>
      </c>
      <c r="P156" s="243">
        <f t="shared" si="121"/>
        <v>25968.407583071759</v>
      </c>
      <c r="Q156" s="244"/>
      <c r="R156" s="240">
        <f>VLOOKUP(T156,[2]תחזיות!$B$4:$H$1000,7)</f>
        <v>2.0269950000000047E-2</v>
      </c>
      <c r="S156" s="134">
        <f t="shared" si="11"/>
        <v>1.689162500000004E-3</v>
      </c>
      <c r="T156" s="237">
        <v>104</v>
      </c>
      <c r="U156" s="242">
        <f t="shared" si="122"/>
        <v>20276.985250454683</v>
      </c>
      <c r="V156" s="242">
        <f t="shared" si="47"/>
        <v>279.57832535255773</v>
      </c>
      <c r="W156" s="242">
        <f t="shared" si="12"/>
        <v>248.13022322800998</v>
      </c>
      <c r="X156" s="242">
        <f t="shared" si="48"/>
        <v>31.448102124547756</v>
      </c>
      <c r="Y156" s="243">
        <f t="shared" si="123"/>
        <v>26794.130989655256</v>
      </c>
      <c r="Z156" s="245"/>
      <c r="AA156" s="240">
        <f>VLOOKUP(AC156,[2]תחזיות!$B$4:$H$1000,6)</f>
        <v>1.0839545454545478E-2</v>
      </c>
      <c r="AB156" s="134">
        <f t="shared" si="13"/>
        <v>9.0329545454545654E-4</v>
      </c>
      <c r="AC156" s="237">
        <v>104</v>
      </c>
      <c r="AD156" s="242">
        <f t="shared" si="124"/>
        <v>18848.275109547329</v>
      </c>
      <c r="AE156" s="242">
        <f t="shared" si="51"/>
        <v>259.87932258289612</v>
      </c>
      <c r="AF156" s="242">
        <f t="shared" si="14"/>
        <v>230.64704405651486</v>
      </c>
      <c r="AG156" s="242">
        <f t="shared" si="52"/>
        <v>29.232278526381258</v>
      </c>
      <c r="AH156" s="243">
        <f t="shared" si="125"/>
        <v>25863.969417816523</v>
      </c>
      <c r="AI156" s="245"/>
      <c r="AJ156" s="241">
        <f t="shared" si="105"/>
        <v>3.5019999999999996E-2</v>
      </c>
      <c r="AK156" s="241">
        <f t="shared" si="126"/>
        <v>2.9183333333333331E-3</v>
      </c>
      <c r="AL156" s="240">
        <f>VLOOKUP(AN156,[2]תחזיות!$B$4:$H$1000,5)</f>
        <v>1.1923500000000028E-2</v>
      </c>
      <c r="AM156" s="134">
        <f t="shared" si="110"/>
        <v>9.9362500000000232E-4</v>
      </c>
      <c r="AN156" s="237">
        <v>104</v>
      </c>
      <c r="AO156" s="242">
        <f t="shared" si="127"/>
        <v>0</v>
      </c>
      <c r="AP156" s="242">
        <f t="shared" si="157"/>
        <v>0</v>
      </c>
      <c r="AQ156" s="242">
        <f t="shared" si="16"/>
        <v>0</v>
      </c>
      <c r="AR156" s="242">
        <f t="shared" si="128"/>
        <v>0</v>
      </c>
      <c r="AS156" s="243">
        <f t="shared" si="129"/>
        <v>0</v>
      </c>
      <c r="AT156" s="244"/>
      <c r="AU156" s="241">
        <f t="shared" si="106"/>
        <v>3.7620000000000001E-2</v>
      </c>
      <c r="AV156" s="241">
        <f t="shared" si="130"/>
        <v>3.1350000000000002E-3</v>
      </c>
      <c r="AW156" s="240">
        <f>VLOOKUP(AY156,[2]תחזיות!$B$4:$H$1000,7)</f>
        <v>2.0269950000000047E-2</v>
      </c>
      <c r="AX156" s="134">
        <f t="shared" si="17"/>
        <v>1.689162500000004E-3</v>
      </c>
      <c r="AY156" s="237">
        <v>104</v>
      </c>
      <c r="AZ156" s="242">
        <f t="shared" si="131"/>
        <v>0</v>
      </c>
      <c r="BA156" s="242">
        <f t="shared" si="158"/>
        <v>0</v>
      </c>
      <c r="BB156" s="242">
        <f t="shared" si="18"/>
        <v>0</v>
      </c>
      <c r="BC156" s="242">
        <f t="shared" si="132"/>
        <v>0</v>
      </c>
      <c r="BD156" s="243">
        <f t="shared" si="133"/>
        <v>0</v>
      </c>
      <c r="BE156" s="245"/>
      <c r="BF156" s="245"/>
      <c r="BG156" s="245"/>
      <c r="BH156" s="240">
        <f>VLOOKUP(BJ156,[2]תחזיות!$B$4:$H$1000,6)</f>
        <v>1.0839545454545478E-2</v>
      </c>
      <c r="BI156" s="134">
        <f t="shared" si="19"/>
        <v>9.0329545454545654E-4</v>
      </c>
      <c r="BJ156" s="237">
        <v>104</v>
      </c>
      <c r="BK156" s="242">
        <f t="shared" si="134"/>
        <v>0</v>
      </c>
      <c r="BL156" s="242">
        <f t="shared" si="159"/>
        <v>0</v>
      </c>
      <c r="BM156" s="242">
        <f t="shared" si="20"/>
        <v>0</v>
      </c>
      <c r="BN156" s="242">
        <f t="shared" si="65"/>
        <v>0</v>
      </c>
      <c r="BO156" s="243">
        <f t="shared" si="135"/>
        <v>0</v>
      </c>
      <c r="BP156" s="245"/>
      <c r="BQ156" s="246">
        <f>VLOOKUP(BT156,[2]תחזיות!$B$4:$E$1000,2)</f>
        <v>2.8583699999999965E-2</v>
      </c>
      <c r="BR156" s="134">
        <f t="shared" si="21"/>
        <v>1.9653083333333304E-3</v>
      </c>
      <c r="BS156" s="3">
        <f t="shared" si="136"/>
        <v>3132</v>
      </c>
      <c r="BT156" s="237">
        <v>104</v>
      </c>
      <c r="BU156" s="238">
        <f t="shared" si="137"/>
        <v>132188.89287008811</v>
      </c>
      <c r="BV156" s="238">
        <f t="shared" si="138"/>
        <v>1193.7538420206836</v>
      </c>
      <c r="BW156" s="238">
        <f t="shared" si="22"/>
        <v>933.9619092889925</v>
      </c>
      <c r="BX156" s="238">
        <f t="shared" si="23"/>
        <v>259.79193273169102</v>
      </c>
      <c r="BY156" s="239">
        <f t="shared" si="139"/>
        <v>118995.99568146355</v>
      </c>
      <c r="CA156" s="246">
        <f>VLOOKUP(CD156,[2]תחזיות!$B$4:$E$1000,4)</f>
        <v>3.7730483999999953E-2</v>
      </c>
      <c r="CB156" s="134">
        <f t="shared" si="24"/>
        <v>2.7275403333333298E-3</v>
      </c>
      <c r="CC156" s="3">
        <f t="shared" si="140"/>
        <v>3132</v>
      </c>
      <c r="CD156" s="237">
        <v>104</v>
      </c>
      <c r="CE156" s="238">
        <f t="shared" si="141"/>
        <v>135807.90744929298</v>
      </c>
      <c r="CF156" s="238">
        <f t="shared" si="142"/>
        <v>1283.6448403605666</v>
      </c>
      <c r="CG156" s="238">
        <f t="shared" si="25"/>
        <v>913.2232952070201</v>
      </c>
      <c r="CH156" s="238">
        <f t="shared" si="26"/>
        <v>370.42154515354656</v>
      </c>
      <c r="CI156" s="239">
        <f t="shared" si="143"/>
        <v>126375.67027250493</v>
      </c>
      <c r="CJ156" s="1"/>
      <c r="CK156" s="246">
        <f>VLOOKUP(CN156,[2]תחזיות!$B$4:$E$1000,3)</f>
        <v>2.4855391304347798E-2</v>
      </c>
      <c r="CL156" s="134">
        <f t="shared" si="27"/>
        <v>1.6546159420289832E-3</v>
      </c>
      <c r="CM156" s="3">
        <f t="shared" si="144"/>
        <v>3132</v>
      </c>
      <c r="CN156" s="237">
        <v>104</v>
      </c>
      <c r="CO156" s="238">
        <f t="shared" si="145"/>
        <v>130996.12309080081</v>
      </c>
      <c r="CP156" s="238">
        <f t="shared" si="160"/>
        <v>1160.9399171415998</v>
      </c>
      <c r="CQ156" s="238">
        <f t="shared" si="28"/>
        <v>944.19164353156975</v>
      </c>
      <c r="CR156" s="238">
        <f t="shared" si="29"/>
        <v>216.74827361003003</v>
      </c>
      <c r="CS156" s="239">
        <f t="shared" si="146"/>
        <v>116842.92764733476</v>
      </c>
      <c r="CT156" s="1"/>
      <c r="CU156" s="237">
        <v>104</v>
      </c>
      <c r="CV156" s="238">
        <f t="shared" si="111"/>
        <v>404008.42911670497</v>
      </c>
      <c r="CW156" s="238">
        <f t="shared" si="111"/>
        <v>4601.0705475456025</v>
      </c>
      <c r="CX156" s="238">
        <f t="shared" si="111"/>
        <v>3728.9269188556182</v>
      </c>
      <c r="CY156" s="238">
        <f t="shared" si="111"/>
        <v>872.1436286899841</v>
      </c>
      <c r="CZ156" s="238">
        <f t="shared" si="111"/>
        <v>472070.0967153188</v>
      </c>
      <c r="DB156" s="237">
        <v>104</v>
      </c>
      <c r="DC156" s="238">
        <f t="shared" si="112"/>
        <v>408897.29567137337</v>
      </c>
      <c r="DD156" s="238">
        <f t="shared" si="112"/>
        <v>4708.4702181245102</v>
      </c>
      <c r="DE156" s="238">
        <f t="shared" si="112"/>
        <v>3723.7275306618358</v>
      </c>
      <c r="DF156" s="238">
        <f t="shared" si="112"/>
        <v>984.74268746267444</v>
      </c>
      <c r="DG156" s="238">
        <f t="shared" si="112"/>
        <v>480275.49471294368</v>
      </c>
      <c r="DH156" s="247"/>
      <c r="DI156" s="237">
        <v>104</v>
      </c>
      <c r="DJ156" s="238">
        <f t="shared" si="113"/>
        <v>402656.80117197387</v>
      </c>
      <c r="DK156" s="238">
        <f t="shared" si="113"/>
        <v>4566.0662921358817</v>
      </c>
      <c r="DL156" s="238">
        <f t="shared" si="113"/>
        <v>3737.2126998148901</v>
      </c>
      <c r="DM156" s="238">
        <f t="shared" si="113"/>
        <v>828.85359232099131</v>
      </c>
      <c r="DN156" s="238">
        <f t="shared" si="113"/>
        <v>469812.59051593475</v>
      </c>
      <c r="DP156" s="3">
        <f t="shared" si="147"/>
        <v>3132</v>
      </c>
      <c r="DQ156" s="237">
        <v>104</v>
      </c>
      <c r="DR156" s="238">
        <f t="shared" si="148"/>
        <v>0</v>
      </c>
      <c r="DS156" s="238">
        <f t="shared" si="149"/>
        <v>0</v>
      </c>
      <c r="DT156" s="238">
        <f t="shared" si="33"/>
        <v>0</v>
      </c>
      <c r="DU156" s="238">
        <f t="shared" si="150"/>
        <v>0</v>
      </c>
      <c r="DV156" s="239">
        <f t="shared" si="161"/>
        <v>0</v>
      </c>
      <c r="DX156" s="241">
        <f t="shared" si="107"/>
        <v>4.2499999999999996E-2</v>
      </c>
      <c r="DY156" s="241">
        <f t="shared" si="151"/>
        <v>3.5416666666666665E-3</v>
      </c>
      <c r="DZ156" s="237">
        <v>104</v>
      </c>
      <c r="EA156" s="242">
        <f t="shared" si="162"/>
        <v>0</v>
      </c>
      <c r="EB156" s="242">
        <f t="shared" si="163"/>
        <v>0</v>
      </c>
      <c r="EC156" s="242">
        <f t="shared" si="34"/>
        <v>0</v>
      </c>
      <c r="ED156" s="242">
        <f t="shared" si="114"/>
        <v>0</v>
      </c>
      <c r="EE156" s="243">
        <f t="shared" si="152"/>
        <v>0</v>
      </c>
      <c r="EF156" s="248"/>
      <c r="EG156" s="241">
        <f t="shared" si="108"/>
        <v>4.4600000000000001E-2</v>
      </c>
      <c r="EH156" s="241">
        <f t="shared" si="153"/>
        <v>3.7166666666666667E-3</v>
      </c>
      <c r="EI156" s="237">
        <v>104</v>
      </c>
      <c r="EJ156" s="242">
        <f t="shared" si="164"/>
        <v>0</v>
      </c>
      <c r="EK156" s="242">
        <f t="shared" si="165"/>
        <v>0</v>
      </c>
      <c r="EL156" s="242">
        <f t="shared" si="36"/>
        <v>0</v>
      </c>
      <c r="EM156" s="242">
        <f t="shared" si="115"/>
        <v>0</v>
      </c>
      <c r="EN156" s="243">
        <f t="shared" si="154"/>
        <v>0</v>
      </c>
      <c r="EO156" s="248"/>
      <c r="EP156" s="241">
        <f t="shared" si="109"/>
        <v>3.4599999999999999E-2</v>
      </c>
      <c r="EQ156" s="241">
        <f t="shared" si="155"/>
        <v>2.8833333333333332E-3</v>
      </c>
      <c r="ER156" s="237">
        <v>104</v>
      </c>
      <c r="ES156" s="242">
        <f t="shared" si="166"/>
        <v>0</v>
      </c>
      <c r="ET156" s="242">
        <f t="shared" si="167"/>
        <v>0</v>
      </c>
      <c r="EU156" s="242">
        <f t="shared" si="38"/>
        <v>0</v>
      </c>
      <c r="EV156" s="242">
        <f t="shared" si="116"/>
        <v>0</v>
      </c>
      <c r="EW156" s="243">
        <f t="shared" si="156"/>
        <v>0</v>
      </c>
    </row>
    <row r="157" spans="1:153" ht="14.25" customHeight="1" thickBot="1" x14ac:dyDescent="0.25">
      <c r="A157" s="3">
        <f t="shared" si="117"/>
        <v>3163</v>
      </c>
      <c r="B157" s="237">
        <v>105</v>
      </c>
      <c r="C157" s="238">
        <f t="shared" si="118"/>
        <v>250250.02895939891</v>
      </c>
      <c r="D157" s="238">
        <f t="shared" si="5"/>
        <v>3145.2470524113855</v>
      </c>
      <c r="E157" s="238">
        <f t="shared" si="6"/>
        <v>2568.281707866106</v>
      </c>
      <c r="F157" s="238">
        <f t="shared" si="7"/>
        <v>576.96534454527944</v>
      </c>
      <c r="G157" s="239">
        <f t="shared" si="119"/>
        <v>330250.94050319487</v>
      </c>
      <c r="I157" s="240">
        <f>VLOOKUP(K157,[2]תחזיות!$B$4:$H$1000,5)</f>
        <v>1.1941800000000028E-2</v>
      </c>
      <c r="J157" s="134">
        <f t="shared" si="8"/>
        <v>9.9515000000000237E-4</v>
      </c>
      <c r="K157" s="237">
        <v>105</v>
      </c>
      <c r="L157" s="242">
        <f t="shared" si="120"/>
        <v>18793.225763398899</v>
      </c>
      <c r="M157" s="242">
        <f t="shared" si="44"/>
        <v>262.3304517288293</v>
      </c>
      <c r="N157" s="242">
        <f t="shared" si="9"/>
        <v>233.1835506605949</v>
      </c>
      <c r="O157" s="242">
        <f t="shared" si="10"/>
        <v>29.146901068234385</v>
      </c>
      <c r="P157" s="243">
        <f t="shared" si="121"/>
        <v>26230.73803480059</v>
      </c>
      <c r="Q157" s="244"/>
      <c r="R157" s="240">
        <f>VLOOKUP(T157,[2]תחזיות!$B$4:$H$1000,7)</f>
        <v>2.0301060000000048E-2</v>
      </c>
      <c r="S157" s="134">
        <f t="shared" si="11"/>
        <v>1.691755000000004E-3</v>
      </c>
      <c r="T157" s="237">
        <v>105</v>
      </c>
      <c r="U157" s="242">
        <f t="shared" si="122"/>
        <v>20062.73894286326</v>
      </c>
      <c r="V157" s="242">
        <f t="shared" si="47"/>
        <v>280.05130338236455</v>
      </c>
      <c r="W157" s="242">
        <f t="shared" si="12"/>
        <v>248.93548141079424</v>
      </c>
      <c r="X157" s="242">
        <f t="shared" si="48"/>
        <v>31.115821971570316</v>
      </c>
      <c r="Y157" s="243">
        <f t="shared" si="123"/>
        <v>27074.182293037622</v>
      </c>
      <c r="Z157" s="245"/>
      <c r="AA157" s="240">
        <f>VLOOKUP(AC157,[2]תחזיות!$B$4:$H$1000,6)</f>
        <v>1.0856181818181843E-2</v>
      </c>
      <c r="AB157" s="134">
        <f t="shared" si="13"/>
        <v>9.0468181818182021E-4</v>
      </c>
      <c r="AC157" s="237">
        <v>105</v>
      </c>
      <c r="AD157" s="242">
        <f t="shared" si="124"/>
        <v>18634.471095099339</v>
      </c>
      <c r="AE157" s="242">
        <f t="shared" si="51"/>
        <v>260.11443068095826</v>
      </c>
      <c r="AF157" s="242">
        <f t="shared" si="14"/>
        <v>231.21374634365145</v>
      </c>
      <c r="AG157" s="242">
        <f t="shared" si="52"/>
        <v>28.900684337306828</v>
      </c>
      <c r="AH157" s="243">
        <f t="shared" si="125"/>
        <v>26124.083848497481</v>
      </c>
      <c r="AI157" s="245"/>
      <c r="AJ157" s="241">
        <f t="shared" si="105"/>
        <v>3.5019999999999996E-2</v>
      </c>
      <c r="AK157" s="241">
        <f t="shared" si="126"/>
        <v>2.9183333333333331E-3</v>
      </c>
      <c r="AL157" s="240">
        <f>VLOOKUP(AN157,[2]תחזיות!$B$4:$H$1000,5)</f>
        <v>1.1941800000000028E-2</v>
      </c>
      <c r="AM157" s="134">
        <f t="shared" si="110"/>
        <v>9.9515000000000237E-4</v>
      </c>
      <c r="AN157" s="237">
        <v>105</v>
      </c>
      <c r="AO157" s="242">
        <f t="shared" si="127"/>
        <v>0</v>
      </c>
      <c r="AP157" s="242">
        <f t="shared" si="157"/>
        <v>0</v>
      </c>
      <c r="AQ157" s="242">
        <f t="shared" si="16"/>
        <v>0</v>
      </c>
      <c r="AR157" s="242">
        <f t="shared" si="128"/>
        <v>0</v>
      </c>
      <c r="AS157" s="243">
        <f t="shared" si="129"/>
        <v>0</v>
      </c>
      <c r="AT157" s="244"/>
      <c r="AU157" s="241">
        <f t="shared" si="106"/>
        <v>3.7620000000000001E-2</v>
      </c>
      <c r="AV157" s="241">
        <f t="shared" si="130"/>
        <v>3.1350000000000002E-3</v>
      </c>
      <c r="AW157" s="240">
        <f>VLOOKUP(AY157,[2]תחזיות!$B$4:$H$1000,7)</f>
        <v>2.0301060000000048E-2</v>
      </c>
      <c r="AX157" s="134">
        <f t="shared" si="17"/>
        <v>1.691755000000004E-3</v>
      </c>
      <c r="AY157" s="237">
        <v>105</v>
      </c>
      <c r="AZ157" s="242">
        <f t="shared" si="131"/>
        <v>0</v>
      </c>
      <c r="BA157" s="242">
        <f t="shared" si="158"/>
        <v>0</v>
      </c>
      <c r="BB157" s="242">
        <f t="shared" si="18"/>
        <v>0</v>
      </c>
      <c r="BC157" s="242">
        <f t="shared" si="132"/>
        <v>0</v>
      </c>
      <c r="BD157" s="243">
        <f t="shared" si="133"/>
        <v>0</v>
      </c>
      <c r="BE157" s="245"/>
      <c r="BF157" s="245"/>
      <c r="BG157" s="245"/>
      <c r="BH157" s="240">
        <f>VLOOKUP(BJ157,[2]תחזיות!$B$4:$H$1000,6)</f>
        <v>1.0856181818181843E-2</v>
      </c>
      <c r="BI157" s="134">
        <f t="shared" si="19"/>
        <v>9.0468181818182021E-4</v>
      </c>
      <c r="BJ157" s="237">
        <v>105</v>
      </c>
      <c r="BK157" s="242">
        <f t="shared" si="134"/>
        <v>0</v>
      </c>
      <c r="BL157" s="242">
        <f t="shared" si="159"/>
        <v>0</v>
      </c>
      <c r="BM157" s="242">
        <f t="shared" si="20"/>
        <v>0</v>
      </c>
      <c r="BN157" s="242">
        <f t="shared" si="65"/>
        <v>0</v>
      </c>
      <c r="BO157" s="243">
        <f t="shared" si="135"/>
        <v>0</v>
      </c>
      <c r="BP157" s="245"/>
      <c r="BQ157" s="246">
        <f>VLOOKUP(BT157,[2]תחזיות!$B$4:$E$1000,2)</f>
        <v>2.8715179999999965E-2</v>
      </c>
      <c r="BR157" s="134">
        <f t="shared" si="21"/>
        <v>1.976264999999997E-3</v>
      </c>
      <c r="BS157" s="3">
        <f t="shared" si="136"/>
        <v>3163</v>
      </c>
      <c r="BT157" s="237">
        <v>105</v>
      </c>
      <c r="BU157" s="238">
        <f t="shared" si="137"/>
        <v>131254.9309607991</v>
      </c>
      <c r="BV157" s="238">
        <f t="shared" si="138"/>
        <v>1194.5370668827813</v>
      </c>
      <c r="BW157" s="238">
        <f t="shared" si="22"/>
        <v>935.14254074753808</v>
      </c>
      <c r="BX157" s="238">
        <f t="shared" si="23"/>
        <v>259.39452613524327</v>
      </c>
      <c r="BY157" s="239">
        <f t="shared" si="139"/>
        <v>120190.53274834633</v>
      </c>
      <c r="CA157" s="246">
        <f>VLOOKUP(CD157,[2]תחזיות!$B$4:$E$1000,4)</f>
        <v>3.7904037599999954E-2</v>
      </c>
      <c r="CB157" s="134">
        <f t="shared" si="24"/>
        <v>2.7420031333333299E-3</v>
      </c>
      <c r="CC157" s="3">
        <f t="shared" si="140"/>
        <v>3163</v>
      </c>
      <c r="CD157" s="237">
        <v>105</v>
      </c>
      <c r="CE157" s="238">
        <f t="shared" si="141"/>
        <v>134894.68415408596</v>
      </c>
      <c r="CF157" s="238">
        <f t="shared" si="142"/>
        <v>1284.7377982286471</v>
      </c>
      <c r="CG157" s="238">
        <f t="shared" si="25"/>
        <v>914.85615160813347</v>
      </c>
      <c r="CH157" s="238">
        <f t="shared" si="26"/>
        <v>369.88164662051361</v>
      </c>
      <c r="CI157" s="239">
        <f t="shared" si="143"/>
        <v>127660.40807073357</v>
      </c>
      <c r="CJ157" s="1"/>
      <c r="CK157" s="246">
        <f>VLOOKUP(CN157,[2]תחזיות!$B$4:$E$1000,3)</f>
        <v>2.4969721739130406E-2</v>
      </c>
      <c r="CL157" s="134">
        <f t="shared" si="27"/>
        <v>1.6641434782608672E-3</v>
      </c>
      <c r="CM157" s="3">
        <f t="shared" si="144"/>
        <v>3163</v>
      </c>
      <c r="CN157" s="237">
        <v>105</v>
      </c>
      <c r="CO157" s="238">
        <f t="shared" si="145"/>
        <v>130051.93144726925</v>
      </c>
      <c r="CP157" s="238">
        <f t="shared" si="160"/>
        <v>1161.6068280262696</v>
      </c>
      <c r="CQ157" s="238">
        <f t="shared" si="28"/>
        <v>945.18175447306703</v>
      </c>
      <c r="CR157" s="238">
        <f t="shared" si="29"/>
        <v>216.42507355320251</v>
      </c>
      <c r="CS157" s="239">
        <f t="shared" si="146"/>
        <v>118004.53447536103</v>
      </c>
      <c r="CT157" s="1"/>
      <c r="CU157" s="237">
        <v>105</v>
      </c>
      <c r="CV157" s="238">
        <f t="shared" si="111"/>
        <v>400298.18568359688</v>
      </c>
      <c r="CW157" s="238">
        <f t="shared" si="111"/>
        <v>4602.1145710229957</v>
      </c>
      <c r="CX157" s="238">
        <f t="shared" si="111"/>
        <v>3736.6077992742389</v>
      </c>
      <c r="CY157" s="238">
        <f t="shared" si="111"/>
        <v>865.50677174875705</v>
      </c>
      <c r="CZ157" s="238">
        <f t="shared" si="111"/>
        <v>476672.21128634177</v>
      </c>
      <c r="DB157" s="237">
        <v>105</v>
      </c>
      <c r="DC157" s="238">
        <f t="shared" si="112"/>
        <v>405207.45205634815</v>
      </c>
      <c r="DD157" s="238">
        <f t="shared" si="112"/>
        <v>4710.0361540223967</v>
      </c>
      <c r="DE157" s="238">
        <f t="shared" si="112"/>
        <v>3732.0733408850338</v>
      </c>
      <c r="DF157" s="238">
        <f t="shared" si="112"/>
        <v>977.96281313736336</v>
      </c>
      <c r="DG157" s="238">
        <f t="shared" si="112"/>
        <v>484985.53086696606</v>
      </c>
      <c r="DH157" s="247"/>
      <c r="DI157" s="237">
        <v>105</v>
      </c>
      <c r="DJ157" s="238">
        <f t="shared" si="113"/>
        <v>398936.43150176748</v>
      </c>
      <c r="DK157" s="238">
        <f t="shared" si="113"/>
        <v>4566.9683111186132</v>
      </c>
      <c r="DL157" s="238">
        <f t="shared" si="113"/>
        <v>3744.6772086828246</v>
      </c>
      <c r="DM157" s="238">
        <f t="shared" si="113"/>
        <v>822.29110243578884</v>
      </c>
      <c r="DN157" s="238">
        <f t="shared" si="113"/>
        <v>474379.55882705341</v>
      </c>
      <c r="DP157" s="3">
        <f t="shared" si="147"/>
        <v>3163</v>
      </c>
      <c r="DQ157" s="237">
        <v>105</v>
      </c>
      <c r="DR157" s="238">
        <f t="shared" si="148"/>
        <v>0</v>
      </c>
      <c r="DS157" s="238">
        <f t="shared" si="149"/>
        <v>0</v>
      </c>
      <c r="DT157" s="238">
        <f t="shared" si="33"/>
        <v>0</v>
      </c>
      <c r="DU157" s="238">
        <f t="shared" si="150"/>
        <v>0</v>
      </c>
      <c r="DV157" s="239">
        <f t="shared" si="161"/>
        <v>0</v>
      </c>
      <c r="DX157" s="241">
        <f t="shared" si="107"/>
        <v>4.2499999999999996E-2</v>
      </c>
      <c r="DY157" s="241">
        <f t="shared" si="151"/>
        <v>3.5416666666666665E-3</v>
      </c>
      <c r="DZ157" s="237">
        <v>105</v>
      </c>
      <c r="EA157" s="242">
        <f t="shared" si="162"/>
        <v>0</v>
      </c>
      <c r="EB157" s="242">
        <f t="shared" si="163"/>
        <v>0</v>
      </c>
      <c r="EC157" s="242">
        <f t="shared" si="34"/>
        <v>0</v>
      </c>
      <c r="ED157" s="242">
        <f t="shared" si="114"/>
        <v>0</v>
      </c>
      <c r="EE157" s="243">
        <f t="shared" si="152"/>
        <v>0</v>
      </c>
      <c r="EF157" s="248"/>
      <c r="EG157" s="241">
        <f t="shared" si="108"/>
        <v>4.4600000000000001E-2</v>
      </c>
      <c r="EH157" s="241">
        <f t="shared" si="153"/>
        <v>3.7166666666666667E-3</v>
      </c>
      <c r="EI157" s="237">
        <v>105</v>
      </c>
      <c r="EJ157" s="242">
        <f t="shared" si="164"/>
        <v>0</v>
      </c>
      <c r="EK157" s="242">
        <f t="shared" si="165"/>
        <v>0</v>
      </c>
      <c r="EL157" s="242">
        <f t="shared" si="36"/>
        <v>0</v>
      </c>
      <c r="EM157" s="242">
        <f t="shared" si="115"/>
        <v>0</v>
      </c>
      <c r="EN157" s="243">
        <f t="shared" si="154"/>
        <v>0</v>
      </c>
      <c r="EO157" s="248"/>
      <c r="EP157" s="241">
        <f t="shared" si="109"/>
        <v>3.4599999999999999E-2</v>
      </c>
      <c r="EQ157" s="241">
        <f t="shared" si="155"/>
        <v>2.8833333333333332E-3</v>
      </c>
      <c r="ER157" s="237">
        <v>105</v>
      </c>
      <c r="ES157" s="242">
        <f t="shared" si="166"/>
        <v>0</v>
      </c>
      <c r="ET157" s="242">
        <f t="shared" si="167"/>
        <v>0</v>
      </c>
      <c r="EU157" s="242">
        <f t="shared" si="38"/>
        <v>0</v>
      </c>
      <c r="EV157" s="242">
        <f t="shared" si="116"/>
        <v>0</v>
      </c>
      <c r="EW157" s="243">
        <f t="shared" si="156"/>
        <v>0</v>
      </c>
    </row>
    <row r="158" spans="1:153" ht="14.25" customHeight="1" thickBot="1" x14ac:dyDescent="0.25">
      <c r="A158" s="3">
        <f t="shared" si="117"/>
        <v>3194</v>
      </c>
      <c r="B158" s="237">
        <v>106</v>
      </c>
      <c r="C158" s="238">
        <f t="shared" si="118"/>
        <v>247681.7472515328</v>
      </c>
      <c r="D158" s="238">
        <f t="shared" si="5"/>
        <v>3145.2470524113855</v>
      </c>
      <c r="E158" s="238">
        <f t="shared" si="6"/>
        <v>2574.2030240259087</v>
      </c>
      <c r="F158" s="238">
        <f t="shared" si="7"/>
        <v>571.04402838547696</v>
      </c>
      <c r="G158" s="239">
        <f t="shared" si="119"/>
        <v>333396.18755560624</v>
      </c>
      <c r="I158" s="240">
        <f>VLOOKUP(K158,[2]תחזיות!$B$4:$H$1000,5)</f>
        <v>1.1960100000000029E-2</v>
      </c>
      <c r="J158" s="134">
        <f t="shared" si="8"/>
        <v>9.9667500000000242E-4</v>
      </c>
      <c r="K158" s="237">
        <v>106</v>
      </c>
      <c r="L158" s="242">
        <f t="shared" si="120"/>
        <v>18578.540542810686</v>
      </c>
      <c r="M158" s="242">
        <f t="shared" si="44"/>
        <v>262.59190993180619</v>
      </c>
      <c r="N158" s="242">
        <f t="shared" si="9"/>
        <v>233.77796973809518</v>
      </c>
      <c r="O158" s="242">
        <f t="shared" si="10"/>
        <v>28.813940193711002</v>
      </c>
      <c r="P158" s="243">
        <f t="shared" si="121"/>
        <v>26493.329944732395</v>
      </c>
      <c r="Q158" s="244"/>
      <c r="R158" s="240">
        <f>VLOOKUP(T158,[2]תחזיות!$B$4:$H$1000,7)</f>
        <v>2.0332170000000049E-2</v>
      </c>
      <c r="S158" s="134">
        <f t="shared" si="11"/>
        <v>1.694347500000004E-3</v>
      </c>
      <c r="T158" s="237">
        <v>106</v>
      </c>
      <c r="U158" s="242">
        <f t="shared" si="122"/>
        <v>19847.374929812868</v>
      </c>
      <c r="V158" s="242">
        <f t="shared" si="47"/>
        <v>280.52580760812219</v>
      </c>
      <c r="W158" s="242">
        <f t="shared" si="12"/>
        <v>249.74399926790318</v>
      </c>
      <c r="X158" s="242">
        <f t="shared" si="48"/>
        <v>30.781808340219012</v>
      </c>
      <c r="Y158" s="243">
        <f t="shared" si="123"/>
        <v>27354.708100645745</v>
      </c>
      <c r="Z158" s="245"/>
      <c r="AA158" s="240">
        <f>VLOOKUP(AC158,[2]תחזיות!$B$4:$H$1000,6)</f>
        <v>1.0872818181818207E-2</v>
      </c>
      <c r="AB158" s="134">
        <f t="shared" si="13"/>
        <v>9.0606818181818399E-4</v>
      </c>
      <c r="AC158" s="237">
        <v>106</v>
      </c>
      <c r="AD158" s="242">
        <f t="shared" si="124"/>
        <v>18419.931954681208</v>
      </c>
      <c r="AE158" s="242">
        <f t="shared" si="51"/>
        <v>260.35011209023008</v>
      </c>
      <c r="AF158" s="242">
        <f t="shared" si="14"/>
        <v>231.78216206792359</v>
      </c>
      <c r="AG158" s="242">
        <f t="shared" si="52"/>
        <v>28.567950022306487</v>
      </c>
      <c r="AH158" s="243">
        <f t="shared" si="125"/>
        <v>26384.43396058771</v>
      </c>
      <c r="AI158" s="245"/>
      <c r="AJ158" s="241">
        <f t="shared" si="105"/>
        <v>3.5019999999999996E-2</v>
      </c>
      <c r="AK158" s="241">
        <f t="shared" si="126"/>
        <v>2.9183333333333331E-3</v>
      </c>
      <c r="AL158" s="240">
        <f>VLOOKUP(AN158,[2]תחזיות!$B$4:$H$1000,5)</f>
        <v>1.1960100000000029E-2</v>
      </c>
      <c r="AM158" s="134">
        <f t="shared" si="110"/>
        <v>9.9667500000000242E-4</v>
      </c>
      <c r="AN158" s="237">
        <v>106</v>
      </c>
      <c r="AO158" s="242">
        <f t="shared" si="127"/>
        <v>0</v>
      </c>
      <c r="AP158" s="242">
        <f t="shared" si="157"/>
        <v>0</v>
      </c>
      <c r="AQ158" s="242">
        <f t="shared" si="16"/>
        <v>0</v>
      </c>
      <c r="AR158" s="242">
        <f t="shared" si="128"/>
        <v>0</v>
      </c>
      <c r="AS158" s="243">
        <f t="shared" si="129"/>
        <v>0</v>
      </c>
      <c r="AT158" s="244"/>
      <c r="AU158" s="241">
        <f t="shared" si="106"/>
        <v>3.7620000000000001E-2</v>
      </c>
      <c r="AV158" s="241">
        <f t="shared" si="130"/>
        <v>3.1350000000000002E-3</v>
      </c>
      <c r="AW158" s="240">
        <f>VLOOKUP(AY158,[2]תחזיות!$B$4:$H$1000,7)</f>
        <v>2.0332170000000049E-2</v>
      </c>
      <c r="AX158" s="134">
        <f t="shared" si="17"/>
        <v>1.694347500000004E-3</v>
      </c>
      <c r="AY158" s="237">
        <v>106</v>
      </c>
      <c r="AZ158" s="242">
        <f t="shared" si="131"/>
        <v>0</v>
      </c>
      <c r="BA158" s="242">
        <f t="shared" si="158"/>
        <v>0</v>
      </c>
      <c r="BB158" s="242">
        <f t="shared" si="18"/>
        <v>0</v>
      </c>
      <c r="BC158" s="242">
        <f t="shared" si="132"/>
        <v>0</v>
      </c>
      <c r="BD158" s="243">
        <f t="shared" si="133"/>
        <v>0</v>
      </c>
      <c r="BE158" s="245"/>
      <c r="BF158" s="245"/>
      <c r="BG158" s="245"/>
      <c r="BH158" s="240">
        <f>VLOOKUP(BJ158,[2]תחזיות!$B$4:$H$1000,6)</f>
        <v>1.0872818181818207E-2</v>
      </c>
      <c r="BI158" s="134">
        <f t="shared" si="19"/>
        <v>9.0606818181818399E-4</v>
      </c>
      <c r="BJ158" s="237">
        <v>106</v>
      </c>
      <c r="BK158" s="242">
        <f t="shared" si="134"/>
        <v>0</v>
      </c>
      <c r="BL158" s="242">
        <f t="shared" si="159"/>
        <v>0</v>
      </c>
      <c r="BM158" s="242">
        <f t="shared" si="20"/>
        <v>0</v>
      </c>
      <c r="BN158" s="242">
        <f t="shared" si="65"/>
        <v>0</v>
      </c>
      <c r="BO158" s="243">
        <f t="shared" si="135"/>
        <v>0</v>
      </c>
      <c r="BP158" s="245"/>
      <c r="BQ158" s="246">
        <f>VLOOKUP(BT158,[2]תחזיות!$B$4:$E$1000,2)</f>
        <v>2.8846659999999965E-2</v>
      </c>
      <c r="BR158" s="134">
        <f t="shared" si="21"/>
        <v>1.9872216666666637E-3</v>
      </c>
      <c r="BS158" s="3">
        <f t="shared" si="136"/>
        <v>3194</v>
      </c>
      <c r="BT158" s="237">
        <v>106</v>
      </c>
      <c r="BU158" s="238">
        <f t="shared" si="137"/>
        <v>130319.78842005157</v>
      </c>
      <c r="BV158" s="238">
        <f t="shared" si="138"/>
        <v>1195.3146106514303</v>
      </c>
      <c r="BW158" s="238">
        <f t="shared" si="22"/>
        <v>936.34030350768842</v>
      </c>
      <c r="BX158" s="238">
        <f t="shared" si="23"/>
        <v>258.97430714374184</v>
      </c>
      <c r="BY158" s="239">
        <f t="shared" si="139"/>
        <v>121385.84735899777</v>
      </c>
      <c r="CA158" s="246">
        <f>VLOOKUP(CD158,[2]תחזיות!$B$4:$E$1000,4)</f>
        <v>3.8077591199999955E-2</v>
      </c>
      <c r="CB158" s="134">
        <f t="shared" si="24"/>
        <v>2.7564659333333299E-3</v>
      </c>
      <c r="CC158" s="3">
        <f t="shared" si="140"/>
        <v>3194</v>
      </c>
      <c r="CD158" s="237">
        <v>106</v>
      </c>
      <c r="CE158" s="238">
        <f t="shared" si="141"/>
        <v>133979.82800247782</v>
      </c>
      <c r="CF158" s="238">
        <f t="shared" si="142"/>
        <v>1285.8231013484715</v>
      </c>
      <c r="CG158" s="238">
        <f t="shared" si="25"/>
        <v>916.5122697057825</v>
      </c>
      <c r="CH158" s="238">
        <f t="shared" si="26"/>
        <v>369.31083164268904</v>
      </c>
      <c r="CI158" s="239">
        <f t="shared" si="143"/>
        <v>128946.23117208204</v>
      </c>
      <c r="CJ158" s="1"/>
      <c r="CK158" s="246">
        <f>VLOOKUP(CN158,[2]תחזיות!$B$4:$E$1000,3)</f>
        <v>2.5084052173913015E-2</v>
      </c>
      <c r="CL158" s="134">
        <f t="shared" si="27"/>
        <v>1.6736710144927512E-3</v>
      </c>
      <c r="CM158" s="3">
        <f t="shared" si="144"/>
        <v>3194</v>
      </c>
      <c r="CN158" s="237">
        <v>106</v>
      </c>
      <c r="CO158" s="238">
        <f t="shared" si="145"/>
        <v>129106.74969279618</v>
      </c>
      <c r="CP158" s="238">
        <f t="shared" si="160"/>
        <v>1162.2688325759059</v>
      </c>
      <c r="CQ158" s="238">
        <f t="shared" si="28"/>
        <v>946.18660783970199</v>
      </c>
      <c r="CR158" s="238">
        <f t="shared" si="29"/>
        <v>216.08222473620387</v>
      </c>
      <c r="CS158" s="239">
        <f t="shared" si="146"/>
        <v>119166.80330793693</v>
      </c>
      <c r="CT158" s="1"/>
      <c r="CU158" s="237">
        <v>106</v>
      </c>
      <c r="CV158" s="238">
        <f t="shared" si="111"/>
        <v>396580.07621439506</v>
      </c>
      <c r="CW158" s="238">
        <f t="shared" si="111"/>
        <v>4603.1535729946218</v>
      </c>
      <c r="CX158" s="238">
        <f t="shared" si="111"/>
        <v>3744.3212972716924</v>
      </c>
      <c r="CY158" s="238">
        <f t="shared" si="111"/>
        <v>858.83227572292981</v>
      </c>
      <c r="CZ158" s="238">
        <f t="shared" si="111"/>
        <v>481275.36485933641</v>
      </c>
      <c r="DB158" s="237">
        <v>106</v>
      </c>
      <c r="DC158" s="238">
        <f t="shared" si="112"/>
        <v>401508.95018382347</v>
      </c>
      <c r="DD158" s="238">
        <f t="shared" si="112"/>
        <v>4711.5959613679788</v>
      </c>
      <c r="DE158" s="238">
        <f t="shared" si="112"/>
        <v>3740.4592929995943</v>
      </c>
      <c r="DF158" s="238">
        <f t="shared" si="112"/>
        <v>971.13666836838502</v>
      </c>
      <c r="DG158" s="238">
        <f t="shared" si="112"/>
        <v>489697.12682833406</v>
      </c>
      <c r="DH158" s="247"/>
      <c r="DI158" s="237">
        <v>106</v>
      </c>
      <c r="DJ158" s="238">
        <f t="shared" si="113"/>
        <v>395208.42889901018</v>
      </c>
      <c r="DK158" s="238">
        <f t="shared" si="113"/>
        <v>4567.8659970775216</v>
      </c>
      <c r="DL158" s="238">
        <f t="shared" si="113"/>
        <v>3752.1717939335344</v>
      </c>
      <c r="DM158" s="238">
        <f t="shared" si="113"/>
        <v>815.69420314398735</v>
      </c>
      <c r="DN158" s="238">
        <f t="shared" si="113"/>
        <v>478947.4248241309</v>
      </c>
      <c r="DP158" s="3">
        <f t="shared" si="147"/>
        <v>3194</v>
      </c>
      <c r="DQ158" s="237">
        <v>106</v>
      </c>
      <c r="DR158" s="238">
        <f t="shared" si="148"/>
        <v>0</v>
      </c>
      <c r="DS158" s="238">
        <f t="shared" si="149"/>
        <v>0</v>
      </c>
      <c r="DT158" s="238">
        <f t="shared" si="33"/>
        <v>0</v>
      </c>
      <c r="DU158" s="238">
        <f t="shared" si="150"/>
        <v>0</v>
      </c>
      <c r="DV158" s="239">
        <f t="shared" si="161"/>
        <v>0</v>
      </c>
      <c r="DX158" s="241">
        <f t="shared" si="107"/>
        <v>4.2499999999999996E-2</v>
      </c>
      <c r="DY158" s="241">
        <f t="shared" si="151"/>
        <v>3.5416666666666665E-3</v>
      </c>
      <c r="DZ158" s="237">
        <v>106</v>
      </c>
      <c r="EA158" s="242">
        <f t="shared" si="162"/>
        <v>0</v>
      </c>
      <c r="EB158" s="242">
        <f t="shared" si="163"/>
        <v>0</v>
      </c>
      <c r="EC158" s="242">
        <f t="shared" si="34"/>
        <v>0</v>
      </c>
      <c r="ED158" s="242">
        <f t="shared" si="114"/>
        <v>0</v>
      </c>
      <c r="EE158" s="243">
        <f t="shared" si="152"/>
        <v>0</v>
      </c>
      <c r="EF158" s="248"/>
      <c r="EG158" s="241">
        <f t="shared" si="108"/>
        <v>4.4600000000000001E-2</v>
      </c>
      <c r="EH158" s="241">
        <f t="shared" si="153"/>
        <v>3.7166666666666667E-3</v>
      </c>
      <c r="EI158" s="237">
        <v>106</v>
      </c>
      <c r="EJ158" s="242">
        <f t="shared" si="164"/>
        <v>0</v>
      </c>
      <c r="EK158" s="242">
        <f t="shared" si="165"/>
        <v>0</v>
      </c>
      <c r="EL158" s="242">
        <f t="shared" si="36"/>
        <v>0</v>
      </c>
      <c r="EM158" s="242">
        <f t="shared" si="115"/>
        <v>0</v>
      </c>
      <c r="EN158" s="243">
        <f t="shared" si="154"/>
        <v>0</v>
      </c>
      <c r="EO158" s="248"/>
      <c r="EP158" s="241">
        <f t="shared" si="109"/>
        <v>3.4599999999999999E-2</v>
      </c>
      <c r="EQ158" s="241">
        <f t="shared" si="155"/>
        <v>2.8833333333333332E-3</v>
      </c>
      <c r="ER158" s="237">
        <v>106</v>
      </c>
      <c r="ES158" s="242">
        <f t="shared" si="166"/>
        <v>0</v>
      </c>
      <c r="ET158" s="242">
        <f t="shared" si="167"/>
        <v>0</v>
      </c>
      <c r="EU158" s="242">
        <f t="shared" si="38"/>
        <v>0</v>
      </c>
      <c r="EV158" s="242">
        <f t="shared" si="116"/>
        <v>0</v>
      </c>
      <c r="EW158" s="243">
        <f t="shared" si="156"/>
        <v>0</v>
      </c>
    </row>
    <row r="159" spans="1:153" ht="14.25" customHeight="1" thickBot="1" x14ac:dyDescent="0.25">
      <c r="A159" s="3">
        <f t="shared" si="117"/>
        <v>3224</v>
      </c>
      <c r="B159" s="237">
        <v>107</v>
      </c>
      <c r="C159" s="238">
        <f t="shared" si="118"/>
        <v>245107.54422750688</v>
      </c>
      <c r="D159" s="238">
        <f t="shared" si="5"/>
        <v>3145.2470524113855</v>
      </c>
      <c r="E159" s="238">
        <f t="shared" si="6"/>
        <v>2580.1379921090793</v>
      </c>
      <c r="F159" s="238">
        <f t="shared" si="7"/>
        <v>565.10906030230615</v>
      </c>
      <c r="G159" s="239">
        <f t="shared" si="119"/>
        <v>336541.43460801762</v>
      </c>
      <c r="I159" s="240">
        <f>VLOOKUP(K159,[2]תחזיות!$B$4:$H$1000,5)</f>
        <v>1.197840000000003E-2</v>
      </c>
      <c r="J159" s="134">
        <f t="shared" si="8"/>
        <v>9.9820000000000247E-4</v>
      </c>
      <c r="K159" s="237">
        <v>107</v>
      </c>
      <c r="L159" s="242">
        <f t="shared" si="120"/>
        <v>18363.074315073034</v>
      </c>
      <c r="M159" s="242">
        <f t="shared" si="44"/>
        <v>262.85402917630017</v>
      </c>
      <c r="N159" s="242">
        <f t="shared" si="9"/>
        <v>234.37426114134897</v>
      </c>
      <c r="O159" s="242">
        <f t="shared" si="10"/>
        <v>28.479768034951217</v>
      </c>
      <c r="P159" s="243">
        <f t="shared" si="121"/>
        <v>26756.183973908694</v>
      </c>
      <c r="Q159" s="244"/>
      <c r="R159" s="240">
        <f>VLOOKUP(T159,[2]תחזיות!$B$4:$H$1000,7)</f>
        <v>2.036328000000005E-2</v>
      </c>
      <c r="S159" s="134">
        <f t="shared" si="11"/>
        <v>1.6969400000000042E-3</v>
      </c>
      <c r="T159" s="237">
        <v>107</v>
      </c>
      <c r="U159" s="242">
        <f t="shared" si="122"/>
        <v>19630.886934376245</v>
      </c>
      <c r="V159" s="242">
        <f t="shared" si="47"/>
        <v>281.0018430720848</v>
      </c>
      <c r="W159" s="242">
        <f t="shared" si="12"/>
        <v>250.55579157664016</v>
      </c>
      <c r="X159" s="242">
        <f t="shared" si="48"/>
        <v>30.446051495444621</v>
      </c>
      <c r="Y159" s="243">
        <f t="shared" si="123"/>
        <v>27635.709943717829</v>
      </c>
      <c r="Z159" s="245"/>
      <c r="AA159" s="240">
        <f>VLOOKUP(AC159,[2]תחזיות!$B$4:$H$1000,6)</f>
        <v>1.0889454545454572E-2</v>
      </c>
      <c r="AB159" s="134">
        <f t="shared" si="13"/>
        <v>9.0745454545454766E-4</v>
      </c>
      <c r="AC159" s="237">
        <v>107</v>
      </c>
      <c r="AD159" s="242">
        <f t="shared" si="124"/>
        <v>18204.654711815998</v>
      </c>
      <c r="AE159" s="242">
        <f t="shared" si="51"/>
        <v>260.58636798285602</v>
      </c>
      <c r="AF159" s="242">
        <f t="shared" si="14"/>
        <v>232.35229701777104</v>
      </c>
      <c r="AG159" s="242">
        <f t="shared" si="52"/>
        <v>28.234070965084978</v>
      </c>
      <c r="AH159" s="243">
        <f t="shared" si="125"/>
        <v>26645.020328570565</v>
      </c>
      <c r="AI159" s="245"/>
      <c r="AJ159" s="241">
        <f t="shared" si="105"/>
        <v>3.5019999999999996E-2</v>
      </c>
      <c r="AK159" s="241">
        <f t="shared" si="126"/>
        <v>2.9183333333333331E-3</v>
      </c>
      <c r="AL159" s="240">
        <f>VLOOKUP(AN159,[2]תחזיות!$B$4:$H$1000,5)</f>
        <v>1.197840000000003E-2</v>
      </c>
      <c r="AM159" s="134">
        <f t="shared" si="110"/>
        <v>9.9820000000000247E-4</v>
      </c>
      <c r="AN159" s="237">
        <v>107</v>
      </c>
      <c r="AO159" s="242">
        <f t="shared" si="127"/>
        <v>0</v>
      </c>
      <c r="AP159" s="242">
        <f t="shared" si="157"/>
        <v>0</v>
      </c>
      <c r="AQ159" s="242">
        <f t="shared" si="16"/>
        <v>0</v>
      </c>
      <c r="AR159" s="242">
        <f t="shared" si="128"/>
        <v>0</v>
      </c>
      <c r="AS159" s="243">
        <f t="shared" si="129"/>
        <v>0</v>
      </c>
      <c r="AT159" s="244"/>
      <c r="AU159" s="241">
        <f t="shared" si="106"/>
        <v>3.7620000000000001E-2</v>
      </c>
      <c r="AV159" s="241">
        <f t="shared" si="130"/>
        <v>3.1350000000000002E-3</v>
      </c>
      <c r="AW159" s="240">
        <f>VLOOKUP(AY159,[2]תחזיות!$B$4:$H$1000,7)</f>
        <v>2.036328000000005E-2</v>
      </c>
      <c r="AX159" s="134">
        <f t="shared" si="17"/>
        <v>1.6969400000000042E-3</v>
      </c>
      <c r="AY159" s="237">
        <v>107</v>
      </c>
      <c r="AZ159" s="242">
        <f t="shared" si="131"/>
        <v>0</v>
      </c>
      <c r="BA159" s="242">
        <f t="shared" si="158"/>
        <v>0</v>
      </c>
      <c r="BB159" s="242">
        <f t="shared" si="18"/>
        <v>0</v>
      </c>
      <c r="BC159" s="242">
        <f t="shared" si="132"/>
        <v>0</v>
      </c>
      <c r="BD159" s="243">
        <f t="shared" si="133"/>
        <v>0</v>
      </c>
      <c r="BE159" s="245"/>
      <c r="BF159" s="245"/>
      <c r="BG159" s="245"/>
      <c r="BH159" s="240">
        <f>VLOOKUP(BJ159,[2]תחזיות!$B$4:$H$1000,6)</f>
        <v>1.0889454545454572E-2</v>
      </c>
      <c r="BI159" s="134">
        <f t="shared" si="19"/>
        <v>9.0745454545454766E-4</v>
      </c>
      <c r="BJ159" s="237">
        <v>107</v>
      </c>
      <c r="BK159" s="242">
        <f t="shared" si="134"/>
        <v>0</v>
      </c>
      <c r="BL159" s="242">
        <f t="shared" si="159"/>
        <v>0</v>
      </c>
      <c r="BM159" s="242">
        <f t="shared" si="20"/>
        <v>0</v>
      </c>
      <c r="BN159" s="242">
        <f t="shared" si="65"/>
        <v>0</v>
      </c>
      <c r="BO159" s="243">
        <f t="shared" si="135"/>
        <v>0</v>
      </c>
      <c r="BP159" s="245"/>
      <c r="BQ159" s="246">
        <f>VLOOKUP(BT159,[2]תחזיות!$B$4:$E$1000,2)</f>
        <v>2.8978139999999965E-2</v>
      </c>
      <c r="BR159" s="134">
        <f t="shared" si="21"/>
        <v>1.9981783333333303E-3</v>
      </c>
      <c r="BS159" s="3">
        <f t="shared" si="136"/>
        <v>3224</v>
      </c>
      <c r="BT159" s="237">
        <v>107</v>
      </c>
      <c r="BU159" s="238">
        <f t="shared" si="137"/>
        <v>129383.44811654388</v>
      </c>
      <c r="BV159" s="238">
        <f t="shared" si="138"/>
        <v>1196.0864632490125</v>
      </c>
      <c r="BW159" s="238">
        <f t="shared" si="22"/>
        <v>937.55526053057747</v>
      </c>
      <c r="BX159" s="238">
        <f t="shared" si="23"/>
        <v>258.53120271843505</v>
      </c>
      <c r="BY159" s="239">
        <f t="shared" si="139"/>
        <v>122581.93382224678</v>
      </c>
      <c r="CA159" s="246">
        <f>VLOOKUP(CD159,[2]תחזיות!$B$4:$E$1000,4)</f>
        <v>3.8251144799999956E-2</v>
      </c>
      <c r="CB159" s="134">
        <f t="shared" si="24"/>
        <v>2.77092873333333E-3</v>
      </c>
      <c r="CC159" s="3">
        <f t="shared" si="140"/>
        <v>3224</v>
      </c>
      <c r="CD159" s="237">
        <v>107</v>
      </c>
      <c r="CE159" s="238">
        <f t="shared" si="141"/>
        <v>133063.31573277203</v>
      </c>
      <c r="CF159" s="238">
        <f t="shared" si="142"/>
        <v>1286.9007314821056</v>
      </c>
      <c r="CG159" s="238">
        <f t="shared" si="25"/>
        <v>918.1917665655626</v>
      </c>
      <c r="CH159" s="238">
        <f t="shared" si="26"/>
        <v>368.70896491654293</v>
      </c>
      <c r="CI159" s="239">
        <f t="shared" si="143"/>
        <v>130233.13190356415</v>
      </c>
      <c r="CJ159" s="1"/>
      <c r="CK159" s="246">
        <f>VLOOKUP(CN159,[2]תחזיות!$B$4:$E$1000,3)</f>
        <v>2.5198382608695623E-2</v>
      </c>
      <c r="CL159" s="134">
        <f t="shared" si="27"/>
        <v>1.6831985507246353E-3</v>
      </c>
      <c r="CM159" s="3">
        <f t="shared" si="144"/>
        <v>3224</v>
      </c>
      <c r="CN159" s="237">
        <v>107</v>
      </c>
      <c r="CO159" s="238">
        <f t="shared" si="145"/>
        <v>128160.56308495648</v>
      </c>
      <c r="CP159" s="238">
        <f t="shared" si="160"/>
        <v>1162.9259233065768</v>
      </c>
      <c r="CQ159" s="238">
        <f t="shared" si="28"/>
        <v>947.20624926192488</v>
      </c>
      <c r="CR159" s="238">
        <f t="shared" si="29"/>
        <v>215.71967404465192</v>
      </c>
      <c r="CS159" s="239">
        <f t="shared" si="146"/>
        <v>120329.72923124352</v>
      </c>
      <c r="CT159" s="1"/>
      <c r="CU159" s="237">
        <v>107</v>
      </c>
      <c r="CV159" s="238">
        <f t="shared" si="111"/>
        <v>392854.06665912375</v>
      </c>
      <c r="CW159" s="238">
        <f t="shared" si="111"/>
        <v>4604.1875448366982</v>
      </c>
      <c r="CX159" s="238">
        <f t="shared" si="111"/>
        <v>3752.0675137810058</v>
      </c>
      <c r="CY159" s="238">
        <f t="shared" si="111"/>
        <v>852.12003105569238</v>
      </c>
      <c r="CZ159" s="238">
        <f t="shared" si="111"/>
        <v>485879.55240417307</v>
      </c>
      <c r="DB159" s="237">
        <v>107</v>
      </c>
      <c r="DC159" s="238">
        <f t="shared" si="112"/>
        <v>397801.74689465517</v>
      </c>
      <c r="DD159" s="238">
        <f t="shared" si="112"/>
        <v>4713.1496269655763</v>
      </c>
      <c r="DE159" s="238">
        <f t="shared" si="112"/>
        <v>3748.885550251282</v>
      </c>
      <c r="DF159" s="238">
        <f t="shared" si="112"/>
        <v>964.26407671429365</v>
      </c>
      <c r="DG159" s="238">
        <f t="shared" si="112"/>
        <v>494410.27645529958</v>
      </c>
      <c r="DH159" s="247"/>
      <c r="DI159" s="237">
        <v>107</v>
      </c>
      <c r="DJ159" s="238">
        <f t="shared" si="113"/>
        <v>391472.76202427939</v>
      </c>
      <c r="DK159" s="238">
        <f t="shared" si="113"/>
        <v>4568.7593437008181</v>
      </c>
      <c r="DL159" s="238">
        <f t="shared" si="113"/>
        <v>3759.696538388775</v>
      </c>
      <c r="DM159" s="238">
        <f t="shared" si="113"/>
        <v>809.062805312043</v>
      </c>
      <c r="DN159" s="238">
        <f t="shared" si="113"/>
        <v>483516.18416783167</v>
      </c>
      <c r="DP159" s="3">
        <f t="shared" si="147"/>
        <v>3224</v>
      </c>
      <c r="DQ159" s="237">
        <v>107</v>
      </c>
      <c r="DR159" s="238">
        <f t="shared" si="148"/>
        <v>0</v>
      </c>
      <c r="DS159" s="238">
        <f t="shared" si="149"/>
        <v>0</v>
      </c>
      <c r="DT159" s="238">
        <f t="shared" si="33"/>
        <v>0</v>
      </c>
      <c r="DU159" s="238">
        <f t="shared" si="150"/>
        <v>0</v>
      </c>
      <c r="DV159" s="239">
        <f t="shared" si="161"/>
        <v>0</v>
      </c>
      <c r="DX159" s="241">
        <f t="shared" si="107"/>
        <v>4.2499999999999996E-2</v>
      </c>
      <c r="DY159" s="241">
        <f t="shared" si="151"/>
        <v>3.5416666666666665E-3</v>
      </c>
      <c r="DZ159" s="237">
        <v>107</v>
      </c>
      <c r="EA159" s="242">
        <f t="shared" si="162"/>
        <v>0</v>
      </c>
      <c r="EB159" s="242">
        <f t="shared" si="163"/>
        <v>0</v>
      </c>
      <c r="EC159" s="242">
        <f t="shared" si="34"/>
        <v>0</v>
      </c>
      <c r="ED159" s="242">
        <f t="shared" si="114"/>
        <v>0</v>
      </c>
      <c r="EE159" s="243">
        <f t="shared" si="152"/>
        <v>0</v>
      </c>
      <c r="EF159" s="248"/>
      <c r="EG159" s="241">
        <f t="shared" si="108"/>
        <v>4.4600000000000001E-2</v>
      </c>
      <c r="EH159" s="241">
        <f t="shared" si="153"/>
        <v>3.7166666666666667E-3</v>
      </c>
      <c r="EI159" s="237">
        <v>107</v>
      </c>
      <c r="EJ159" s="242">
        <f t="shared" si="164"/>
        <v>0</v>
      </c>
      <c r="EK159" s="242">
        <f t="shared" si="165"/>
        <v>0</v>
      </c>
      <c r="EL159" s="242">
        <f t="shared" si="36"/>
        <v>0</v>
      </c>
      <c r="EM159" s="242">
        <f t="shared" si="115"/>
        <v>0</v>
      </c>
      <c r="EN159" s="243">
        <f t="shared" si="154"/>
        <v>0</v>
      </c>
      <c r="EO159" s="248"/>
      <c r="EP159" s="241">
        <f t="shared" si="109"/>
        <v>3.4599999999999999E-2</v>
      </c>
      <c r="EQ159" s="241">
        <f t="shared" si="155"/>
        <v>2.8833333333333332E-3</v>
      </c>
      <c r="ER159" s="237">
        <v>107</v>
      </c>
      <c r="ES159" s="242">
        <f t="shared" si="166"/>
        <v>0</v>
      </c>
      <c r="ET159" s="242">
        <f t="shared" si="167"/>
        <v>0</v>
      </c>
      <c r="EU159" s="242">
        <f t="shared" si="38"/>
        <v>0</v>
      </c>
      <c r="EV159" s="242">
        <f t="shared" si="116"/>
        <v>0</v>
      </c>
      <c r="EW159" s="243">
        <f t="shared" si="156"/>
        <v>0</v>
      </c>
    </row>
    <row r="160" spans="1:153" ht="14.25" customHeight="1" thickBot="1" x14ac:dyDescent="0.25">
      <c r="A160" s="3">
        <f t="shared" si="117"/>
        <v>3255</v>
      </c>
      <c r="B160" s="237">
        <v>108</v>
      </c>
      <c r="C160" s="238">
        <f t="shared" si="118"/>
        <v>242527.40623539779</v>
      </c>
      <c r="D160" s="238">
        <f t="shared" si="5"/>
        <v>3145.2470524113855</v>
      </c>
      <c r="E160" s="238">
        <f t="shared" si="6"/>
        <v>2586.0866435908865</v>
      </c>
      <c r="F160" s="238">
        <f t="shared" si="7"/>
        <v>559.16040882049913</v>
      </c>
      <c r="G160" s="239">
        <f t="shared" si="119"/>
        <v>339686.68166042899</v>
      </c>
      <c r="I160" s="240">
        <f>VLOOKUP(K160,[2]תחזיות!$B$4:$H$1000,5)</f>
        <v>1.199670000000003E-2</v>
      </c>
      <c r="J160" s="134">
        <f t="shared" si="8"/>
        <v>9.9972500000000252E-4</v>
      </c>
      <c r="K160" s="237">
        <v>108</v>
      </c>
      <c r="L160" s="242">
        <f t="shared" si="120"/>
        <v>18146.823768593105</v>
      </c>
      <c r="M160" s="242">
        <f t="shared" si="44"/>
        <v>263.11681092061849</v>
      </c>
      <c r="N160" s="242">
        <f t="shared" si="9"/>
        <v>234.97243146469864</v>
      </c>
      <c r="O160" s="242">
        <f t="shared" si="10"/>
        <v>28.144379455919847</v>
      </c>
      <c r="P160" s="243">
        <f t="shared" si="121"/>
        <v>27019.300784829313</v>
      </c>
      <c r="Q160" s="244"/>
      <c r="R160" s="240">
        <f>VLOOKUP(T160,[2]תחזיות!$B$4:$H$1000,7)</f>
        <v>2.039439000000005E-2</v>
      </c>
      <c r="S160" s="134">
        <f t="shared" si="11"/>
        <v>1.6995325000000042E-3</v>
      </c>
      <c r="T160" s="237">
        <v>108</v>
      </c>
      <c r="U160" s="242">
        <f t="shared" si="122"/>
        <v>19413.268645437554</v>
      </c>
      <c r="V160" s="242">
        <f t="shared" si="47"/>
        <v>281.47941483694564</v>
      </c>
      <c r="W160" s="242">
        <f t="shared" si="12"/>
        <v>251.37087318777168</v>
      </c>
      <c r="X160" s="242">
        <f t="shared" si="48"/>
        <v>30.108541649173965</v>
      </c>
      <c r="Y160" s="243">
        <f t="shared" si="123"/>
        <v>27917.189358554777</v>
      </c>
      <c r="Z160" s="245"/>
      <c r="AA160" s="240">
        <f>VLOOKUP(AC160,[2]תחזיות!$B$4:$H$1000,6)</f>
        <v>1.0906090909090936E-2</v>
      </c>
      <c r="AB160" s="134">
        <f t="shared" si="13"/>
        <v>9.0884090909091133E-4</v>
      </c>
      <c r="AC160" s="237">
        <v>108</v>
      </c>
      <c r="AD160" s="242">
        <f t="shared" si="124"/>
        <v>17988.636378463347</v>
      </c>
      <c r="AE160" s="242">
        <f t="shared" si="51"/>
        <v>260.82319953443016</v>
      </c>
      <c r="AF160" s="242">
        <f t="shared" si="14"/>
        <v>232.92415700301711</v>
      </c>
      <c r="AG160" s="242">
        <f t="shared" si="52"/>
        <v>27.899042531413045</v>
      </c>
      <c r="AH160" s="243">
        <f t="shared" si="125"/>
        <v>26905.843528104993</v>
      </c>
      <c r="AI160" s="245"/>
      <c r="AJ160" s="241">
        <f t="shared" si="105"/>
        <v>3.5019999999999996E-2</v>
      </c>
      <c r="AK160" s="241">
        <f t="shared" si="126"/>
        <v>2.9183333333333331E-3</v>
      </c>
      <c r="AL160" s="240">
        <f>VLOOKUP(AN160,[2]תחזיות!$B$4:$H$1000,5)</f>
        <v>1.199670000000003E-2</v>
      </c>
      <c r="AM160" s="134">
        <f t="shared" si="110"/>
        <v>9.9972500000000252E-4</v>
      </c>
      <c r="AN160" s="237">
        <v>108</v>
      </c>
      <c r="AO160" s="242">
        <f t="shared" si="127"/>
        <v>0</v>
      </c>
      <c r="AP160" s="242">
        <f t="shared" si="157"/>
        <v>0</v>
      </c>
      <c r="AQ160" s="242">
        <f t="shared" si="16"/>
        <v>0</v>
      </c>
      <c r="AR160" s="242">
        <f t="shared" si="128"/>
        <v>0</v>
      </c>
      <c r="AS160" s="243">
        <f t="shared" si="129"/>
        <v>0</v>
      </c>
      <c r="AT160" s="244"/>
      <c r="AU160" s="241">
        <f t="shared" si="106"/>
        <v>3.7620000000000001E-2</v>
      </c>
      <c r="AV160" s="241">
        <f t="shared" si="130"/>
        <v>3.1350000000000002E-3</v>
      </c>
      <c r="AW160" s="240">
        <f>VLOOKUP(AY160,[2]תחזיות!$B$4:$H$1000,7)</f>
        <v>2.039439000000005E-2</v>
      </c>
      <c r="AX160" s="134">
        <f t="shared" si="17"/>
        <v>1.6995325000000042E-3</v>
      </c>
      <c r="AY160" s="237">
        <v>108</v>
      </c>
      <c r="AZ160" s="242">
        <f t="shared" si="131"/>
        <v>0</v>
      </c>
      <c r="BA160" s="242">
        <f t="shared" si="158"/>
        <v>0</v>
      </c>
      <c r="BB160" s="242">
        <f t="shared" si="18"/>
        <v>0</v>
      </c>
      <c r="BC160" s="242">
        <f t="shared" si="132"/>
        <v>0</v>
      </c>
      <c r="BD160" s="243">
        <f t="shared" si="133"/>
        <v>0</v>
      </c>
      <c r="BE160" s="245"/>
      <c r="BF160" s="245"/>
      <c r="BG160" s="245"/>
      <c r="BH160" s="240">
        <f>VLOOKUP(BJ160,[2]תחזיות!$B$4:$H$1000,6)</f>
        <v>1.0906090909090936E-2</v>
      </c>
      <c r="BI160" s="134">
        <f t="shared" si="19"/>
        <v>9.0884090909091133E-4</v>
      </c>
      <c r="BJ160" s="237">
        <v>108</v>
      </c>
      <c r="BK160" s="242">
        <f t="shared" si="134"/>
        <v>0</v>
      </c>
      <c r="BL160" s="242">
        <f t="shared" si="159"/>
        <v>0</v>
      </c>
      <c r="BM160" s="242">
        <f t="shared" si="20"/>
        <v>0</v>
      </c>
      <c r="BN160" s="242">
        <f t="shared" si="65"/>
        <v>0</v>
      </c>
      <c r="BO160" s="243">
        <f t="shared" si="135"/>
        <v>0</v>
      </c>
      <c r="BP160" s="245"/>
      <c r="BQ160" s="246">
        <f>VLOOKUP(BT160,[2]תחזיות!$B$4:$E$1000,2)</f>
        <v>2.9109619999999965E-2</v>
      </c>
      <c r="BR160" s="134">
        <f t="shared" si="21"/>
        <v>2.009134999999997E-3</v>
      </c>
      <c r="BS160" s="3">
        <f t="shared" si="136"/>
        <v>3255</v>
      </c>
      <c r="BT160" s="237">
        <v>108</v>
      </c>
      <c r="BU160" s="238">
        <f t="shared" si="137"/>
        <v>128445.89285601331</v>
      </c>
      <c r="BV160" s="238">
        <f t="shared" si="138"/>
        <v>1196.8526146117442</v>
      </c>
      <c r="BW160" s="238">
        <f t="shared" si="22"/>
        <v>938.78747566847835</v>
      </c>
      <c r="BX160" s="238">
        <f t="shared" si="23"/>
        <v>258.06513894326588</v>
      </c>
      <c r="BY160" s="239">
        <f t="shared" si="139"/>
        <v>123778.78643685853</v>
      </c>
      <c r="CA160" s="246">
        <f>VLOOKUP(CD160,[2]תחזיות!$B$4:$E$1000,4)</f>
        <v>3.8424698399999957E-2</v>
      </c>
      <c r="CB160" s="134">
        <f t="shared" si="24"/>
        <v>2.7853915333333301E-3</v>
      </c>
      <c r="CC160" s="3">
        <f t="shared" si="140"/>
        <v>3255</v>
      </c>
      <c r="CD160" s="237">
        <v>108</v>
      </c>
      <c r="CE160" s="238">
        <f t="shared" si="141"/>
        <v>132145.12396620648</v>
      </c>
      <c r="CF160" s="238">
        <f t="shared" si="142"/>
        <v>1287.9706704036746</v>
      </c>
      <c r="CG160" s="238">
        <f t="shared" si="25"/>
        <v>919.89476093691974</v>
      </c>
      <c r="CH160" s="238">
        <f t="shared" si="26"/>
        <v>368.07590946675487</v>
      </c>
      <c r="CI160" s="239">
        <f t="shared" si="143"/>
        <v>131521.10257396783</v>
      </c>
      <c r="CJ160" s="1"/>
      <c r="CK160" s="246">
        <f>VLOOKUP(CN160,[2]תחזיות!$B$4:$E$1000,3)</f>
        <v>2.5312713043478232E-2</v>
      </c>
      <c r="CL160" s="134">
        <f t="shared" si="27"/>
        <v>1.6927260869565193E-3</v>
      </c>
      <c r="CM160" s="3">
        <f t="shared" si="144"/>
        <v>3255</v>
      </c>
      <c r="CN160" s="237">
        <v>108</v>
      </c>
      <c r="CO160" s="238">
        <f t="shared" si="145"/>
        <v>127213.35683569455</v>
      </c>
      <c r="CP160" s="238">
        <f t="shared" si="160"/>
        <v>1163.578092746897</v>
      </c>
      <c r="CQ160" s="238">
        <f t="shared" si="28"/>
        <v>948.24072502180843</v>
      </c>
      <c r="CR160" s="238">
        <f t="shared" si="29"/>
        <v>215.3373677250886</v>
      </c>
      <c r="CS160" s="239">
        <f t="shared" si="146"/>
        <v>121493.30732399042</v>
      </c>
      <c r="CT160" s="1"/>
      <c r="CU160" s="237">
        <v>108</v>
      </c>
      <c r="CV160" s="238">
        <f t="shared" si="111"/>
        <v>389120.12286000419</v>
      </c>
      <c r="CW160" s="238">
        <f t="shared" si="111"/>
        <v>4605.216477943748</v>
      </c>
      <c r="CX160" s="238">
        <f t="shared" si="111"/>
        <v>3759.8465507240635</v>
      </c>
      <c r="CY160" s="238">
        <f t="shared" si="111"/>
        <v>845.36992721968488</v>
      </c>
      <c r="CZ160" s="238">
        <f t="shared" si="111"/>
        <v>490484.76888211683</v>
      </c>
      <c r="DB160" s="237">
        <v>108</v>
      </c>
      <c r="DC160" s="238">
        <f t="shared" si="112"/>
        <v>394085.79884704179</v>
      </c>
      <c r="DD160" s="238">
        <f t="shared" si="112"/>
        <v>4714.6971376520059</v>
      </c>
      <c r="DE160" s="238">
        <f t="shared" si="112"/>
        <v>3757.3522777155777</v>
      </c>
      <c r="DF160" s="238">
        <f t="shared" si="112"/>
        <v>957.34485993642795</v>
      </c>
      <c r="DG160" s="238">
        <f t="shared" si="112"/>
        <v>499124.9735929516</v>
      </c>
      <c r="DH160" s="247"/>
      <c r="DI160" s="237">
        <v>108</v>
      </c>
      <c r="DJ160" s="238">
        <f t="shared" si="113"/>
        <v>387729.39944955567</v>
      </c>
      <c r="DK160" s="238">
        <f t="shared" si="113"/>
        <v>4569.6483446927123</v>
      </c>
      <c r="DL160" s="238">
        <f t="shared" si="113"/>
        <v>3767.2515256157121</v>
      </c>
      <c r="DM160" s="238">
        <f t="shared" si="113"/>
        <v>802.39681907700083</v>
      </c>
      <c r="DN160" s="238">
        <f t="shared" si="113"/>
        <v>488085.83251252444</v>
      </c>
      <c r="DP160" s="3">
        <f t="shared" si="147"/>
        <v>3255</v>
      </c>
      <c r="DQ160" s="237">
        <v>108</v>
      </c>
      <c r="DR160" s="238">
        <f t="shared" si="148"/>
        <v>0</v>
      </c>
      <c r="DS160" s="238">
        <f t="shared" si="149"/>
        <v>0</v>
      </c>
      <c r="DT160" s="238">
        <f t="shared" si="33"/>
        <v>0</v>
      </c>
      <c r="DU160" s="238">
        <f t="shared" si="150"/>
        <v>0</v>
      </c>
      <c r="DV160" s="239">
        <f t="shared" si="161"/>
        <v>0</v>
      </c>
      <c r="DX160" s="241">
        <f t="shared" si="107"/>
        <v>4.2499999999999996E-2</v>
      </c>
      <c r="DY160" s="241">
        <f t="shared" si="151"/>
        <v>3.5416666666666665E-3</v>
      </c>
      <c r="DZ160" s="237">
        <v>108</v>
      </c>
      <c r="EA160" s="242">
        <f t="shared" si="162"/>
        <v>0</v>
      </c>
      <c r="EB160" s="242">
        <f t="shared" si="163"/>
        <v>0</v>
      </c>
      <c r="EC160" s="242">
        <f t="shared" si="34"/>
        <v>0</v>
      </c>
      <c r="ED160" s="242">
        <f t="shared" si="114"/>
        <v>0</v>
      </c>
      <c r="EE160" s="243">
        <f t="shared" si="152"/>
        <v>0</v>
      </c>
      <c r="EF160" s="248"/>
      <c r="EG160" s="241">
        <f t="shared" si="108"/>
        <v>4.4600000000000001E-2</v>
      </c>
      <c r="EH160" s="241">
        <f t="shared" si="153"/>
        <v>3.7166666666666667E-3</v>
      </c>
      <c r="EI160" s="237">
        <v>108</v>
      </c>
      <c r="EJ160" s="242">
        <f t="shared" si="164"/>
        <v>0</v>
      </c>
      <c r="EK160" s="242">
        <f t="shared" si="165"/>
        <v>0</v>
      </c>
      <c r="EL160" s="242">
        <f t="shared" si="36"/>
        <v>0</v>
      </c>
      <c r="EM160" s="242">
        <f t="shared" si="115"/>
        <v>0</v>
      </c>
      <c r="EN160" s="243">
        <f t="shared" si="154"/>
        <v>0</v>
      </c>
      <c r="EO160" s="248"/>
      <c r="EP160" s="241">
        <f t="shared" si="109"/>
        <v>3.4599999999999999E-2</v>
      </c>
      <c r="EQ160" s="241">
        <f t="shared" si="155"/>
        <v>2.8833333333333332E-3</v>
      </c>
      <c r="ER160" s="237">
        <v>108</v>
      </c>
      <c r="ES160" s="242">
        <f t="shared" si="166"/>
        <v>0</v>
      </c>
      <c r="ET160" s="242">
        <f t="shared" si="167"/>
        <v>0</v>
      </c>
      <c r="EU160" s="242">
        <f t="shared" si="38"/>
        <v>0</v>
      </c>
      <c r="EV160" s="242">
        <f t="shared" si="116"/>
        <v>0</v>
      </c>
      <c r="EW160" s="243">
        <f t="shared" si="156"/>
        <v>0</v>
      </c>
    </row>
    <row r="161" spans="1:153" ht="14.25" customHeight="1" thickBot="1" x14ac:dyDescent="0.25">
      <c r="A161" s="3">
        <f t="shared" si="117"/>
        <v>3285</v>
      </c>
      <c r="B161" s="237">
        <v>109</v>
      </c>
      <c r="C161" s="238">
        <f t="shared" si="118"/>
        <v>239941.31959180691</v>
      </c>
      <c r="D161" s="238">
        <f t="shared" si="5"/>
        <v>3145.2470524113855</v>
      </c>
      <c r="E161" s="238">
        <f t="shared" si="6"/>
        <v>2592.0490100191655</v>
      </c>
      <c r="F161" s="238">
        <f t="shared" si="7"/>
        <v>553.19804239222015</v>
      </c>
      <c r="G161" s="239">
        <f t="shared" si="119"/>
        <v>342831.92871284037</v>
      </c>
      <c r="I161" s="240">
        <f>VLOOKUP(K161,[2]תחזיות!$B$4:$H$1000,5)</f>
        <v>1.2015000000000031E-2</v>
      </c>
      <c r="J161" s="134">
        <f t="shared" si="8"/>
        <v>1.0012500000000026E-3</v>
      </c>
      <c r="K161" s="237">
        <v>109</v>
      </c>
      <c r="L161" s="242">
        <f t="shared" si="120"/>
        <v>17929.785578279709</v>
      </c>
      <c r="M161" s="242">
        <f t="shared" si="44"/>
        <v>263.38025662755274</v>
      </c>
      <c r="N161" s="242">
        <f t="shared" si="9"/>
        <v>235.57248732790598</v>
      </c>
      <c r="O161" s="242">
        <f t="shared" si="10"/>
        <v>27.807769299646754</v>
      </c>
      <c r="P161" s="243">
        <f t="shared" si="121"/>
        <v>27282.681041456864</v>
      </c>
      <c r="Q161" s="244"/>
      <c r="R161" s="240">
        <f>VLOOKUP(T161,[2]תחזיות!$B$4:$H$1000,7)</f>
        <v>2.0425500000000051E-2</v>
      </c>
      <c r="S161" s="134">
        <f t="shared" si="11"/>
        <v>1.7021250000000042E-3</v>
      </c>
      <c r="T161" s="237">
        <v>109</v>
      </c>
      <c r="U161" s="242">
        <f t="shared" si="122"/>
        <v>19194.513717495374</v>
      </c>
      <c r="V161" s="242">
        <f t="shared" si="47"/>
        <v>281.95852798592495</v>
      </c>
      <c r="W161" s="242">
        <f t="shared" si="12"/>
        <v>252.18925902592056</v>
      </c>
      <c r="X161" s="242">
        <f t="shared" si="48"/>
        <v>29.769268960004382</v>
      </c>
      <c r="Y161" s="243">
        <f t="shared" si="123"/>
        <v>28199.147886540701</v>
      </c>
      <c r="Z161" s="245"/>
      <c r="AA161" s="240">
        <f>VLOOKUP(AC161,[2]תחזיות!$B$4:$H$1000,6)</f>
        <v>1.0922727272727299E-2</v>
      </c>
      <c r="AB161" s="134">
        <f t="shared" si="13"/>
        <v>9.102272727272749E-4</v>
      </c>
      <c r="AC161" s="237">
        <v>109</v>
      </c>
      <c r="AD161" s="242">
        <f t="shared" si="124"/>
        <v>17771.873954971001</v>
      </c>
      <c r="AE161" s="242">
        <f t="shared" si="51"/>
        <v>261.06060792400643</v>
      </c>
      <c r="AF161" s="242">
        <f t="shared" si="14"/>
        <v>233.49774785495421</v>
      </c>
      <c r="AG161" s="242">
        <f t="shared" si="52"/>
        <v>27.562860069052231</v>
      </c>
      <c r="AH161" s="243">
        <f t="shared" si="125"/>
        <v>27166.904136028999</v>
      </c>
      <c r="AI161" s="245"/>
      <c r="AJ161" s="241">
        <f t="shared" si="105"/>
        <v>3.5019999999999996E-2</v>
      </c>
      <c r="AK161" s="241">
        <f t="shared" si="126"/>
        <v>2.9183333333333331E-3</v>
      </c>
      <c r="AL161" s="240">
        <f>VLOOKUP(AN161,[2]תחזיות!$B$4:$H$1000,5)</f>
        <v>1.2015000000000031E-2</v>
      </c>
      <c r="AM161" s="134">
        <f t="shared" si="110"/>
        <v>1.0012500000000026E-3</v>
      </c>
      <c r="AN161" s="237">
        <v>109</v>
      </c>
      <c r="AO161" s="242">
        <f t="shared" si="127"/>
        <v>0</v>
      </c>
      <c r="AP161" s="242">
        <f t="shared" si="157"/>
        <v>0</v>
      </c>
      <c r="AQ161" s="242">
        <f t="shared" si="16"/>
        <v>0</v>
      </c>
      <c r="AR161" s="242">
        <f t="shared" si="128"/>
        <v>0</v>
      </c>
      <c r="AS161" s="243">
        <f t="shared" si="129"/>
        <v>0</v>
      </c>
      <c r="AT161" s="244"/>
      <c r="AU161" s="241">
        <f t="shared" si="106"/>
        <v>3.7620000000000001E-2</v>
      </c>
      <c r="AV161" s="241">
        <f t="shared" si="130"/>
        <v>3.1350000000000002E-3</v>
      </c>
      <c r="AW161" s="240">
        <f>VLOOKUP(AY161,[2]תחזיות!$B$4:$H$1000,7)</f>
        <v>2.0425500000000051E-2</v>
      </c>
      <c r="AX161" s="134">
        <f t="shared" si="17"/>
        <v>1.7021250000000042E-3</v>
      </c>
      <c r="AY161" s="237">
        <v>109</v>
      </c>
      <c r="AZ161" s="242">
        <f t="shared" si="131"/>
        <v>0</v>
      </c>
      <c r="BA161" s="242">
        <f t="shared" si="158"/>
        <v>0</v>
      </c>
      <c r="BB161" s="242">
        <f t="shared" si="18"/>
        <v>0</v>
      </c>
      <c r="BC161" s="242">
        <f t="shared" si="132"/>
        <v>0</v>
      </c>
      <c r="BD161" s="243">
        <f t="shared" si="133"/>
        <v>0</v>
      </c>
      <c r="BE161" s="245"/>
      <c r="BF161" s="245"/>
      <c r="BG161" s="245"/>
      <c r="BH161" s="240">
        <f>VLOOKUP(BJ161,[2]תחזיות!$B$4:$H$1000,6)</f>
        <v>1.0922727272727299E-2</v>
      </c>
      <c r="BI161" s="134">
        <f t="shared" si="19"/>
        <v>9.102272727272749E-4</v>
      </c>
      <c r="BJ161" s="237">
        <v>109</v>
      </c>
      <c r="BK161" s="242">
        <f t="shared" si="134"/>
        <v>0</v>
      </c>
      <c r="BL161" s="242">
        <f t="shared" si="159"/>
        <v>0</v>
      </c>
      <c r="BM161" s="242">
        <f t="shared" si="20"/>
        <v>0</v>
      </c>
      <c r="BN161" s="242">
        <f t="shared" si="65"/>
        <v>0</v>
      </c>
      <c r="BO161" s="243">
        <f t="shared" si="135"/>
        <v>0</v>
      </c>
      <c r="BP161" s="245"/>
      <c r="BQ161" s="246">
        <f>VLOOKUP(BT161,[2]תחזיות!$B$4:$E$1000,2)</f>
        <v>2.9241099999999964E-2</v>
      </c>
      <c r="BR161" s="134">
        <f t="shared" si="21"/>
        <v>2.0200916666666636E-3</v>
      </c>
      <c r="BS161" s="3">
        <f t="shared" si="136"/>
        <v>3285</v>
      </c>
      <c r="BT161" s="237">
        <v>109</v>
      </c>
      <c r="BU161" s="238">
        <f t="shared" si="137"/>
        <v>127507.10538034483</v>
      </c>
      <c r="BV161" s="238">
        <f t="shared" si="138"/>
        <v>1197.6130546896677</v>
      </c>
      <c r="BW161" s="238">
        <f t="shared" si="22"/>
        <v>940.03701367004498</v>
      </c>
      <c r="BX161" s="238">
        <f t="shared" si="23"/>
        <v>257.57604101962272</v>
      </c>
      <c r="BY161" s="239">
        <f t="shared" si="139"/>
        <v>124976.3994915482</v>
      </c>
      <c r="CA161" s="246">
        <f>VLOOKUP(CD161,[2]תחזיות!$B$4:$E$1000,4)</f>
        <v>3.8598251999999958E-2</v>
      </c>
      <c r="CB161" s="134">
        <f t="shared" si="24"/>
        <v>2.7998543333333302E-3</v>
      </c>
      <c r="CC161" s="3">
        <f t="shared" si="140"/>
        <v>3285</v>
      </c>
      <c r="CD161" s="237">
        <v>109</v>
      </c>
      <c r="CE161" s="238">
        <f t="shared" si="141"/>
        <v>131225.22920526957</v>
      </c>
      <c r="CF161" s="238">
        <f t="shared" si="142"/>
        <v>1289.0328998993282</v>
      </c>
      <c r="CG161" s="238">
        <f t="shared" si="25"/>
        <v>921.62137326629477</v>
      </c>
      <c r="CH161" s="238">
        <f t="shared" si="26"/>
        <v>367.41152663303347</v>
      </c>
      <c r="CI161" s="239">
        <f t="shared" si="143"/>
        <v>132810.13547386715</v>
      </c>
      <c r="CJ161" s="1"/>
      <c r="CK161" s="246">
        <f>VLOOKUP(CN161,[2]תחזיות!$B$4:$E$1000,3)</f>
        <v>2.5427043478260841E-2</v>
      </c>
      <c r="CL161" s="134">
        <f t="shared" si="27"/>
        <v>1.7022536231884034E-3</v>
      </c>
      <c r="CM161" s="3">
        <f t="shared" si="144"/>
        <v>3285</v>
      </c>
      <c r="CN161" s="237">
        <v>109</v>
      </c>
      <c r="CO161" s="238">
        <f t="shared" si="145"/>
        <v>126265.11611067274</v>
      </c>
      <c r="CP161" s="238">
        <f t="shared" si="160"/>
        <v>1164.2253334380266</v>
      </c>
      <c r="CQ161" s="238">
        <f t="shared" si="28"/>
        <v>949.29008205632954</v>
      </c>
      <c r="CR161" s="238">
        <f t="shared" si="29"/>
        <v>214.9352513816971</v>
      </c>
      <c r="CS161" s="239">
        <f t="shared" si="146"/>
        <v>122657.53265742844</v>
      </c>
      <c r="CT161" s="1"/>
      <c r="CU161" s="237">
        <v>109</v>
      </c>
      <c r="CV161" s="238">
        <f t="shared" si="111"/>
        <v>385378.21055043145</v>
      </c>
      <c r="CW161" s="238">
        <f t="shared" si="111"/>
        <v>4606.2403637286061</v>
      </c>
      <c r="CX161" s="238">
        <f t="shared" si="111"/>
        <v>3767.6585110171163</v>
      </c>
      <c r="CY161" s="238">
        <f t="shared" si="111"/>
        <v>838.58185271148955</v>
      </c>
      <c r="CZ161" s="238">
        <f t="shared" si="111"/>
        <v>495091.00924584543</v>
      </c>
      <c r="DB161" s="237">
        <v>109</v>
      </c>
      <c r="DC161" s="238">
        <f t="shared" si="112"/>
        <v>390361.06251457182</v>
      </c>
      <c r="DD161" s="238">
        <f t="shared" si="112"/>
        <v>4716.238480296639</v>
      </c>
      <c r="DE161" s="238">
        <f t="shared" si="112"/>
        <v>3765.8596423113809</v>
      </c>
      <c r="DF161" s="238">
        <f t="shared" si="112"/>
        <v>950.37883798525797</v>
      </c>
      <c r="DG161" s="238">
        <f t="shared" si="112"/>
        <v>503841.21207324823</v>
      </c>
      <c r="DH161" s="247"/>
      <c r="DI161" s="237">
        <v>109</v>
      </c>
      <c r="DJ161" s="238">
        <f t="shared" si="113"/>
        <v>383978.30965745065</v>
      </c>
      <c r="DK161" s="238">
        <f t="shared" si="113"/>
        <v>4570.5329937734186</v>
      </c>
      <c r="DL161" s="238">
        <f t="shared" si="113"/>
        <v>3774.8368399304491</v>
      </c>
      <c r="DM161" s="238">
        <f t="shared" si="113"/>
        <v>795.69615384296947</v>
      </c>
      <c r="DN161" s="238">
        <f t="shared" si="113"/>
        <v>492656.36550629779</v>
      </c>
      <c r="DP161" s="3">
        <f t="shared" si="147"/>
        <v>3285</v>
      </c>
      <c r="DQ161" s="237">
        <v>109</v>
      </c>
      <c r="DR161" s="238">
        <f t="shared" si="148"/>
        <v>0</v>
      </c>
      <c r="DS161" s="238">
        <f t="shared" si="149"/>
        <v>0</v>
      </c>
      <c r="DT161" s="238">
        <f t="shared" si="33"/>
        <v>0</v>
      </c>
      <c r="DU161" s="238">
        <f t="shared" si="150"/>
        <v>0</v>
      </c>
      <c r="DV161" s="239">
        <f t="shared" si="161"/>
        <v>0</v>
      </c>
      <c r="DX161" s="241">
        <f t="shared" si="107"/>
        <v>4.2499999999999996E-2</v>
      </c>
      <c r="DY161" s="241">
        <f t="shared" si="151"/>
        <v>3.5416666666666665E-3</v>
      </c>
      <c r="DZ161" s="237">
        <v>109</v>
      </c>
      <c r="EA161" s="242">
        <f t="shared" si="162"/>
        <v>0</v>
      </c>
      <c r="EB161" s="242">
        <f t="shared" si="163"/>
        <v>0</v>
      </c>
      <c r="EC161" s="242">
        <f t="shared" si="34"/>
        <v>0</v>
      </c>
      <c r="ED161" s="242">
        <f t="shared" si="114"/>
        <v>0</v>
      </c>
      <c r="EE161" s="243">
        <f t="shared" si="152"/>
        <v>0</v>
      </c>
      <c r="EF161" s="248"/>
      <c r="EG161" s="241">
        <f t="shared" si="108"/>
        <v>4.4600000000000001E-2</v>
      </c>
      <c r="EH161" s="241">
        <f t="shared" si="153"/>
        <v>3.7166666666666667E-3</v>
      </c>
      <c r="EI161" s="237">
        <v>109</v>
      </c>
      <c r="EJ161" s="242">
        <f t="shared" si="164"/>
        <v>0</v>
      </c>
      <c r="EK161" s="242">
        <f t="shared" si="165"/>
        <v>0</v>
      </c>
      <c r="EL161" s="242">
        <f t="shared" si="36"/>
        <v>0</v>
      </c>
      <c r="EM161" s="242">
        <f t="shared" si="115"/>
        <v>0</v>
      </c>
      <c r="EN161" s="243">
        <f t="shared" si="154"/>
        <v>0</v>
      </c>
      <c r="EO161" s="248"/>
      <c r="EP161" s="241">
        <f t="shared" si="109"/>
        <v>3.4599999999999999E-2</v>
      </c>
      <c r="EQ161" s="241">
        <f t="shared" si="155"/>
        <v>2.8833333333333332E-3</v>
      </c>
      <c r="ER161" s="237">
        <v>109</v>
      </c>
      <c r="ES161" s="242">
        <f t="shared" si="166"/>
        <v>0</v>
      </c>
      <c r="ET161" s="242">
        <f t="shared" si="167"/>
        <v>0</v>
      </c>
      <c r="EU161" s="242">
        <f t="shared" si="38"/>
        <v>0</v>
      </c>
      <c r="EV161" s="242">
        <f t="shared" si="116"/>
        <v>0</v>
      </c>
      <c r="EW161" s="243">
        <f t="shared" si="156"/>
        <v>0</v>
      </c>
    </row>
    <row r="162" spans="1:153" ht="14.25" customHeight="1" thickBot="1" x14ac:dyDescent="0.25">
      <c r="A162" s="3">
        <f t="shared" si="117"/>
        <v>3316</v>
      </c>
      <c r="B162" s="237">
        <v>110</v>
      </c>
      <c r="C162" s="238">
        <f t="shared" si="118"/>
        <v>237349.27058178774</v>
      </c>
      <c r="D162" s="238">
        <f t="shared" si="5"/>
        <v>3145.2470524113855</v>
      </c>
      <c r="E162" s="238">
        <f t="shared" si="6"/>
        <v>2598.0251230144872</v>
      </c>
      <c r="F162" s="238">
        <f t="shared" si="7"/>
        <v>547.22192939689819</v>
      </c>
      <c r="G162" s="239">
        <f t="shared" si="119"/>
        <v>345977.17576525174</v>
      </c>
      <c r="I162" s="240">
        <f>VLOOKUP(K162,[2]תחזיות!$B$4:$H$1000,5)</f>
        <v>1.2033300000000031E-2</v>
      </c>
      <c r="J162" s="134">
        <f t="shared" si="8"/>
        <v>1.0027750000000026E-3</v>
      </c>
      <c r="K162" s="237">
        <v>110</v>
      </c>
      <c r="L162" s="242">
        <f t="shared" si="120"/>
        <v>17711.956405484078</v>
      </c>
      <c r="M162" s="242">
        <f t="shared" si="44"/>
        <v>263.64436776439237</v>
      </c>
      <c r="N162" s="242">
        <f t="shared" si="9"/>
        <v>236.17443537625735</v>
      </c>
      <c r="O162" s="242">
        <f t="shared" si="10"/>
        <v>27.46993238813501</v>
      </c>
      <c r="P162" s="243">
        <f t="shared" si="121"/>
        <v>27546.325409221256</v>
      </c>
      <c r="Q162" s="244"/>
      <c r="R162" s="240">
        <f>VLOOKUP(T162,[2]תחזיות!$B$4:$H$1000,7)</f>
        <v>2.0456610000000052E-2</v>
      </c>
      <c r="S162" s="134">
        <f t="shared" si="11"/>
        <v>1.7047175000000044E-3</v>
      </c>
      <c r="T162" s="237">
        <v>110</v>
      </c>
      <c r="U162" s="242">
        <f t="shared" si="122"/>
        <v>18974.615770464487</v>
      </c>
      <c r="V162" s="242">
        <f t="shared" si="47"/>
        <v>282.43918762285682</v>
      </c>
      <c r="W162" s="242">
        <f t="shared" si="12"/>
        <v>253.01096408996054</v>
      </c>
      <c r="X162" s="242">
        <f t="shared" si="48"/>
        <v>29.428223532896293</v>
      </c>
      <c r="Y162" s="243">
        <f t="shared" si="123"/>
        <v>28481.587074163559</v>
      </c>
      <c r="Z162" s="245"/>
      <c r="AA162" s="240">
        <f>VLOOKUP(AC162,[2]תחזיות!$B$4:$H$1000,6)</f>
        <v>1.0939363636363664E-2</v>
      </c>
      <c r="AB162" s="134">
        <f t="shared" si="13"/>
        <v>9.1161363636363868E-4</v>
      </c>
      <c r="AC162" s="237">
        <v>110</v>
      </c>
      <c r="AD162" s="242">
        <f t="shared" si="124"/>
        <v>17554.364430026126</v>
      </c>
      <c r="AE162" s="242">
        <f t="shared" si="51"/>
        <v>261.29859433410718</v>
      </c>
      <c r="AF162" s="242">
        <f t="shared" si="14"/>
        <v>234.07307542642778</v>
      </c>
      <c r="AG162" s="242">
        <f t="shared" si="52"/>
        <v>27.22551890767939</v>
      </c>
      <c r="AH162" s="243">
        <f t="shared" si="125"/>
        <v>27428.202730363108</v>
      </c>
      <c r="AI162" s="245"/>
      <c r="AJ162" s="241">
        <f t="shared" si="105"/>
        <v>3.5019999999999996E-2</v>
      </c>
      <c r="AK162" s="241">
        <f t="shared" si="126"/>
        <v>2.9183333333333331E-3</v>
      </c>
      <c r="AL162" s="240">
        <f>VLOOKUP(AN162,[2]תחזיות!$B$4:$H$1000,5)</f>
        <v>1.2033300000000031E-2</v>
      </c>
      <c r="AM162" s="134">
        <f t="shared" si="110"/>
        <v>1.0027750000000026E-3</v>
      </c>
      <c r="AN162" s="237">
        <v>110</v>
      </c>
      <c r="AO162" s="242">
        <f t="shared" si="127"/>
        <v>0</v>
      </c>
      <c r="AP162" s="242">
        <f t="shared" si="157"/>
        <v>0</v>
      </c>
      <c r="AQ162" s="242">
        <f t="shared" si="16"/>
        <v>0</v>
      </c>
      <c r="AR162" s="242">
        <f t="shared" si="128"/>
        <v>0</v>
      </c>
      <c r="AS162" s="243">
        <f t="shared" si="129"/>
        <v>0</v>
      </c>
      <c r="AT162" s="244"/>
      <c r="AU162" s="241">
        <f t="shared" si="106"/>
        <v>3.7620000000000001E-2</v>
      </c>
      <c r="AV162" s="241">
        <f t="shared" si="130"/>
        <v>3.1350000000000002E-3</v>
      </c>
      <c r="AW162" s="240">
        <f>VLOOKUP(AY162,[2]תחזיות!$B$4:$H$1000,7)</f>
        <v>2.0456610000000052E-2</v>
      </c>
      <c r="AX162" s="134">
        <f t="shared" si="17"/>
        <v>1.7047175000000044E-3</v>
      </c>
      <c r="AY162" s="237">
        <v>110</v>
      </c>
      <c r="AZ162" s="242">
        <f t="shared" si="131"/>
        <v>0</v>
      </c>
      <c r="BA162" s="242">
        <f t="shared" si="158"/>
        <v>0</v>
      </c>
      <c r="BB162" s="242">
        <f t="shared" si="18"/>
        <v>0</v>
      </c>
      <c r="BC162" s="242">
        <f t="shared" si="132"/>
        <v>0</v>
      </c>
      <c r="BD162" s="243">
        <f t="shared" si="133"/>
        <v>0</v>
      </c>
      <c r="BE162" s="245"/>
      <c r="BF162" s="245"/>
      <c r="BG162" s="245"/>
      <c r="BH162" s="240">
        <f>VLOOKUP(BJ162,[2]תחזיות!$B$4:$H$1000,6)</f>
        <v>1.0939363636363664E-2</v>
      </c>
      <c r="BI162" s="134">
        <f t="shared" si="19"/>
        <v>9.1161363636363868E-4</v>
      </c>
      <c r="BJ162" s="237">
        <v>110</v>
      </c>
      <c r="BK162" s="242">
        <f t="shared" si="134"/>
        <v>0</v>
      </c>
      <c r="BL162" s="242">
        <f t="shared" si="159"/>
        <v>0</v>
      </c>
      <c r="BM162" s="242">
        <f t="shared" si="20"/>
        <v>0</v>
      </c>
      <c r="BN162" s="242">
        <f t="shared" si="65"/>
        <v>0</v>
      </c>
      <c r="BO162" s="243">
        <f t="shared" si="135"/>
        <v>0</v>
      </c>
      <c r="BP162" s="245"/>
      <c r="BQ162" s="246">
        <f>VLOOKUP(BT162,[2]תחזיות!$B$4:$E$1000,2)</f>
        <v>2.9372579999999964E-2</v>
      </c>
      <c r="BR162" s="134">
        <f t="shared" si="21"/>
        <v>2.0310483333333303E-3</v>
      </c>
      <c r="BS162" s="3">
        <f t="shared" si="136"/>
        <v>3316</v>
      </c>
      <c r="BT162" s="237">
        <v>110</v>
      </c>
      <c r="BU162" s="238">
        <f t="shared" si="137"/>
        <v>126567.06836667478</v>
      </c>
      <c r="BV162" s="238">
        <f t="shared" si="138"/>
        <v>1198.3677734466448</v>
      </c>
      <c r="BW162" s="238">
        <f t="shared" si="22"/>
        <v>941.30394018562436</v>
      </c>
      <c r="BX162" s="238">
        <f t="shared" si="23"/>
        <v>257.06383326102048</v>
      </c>
      <c r="BY162" s="239">
        <f t="shared" si="139"/>
        <v>126174.76726499485</v>
      </c>
      <c r="CA162" s="246">
        <f>VLOOKUP(CD162,[2]תחזיות!$B$4:$E$1000,4)</f>
        <v>3.8771805599999952E-2</v>
      </c>
      <c r="CB162" s="134">
        <f t="shared" si="24"/>
        <v>2.8143171333333294E-3</v>
      </c>
      <c r="CC162" s="3">
        <f t="shared" si="140"/>
        <v>3316</v>
      </c>
      <c r="CD162" s="237">
        <v>110</v>
      </c>
      <c r="CE162" s="238">
        <f t="shared" si="141"/>
        <v>130303.60783200327</v>
      </c>
      <c r="CF162" s="238">
        <f t="shared" si="142"/>
        <v>1290.0874017672104</v>
      </c>
      <c r="CG162" s="238">
        <f t="shared" si="25"/>
        <v>923.37172571045653</v>
      </c>
      <c r="CH162" s="238">
        <f t="shared" si="26"/>
        <v>366.71567605675381</v>
      </c>
      <c r="CI162" s="239">
        <f t="shared" si="143"/>
        <v>134100.22287563435</v>
      </c>
      <c r="CJ162" s="1"/>
      <c r="CK162" s="246">
        <f>VLOOKUP(CN162,[2]תחזיות!$B$4:$E$1000,3)</f>
        <v>2.5541373913043449E-2</v>
      </c>
      <c r="CL162" s="134">
        <f t="shared" si="27"/>
        <v>1.7117811594202874E-3</v>
      </c>
      <c r="CM162" s="3">
        <f t="shared" si="144"/>
        <v>3316</v>
      </c>
      <c r="CN162" s="237">
        <v>110</v>
      </c>
      <c r="CO162" s="238">
        <f t="shared" si="145"/>
        <v>125315.82602861641</v>
      </c>
      <c r="CP162" s="238">
        <f t="shared" si="160"/>
        <v>1164.8676379336632</v>
      </c>
      <c r="CQ162" s="238">
        <f t="shared" si="28"/>
        <v>950.35436796068711</v>
      </c>
      <c r="CR162" s="238">
        <f t="shared" si="29"/>
        <v>214.51326997297605</v>
      </c>
      <c r="CS162" s="239">
        <f t="shared" si="146"/>
        <v>123822.40029536211</v>
      </c>
      <c r="CT162" s="1"/>
      <c r="CU162" s="237">
        <v>110</v>
      </c>
      <c r="CV162" s="238">
        <f t="shared" si="111"/>
        <v>381628.29535394663</v>
      </c>
      <c r="CW162" s="238">
        <f t="shared" si="111"/>
        <v>4607.2591936224226</v>
      </c>
      <c r="CX162" s="238">
        <f t="shared" si="111"/>
        <v>3775.5034985763687</v>
      </c>
      <c r="CY162" s="238">
        <f t="shared" si="111"/>
        <v>831.75569504605369</v>
      </c>
      <c r="CZ162" s="238">
        <f t="shared" si="111"/>
        <v>499698.26843946788</v>
      </c>
      <c r="DB162" s="237">
        <v>110</v>
      </c>
      <c r="DC162" s="238">
        <f t="shared" si="112"/>
        <v>386627.49418425548</v>
      </c>
      <c r="DD162" s="238">
        <f t="shared" si="112"/>
        <v>4717.7736418014529</v>
      </c>
      <c r="DE162" s="238">
        <f t="shared" si="112"/>
        <v>3774.407812814904</v>
      </c>
      <c r="DF162" s="238">
        <f t="shared" si="112"/>
        <v>943.36582898654831</v>
      </c>
      <c r="DG162" s="238">
        <f t="shared" si="112"/>
        <v>508558.98571504967</v>
      </c>
      <c r="DH162" s="247"/>
      <c r="DI162" s="237">
        <v>110</v>
      </c>
      <c r="DJ162" s="238">
        <f t="shared" si="113"/>
        <v>380219.46104043029</v>
      </c>
      <c r="DK162" s="238">
        <f t="shared" si="113"/>
        <v>4571.4132846791563</v>
      </c>
      <c r="DL162" s="238">
        <f t="shared" si="113"/>
        <v>3782.4525664016019</v>
      </c>
      <c r="DM162" s="238">
        <f t="shared" si="113"/>
        <v>788.96071827755372</v>
      </c>
      <c r="DN162" s="238">
        <f t="shared" si="113"/>
        <v>497227.77879097697</v>
      </c>
      <c r="DP162" s="3">
        <f t="shared" si="147"/>
        <v>3316</v>
      </c>
      <c r="DQ162" s="237">
        <v>110</v>
      </c>
      <c r="DR162" s="238">
        <f t="shared" si="148"/>
        <v>0</v>
      </c>
      <c r="DS162" s="238">
        <f t="shared" si="149"/>
        <v>0</v>
      </c>
      <c r="DT162" s="238">
        <f t="shared" si="33"/>
        <v>0</v>
      </c>
      <c r="DU162" s="238">
        <f t="shared" si="150"/>
        <v>0</v>
      </c>
      <c r="DV162" s="239">
        <f t="shared" si="161"/>
        <v>0</v>
      </c>
      <c r="DX162" s="241">
        <f t="shared" si="107"/>
        <v>4.2499999999999996E-2</v>
      </c>
      <c r="DY162" s="241">
        <f t="shared" si="151"/>
        <v>3.5416666666666665E-3</v>
      </c>
      <c r="DZ162" s="237">
        <v>110</v>
      </c>
      <c r="EA162" s="242">
        <f t="shared" si="162"/>
        <v>0</v>
      </c>
      <c r="EB162" s="242">
        <f t="shared" si="163"/>
        <v>0</v>
      </c>
      <c r="EC162" s="242">
        <f t="shared" si="34"/>
        <v>0</v>
      </c>
      <c r="ED162" s="242">
        <f t="shared" si="114"/>
        <v>0</v>
      </c>
      <c r="EE162" s="243">
        <f t="shared" si="152"/>
        <v>0</v>
      </c>
      <c r="EF162" s="248"/>
      <c r="EG162" s="241">
        <f t="shared" si="108"/>
        <v>4.4600000000000001E-2</v>
      </c>
      <c r="EH162" s="241">
        <f t="shared" si="153"/>
        <v>3.7166666666666667E-3</v>
      </c>
      <c r="EI162" s="237">
        <v>110</v>
      </c>
      <c r="EJ162" s="242">
        <f t="shared" si="164"/>
        <v>0</v>
      </c>
      <c r="EK162" s="242">
        <f t="shared" si="165"/>
        <v>0</v>
      </c>
      <c r="EL162" s="242">
        <f t="shared" si="36"/>
        <v>0</v>
      </c>
      <c r="EM162" s="242">
        <f t="shared" si="115"/>
        <v>0</v>
      </c>
      <c r="EN162" s="243">
        <f t="shared" si="154"/>
        <v>0</v>
      </c>
      <c r="EO162" s="248"/>
      <c r="EP162" s="241">
        <f t="shared" si="109"/>
        <v>3.4599999999999999E-2</v>
      </c>
      <c r="EQ162" s="241">
        <f t="shared" si="155"/>
        <v>2.8833333333333332E-3</v>
      </c>
      <c r="ER162" s="237">
        <v>110</v>
      </c>
      <c r="ES162" s="242">
        <f t="shared" si="166"/>
        <v>0</v>
      </c>
      <c r="ET162" s="242">
        <f t="shared" si="167"/>
        <v>0</v>
      </c>
      <c r="EU162" s="242">
        <f t="shared" si="38"/>
        <v>0</v>
      </c>
      <c r="EV162" s="242">
        <f t="shared" si="116"/>
        <v>0</v>
      </c>
      <c r="EW162" s="243">
        <f t="shared" si="156"/>
        <v>0</v>
      </c>
    </row>
    <row r="163" spans="1:153" ht="14.25" customHeight="1" thickBot="1" x14ac:dyDescent="0.25">
      <c r="A163" s="3">
        <f t="shared" si="117"/>
        <v>3347</v>
      </c>
      <c r="B163" s="237">
        <v>111</v>
      </c>
      <c r="C163" s="238">
        <f t="shared" si="118"/>
        <v>234751.24545877325</v>
      </c>
      <c r="D163" s="238">
        <f t="shared" si="5"/>
        <v>3145.2470524113855</v>
      </c>
      <c r="E163" s="238">
        <f t="shared" si="6"/>
        <v>2604.0150142703264</v>
      </c>
      <c r="F163" s="238">
        <f t="shared" si="7"/>
        <v>541.23203814105921</v>
      </c>
      <c r="G163" s="239">
        <f t="shared" si="119"/>
        <v>349122.42281766311</v>
      </c>
      <c r="I163" s="240">
        <f>VLOOKUP(K163,[2]תחזיות!$B$4:$H$1000,5)</f>
        <v>1.2051600000000032E-2</v>
      </c>
      <c r="J163" s="134">
        <f t="shared" si="8"/>
        <v>1.0043000000000027E-3</v>
      </c>
      <c r="K163" s="237">
        <v>111</v>
      </c>
      <c r="L163" s="242">
        <f t="shared" si="120"/>
        <v>17493.332897940396</v>
      </c>
      <c r="M163" s="242">
        <f t="shared" si="44"/>
        <v>263.90914580293816</v>
      </c>
      <c r="N163" s="242">
        <f t="shared" si="9"/>
        <v>236.77828228066949</v>
      </c>
      <c r="O163" s="242">
        <f t="shared" si="10"/>
        <v>27.130863522268655</v>
      </c>
      <c r="P163" s="243">
        <f t="shared" si="121"/>
        <v>27810.234555024195</v>
      </c>
      <c r="Q163" s="244"/>
      <c r="R163" s="240">
        <f>VLOOKUP(T163,[2]תחזיות!$B$4:$H$1000,7)</f>
        <v>2.0487720000000053E-2</v>
      </c>
      <c r="S163" s="134">
        <f t="shared" si="11"/>
        <v>1.7073100000000044E-3</v>
      </c>
      <c r="T163" s="237">
        <v>111</v>
      </c>
      <c r="U163" s="242">
        <f t="shared" si="122"/>
        <v>18753.568389476499</v>
      </c>
      <c r="V163" s="242">
        <f t="shared" si="47"/>
        <v>282.92139887227728</v>
      </c>
      <c r="W163" s="242">
        <f t="shared" si="12"/>
        <v>253.8360034534133</v>
      </c>
      <c r="X163" s="242">
        <f t="shared" si="48"/>
        <v>29.085395418863996</v>
      </c>
      <c r="Y163" s="243">
        <f t="shared" si="123"/>
        <v>28764.508473035836</v>
      </c>
      <c r="Z163" s="245"/>
      <c r="AA163" s="240">
        <f>VLOOKUP(AC163,[2]תחזיות!$B$4:$H$1000,6)</f>
        <v>1.0956000000000028E-2</v>
      </c>
      <c r="AB163" s="134">
        <f t="shared" si="13"/>
        <v>9.1300000000000235E-4</v>
      </c>
      <c r="AC163" s="237">
        <v>111</v>
      </c>
      <c r="AD163" s="242">
        <f t="shared" si="124"/>
        <v>17336.104780606445</v>
      </c>
      <c r="AE163" s="242">
        <f t="shared" si="51"/>
        <v>261.53715995073429</v>
      </c>
      <c r="AF163" s="242">
        <f t="shared" si="14"/>
        <v>234.65014559192338</v>
      </c>
      <c r="AG163" s="242">
        <f t="shared" si="52"/>
        <v>26.887014358810905</v>
      </c>
      <c r="AH163" s="243">
        <f t="shared" si="125"/>
        <v>27689.739890313842</v>
      </c>
      <c r="AI163" s="245"/>
      <c r="AJ163" s="241">
        <f t="shared" si="105"/>
        <v>3.5019999999999996E-2</v>
      </c>
      <c r="AK163" s="241">
        <f t="shared" si="126"/>
        <v>2.9183333333333331E-3</v>
      </c>
      <c r="AL163" s="240">
        <f>VLOOKUP(AN163,[2]תחזיות!$B$4:$H$1000,5)</f>
        <v>1.2051600000000032E-2</v>
      </c>
      <c r="AM163" s="134">
        <f t="shared" si="110"/>
        <v>1.0043000000000027E-3</v>
      </c>
      <c r="AN163" s="237">
        <v>111</v>
      </c>
      <c r="AO163" s="242">
        <f t="shared" si="127"/>
        <v>0</v>
      </c>
      <c r="AP163" s="242">
        <f t="shared" si="157"/>
        <v>0</v>
      </c>
      <c r="AQ163" s="242">
        <f t="shared" si="16"/>
        <v>0</v>
      </c>
      <c r="AR163" s="242">
        <f t="shared" si="128"/>
        <v>0</v>
      </c>
      <c r="AS163" s="243">
        <f t="shared" si="129"/>
        <v>0</v>
      </c>
      <c r="AT163" s="244"/>
      <c r="AU163" s="241">
        <f t="shared" si="106"/>
        <v>3.7620000000000001E-2</v>
      </c>
      <c r="AV163" s="241">
        <f t="shared" si="130"/>
        <v>3.1350000000000002E-3</v>
      </c>
      <c r="AW163" s="240">
        <f>VLOOKUP(AY163,[2]תחזיות!$B$4:$H$1000,7)</f>
        <v>2.0487720000000053E-2</v>
      </c>
      <c r="AX163" s="134">
        <f t="shared" si="17"/>
        <v>1.7073100000000044E-3</v>
      </c>
      <c r="AY163" s="237">
        <v>111</v>
      </c>
      <c r="AZ163" s="242">
        <f t="shared" si="131"/>
        <v>0</v>
      </c>
      <c r="BA163" s="242">
        <f t="shared" si="158"/>
        <v>0</v>
      </c>
      <c r="BB163" s="242">
        <f t="shared" si="18"/>
        <v>0</v>
      </c>
      <c r="BC163" s="242">
        <f t="shared" si="132"/>
        <v>0</v>
      </c>
      <c r="BD163" s="243">
        <f t="shared" si="133"/>
        <v>0</v>
      </c>
      <c r="BE163" s="245"/>
      <c r="BF163" s="245"/>
      <c r="BG163" s="245"/>
      <c r="BH163" s="240">
        <f>VLOOKUP(BJ163,[2]תחזיות!$B$4:$H$1000,6)</f>
        <v>1.0956000000000028E-2</v>
      </c>
      <c r="BI163" s="134">
        <f t="shared" si="19"/>
        <v>9.1300000000000235E-4</v>
      </c>
      <c r="BJ163" s="237">
        <v>111</v>
      </c>
      <c r="BK163" s="242">
        <f t="shared" si="134"/>
        <v>0</v>
      </c>
      <c r="BL163" s="242">
        <f t="shared" si="159"/>
        <v>0</v>
      </c>
      <c r="BM163" s="242">
        <f t="shared" si="20"/>
        <v>0</v>
      </c>
      <c r="BN163" s="242">
        <f t="shared" si="65"/>
        <v>0</v>
      </c>
      <c r="BO163" s="243">
        <f t="shared" si="135"/>
        <v>0</v>
      </c>
      <c r="BP163" s="245"/>
      <c r="BQ163" s="246">
        <f>VLOOKUP(BT163,[2]תחזיות!$B$4:$E$1000,2)</f>
        <v>2.9504059999999964E-2</v>
      </c>
      <c r="BR163" s="134">
        <f t="shared" si="21"/>
        <v>2.0420049999999969E-3</v>
      </c>
      <c r="BS163" s="3">
        <f t="shared" si="136"/>
        <v>3347</v>
      </c>
      <c r="BT163" s="237">
        <v>111</v>
      </c>
      <c r="BU163" s="238">
        <f t="shared" si="137"/>
        <v>125625.76442648916</v>
      </c>
      <c r="BV163" s="238">
        <f t="shared" si="138"/>
        <v>1199.1167608603535</v>
      </c>
      <c r="BW163" s="238">
        <f t="shared" si="22"/>
        <v>942.58832177264082</v>
      </c>
      <c r="BX163" s="238">
        <f t="shared" si="23"/>
        <v>256.52843908771263</v>
      </c>
      <c r="BY163" s="239">
        <f t="shared" si="139"/>
        <v>127373.88402585521</v>
      </c>
      <c r="CA163" s="246">
        <f>VLOOKUP(CD163,[2]תחזיות!$B$4:$E$1000,4)</f>
        <v>3.8945359199999953E-2</v>
      </c>
      <c r="CB163" s="134">
        <f t="shared" si="24"/>
        <v>2.8287799333333295E-3</v>
      </c>
      <c r="CC163" s="3">
        <f t="shared" si="140"/>
        <v>3347</v>
      </c>
      <c r="CD163" s="237">
        <v>111</v>
      </c>
      <c r="CE163" s="238">
        <f t="shared" si="141"/>
        <v>129380.23610629281</v>
      </c>
      <c r="CF163" s="238">
        <f t="shared" si="142"/>
        <v>1291.1341578174402</v>
      </c>
      <c r="CG163" s="238">
        <f t="shared" si="25"/>
        <v>925.14594215003081</v>
      </c>
      <c r="CH163" s="238">
        <f t="shared" si="26"/>
        <v>365.98821566740941</v>
      </c>
      <c r="CI163" s="239">
        <f t="shared" si="143"/>
        <v>135391.35703345179</v>
      </c>
      <c r="CJ163" s="1"/>
      <c r="CK163" s="246">
        <f>VLOOKUP(CN163,[2]תחזיות!$B$4:$E$1000,3)</f>
        <v>2.5655704347826058E-2</v>
      </c>
      <c r="CL163" s="134">
        <f t="shared" si="27"/>
        <v>1.7213086956521715E-3</v>
      </c>
      <c r="CM163" s="3">
        <f t="shared" si="144"/>
        <v>3347</v>
      </c>
      <c r="CN163" s="237">
        <v>111</v>
      </c>
      <c r="CO163" s="238">
        <f t="shared" si="145"/>
        <v>124365.47166065573</v>
      </c>
      <c r="CP163" s="238">
        <f t="shared" si="160"/>
        <v>1165.5049988000426</v>
      </c>
      <c r="CQ163" s="238">
        <f t="shared" si="28"/>
        <v>951.4336309916722</v>
      </c>
      <c r="CR163" s="238">
        <f t="shared" si="29"/>
        <v>214.07136780837041</v>
      </c>
      <c r="CS163" s="239">
        <f t="shared" si="146"/>
        <v>124987.90529416215</v>
      </c>
      <c r="CT163" s="1"/>
      <c r="CU163" s="237">
        <v>111</v>
      </c>
      <c r="CV163" s="238">
        <f t="shared" si="111"/>
        <v>377870.34278320277</v>
      </c>
      <c r="CW163" s="238">
        <f t="shared" si="111"/>
        <v>4608.2729590746767</v>
      </c>
      <c r="CX163" s="238">
        <f t="shared" si="111"/>
        <v>3783.3816183236368</v>
      </c>
      <c r="CY163" s="238">
        <f t="shared" si="111"/>
        <v>824.8913407510405</v>
      </c>
      <c r="CZ163" s="238">
        <f t="shared" si="111"/>
        <v>504306.54139854253</v>
      </c>
      <c r="DB163" s="237">
        <v>111</v>
      </c>
      <c r="DC163" s="238">
        <f t="shared" si="112"/>
        <v>382885.04995454254</v>
      </c>
      <c r="DD163" s="238">
        <f t="shared" si="112"/>
        <v>4719.3026091011034</v>
      </c>
      <c r="DE163" s="238">
        <f t="shared" si="112"/>
        <v>3782.9969598737707</v>
      </c>
      <c r="DF163" s="238">
        <f t="shared" si="112"/>
        <v>936.30564922733265</v>
      </c>
      <c r="DG163" s="238">
        <f t="shared" si="112"/>
        <v>513278.28832415072</v>
      </c>
      <c r="DH163" s="247"/>
      <c r="DI163" s="237">
        <v>111</v>
      </c>
      <c r="DJ163" s="238">
        <f t="shared" si="113"/>
        <v>376452.82190003543</v>
      </c>
      <c r="DK163" s="238">
        <f t="shared" si="113"/>
        <v>4572.2892111621622</v>
      </c>
      <c r="DL163" s="238">
        <f t="shared" si="113"/>
        <v>3790.0987908539219</v>
      </c>
      <c r="DM163" s="238">
        <f t="shared" si="113"/>
        <v>782.1904203082405</v>
      </c>
      <c r="DN163" s="238">
        <f t="shared" si="113"/>
        <v>501800.0680021391</v>
      </c>
      <c r="DP163" s="3">
        <f t="shared" si="147"/>
        <v>3347</v>
      </c>
      <c r="DQ163" s="237">
        <v>111</v>
      </c>
      <c r="DR163" s="238">
        <f t="shared" si="148"/>
        <v>0</v>
      </c>
      <c r="DS163" s="238">
        <f t="shared" si="149"/>
        <v>0</v>
      </c>
      <c r="DT163" s="238">
        <f t="shared" si="33"/>
        <v>0</v>
      </c>
      <c r="DU163" s="238">
        <f t="shared" si="150"/>
        <v>0</v>
      </c>
      <c r="DV163" s="239">
        <f t="shared" si="161"/>
        <v>0</v>
      </c>
      <c r="DX163" s="241">
        <f t="shared" si="107"/>
        <v>4.2499999999999996E-2</v>
      </c>
      <c r="DY163" s="241">
        <f t="shared" si="151"/>
        <v>3.5416666666666665E-3</v>
      </c>
      <c r="DZ163" s="237">
        <v>111</v>
      </c>
      <c r="EA163" s="242">
        <f t="shared" si="162"/>
        <v>0</v>
      </c>
      <c r="EB163" s="242">
        <f t="shared" si="163"/>
        <v>0</v>
      </c>
      <c r="EC163" s="242">
        <f t="shared" si="34"/>
        <v>0</v>
      </c>
      <c r="ED163" s="242">
        <f t="shared" si="114"/>
        <v>0</v>
      </c>
      <c r="EE163" s="243">
        <f t="shared" si="152"/>
        <v>0</v>
      </c>
      <c r="EF163" s="248"/>
      <c r="EG163" s="241">
        <f t="shared" si="108"/>
        <v>4.4600000000000001E-2</v>
      </c>
      <c r="EH163" s="241">
        <f t="shared" si="153"/>
        <v>3.7166666666666667E-3</v>
      </c>
      <c r="EI163" s="237">
        <v>111</v>
      </c>
      <c r="EJ163" s="242">
        <f t="shared" si="164"/>
        <v>0</v>
      </c>
      <c r="EK163" s="242">
        <f t="shared" si="165"/>
        <v>0</v>
      </c>
      <c r="EL163" s="242">
        <f t="shared" si="36"/>
        <v>0</v>
      </c>
      <c r="EM163" s="242">
        <f t="shared" si="115"/>
        <v>0</v>
      </c>
      <c r="EN163" s="243">
        <f t="shared" si="154"/>
        <v>0</v>
      </c>
      <c r="EO163" s="248"/>
      <c r="EP163" s="241">
        <f t="shared" si="109"/>
        <v>3.4599999999999999E-2</v>
      </c>
      <c r="EQ163" s="241">
        <f t="shared" si="155"/>
        <v>2.8833333333333332E-3</v>
      </c>
      <c r="ER163" s="237">
        <v>111</v>
      </c>
      <c r="ES163" s="242">
        <f t="shared" si="166"/>
        <v>0</v>
      </c>
      <c r="ET163" s="242">
        <f t="shared" si="167"/>
        <v>0</v>
      </c>
      <c r="EU163" s="242">
        <f t="shared" si="38"/>
        <v>0</v>
      </c>
      <c r="EV163" s="242">
        <f t="shared" si="116"/>
        <v>0</v>
      </c>
      <c r="EW163" s="243">
        <f t="shared" si="156"/>
        <v>0</v>
      </c>
    </row>
    <row r="164" spans="1:153" ht="14.25" customHeight="1" thickBot="1" x14ac:dyDescent="0.25">
      <c r="A164" s="3">
        <f t="shared" si="117"/>
        <v>3375</v>
      </c>
      <c r="B164" s="237">
        <v>112</v>
      </c>
      <c r="C164" s="238">
        <f t="shared" si="118"/>
        <v>232147.23044450293</v>
      </c>
      <c r="D164" s="238">
        <f t="shared" si="5"/>
        <v>3145.2470524113855</v>
      </c>
      <c r="E164" s="238">
        <f t="shared" si="6"/>
        <v>2610.0187155532276</v>
      </c>
      <c r="F164" s="238">
        <f t="shared" si="7"/>
        <v>535.22833685815817</v>
      </c>
      <c r="G164" s="239">
        <f t="shared" si="119"/>
        <v>352267.66987007449</v>
      </c>
      <c r="I164" s="240">
        <f>VLOOKUP(K164,[2]תחזיות!$B$4:$H$1000,5)</f>
        <v>1.2069900000000033E-2</v>
      </c>
      <c r="J164" s="134">
        <f t="shared" si="8"/>
        <v>1.0058250000000027E-3</v>
      </c>
      <c r="K164" s="237">
        <v>112</v>
      </c>
      <c r="L164" s="242">
        <f t="shared" si="120"/>
        <v>17273.911689706023</v>
      </c>
      <c r="M164" s="242">
        <f t="shared" si="44"/>
        <v>264.17459221951543</v>
      </c>
      <c r="N164" s="242">
        <f t="shared" si="9"/>
        <v>237.38403473779545</v>
      </c>
      <c r="O164" s="242">
        <f t="shared" si="10"/>
        <v>26.790557481719972</v>
      </c>
      <c r="P164" s="243">
        <f t="shared" si="121"/>
        <v>28074.40914724371</v>
      </c>
      <c r="Q164" s="244"/>
      <c r="R164" s="240">
        <f>VLOOKUP(T164,[2]תחזיות!$B$4:$H$1000,7)</f>
        <v>2.0518830000000054E-2</v>
      </c>
      <c r="S164" s="134">
        <f t="shared" si="11"/>
        <v>1.7099025000000044E-3</v>
      </c>
      <c r="T164" s="237">
        <v>112</v>
      </c>
      <c r="U164" s="242">
        <f t="shared" si="122"/>
        <v>18531.36512467928</v>
      </c>
      <c r="V164" s="242">
        <f t="shared" si="47"/>
        <v>283.40516687951254</v>
      </c>
      <c r="W164" s="242">
        <f t="shared" si="12"/>
        <v>254.66439226484792</v>
      </c>
      <c r="X164" s="242">
        <f t="shared" si="48"/>
        <v>28.740774614664605</v>
      </c>
      <c r="Y164" s="243">
        <f t="shared" si="123"/>
        <v>29047.913639915347</v>
      </c>
      <c r="Z164" s="245"/>
      <c r="AA164" s="240">
        <f>VLOOKUP(AC164,[2]תחזיות!$B$4:$H$1000,6)</f>
        <v>1.0972636363636393E-2</v>
      </c>
      <c r="AB164" s="134">
        <f t="shared" si="13"/>
        <v>9.1438636363636602E-4</v>
      </c>
      <c r="AC164" s="237">
        <v>112</v>
      </c>
      <c r="AD164" s="242">
        <f t="shared" si="124"/>
        <v>17117.091971931124</v>
      </c>
      <c r="AE164" s="242">
        <f t="shared" si="51"/>
        <v>261.77630596337741</v>
      </c>
      <c r="AF164" s="242">
        <f t="shared" si="14"/>
        <v>235.22896424765091</v>
      </c>
      <c r="AG164" s="242">
        <f t="shared" si="52"/>
        <v>26.547341715726496</v>
      </c>
      <c r="AH164" s="243">
        <f t="shared" si="125"/>
        <v>27951.516196277218</v>
      </c>
      <c r="AI164" s="245"/>
      <c r="AJ164" s="241">
        <f t="shared" si="105"/>
        <v>3.5019999999999996E-2</v>
      </c>
      <c r="AK164" s="241">
        <f t="shared" si="126"/>
        <v>2.9183333333333331E-3</v>
      </c>
      <c r="AL164" s="240">
        <f>VLOOKUP(AN164,[2]תחזיות!$B$4:$H$1000,5)</f>
        <v>1.2069900000000033E-2</v>
      </c>
      <c r="AM164" s="134">
        <f t="shared" si="110"/>
        <v>1.0058250000000027E-3</v>
      </c>
      <c r="AN164" s="237">
        <v>112</v>
      </c>
      <c r="AO164" s="242">
        <f t="shared" si="127"/>
        <v>0</v>
      </c>
      <c r="AP164" s="242">
        <f t="shared" si="157"/>
        <v>0</v>
      </c>
      <c r="AQ164" s="242">
        <f t="shared" si="16"/>
        <v>0</v>
      </c>
      <c r="AR164" s="242">
        <f t="shared" si="128"/>
        <v>0</v>
      </c>
      <c r="AS164" s="243">
        <f t="shared" si="129"/>
        <v>0</v>
      </c>
      <c r="AT164" s="244"/>
      <c r="AU164" s="241">
        <f t="shared" si="106"/>
        <v>3.7620000000000001E-2</v>
      </c>
      <c r="AV164" s="241">
        <f t="shared" si="130"/>
        <v>3.1350000000000002E-3</v>
      </c>
      <c r="AW164" s="240">
        <f>VLOOKUP(AY164,[2]תחזיות!$B$4:$H$1000,7)</f>
        <v>2.0518830000000054E-2</v>
      </c>
      <c r="AX164" s="134">
        <f t="shared" si="17"/>
        <v>1.7099025000000044E-3</v>
      </c>
      <c r="AY164" s="237">
        <v>112</v>
      </c>
      <c r="AZ164" s="242">
        <f t="shared" si="131"/>
        <v>0</v>
      </c>
      <c r="BA164" s="242">
        <f t="shared" si="158"/>
        <v>0</v>
      </c>
      <c r="BB164" s="242">
        <f t="shared" si="18"/>
        <v>0</v>
      </c>
      <c r="BC164" s="242">
        <f t="shared" si="132"/>
        <v>0</v>
      </c>
      <c r="BD164" s="243">
        <f t="shared" si="133"/>
        <v>0</v>
      </c>
      <c r="BE164" s="245"/>
      <c r="BF164" s="245"/>
      <c r="BG164" s="245"/>
      <c r="BH164" s="240">
        <f>VLOOKUP(BJ164,[2]תחזיות!$B$4:$H$1000,6)</f>
        <v>1.0972636363636393E-2</v>
      </c>
      <c r="BI164" s="134">
        <f t="shared" si="19"/>
        <v>9.1438636363636602E-4</v>
      </c>
      <c r="BJ164" s="237">
        <v>112</v>
      </c>
      <c r="BK164" s="242">
        <f t="shared" si="134"/>
        <v>0</v>
      </c>
      <c r="BL164" s="242">
        <f t="shared" si="159"/>
        <v>0</v>
      </c>
      <c r="BM164" s="242">
        <f t="shared" si="20"/>
        <v>0</v>
      </c>
      <c r="BN164" s="242">
        <f t="shared" si="65"/>
        <v>0</v>
      </c>
      <c r="BO164" s="243">
        <f t="shared" si="135"/>
        <v>0</v>
      </c>
      <c r="BP164" s="245"/>
      <c r="BQ164" s="246">
        <f>VLOOKUP(BT164,[2]תחזיות!$B$4:$E$1000,2)</f>
        <v>2.9635539999999964E-2</v>
      </c>
      <c r="BR164" s="134">
        <f t="shared" si="21"/>
        <v>2.0529616666666636E-3</v>
      </c>
      <c r="BS164" s="3">
        <f t="shared" si="136"/>
        <v>3375</v>
      </c>
      <c r="BT164" s="237">
        <v>112</v>
      </c>
      <c r="BU164" s="238">
        <f t="shared" si="137"/>
        <v>124683.17610471652</v>
      </c>
      <c r="BV164" s="238">
        <f t="shared" si="138"/>
        <v>1199.8600069222891</v>
      </c>
      <c r="BW164" s="238">
        <f t="shared" si="22"/>
        <v>943.89022590105719</v>
      </c>
      <c r="BX164" s="238">
        <f t="shared" si="23"/>
        <v>255.96978102123194</v>
      </c>
      <c r="BY164" s="239">
        <f t="shared" si="139"/>
        <v>128573.7440327775</v>
      </c>
      <c r="CA164" s="246">
        <f>VLOOKUP(CD164,[2]תחזיות!$B$4:$E$1000,4)</f>
        <v>3.9118912799999954E-2</v>
      </c>
      <c r="CB164" s="134">
        <f t="shared" si="24"/>
        <v>2.8432427333333296E-3</v>
      </c>
      <c r="CC164" s="3">
        <f t="shared" si="140"/>
        <v>3375</v>
      </c>
      <c r="CD164" s="237">
        <v>112</v>
      </c>
      <c r="CE164" s="238">
        <f t="shared" si="141"/>
        <v>128455.09016414278</v>
      </c>
      <c r="CF164" s="238">
        <f t="shared" si="142"/>
        <v>1292.1731498720926</v>
      </c>
      <c r="CG164" s="238">
        <f t="shared" si="25"/>
        <v>926.94414820321595</v>
      </c>
      <c r="CH164" s="238">
        <f t="shared" si="26"/>
        <v>365.22900166887661</v>
      </c>
      <c r="CI164" s="239">
        <f t="shared" si="143"/>
        <v>136683.53018332389</v>
      </c>
      <c r="CJ164" s="1"/>
      <c r="CK164" s="246">
        <f>VLOOKUP(CN164,[2]תחזיות!$B$4:$E$1000,3)</f>
        <v>2.5770034782608666E-2</v>
      </c>
      <c r="CL164" s="134">
        <f t="shared" si="27"/>
        <v>1.7308362318840555E-3</v>
      </c>
      <c r="CM164" s="3">
        <f t="shared" si="144"/>
        <v>3375</v>
      </c>
      <c r="CN164" s="237">
        <v>112</v>
      </c>
      <c r="CO164" s="238">
        <f t="shared" si="145"/>
        <v>123414.03802966407</v>
      </c>
      <c r="CP164" s="238">
        <f t="shared" si="160"/>
        <v>1166.137408615939</v>
      </c>
      <c r="CQ164" s="238">
        <f t="shared" si="28"/>
        <v>952.52792007107973</v>
      </c>
      <c r="CR164" s="238">
        <f t="shared" si="29"/>
        <v>213.60948854485929</v>
      </c>
      <c r="CS164" s="239">
        <f t="shared" si="146"/>
        <v>126154.04270277808</v>
      </c>
      <c r="CT164" s="1"/>
      <c r="CU164" s="237">
        <v>112</v>
      </c>
      <c r="CV164" s="238">
        <f t="shared" si="111"/>
        <v>374104.31823892548</v>
      </c>
      <c r="CW164" s="238">
        <f t="shared" si="111"/>
        <v>4609.2816515531904</v>
      </c>
      <c r="CX164" s="238">
        <f t="shared" si="111"/>
        <v>3791.2929761920805</v>
      </c>
      <c r="CY164" s="238">
        <f t="shared" si="111"/>
        <v>817.98867536111015</v>
      </c>
      <c r="CZ164" s="238">
        <f t="shared" si="111"/>
        <v>508915.8230500957</v>
      </c>
      <c r="DB164" s="237">
        <v>112</v>
      </c>
      <c r="DC164" s="238">
        <f t="shared" si="112"/>
        <v>379133.68573332496</v>
      </c>
      <c r="DD164" s="238">
        <f t="shared" si="112"/>
        <v>4720.8253691629907</v>
      </c>
      <c r="DE164" s="238">
        <f t="shared" si="112"/>
        <v>3791.6272560212915</v>
      </c>
      <c r="DF164" s="238">
        <f t="shared" si="112"/>
        <v>929.19811314169942</v>
      </c>
      <c r="DG164" s="238">
        <f t="shared" si="112"/>
        <v>517999.11369331373</v>
      </c>
      <c r="DH164" s="247"/>
      <c r="DI164" s="237">
        <v>112</v>
      </c>
      <c r="DJ164" s="238">
        <f t="shared" si="113"/>
        <v>372678.36044609814</v>
      </c>
      <c r="DK164" s="238">
        <f t="shared" si="113"/>
        <v>4573.1607669907025</v>
      </c>
      <c r="DL164" s="238">
        <f t="shared" si="113"/>
        <v>3797.7755998719581</v>
      </c>
      <c r="DM164" s="238">
        <f t="shared" si="113"/>
        <v>775.38516711874399</v>
      </c>
      <c r="DN164" s="238">
        <f t="shared" si="113"/>
        <v>506373.22876912978</v>
      </c>
      <c r="DP164" s="3">
        <f t="shared" si="147"/>
        <v>3375</v>
      </c>
      <c r="DQ164" s="237">
        <v>112</v>
      </c>
      <c r="DR164" s="238">
        <f t="shared" si="148"/>
        <v>0</v>
      </c>
      <c r="DS164" s="238">
        <f t="shared" si="149"/>
        <v>0</v>
      </c>
      <c r="DT164" s="238">
        <f t="shared" si="33"/>
        <v>0</v>
      </c>
      <c r="DU164" s="238">
        <f t="shared" si="150"/>
        <v>0</v>
      </c>
      <c r="DV164" s="239">
        <f t="shared" si="161"/>
        <v>0</v>
      </c>
      <c r="DX164" s="241">
        <f t="shared" si="107"/>
        <v>4.2499999999999996E-2</v>
      </c>
      <c r="DY164" s="241">
        <f t="shared" si="151"/>
        <v>3.5416666666666665E-3</v>
      </c>
      <c r="DZ164" s="237">
        <v>112</v>
      </c>
      <c r="EA164" s="242">
        <f t="shared" si="162"/>
        <v>0</v>
      </c>
      <c r="EB164" s="242">
        <f t="shared" si="163"/>
        <v>0</v>
      </c>
      <c r="EC164" s="242">
        <f t="shared" si="34"/>
        <v>0</v>
      </c>
      <c r="ED164" s="242">
        <f t="shared" si="114"/>
        <v>0</v>
      </c>
      <c r="EE164" s="243">
        <f t="shared" si="152"/>
        <v>0</v>
      </c>
      <c r="EF164" s="248"/>
      <c r="EG164" s="241">
        <f t="shared" si="108"/>
        <v>4.4600000000000001E-2</v>
      </c>
      <c r="EH164" s="241">
        <f t="shared" si="153"/>
        <v>3.7166666666666667E-3</v>
      </c>
      <c r="EI164" s="237">
        <v>112</v>
      </c>
      <c r="EJ164" s="242">
        <f t="shared" si="164"/>
        <v>0</v>
      </c>
      <c r="EK164" s="242">
        <f t="shared" si="165"/>
        <v>0</v>
      </c>
      <c r="EL164" s="242">
        <f t="shared" si="36"/>
        <v>0</v>
      </c>
      <c r="EM164" s="242">
        <f t="shared" si="115"/>
        <v>0</v>
      </c>
      <c r="EN164" s="243">
        <f t="shared" si="154"/>
        <v>0</v>
      </c>
      <c r="EO164" s="248"/>
      <c r="EP164" s="241">
        <f t="shared" si="109"/>
        <v>3.4599999999999999E-2</v>
      </c>
      <c r="EQ164" s="241">
        <f t="shared" si="155"/>
        <v>2.8833333333333332E-3</v>
      </c>
      <c r="ER164" s="237">
        <v>112</v>
      </c>
      <c r="ES164" s="242">
        <f t="shared" si="166"/>
        <v>0</v>
      </c>
      <c r="ET164" s="242">
        <f t="shared" si="167"/>
        <v>0</v>
      </c>
      <c r="EU164" s="242">
        <f t="shared" si="38"/>
        <v>0</v>
      </c>
      <c r="EV164" s="242">
        <f t="shared" si="116"/>
        <v>0</v>
      </c>
      <c r="EW164" s="243">
        <f t="shared" si="156"/>
        <v>0</v>
      </c>
    </row>
    <row r="165" spans="1:153" ht="14.25" customHeight="1" thickBot="1" x14ac:dyDescent="0.25">
      <c r="A165" s="3">
        <f t="shared" si="117"/>
        <v>3406</v>
      </c>
      <c r="B165" s="237">
        <v>113</v>
      </c>
      <c r="C165" s="238">
        <f t="shared" si="118"/>
        <v>229537.21172894971</v>
      </c>
      <c r="D165" s="238">
        <f t="shared" si="5"/>
        <v>3145.2470524113855</v>
      </c>
      <c r="E165" s="238">
        <f t="shared" si="6"/>
        <v>2616.0362587029749</v>
      </c>
      <c r="F165" s="238">
        <f t="shared" si="7"/>
        <v>529.21079370841051</v>
      </c>
      <c r="G165" s="239">
        <f t="shared" si="119"/>
        <v>355412.91692248586</v>
      </c>
      <c r="I165" s="240">
        <f>VLOOKUP(K165,[2]תחזיות!$B$4:$H$1000,5)</f>
        <v>1.2088200000000033E-2</v>
      </c>
      <c r="J165" s="134">
        <f t="shared" si="8"/>
        <v>1.0073500000000028E-3</v>
      </c>
      <c r="K165" s="237">
        <v>113</v>
      </c>
      <c r="L165" s="242">
        <f t="shared" si="120"/>
        <v>17053.689401101463</v>
      </c>
      <c r="M165" s="242">
        <f t="shared" si="44"/>
        <v>264.44070849498775</v>
      </c>
      <c r="N165" s="242">
        <f t="shared" si="9"/>
        <v>237.99169947013132</v>
      </c>
      <c r="O165" s="242">
        <f t="shared" si="10"/>
        <v>26.449009024856419</v>
      </c>
      <c r="P165" s="243">
        <f t="shared" si="121"/>
        <v>28338.849855738699</v>
      </c>
      <c r="Q165" s="244"/>
      <c r="R165" s="240">
        <f>VLOOKUP(T165,[2]תחזיות!$B$4:$H$1000,7)</f>
        <v>2.0549940000000055E-2</v>
      </c>
      <c r="S165" s="134">
        <f t="shared" si="11"/>
        <v>1.7124950000000046E-3</v>
      </c>
      <c r="T165" s="237">
        <v>113</v>
      </c>
      <c r="U165" s="242">
        <f t="shared" si="122"/>
        <v>18307.999491035189</v>
      </c>
      <c r="V165" s="242">
        <f t="shared" si="47"/>
        <v>283.89049681076784</v>
      </c>
      <c r="W165" s="242">
        <f t="shared" si="12"/>
        <v>255.49614574828274</v>
      </c>
      <c r="X165" s="242">
        <f t="shared" si="48"/>
        <v>28.394351062485114</v>
      </c>
      <c r="Y165" s="243">
        <f t="shared" si="123"/>
        <v>29331.804136726114</v>
      </c>
      <c r="Z165" s="245"/>
      <c r="AA165" s="240">
        <f>VLOOKUP(AC165,[2]תחזיות!$B$4:$H$1000,6)</f>
        <v>1.0989272727272757E-2</v>
      </c>
      <c r="AB165" s="134">
        <f t="shared" si="13"/>
        <v>9.157727272727298E-4</v>
      </c>
      <c r="AC165" s="237">
        <v>113</v>
      </c>
      <c r="AD165" s="242">
        <f t="shared" si="124"/>
        <v>16897.322957411467</v>
      </c>
      <c r="AE165" s="242">
        <f t="shared" si="51"/>
        <v>262.01603356502488</v>
      </c>
      <c r="AF165" s="242">
        <f t="shared" si="14"/>
        <v>235.80953731163211</v>
      </c>
      <c r="AG165" s="242">
        <f t="shared" si="52"/>
        <v>26.206496253392768</v>
      </c>
      <c r="AH165" s="243">
        <f t="shared" si="125"/>
        <v>28213.532229842243</v>
      </c>
      <c r="AI165" s="245"/>
      <c r="AJ165" s="241">
        <f t="shared" si="105"/>
        <v>3.5019999999999996E-2</v>
      </c>
      <c r="AK165" s="241">
        <f t="shared" si="126"/>
        <v>2.9183333333333331E-3</v>
      </c>
      <c r="AL165" s="240">
        <f>VLOOKUP(AN165,[2]תחזיות!$B$4:$H$1000,5)</f>
        <v>1.2088200000000033E-2</v>
      </c>
      <c r="AM165" s="134">
        <f t="shared" si="110"/>
        <v>1.0073500000000028E-3</v>
      </c>
      <c r="AN165" s="237">
        <v>113</v>
      </c>
      <c r="AO165" s="242">
        <f t="shared" si="127"/>
        <v>0</v>
      </c>
      <c r="AP165" s="242">
        <f t="shared" si="157"/>
        <v>0</v>
      </c>
      <c r="AQ165" s="242">
        <f t="shared" si="16"/>
        <v>0</v>
      </c>
      <c r="AR165" s="242">
        <f t="shared" si="128"/>
        <v>0</v>
      </c>
      <c r="AS165" s="243">
        <f t="shared" si="129"/>
        <v>0</v>
      </c>
      <c r="AT165" s="244"/>
      <c r="AU165" s="241">
        <f t="shared" si="106"/>
        <v>3.7620000000000001E-2</v>
      </c>
      <c r="AV165" s="241">
        <f t="shared" si="130"/>
        <v>3.1350000000000002E-3</v>
      </c>
      <c r="AW165" s="240">
        <f>VLOOKUP(AY165,[2]תחזיות!$B$4:$H$1000,7)</f>
        <v>2.0549940000000055E-2</v>
      </c>
      <c r="AX165" s="134">
        <f t="shared" si="17"/>
        <v>1.7124950000000046E-3</v>
      </c>
      <c r="AY165" s="237">
        <v>113</v>
      </c>
      <c r="AZ165" s="242">
        <f t="shared" si="131"/>
        <v>0</v>
      </c>
      <c r="BA165" s="242">
        <f t="shared" si="158"/>
        <v>0</v>
      </c>
      <c r="BB165" s="242">
        <f t="shared" si="18"/>
        <v>0</v>
      </c>
      <c r="BC165" s="242">
        <f t="shared" si="132"/>
        <v>0</v>
      </c>
      <c r="BD165" s="243">
        <f t="shared" si="133"/>
        <v>0</v>
      </c>
      <c r="BE165" s="245"/>
      <c r="BF165" s="245"/>
      <c r="BG165" s="245"/>
      <c r="BH165" s="240">
        <f>VLOOKUP(BJ165,[2]תחזיות!$B$4:$H$1000,6)</f>
        <v>1.0989272727272757E-2</v>
      </c>
      <c r="BI165" s="134">
        <f t="shared" si="19"/>
        <v>9.157727272727298E-4</v>
      </c>
      <c r="BJ165" s="237">
        <v>113</v>
      </c>
      <c r="BK165" s="242">
        <f t="shared" si="134"/>
        <v>0</v>
      </c>
      <c r="BL165" s="242">
        <f t="shared" si="159"/>
        <v>0</v>
      </c>
      <c r="BM165" s="242">
        <f t="shared" si="20"/>
        <v>0</v>
      </c>
      <c r="BN165" s="242">
        <f t="shared" si="65"/>
        <v>0</v>
      </c>
      <c r="BO165" s="243">
        <f t="shared" si="135"/>
        <v>0</v>
      </c>
      <c r="BP165" s="245"/>
      <c r="BQ165" s="246">
        <f>VLOOKUP(BT165,[2]תחזיות!$B$4:$E$1000,2)</f>
        <v>2.9767019999999964E-2</v>
      </c>
      <c r="BR165" s="134">
        <f t="shared" si="21"/>
        <v>2.0639183333333302E-3</v>
      </c>
      <c r="BS165" s="3">
        <f t="shared" si="136"/>
        <v>3406</v>
      </c>
      <c r="BT165" s="237">
        <v>113</v>
      </c>
      <c r="BU165" s="238">
        <f t="shared" si="137"/>
        <v>123739.28587881547</v>
      </c>
      <c r="BV165" s="238">
        <f t="shared" si="138"/>
        <v>1200.5975016377636</v>
      </c>
      <c r="BW165" s="238">
        <f t="shared" si="22"/>
        <v>945.20972095890227</v>
      </c>
      <c r="BX165" s="238">
        <f t="shared" si="23"/>
        <v>255.3877806788613</v>
      </c>
      <c r="BY165" s="239">
        <f t="shared" si="139"/>
        <v>129774.34153441526</v>
      </c>
      <c r="CA165" s="246">
        <f>VLOOKUP(CD165,[2]תחזיות!$B$4:$E$1000,4)</f>
        <v>3.9292466399999955E-2</v>
      </c>
      <c r="CB165" s="134">
        <f t="shared" si="24"/>
        <v>2.8577055333333296E-3</v>
      </c>
      <c r="CC165" s="3">
        <f t="shared" si="140"/>
        <v>3406</v>
      </c>
      <c r="CD165" s="237">
        <v>113</v>
      </c>
      <c r="CE165" s="238">
        <f t="shared" si="141"/>
        <v>127528.14601593956</v>
      </c>
      <c r="CF165" s="238">
        <f t="shared" si="142"/>
        <v>1293.2043597651923</v>
      </c>
      <c r="CG165" s="238">
        <f t="shared" si="25"/>
        <v>928.76647123970099</v>
      </c>
      <c r="CH165" s="238">
        <f t="shared" si="26"/>
        <v>364.4378885254913</v>
      </c>
      <c r="CI165" s="239">
        <f t="shared" si="143"/>
        <v>137976.73454308909</v>
      </c>
      <c r="CJ165" s="1"/>
      <c r="CK165" s="246">
        <f>VLOOKUP(CN165,[2]תחזיות!$B$4:$E$1000,3)</f>
        <v>2.5884365217391275E-2</v>
      </c>
      <c r="CL165" s="134">
        <f t="shared" si="27"/>
        <v>1.7403637681159395E-3</v>
      </c>
      <c r="CM165" s="3">
        <f t="shared" si="144"/>
        <v>3406</v>
      </c>
      <c r="CN165" s="237">
        <v>113</v>
      </c>
      <c r="CO165" s="238">
        <f t="shared" si="145"/>
        <v>122461.51010959299</v>
      </c>
      <c r="CP165" s="238">
        <f t="shared" si="160"/>
        <v>1166.7648599726645</v>
      </c>
      <c r="CQ165" s="238">
        <f t="shared" si="28"/>
        <v>953.63728478916505</v>
      </c>
      <c r="CR165" s="238">
        <f t="shared" si="29"/>
        <v>213.12757518349946</v>
      </c>
      <c r="CS165" s="239">
        <f t="shared" si="146"/>
        <v>127320.80756275075</v>
      </c>
      <c r="CT165" s="1"/>
      <c r="CU165" s="237">
        <v>113</v>
      </c>
      <c r="CV165" s="238">
        <f t="shared" si="111"/>
        <v>370330.18700886663</v>
      </c>
      <c r="CW165" s="238">
        <f t="shared" si="111"/>
        <v>4610.2852625441374</v>
      </c>
      <c r="CX165" s="238">
        <f t="shared" si="111"/>
        <v>3799.2376791320085</v>
      </c>
      <c r="CY165" s="238">
        <f t="shared" si="111"/>
        <v>811.04758341212823</v>
      </c>
      <c r="CZ165" s="238">
        <f t="shared" si="111"/>
        <v>513526.10831263982</v>
      </c>
      <c r="DB165" s="237">
        <v>113</v>
      </c>
      <c r="DC165" s="238">
        <f t="shared" si="112"/>
        <v>375373.35723592446</v>
      </c>
      <c r="DD165" s="238">
        <f t="shared" si="112"/>
        <v>4722.341908987346</v>
      </c>
      <c r="DE165" s="238">
        <f t="shared" si="112"/>
        <v>3800.2988756909585</v>
      </c>
      <c r="DF165" s="238">
        <f t="shared" si="112"/>
        <v>922.04303329638697</v>
      </c>
      <c r="DG165" s="238">
        <f t="shared" si="112"/>
        <v>522721.45560230105</v>
      </c>
      <c r="DH165" s="247"/>
      <c r="DI165" s="237">
        <v>113</v>
      </c>
      <c r="DJ165" s="238">
        <f t="shared" si="113"/>
        <v>368896.04479595413</v>
      </c>
      <c r="DK165" s="238">
        <f t="shared" si="113"/>
        <v>4574.0279459490748</v>
      </c>
      <c r="DL165" s="238">
        <f t="shared" si="113"/>
        <v>3805.4830808037723</v>
      </c>
      <c r="DM165" s="238">
        <f t="shared" si="113"/>
        <v>768.54486514530277</v>
      </c>
      <c r="DN165" s="238">
        <f t="shared" si="113"/>
        <v>510947.2567150789</v>
      </c>
      <c r="DP165" s="3">
        <f t="shared" si="147"/>
        <v>3406</v>
      </c>
      <c r="DQ165" s="237">
        <v>113</v>
      </c>
      <c r="DR165" s="238">
        <f t="shared" si="148"/>
        <v>0</v>
      </c>
      <c r="DS165" s="238">
        <f t="shared" si="149"/>
        <v>0</v>
      </c>
      <c r="DT165" s="238">
        <f t="shared" si="33"/>
        <v>0</v>
      </c>
      <c r="DU165" s="238">
        <f t="shared" si="150"/>
        <v>0</v>
      </c>
      <c r="DV165" s="239">
        <f t="shared" si="161"/>
        <v>0</v>
      </c>
      <c r="DX165" s="241">
        <f t="shared" si="107"/>
        <v>4.2499999999999996E-2</v>
      </c>
      <c r="DY165" s="241">
        <f t="shared" si="151"/>
        <v>3.5416666666666665E-3</v>
      </c>
      <c r="DZ165" s="237">
        <v>113</v>
      </c>
      <c r="EA165" s="242">
        <f t="shared" si="162"/>
        <v>0</v>
      </c>
      <c r="EB165" s="242">
        <f t="shared" si="163"/>
        <v>0</v>
      </c>
      <c r="EC165" s="242">
        <f t="shared" si="34"/>
        <v>0</v>
      </c>
      <c r="ED165" s="242">
        <f t="shared" si="114"/>
        <v>0</v>
      </c>
      <c r="EE165" s="243">
        <f t="shared" si="152"/>
        <v>0</v>
      </c>
      <c r="EF165" s="248"/>
      <c r="EG165" s="241">
        <f t="shared" si="108"/>
        <v>4.4600000000000001E-2</v>
      </c>
      <c r="EH165" s="241">
        <f t="shared" si="153"/>
        <v>3.7166666666666667E-3</v>
      </c>
      <c r="EI165" s="237">
        <v>113</v>
      </c>
      <c r="EJ165" s="242">
        <f t="shared" si="164"/>
        <v>0</v>
      </c>
      <c r="EK165" s="242">
        <f t="shared" si="165"/>
        <v>0</v>
      </c>
      <c r="EL165" s="242">
        <f t="shared" si="36"/>
        <v>0</v>
      </c>
      <c r="EM165" s="242">
        <f t="shared" si="115"/>
        <v>0</v>
      </c>
      <c r="EN165" s="243">
        <f t="shared" si="154"/>
        <v>0</v>
      </c>
      <c r="EO165" s="248"/>
      <c r="EP165" s="241">
        <f t="shared" si="109"/>
        <v>3.4599999999999999E-2</v>
      </c>
      <c r="EQ165" s="241">
        <f t="shared" si="155"/>
        <v>2.8833333333333332E-3</v>
      </c>
      <c r="ER165" s="237">
        <v>113</v>
      </c>
      <c r="ES165" s="242">
        <f t="shared" si="166"/>
        <v>0</v>
      </c>
      <c r="ET165" s="242">
        <f t="shared" si="167"/>
        <v>0</v>
      </c>
      <c r="EU165" s="242">
        <f t="shared" si="38"/>
        <v>0</v>
      </c>
      <c r="EV165" s="242">
        <f t="shared" si="116"/>
        <v>0</v>
      </c>
      <c r="EW165" s="243">
        <f t="shared" si="156"/>
        <v>0</v>
      </c>
    </row>
    <row r="166" spans="1:153" ht="14.25" customHeight="1" thickBot="1" x14ac:dyDescent="0.25">
      <c r="A166" s="3">
        <f t="shared" si="117"/>
        <v>3436</v>
      </c>
      <c r="B166" s="237">
        <v>114</v>
      </c>
      <c r="C166" s="238">
        <f t="shared" si="118"/>
        <v>226921.17547024673</v>
      </c>
      <c r="D166" s="238">
        <f t="shared" si="5"/>
        <v>3145.2470524113855</v>
      </c>
      <c r="E166" s="238">
        <f t="shared" si="6"/>
        <v>2622.0676756327625</v>
      </c>
      <c r="F166" s="238">
        <f t="shared" si="7"/>
        <v>523.17937677862312</v>
      </c>
      <c r="G166" s="239">
        <f t="shared" si="119"/>
        <v>358558.16397489724</v>
      </c>
      <c r="I166" s="240">
        <f>VLOOKUP(K166,[2]תחזיות!$B$4:$H$1000,5)</f>
        <v>1.2106500000000034E-2</v>
      </c>
      <c r="J166" s="134">
        <f t="shared" si="8"/>
        <v>1.0088750000000028E-3</v>
      </c>
      <c r="K166" s="237">
        <v>114</v>
      </c>
      <c r="L166" s="242">
        <f t="shared" si="120"/>
        <v>16832.662638650065</v>
      </c>
      <c r="M166" s="242">
        <f t="shared" si="44"/>
        <v>264.70749611477061</v>
      </c>
      <c r="N166" s="242">
        <f t="shared" si="9"/>
        <v>238.60128322612354</v>
      </c>
      <c r="O166" s="242">
        <f t="shared" si="10"/>
        <v>26.106212888647075</v>
      </c>
      <c r="P166" s="243">
        <f t="shared" si="121"/>
        <v>28603.557351853469</v>
      </c>
      <c r="Q166" s="244"/>
      <c r="R166" s="240">
        <f>VLOOKUP(T166,[2]תחזיות!$B$4:$H$1000,7)</f>
        <v>2.0581050000000056E-2</v>
      </c>
      <c r="S166" s="134">
        <f t="shared" si="11"/>
        <v>1.7150875000000046E-3</v>
      </c>
      <c r="T166" s="237">
        <v>114</v>
      </c>
      <c r="U166" s="242">
        <f t="shared" si="122"/>
        <v>18083.464968118118</v>
      </c>
      <c r="V166" s="242">
        <f t="shared" si="47"/>
        <v>284.37739385321686</v>
      </c>
      <c r="W166" s="242">
        <f t="shared" si="12"/>
        <v>256.33127920358925</v>
      </c>
      <c r="X166" s="242">
        <f t="shared" si="48"/>
        <v>28.046114649627619</v>
      </c>
      <c r="Y166" s="243">
        <f t="shared" si="123"/>
        <v>29616.181530579332</v>
      </c>
      <c r="Z166" s="245"/>
      <c r="AA166" s="240">
        <f>VLOOKUP(AC166,[2]תחזיות!$B$4:$H$1000,6)</f>
        <v>1.100590909090912E-2</v>
      </c>
      <c r="AB166" s="134">
        <f t="shared" si="13"/>
        <v>9.1715909090909337E-4</v>
      </c>
      <c r="AC166" s="237">
        <v>114</v>
      </c>
      <c r="AD166" s="242">
        <f t="shared" si="124"/>
        <v>16676.794678601382</v>
      </c>
      <c r="AE166" s="242">
        <f t="shared" si="51"/>
        <v>262.25634395217298</v>
      </c>
      <c r="AF166" s="242">
        <f t="shared" si="14"/>
        <v>236.39187072378661</v>
      </c>
      <c r="AG166" s="242">
        <f t="shared" si="52"/>
        <v>25.864473228386387</v>
      </c>
      <c r="AH166" s="243">
        <f t="shared" si="125"/>
        <v>28475.788573794416</v>
      </c>
      <c r="AI166" s="245"/>
      <c r="AJ166" s="241">
        <f t="shared" si="105"/>
        <v>3.5019999999999996E-2</v>
      </c>
      <c r="AK166" s="241">
        <f t="shared" si="126"/>
        <v>2.9183333333333331E-3</v>
      </c>
      <c r="AL166" s="240">
        <f>VLOOKUP(AN166,[2]תחזיות!$B$4:$H$1000,5)</f>
        <v>1.2106500000000034E-2</v>
      </c>
      <c r="AM166" s="134">
        <f t="shared" si="110"/>
        <v>1.0088750000000028E-3</v>
      </c>
      <c r="AN166" s="237">
        <v>114</v>
      </c>
      <c r="AO166" s="242">
        <f t="shared" si="127"/>
        <v>0</v>
      </c>
      <c r="AP166" s="242">
        <f t="shared" si="157"/>
        <v>0</v>
      </c>
      <c r="AQ166" s="242">
        <f t="shared" si="16"/>
        <v>0</v>
      </c>
      <c r="AR166" s="242">
        <f t="shared" si="128"/>
        <v>0</v>
      </c>
      <c r="AS166" s="243">
        <f t="shared" si="129"/>
        <v>0</v>
      </c>
      <c r="AT166" s="244"/>
      <c r="AU166" s="241">
        <f t="shared" si="106"/>
        <v>3.7620000000000001E-2</v>
      </c>
      <c r="AV166" s="241">
        <f t="shared" si="130"/>
        <v>3.1350000000000002E-3</v>
      </c>
      <c r="AW166" s="240">
        <f>VLOOKUP(AY166,[2]תחזיות!$B$4:$H$1000,7)</f>
        <v>2.0581050000000056E-2</v>
      </c>
      <c r="AX166" s="134">
        <f t="shared" si="17"/>
        <v>1.7150875000000046E-3</v>
      </c>
      <c r="AY166" s="237">
        <v>114</v>
      </c>
      <c r="AZ166" s="242">
        <f t="shared" si="131"/>
        <v>0</v>
      </c>
      <c r="BA166" s="242">
        <f t="shared" si="158"/>
        <v>0</v>
      </c>
      <c r="BB166" s="242">
        <f t="shared" si="18"/>
        <v>0</v>
      </c>
      <c r="BC166" s="242">
        <f t="shared" si="132"/>
        <v>0</v>
      </c>
      <c r="BD166" s="243">
        <f t="shared" si="133"/>
        <v>0</v>
      </c>
      <c r="BE166" s="245"/>
      <c r="BF166" s="245"/>
      <c r="BG166" s="245"/>
      <c r="BH166" s="240">
        <f>VLOOKUP(BJ166,[2]תחזיות!$B$4:$H$1000,6)</f>
        <v>1.100590909090912E-2</v>
      </c>
      <c r="BI166" s="134">
        <f t="shared" si="19"/>
        <v>9.1715909090909337E-4</v>
      </c>
      <c r="BJ166" s="237">
        <v>114</v>
      </c>
      <c r="BK166" s="242">
        <f t="shared" si="134"/>
        <v>0</v>
      </c>
      <c r="BL166" s="242">
        <f t="shared" si="159"/>
        <v>0</v>
      </c>
      <c r="BM166" s="242">
        <f t="shared" si="20"/>
        <v>0</v>
      </c>
      <c r="BN166" s="242">
        <f t="shared" si="65"/>
        <v>0</v>
      </c>
      <c r="BO166" s="243">
        <f t="shared" si="135"/>
        <v>0</v>
      </c>
      <c r="BP166" s="245"/>
      <c r="BQ166" s="246">
        <f>VLOOKUP(BT166,[2]תחזיות!$B$4:$E$1000,2)</f>
        <v>2.9898499999999963E-2</v>
      </c>
      <c r="BR166" s="134">
        <f t="shared" si="21"/>
        <v>2.0748749999999969E-3</v>
      </c>
      <c r="BS166" s="3">
        <f t="shared" si="136"/>
        <v>3436</v>
      </c>
      <c r="BT166" s="237">
        <v>114</v>
      </c>
      <c r="BU166" s="238">
        <f t="shared" si="137"/>
        <v>122794.07615785657</v>
      </c>
      <c r="BV166" s="238">
        <f t="shared" si="138"/>
        <v>1201.3292350259139</v>
      </c>
      <c r="BW166" s="238">
        <f t="shared" si="22"/>
        <v>946.54687625788165</v>
      </c>
      <c r="BX166" s="238">
        <f t="shared" si="23"/>
        <v>254.78235876803228</v>
      </c>
      <c r="BY166" s="239">
        <f t="shared" si="139"/>
        <v>130975.67076944117</v>
      </c>
      <c r="CA166" s="246">
        <f>VLOOKUP(CD166,[2]תחזיות!$B$4:$E$1000,4)</f>
        <v>3.9466019999999956E-2</v>
      </c>
      <c r="CB166" s="134">
        <f t="shared" si="24"/>
        <v>2.8721683333333297E-3</v>
      </c>
      <c r="CC166" s="3">
        <f t="shared" si="140"/>
        <v>3436</v>
      </c>
      <c r="CD166" s="237">
        <v>114</v>
      </c>
      <c r="CE166" s="238">
        <f t="shared" si="141"/>
        <v>126599.37954469987</v>
      </c>
      <c r="CF166" s="238">
        <f t="shared" si="142"/>
        <v>1294.2277693427077</v>
      </c>
      <c r="CG166" s="238">
        <f t="shared" si="25"/>
        <v>930.61304039477341</v>
      </c>
      <c r="CH166" s="238">
        <f t="shared" si="26"/>
        <v>363.61472894793428</v>
      </c>
      <c r="CI166" s="239">
        <f t="shared" si="143"/>
        <v>139270.9623124318</v>
      </c>
      <c r="CJ166" s="1"/>
      <c r="CK166" s="246">
        <f>VLOOKUP(CN166,[2]תחזיות!$B$4:$E$1000,3)</f>
        <v>2.5998695652173883E-2</v>
      </c>
      <c r="CL166" s="134">
        <f t="shared" si="27"/>
        <v>1.7498913043478236E-3</v>
      </c>
      <c r="CM166" s="3">
        <f t="shared" si="144"/>
        <v>3436</v>
      </c>
      <c r="CN166" s="237">
        <v>114</v>
      </c>
      <c r="CO166" s="238">
        <f t="shared" si="145"/>
        <v>121507.87282480382</v>
      </c>
      <c r="CP166" s="238">
        <f t="shared" si="160"/>
        <v>1167.3873454740744</v>
      </c>
      <c r="CQ166" s="238">
        <f t="shared" si="28"/>
        <v>954.76177540814899</v>
      </c>
      <c r="CR166" s="238">
        <f t="shared" si="29"/>
        <v>212.62557006592544</v>
      </c>
      <c r="CS166" s="239">
        <f t="shared" si="146"/>
        <v>128488.19490822482</v>
      </c>
      <c r="CT166" s="1"/>
      <c r="CU166" s="237">
        <v>114</v>
      </c>
      <c r="CV166" s="238">
        <f t="shared" si="111"/>
        <v>366547.91426675336</v>
      </c>
      <c r="CW166" s="238">
        <f t="shared" si="111"/>
        <v>4611.2837835520695</v>
      </c>
      <c r="CX166" s="238">
        <f t="shared" si="111"/>
        <v>3807.2158351167677</v>
      </c>
      <c r="CY166" s="238">
        <f t="shared" si="111"/>
        <v>804.06794843530247</v>
      </c>
      <c r="CZ166" s="238">
        <f t="shared" si="111"/>
        <v>518137.39209619188</v>
      </c>
      <c r="DB166" s="237">
        <v>114</v>
      </c>
      <c r="DC166" s="238">
        <f t="shared" si="112"/>
        <v>371604.01998306473</v>
      </c>
      <c r="DD166" s="238">
        <f t="shared" si="112"/>
        <v>4723.8522156073104</v>
      </c>
      <c r="DE166" s="238">
        <f t="shared" si="112"/>
        <v>3809.0119952311252</v>
      </c>
      <c r="DF166" s="238">
        <f t="shared" si="112"/>
        <v>914.84022037618502</v>
      </c>
      <c r="DG166" s="238">
        <f t="shared" si="112"/>
        <v>527445.30781790835</v>
      </c>
      <c r="DH166" s="247"/>
      <c r="DI166" s="237">
        <v>114</v>
      </c>
      <c r="DJ166" s="238">
        <f t="shared" si="113"/>
        <v>365105.84297365195</v>
      </c>
      <c r="DK166" s="238">
        <f t="shared" si="113"/>
        <v>4574.890741837633</v>
      </c>
      <c r="DL166" s="238">
        <f t="shared" si="113"/>
        <v>3813.2213217646981</v>
      </c>
      <c r="DM166" s="238">
        <f t="shared" si="113"/>
        <v>761.66942007293494</v>
      </c>
      <c r="DN166" s="238">
        <f t="shared" si="113"/>
        <v>515522.14745691646</v>
      </c>
      <c r="DP166" s="3">
        <f t="shared" si="147"/>
        <v>3436</v>
      </c>
      <c r="DQ166" s="237">
        <v>114</v>
      </c>
      <c r="DR166" s="238">
        <f t="shared" si="148"/>
        <v>0</v>
      </c>
      <c r="DS166" s="238">
        <f t="shared" si="149"/>
        <v>0</v>
      </c>
      <c r="DT166" s="238">
        <f t="shared" si="33"/>
        <v>0</v>
      </c>
      <c r="DU166" s="238">
        <f t="shared" si="150"/>
        <v>0</v>
      </c>
      <c r="DV166" s="239">
        <f t="shared" si="161"/>
        <v>0</v>
      </c>
      <c r="DX166" s="241">
        <f t="shared" si="107"/>
        <v>4.2499999999999996E-2</v>
      </c>
      <c r="DY166" s="241">
        <f t="shared" si="151"/>
        <v>3.5416666666666665E-3</v>
      </c>
      <c r="DZ166" s="237">
        <v>114</v>
      </c>
      <c r="EA166" s="242">
        <f t="shared" si="162"/>
        <v>0</v>
      </c>
      <c r="EB166" s="242">
        <f t="shared" si="163"/>
        <v>0</v>
      </c>
      <c r="EC166" s="242">
        <f t="shared" si="34"/>
        <v>0</v>
      </c>
      <c r="ED166" s="242">
        <f t="shared" si="114"/>
        <v>0</v>
      </c>
      <c r="EE166" s="243">
        <f t="shared" si="152"/>
        <v>0</v>
      </c>
      <c r="EF166" s="248"/>
      <c r="EG166" s="241">
        <f t="shared" si="108"/>
        <v>4.4600000000000001E-2</v>
      </c>
      <c r="EH166" s="241">
        <f t="shared" si="153"/>
        <v>3.7166666666666667E-3</v>
      </c>
      <c r="EI166" s="237">
        <v>114</v>
      </c>
      <c r="EJ166" s="242">
        <f t="shared" si="164"/>
        <v>0</v>
      </c>
      <c r="EK166" s="242">
        <f t="shared" si="165"/>
        <v>0</v>
      </c>
      <c r="EL166" s="242">
        <f t="shared" si="36"/>
        <v>0</v>
      </c>
      <c r="EM166" s="242">
        <f t="shared" si="115"/>
        <v>0</v>
      </c>
      <c r="EN166" s="243">
        <f t="shared" si="154"/>
        <v>0</v>
      </c>
      <c r="EO166" s="248"/>
      <c r="EP166" s="241">
        <f t="shared" si="109"/>
        <v>3.4599999999999999E-2</v>
      </c>
      <c r="EQ166" s="241">
        <f t="shared" si="155"/>
        <v>2.8833333333333332E-3</v>
      </c>
      <c r="ER166" s="237">
        <v>114</v>
      </c>
      <c r="ES166" s="242">
        <f t="shared" si="166"/>
        <v>0</v>
      </c>
      <c r="ET166" s="242">
        <f t="shared" si="167"/>
        <v>0</v>
      </c>
      <c r="EU166" s="242">
        <f t="shared" si="38"/>
        <v>0</v>
      </c>
      <c r="EV166" s="242">
        <f t="shared" si="116"/>
        <v>0</v>
      </c>
      <c r="EW166" s="243">
        <f t="shared" si="156"/>
        <v>0</v>
      </c>
    </row>
    <row r="167" spans="1:153" ht="14.25" customHeight="1" thickBot="1" x14ac:dyDescent="0.25">
      <c r="A167" s="3">
        <f t="shared" si="117"/>
        <v>3467</v>
      </c>
      <c r="B167" s="237">
        <v>115</v>
      </c>
      <c r="C167" s="238">
        <f t="shared" si="118"/>
        <v>224299.10779461396</v>
      </c>
      <c r="D167" s="238">
        <f t="shared" si="5"/>
        <v>3145.2470524113855</v>
      </c>
      <c r="E167" s="238">
        <f t="shared" si="6"/>
        <v>2628.1129983293604</v>
      </c>
      <c r="F167" s="238">
        <f t="shared" si="7"/>
        <v>517.13405408202539</v>
      </c>
      <c r="G167" s="239">
        <f t="shared" si="119"/>
        <v>361703.41102730861</v>
      </c>
      <c r="I167" s="240">
        <f>VLOOKUP(K167,[2]תחזיות!$B$4:$H$1000,5)</f>
        <v>1.2124800000000035E-2</v>
      </c>
      <c r="J167" s="134">
        <f t="shared" si="8"/>
        <v>1.0104000000000029E-3</v>
      </c>
      <c r="K167" s="237">
        <v>115</v>
      </c>
      <c r="L167" s="242">
        <f t="shared" si="120"/>
        <v>16610.827995017462</v>
      </c>
      <c r="M167" s="242">
        <f t="shared" si="44"/>
        <v>264.97495656884502</v>
      </c>
      <c r="N167" s="242">
        <f t="shared" si="9"/>
        <v>239.21279278027629</v>
      </c>
      <c r="O167" s="242">
        <f t="shared" si="10"/>
        <v>25.762163788568735</v>
      </c>
      <c r="P167" s="243">
        <f t="shared" si="121"/>
        <v>28868.532308422313</v>
      </c>
      <c r="Q167" s="244"/>
      <c r="R167" s="240">
        <f>VLOOKUP(T167,[2]תחזיות!$B$4:$H$1000,7)</f>
        <v>2.0612160000000056E-2</v>
      </c>
      <c r="S167" s="134">
        <f t="shared" si="11"/>
        <v>1.7176800000000046E-3</v>
      </c>
      <c r="T167" s="237">
        <v>115</v>
      </c>
      <c r="U167" s="242">
        <f t="shared" si="122"/>
        <v>17857.754999909303</v>
      </c>
      <c r="V167" s="242">
        <f t="shared" si="47"/>
        <v>284.86586321509066</v>
      </c>
      <c r="W167" s="242">
        <f t="shared" si="12"/>
        <v>257.16980800689799</v>
      </c>
      <c r="X167" s="242">
        <f t="shared" si="48"/>
        <v>27.69605520819265</v>
      </c>
      <c r="Y167" s="243">
        <f t="shared" si="123"/>
        <v>29901.047393794423</v>
      </c>
      <c r="Z167" s="245"/>
      <c r="AA167" s="240">
        <f>VLOOKUP(AC167,[2]תחזיות!$B$4:$H$1000,6)</f>
        <v>1.1022545454545484E-2</v>
      </c>
      <c r="AB167" s="134">
        <f t="shared" si="13"/>
        <v>9.1854545454545704E-4</v>
      </c>
      <c r="AC167" s="237">
        <v>115</v>
      </c>
      <c r="AD167" s="242">
        <f t="shared" si="124"/>
        <v>16455.50406514767</v>
      </c>
      <c r="AE167" s="242">
        <f t="shared" si="51"/>
        <v>262.49723832483602</v>
      </c>
      <c r="AF167" s="242">
        <f t="shared" si="14"/>
        <v>236.97597044601903</v>
      </c>
      <c r="AG167" s="242">
        <f t="shared" si="52"/>
        <v>25.521267878816975</v>
      </c>
      <c r="AH167" s="243">
        <f t="shared" si="125"/>
        <v>28738.285812119251</v>
      </c>
      <c r="AI167" s="245"/>
      <c r="AJ167" s="241">
        <f t="shared" si="105"/>
        <v>3.5019999999999996E-2</v>
      </c>
      <c r="AK167" s="241">
        <f t="shared" si="126"/>
        <v>2.9183333333333331E-3</v>
      </c>
      <c r="AL167" s="240">
        <f>VLOOKUP(AN167,[2]תחזיות!$B$4:$H$1000,5)</f>
        <v>1.2124800000000035E-2</v>
      </c>
      <c r="AM167" s="134">
        <f t="shared" si="110"/>
        <v>1.0104000000000029E-3</v>
      </c>
      <c r="AN167" s="237">
        <v>115</v>
      </c>
      <c r="AO167" s="242">
        <f t="shared" si="127"/>
        <v>0</v>
      </c>
      <c r="AP167" s="242">
        <f t="shared" si="157"/>
        <v>0</v>
      </c>
      <c r="AQ167" s="242">
        <f t="shared" si="16"/>
        <v>0</v>
      </c>
      <c r="AR167" s="242">
        <f t="shared" si="128"/>
        <v>0</v>
      </c>
      <c r="AS167" s="243">
        <f t="shared" si="129"/>
        <v>0</v>
      </c>
      <c r="AT167" s="244"/>
      <c r="AU167" s="241">
        <f t="shared" si="106"/>
        <v>3.7620000000000001E-2</v>
      </c>
      <c r="AV167" s="241">
        <f t="shared" si="130"/>
        <v>3.1350000000000002E-3</v>
      </c>
      <c r="AW167" s="240">
        <f>VLOOKUP(AY167,[2]תחזיות!$B$4:$H$1000,7)</f>
        <v>2.0612160000000056E-2</v>
      </c>
      <c r="AX167" s="134">
        <f t="shared" si="17"/>
        <v>1.7176800000000046E-3</v>
      </c>
      <c r="AY167" s="237">
        <v>115</v>
      </c>
      <c r="AZ167" s="242">
        <f t="shared" si="131"/>
        <v>0</v>
      </c>
      <c r="BA167" s="242">
        <f t="shared" si="158"/>
        <v>0</v>
      </c>
      <c r="BB167" s="242">
        <f t="shared" si="18"/>
        <v>0</v>
      </c>
      <c r="BC167" s="242">
        <f t="shared" si="132"/>
        <v>0</v>
      </c>
      <c r="BD167" s="243">
        <f t="shared" si="133"/>
        <v>0</v>
      </c>
      <c r="BE167" s="245"/>
      <c r="BF167" s="245"/>
      <c r="BG167" s="245"/>
      <c r="BH167" s="240">
        <f>VLOOKUP(BJ167,[2]תחזיות!$B$4:$H$1000,6)</f>
        <v>1.1022545454545484E-2</v>
      </c>
      <c r="BI167" s="134">
        <f t="shared" si="19"/>
        <v>9.1854545454545704E-4</v>
      </c>
      <c r="BJ167" s="237">
        <v>115</v>
      </c>
      <c r="BK167" s="242">
        <f t="shared" si="134"/>
        <v>0</v>
      </c>
      <c r="BL167" s="242">
        <f t="shared" si="159"/>
        <v>0</v>
      </c>
      <c r="BM167" s="242">
        <f t="shared" si="20"/>
        <v>0</v>
      </c>
      <c r="BN167" s="242">
        <f t="shared" si="65"/>
        <v>0</v>
      </c>
      <c r="BO167" s="243">
        <f t="shared" si="135"/>
        <v>0</v>
      </c>
      <c r="BP167" s="245"/>
      <c r="BQ167" s="246">
        <f>VLOOKUP(BT167,[2]תחזיות!$B$4:$E$1000,2)</f>
        <v>3.0029979999999963E-2</v>
      </c>
      <c r="BR167" s="134">
        <f t="shared" si="21"/>
        <v>2.0858316666666635E-3</v>
      </c>
      <c r="BS167" s="3">
        <f t="shared" si="136"/>
        <v>3467</v>
      </c>
      <c r="BT167" s="237">
        <v>115</v>
      </c>
      <c r="BU167" s="238">
        <f t="shared" si="137"/>
        <v>121847.52928159869</v>
      </c>
      <c r="BV167" s="238">
        <f t="shared" si="138"/>
        <v>1202.0551971197081</v>
      </c>
      <c r="BW167" s="238">
        <f t="shared" si="22"/>
        <v>947.90176203905594</v>
      </c>
      <c r="BX167" s="238">
        <f t="shared" si="23"/>
        <v>254.15343508065209</v>
      </c>
      <c r="BY167" s="239">
        <f t="shared" si="139"/>
        <v>132177.72596656089</v>
      </c>
      <c r="CA167" s="246">
        <f>VLOOKUP(CD167,[2]תחזיות!$B$4:$E$1000,4)</f>
        <v>3.963957359999995E-2</v>
      </c>
      <c r="CB167" s="134">
        <f t="shared" si="24"/>
        <v>2.8866311333333294E-3</v>
      </c>
      <c r="CC167" s="3">
        <f t="shared" si="140"/>
        <v>3467</v>
      </c>
      <c r="CD167" s="237">
        <v>115</v>
      </c>
      <c r="CE167" s="238">
        <f t="shared" si="141"/>
        <v>125668.76650430509</v>
      </c>
      <c r="CF167" s="238">
        <f t="shared" si="142"/>
        <v>1295.2433604625587</v>
      </c>
      <c r="CG167" s="238">
        <f t="shared" si="25"/>
        <v>932.48398658363499</v>
      </c>
      <c r="CH167" s="238">
        <f t="shared" si="26"/>
        <v>362.75937387892378</v>
      </c>
      <c r="CI167" s="239">
        <f t="shared" si="143"/>
        <v>140566.20567289437</v>
      </c>
      <c r="CJ167" s="1"/>
      <c r="CK167" s="246">
        <f>VLOOKUP(CN167,[2]תחזיות!$B$4:$E$1000,3)</f>
        <v>2.6113026086956492E-2</v>
      </c>
      <c r="CL167" s="134">
        <f t="shared" si="27"/>
        <v>1.7594188405797076E-3</v>
      </c>
      <c r="CM167" s="3">
        <f t="shared" si="144"/>
        <v>3467</v>
      </c>
      <c r="CN167" s="237">
        <v>115</v>
      </c>
      <c r="CO167" s="238">
        <f t="shared" si="145"/>
        <v>120553.11104939568</v>
      </c>
      <c r="CP167" s="238">
        <f t="shared" si="160"/>
        <v>1168.0048577365715</v>
      </c>
      <c r="CQ167" s="238">
        <f t="shared" si="28"/>
        <v>955.90144286576697</v>
      </c>
      <c r="CR167" s="238">
        <f t="shared" si="29"/>
        <v>212.1034148708045</v>
      </c>
      <c r="CS167" s="239">
        <f t="shared" si="146"/>
        <v>129656.19976596138</v>
      </c>
      <c r="CT167" s="1"/>
      <c r="CU167" s="237">
        <v>115</v>
      </c>
      <c r="CV167" s="238">
        <f t="shared" si="111"/>
        <v>362757.46507123008</v>
      </c>
      <c r="CW167" s="238">
        <f t="shared" si="111"/>
        <v>4612.2772060999387</v>
      </c>
      <c r="CX167" s="238">
        <f t="shared" si="111"/>
        <v>3815.2275531486926</v>
      </c>
      <c r="CY167" s="238">
        <f t="shared" si="111"/>
        <v>797.04965295124623</v>
      </c>
      <c r="CZ167" s="238">
        <f t="shared" si="111"/>
        <v>522749.66930229182</v>
      </c>
      <c r="DB167" s="237">
        <v>115</v>
      </c>
      <c r="DC167" s="238">
        <f t="shared" si="112"/>
        <v>367825.62929882831</v>
      </c>
      <c r="DD167" s="238">
        <f t="shared" si="112"/>
        <v>4725.3562760890345</v>
      </c>
      <c r="DE167" s="238">
        <f t="shared" si="112"/>
        <v>3817.7667929198933</v>
      </c>
      <c r="DF167" s="238">
        <f t="shared" si="112"/>
        <v>907.58948316914189</v>
      </c>
      <c r="DG167" s="238">
        <f t="shared" si="112"/>
        <v>532170.66409399745</v>
      </c>
      <c r="DH167" s="247"/>
      <c r="DI167" s="237">
        <v>115</v>
      </c>
      <c r="DJ167" s="238">
        <f t="shared" si="113"/>
        <v>361307.72290915728</v>
      </c>
      <c r="DK167" s="238">
        <f t="shared" si="113"/>
        <v>4575.7491484727925</v>
      </c>
      <c r="DL167" s="238">
        <f t="shared" si="113"/>
        <v>3820.9904116411462</v>
      </c>
      <c r="DM167" s="238">
        <f t="shared" si="113"/>
        <v>754.75873683164684</v>
      </c>
      <c r="DN167" s="238">
        <f t="shared" si="113"/>
        <v>520097.89660538925</v>
      </c>
      <c r="DP167" s="3">
        <f t="shared" si="147"/>
        <v>3467</v>
      </c>
      <c r="DQ167" s="237">
        <v>115</v>
      </c>
      <c r="DR167" s="238">
        <f t="shared" si="148"/>
        <v>0</v>
      </c>
      <c r="DS167" s="238">
        <f t="shared" si="149"/>
        <v>0</v>
      </c>
      <c r="DT167" s="238">
        <f t="shared" si="33"/>
        <v>0</v>
      </c>
      <c r="DU167" s="238">
        <f t="shared" si="150"/>
        <v>0</v>
      </c>
      <c r="DV167" s="239">
        <f t="shared" si="161"/>
        <v>0</v>
      </c>
      <c r="DX167" s="241">
        <f t="shared" si="107"/>
        <v>4.2499999999999996E-2</v>
      </c>
      <c r="DY167" s="241">
        <f t="shared" si="151"/>
        <v>3.5416666666666665E-3</v>
      </c>
      <c r="DZ167" s="237">
        <v>115</v>
      </c>
      <c r="EA167" s="242">
        <f t="shared" si="162"/>
        <v>0</v>
      </c>
      <c r="EB167" s="242">
        <f t="shared" si="163"/>
        <v>0</v>
      </c>
      <c r="EC167" s="242">
        <f t="shared" si="34"/>
        <v>0</v>
      </c>
      <c r="ED167" s="242">
        <f t="shared" si="114"/>
        <v>0</v>
      </c>
      <c r="EE167" s="243">
        <f t="shared" si="152"/>
        <v>0</v>
      </c>
      <c r="EF167" s="248"/>
      <c r="EG167" s="241">
        <f t="shared" si="108"/>
        <v>4.4600000000000001E-2</v>
      </c>
      <c r="EH167" s="241">
        <f t="shared" si="153"/>
        <v>3.7166666666666667E-3</v>
      </c>
      <c r="EI167" s="237">
        <v>115</v>
      </c>
      <c r="EJ167" s="242">
        <f t="shared" si="164"/>
        <v>0</v>
      </c>
      <c r="EK167" s="242">
        <f t="shared" si="165"/>
        <v>0</v>
      </c>
      <c r="EL167" s="242">
        <f t="shared" si="36"/>
        <v>0</v>
      </c>
      <c r="EM167" s="242">
        <f t="shared" si="115"/>
        <v>0</v>
      </c>
      <c r="EN167" s="243">
        <f t="shared" si="154"/>
        <v>0</v>
      </c>
      <c r="EO167" s="248"/>
      <c r="EP167" s="241">
        <f t="shared" si="109"/>
        <v>3.4599999999999999E-2</v>
      </c>
      <c r="EQ167" s="241">
        <f t="shared" si="155"/>
        <v>2.8833333333333332E-3</v>
      </c>
      <c r="ER167" s="237">
        <v>115</v>
      </c>
      <c r="ES167" s="242">
        <f t="shared" si="166"/>
        <v>0</v>
      </c>
      <c r="ET167" s="242">
        <f t="shared" si="167"/>
        <v>0</v>
      </c>
      <c r="EU167" s="242">
        <f t="shared" si="38"/>
        <v>0</v>
      </c>
      <c r="EV167" s="242">
        <f t="shared" si="116"/>
        <v>0</v>
      </c>
      <c r="EW167" s="243">
        <f t="shared" si="156"/>
        <v>0</v>
      </c>
    </row>
    <row r="168" spans="1:153" ht="14.25" customHeight="1" thickBot="1" x14ac:dyDescent="0.25">
      <c r="A168" s="3">
        <f t="shared" si="117"/>
        <v>3497</v>
      </c>
      <c r="B168" s="237">
        <v>116</v>
      </c>
      <c r="C168" s="238">
        <f t="shared" si="118"/>
        <v>221670.99479628459</v>
      </c>
      <c r="D168" s="238">
        <f t="shared" si="5"/>
        <v>3145.2470524113855</v>
      </c>
      <c r="E168" s="238">
        <f t="shared" si="6"/>
        <v>2634.1722588532862</v>
      </c>
      <c r="F168" s="238">
        <f t="shared" si="7"/>
        <v>511.07479355809932</v>
      </c>
      <c r="G168" s="239">
        <f t="shared" si="119"/>
        <v>364848.65807971999</v>
      </c>
      <c r="I168" s="240">
        <f>VLOOKUP(K168,[2]תחזיות!$B$4:$H$1000,5)</f>
        <v>1.2143100000000035E-2</v>
      </c>
      <c r="J168" s="134">
        <f t="shared" si="8"/>
        <v>1.0119250000000029E-3</v>
      </c>
      <c r="K168" s="237">
        <v>116</v>
      </c>
      <c r="L168" s="242">
        <f t="shared" si="120"/>
        <v>16388.182048950712</v>
      </c>
      <c r="M168" s="242">
        <f t="shared" si="44"/>
        <v>265.243091351771</v>
      </c>
      <c r="N168" s="242">
        <f t="shared" si="9"/>
        <v>239.82623493325949</v>
      </c>
      <c r="O168" s="242">
        <f t="shared" si="10"/>
        <v>25.416856418511504</v>
      </c>
      <c r="P168" s="243">
        <f t="shared" si="121"/>
        <v>29133.775399774084</v>
      </c>
      <c r="Q168" s="244"/>
      <c r="R168" s="240">
        <f>VLOOKUP(T168,[2]תחזיות!$B$4:$H$1000,7)</f>
        <v>2.0643270000000061E-2</v>
      </c>
      <c r="S168" s="134">
        <f t="shared" si="11"/>
        <v>1.7202725000000051E-3</v>
      </c>
      <c r="T168" s="237">
        <v>116</v>
      </c>
      <c r="U168" s="242">
        <f t="shared" si="122"/>
        <v>17630.862994591946</v>
      </c>
      <c r="V168" s="242">
        <f t="shared" si="47"/>
        <v>285.35591012576839</v>
      </c>
      <c r="W168" s="242">
        <f t="shared" si="12"/>
        <v>258.01174761100776</v>
      </c>
      <c r="X168" s="242">
        <f t="shared" si="48"/>
        <v>27.34416251476064</v>
      </c>
      <c r="Y168" s="243">
        <f t="shared" si="123"/>
        <v>30186.40330392019</v>
      </c>
      <c r="Z168" s="245"/>
      <c r="AA168" s="240">
        <f>VLOOKUP(AC168,[2]תחזיות!$B$4:$H$1000,6)</f>
        <v>1.1039181818181849E-2</v>
      </c>
      <c r="AB168" s="134">
        <f t="shared" si="13"/>
        <v>9.1993181818182071E-4</v>
      </c>
      <c r="AC168" s="237">
        <v>116</v>
      </c>
      <c r="AD168" s="242">
        <f t="shared" si="124"/>
        <v>16233.448034740042</v>
      </c>
      <c r="AE168" s="242">
        <f t="shared" si="51"/>
        <v>262.73871788655589</v>
      </c>
      <c r="AF168" s="242">
        <f t="shared" si="14"/>
        <v>237.56184246230629</v>
      </c>
      <c r="AG168" s="242">
        <f t="shared" si="52"/>
        <v>25.176875424249587</v>
      </c>
      <c r="AH168" s="243">
        <f t="shared" si="125"/>
        <v>29001.024530005809</v>
      </c>
      <c r="AI168" s="245"/>
      <c r="AJ168" s="241">
        <f t="shared" si="105"/>
        <v>3.5019999999999996E-2</v>
      </c>
      <c r="AK168" s="241">
        <f t="shared" si="126"/>
        <v>2.9183333333333331E-3</v>
      </c>
      <c r="AL168" s="240">
        <f>VLOOKUP(AN168,[2]תחזיות!$B$4:$H$1000,5)</f>
        <v>1.2143100000000035E-2</v>
      </c>
      <c r="AM168" s="134">
        <f t="shared" si="110"/>
        <v>1.0119250000000029E-3</v>
      </c>
      <c r="AN168" s="237">
        <v>116</v>
      </c>
      <c r="AO168" s="242">
        <f t="shared" si="127"/>
        <v>0</v>
      </c>
      <c r="AP168" s="242">
        <f t="shared" si="157"/>
        <v>0</v>
      </c>
      <c r="AQ168" s="242">
        <f t="shared" si="16"/>
        <v>0</v>
      </c>
      <c r="AR168" s="242">
        <f t="shared" si="128"/>
        <v>0</v>
      </c>
      <c r="AS168" s="243">
        <f t="shared" si="129"/>
        <v>0</v>
      </c>
      <c r="AT168" s="244"/>
      <c r="AU168" s="241">
        <f t="shared" si="106"/>
        <v>3.7620000000000001E-2</v>
      </c>
      <c r="AV168" s="241">
        <f t="shared" si="130"/>
        <v>3.1350000000000002E-3</v>
      </c>
      <c r="AW168" s="240">
        <f>VLOOKUP(AY168,[2]תחזיות!$B$4:$H$1000,7)</f>
        <v>2.0643270000000061E-2</v>
      </c>
      <c r="AX168" s="134">
        <f t="shared" si="17"/>
        <v>1.7202725000000051E-3</v>
      </c>
      <c r="AY168" s="237">
        <v>116</v>
      </c>
      <c r="AZ168" s="242">
        <f t="shared" si="131"/>
        <v>0</v>
      </c>
      <c r="BA168" s="242">
        <f t="shared" si="158"/>
        <v>0</v>
      </c>
      <c r="BB168" s="242">
        <f t="shared" si="18"/>
        <v>0</v>
      </c>
      <c r="BC168" s="242">
        <f t="shared" si="132"/>
        <v>0</v>
      </c>
      <c r="BD168" s="243">
        <f t="shared" si="133"/>
        <v>0</v>
      </c>
      <c r="BE168" s="245"/>
      <c r="BF168" s="245"/>
      <c r="BG168" s="245"/>
      <c r="BH168" s="240">
        <f>VLOOKUP(BJ168,[2]תחזיות!$B$4:$H$1000,6)</f>
        <v>1.1039181818181849E-2</v>
      </c>
      <c r="BI168" s="134">
        <f t="shared" si="19"/>
        <v>9.1993181818182071E-4</v>
      </c>
      <c r="BJ168" s="237">
        <v>116</v>
      </c>
      <c r="BK168" s="242">
        <f t="shared" si="134"/>
        <v>0</v>
      </c>
      <c r="BL168" s="242">
        <f t="shared" si="159"/>
        <v>0</v>
      </c>
      <c r="BM168" s="242">
        <f t="shared" si="20"/>
        <v>0</v>
      </c>
      <c r="BN168" s="242">
        <f t="shared" si="65"/>
        <v>0</v>
      </c>
      <c r="BO168" s="243">
        <f t="shared" si="135"/>
        <v>0</v>
      </c>
      <c r="BP168" s="245"/>
      <c r="BQ168" s="246">
        <f>VLOOKUP(BT168,[2]תחזיות!$B$4:$E$1000,2)</f>
        <v>3.0161459999999963E-2</v>
      </c>
      <c r="BR168" s="134">
        <f t="shared" si="21"/>
        <v>2.0967883333333302E-3</v>
      </c>
      <c r="BS168" s="3">
        <f t="shared" si="136"/>
        <v>3497</v>
      </c>
      <c r="BT168" s="237">
        <v>116</v>
      </c>
      <c r="BU168" s="238">
        <f t="shared" si="137"/>
        <v>120899.62751955964</v>
      </c>
      <c r="BV168" s="238">
        <f t="shared" si="138"/>
        <v>1202.7753779659552</v>
      </c>
      <c r="BW168" s="238">
        <f t="shared" si="22"/>
        <v>949.27444947859726</v>
      </c>
      <c r="BX168" s="238">
        <f t="shared" si="23"/>
        <v>253.50092848735787</v>
      </c>
      <c r="BY168" s="239">
        <f t="shared" si="139"/>
        <v>133380.50134452686</v>
      </c>
      <c r="CA168" s="246">
        <f>VLOOKUP(CD168,[2]תחזיות!$B$4:$E$1000,4)</f>
        <v>3.9813127199999951E-2</v>
      </c>
      <c r="CB168" s="134">
        <f t="shared" si="24"/>
        <v>2.9010939333333294E-3</v>
      </c>
      <c r="CC168" s="3">
        <f t="shared" si="140"/>
        <v>3497</v>
      </c>
      <c r="CD168" s="237">
        <v>116</v>
      </c>
      <c r="CE168" s="238">
        <f t="shared" si="141"/>
        <v>124736.28251772145</v>
      </c>
      <c r="CF168" s="238">
        <f t="shared" si="142"/>
        <v>1296.2511149946254</v>
      </c>
      <c r="CG168" s="238">
        <f t="shared" si="25"/>
        <v>934.37944251591148</v>
      </c>
      <c r="CH168" s="238">
        <f t="shared" si="26"/>
        <v>361.87167247871395</v>
      </c>
      <c r="CI168" s="239">
        <f t="shared" si="143"/>
        <v>141862.45678788901</v>
      </c>
      <c r="CJ168" s="1"/>
      <c r="CK168" s="246">
        <f>VLOOKUP(CN168,[2]תחזיות!$B$4:$E$1000,3)</f>
        <v>2.62273565217391E-2</v>
      </c>
      <c r="CL168" s="134">
        <f t="shared" si="27"/>
        <v>1.7689463768115917E-3</v>
      </c>
      <c r="CM168" s="3">
        <f t="shared" si="144"/>
        <v>3497</v>
      </c>
      <c r="CN168" s="237">
        <v>116</v>
      </c>
      <c r="CO168" s="238">
        <f t="shared" si="145"/>
        <v>119597.20960652991</v>
      </c>
      <c r="CP168" s="238">
        <f t="shared" si="160"/>
        <v>1168.6173893891134</v>
      </c>
      <c r="CQ168" s="238">
        <f t="shared" si="28"/>
        <v>957.05633877886589</v>
      </c>
      <c r="CR168" s="238">
        <f t="shared" si="29"/>
        <v>211.56105061024758</v>
      </c>
      <c r="CS168" s="239">
        <f t="shared" si="146"/>
        <v>130824.81715535049</v>
      </c>
      <c r="CT168" s="1"/>
      <c r="CU168" s="237">
        <v>116</v>
      </c>
      <c r="CV168" s="238">
        <f t="shared" ref="CV168:CZ218" si="168">BU168+L168+C168+AO168+DR168+EA168</f>
        <v>358958.80436479498</v>
      </c>
      <c r="CW168" s="238">
        <f t="shared" si="168"/>
        <v>4613.2655217291122</v>
      </c>
      <c r="CX168" s="238">
        <f t="shared" si="168"/>
        <v>3823.2729432651431</v>
      </c>
      <c r="CY168" s="238">
        <f t="shared" si="168"/>
        <v>789.9925784639687</v>
      </c>
      <c r="CZ168" s="238">
        <f t="shared" si="168"/>
        <v>527362.93482402095</v>
      </c>
      <c r="DB168" s="237">
        <v>116</v>
      </c>
      <c r="DC168" s="238">
        <f t="shared" ref="DC168:DG218" si="169">CE168+U168+C168+AZ168+DR168+EJ168</f>
        <v>364038.140308598</v>
      </c>
      <c r="DD168" s="238">
        <f t="shared" si="169"/>
        <v>4726.8540775317797</v>
      </c>
      <c r="DE168" s="238">
        <f t="shared" si="169"/>
        <v>3826.5634489802055</v>
      </c>
      <c r="DF168" s="238">
        <f t="shared" si="169"/>
        <v>900.29062855157395</v>
      </c>
      <c r="DG168" s="238">
        <f t="shared" si="169"/>
        <v>536897.51817152917</v>
      </c>
      <c r="DH168" s="247"/>
      <c r="DI168" s="237">
        <v>116</v>
      </c>
      <c r="DJ168" s="238">
        <f t="shared" ref="DJ168:DN218" si="170">C168+AD168+CO168+BK168+DR168+ES168</f>
        <v>357501.65243755456</v>
      </c>
      <c r="DK168" s="238">
        <f t="shared" si="170"/>
        <v>4576.6031596870553</v>
      </c>
      <c r="DL168" s="238">
        <f t="shared" si="170"/>
        <v>3828.7904400944581</v>
      </c>
      <c r="DM168" s="238">
        <f t="shared" si="170"/>
        <v>747.81271959259641</v>
      </c>
      <c r="DN168" s="238">
        <f t="shared" si="170"/>
        <v>524674.49976507633</v>
      </c>
      <c r="DP168" s="3">
        <f t="shared" si="147"/>
        <v>3497</v>
      </c>
      <c r="DQ168" s="237">
        <v>116</v>
      </c>
      <c r="DR168" s="238">
        <f t="shared" si="148"/>
        <v>0</v>
      </c>
      <c r="DS168" s="238">
        <f t="shared" si="149"/>
        <v>0</v>
      </c>
      <c r="DT168" s="238">
        <f t="shared" si="33"/>
        <v>0</v>
      </c>
      <c r="DU168" s="238">
        <f t="shared" si="150"/>
        <v>0</v>
      </c>
      <c r="DV168" s="239">
        <f t="shared" si="161"/>
        <v>0</v>
      </c>
      <c r="DX168" s="241">
        <f t="shared" si="107"/>
        <v>4.2499999999999996E-2</v>
      </c>
      <c r="DY168" s="241">
        <f t="shared" si="151"/>
        <v>3.5416666666666665E-3</v>
      </c>
      <c r="DZ168" s="237">
        <v>116</v>
      </c>
      <c r="EA168" s="242">
        <f t="shared" si="162"/>
        <v>0</v>
      </c>
      <c r="EB168" s="242">
        <f t="shared" si="163"/>
        <v>0</v>
      </c>
      <c r="EC168" s="242">
        <f t="shared" si="34"/>
        <v>0</v>
      </c>
      <c r="ED168" s="242">
        <f t="shared" si="114"/>
        <v>0</v>
      </c>
      <c r="EE168" s="243">
        <f t="shared" si="152"/>
        <v>0</v>
      </c>
      <c r="EF168" s="248"/>
      <c r="EG168" s="241">
        <f t="shared" si="108"/>
        <v>4.4600000000000001E-2</v>
      </c>
      <c r="EH168" s="241">
        <f t="shared" si="153"/>
        <v>3.7166666666666667E-3</v>
      </c>
      <c r="EI168" s="237">
        <v>116</v>
      </c>
      <c r="EJ168" s="242">
        <f t="shared" si="164"/>
        <v>0</v>
      </c>
      <c r="EK168" s="242">
        <f t="shared" si="165"/>
        <v>0</v>
      </c>
      <c r="EL168" s="242">
        <f t="shared" si="36"/>
        <v>0</v>
      </c>
      <c r="EM168" s="242">
        <f t="shared" si="115"/>
        <v>0</v>
      </c>
      <c r="EN168" s="243">
        <f t="shared" si="154"/>
        <v>0</v>
      </c>
      <c r="EO168" s="248"/>
      <c r="EP168" s="241">
        <f t="shared" si="109"/>
        <v>3.4599999999999999E-2</v>
      </c>
      <c r="EQ168" s="241">
        <f t="shared" si="155"/>
        <v>2.8833333333333332E-3</v>
      </c>
      <c r="ER168" s="237">
        <v>116</v>
      </c>
      <c r="ES168" s="242">
        <f t="shared" si="166"/>
        <v>0</v>
      </c>
      <c r="ET168" s="242">
        <f t="shared" si="167"/>
        <v>0</v>
      </c>
      <c r="EU168" s="242">
        <f t="shared" si="38"/>
        <v>0</v>
      </c>
      <c r="EV168" s="242">
        <f t="shared" si="116"/>
        <v>0</v>
      </c>
      <c r="EW168" s="243">
        <f t="shared" si="156"/>
        <v>0</v>
      </c>
    </row>
    <row r="169" spans="1:153" ht="14.25" customHeight="1" thickBot="1" x14ac:dyDescent="0.25">
      <c r="A169" s="3">
        <f t="shared" si="117"/>
        <v>3528</v>
      </c>
      <c r="B169" s="237">
        <v>117</v>
      </c>
      <c r="C169" s="238">
        <f t="shared" si="118"/>
        <v>219036.82253743132</v>
      </c>
      <c r="D169" s="238">
        <f t="shared" si="5"/>
        <v>3145.2470524113855</v>
      </c>
      <c r="E169" s="238">
        <f t="shared" si="6"/>
        <v>2640.2454893389759</v>
      </c>
      <c r="F169" s="238">
        <f t="shared" si="7"/>
        <v>505.00156307240985</v>
      </c>
      <c r="G169" s="239">
        <f t="shared" si="119"/>
        <v>367993.90513213136</v>
      </c>
      <c r="I169" s="240">
        <f>VLOOKUP(K169,[2]תחזיות!$B$4:$H$1000,5)</f>
        <v>1.2161400000000036E-2</v>
      </c>
      <c r="J169" s="134">
        <f t="shared" si="8"/>
        <v>1.013450000000003E-3</v>
      </c>
      <c r="K169" s="237">
        <v>117</v>
      </c>
      <c r="L169" s="242">
        <f t="shared" si="120"/>
        <v>16164.721365217169</v>
      </c>
      <c r="M169" s="242">
        <f t="shared" si="44"/>
        <v>265.51190196270142</v>
      </c>
      <c r="N169" s="242">
        <f t="shared" si="9"/>
        <v>240.44161651201739</v>
      </c>
      <c r="O169" s="242">
        <f t="shared" si="10"/>
        <v>25.070285450684018</v>
      </c>
      <c r="P169" s="243">
        <f t="shared" si="121"/>
        <v>29399.287301736786</v>
      </c>
      <c r="Q169" s="244"/>
      <c r="R169" s="240">
        <f>VLOOKUP(T169,[2]תחזיות!$B$4:$H$1000,7)</f>
        <v>2.0674380000000062E-2</v>
      </c>
      <c r="S169" s="134">
        <f t="shared" si="11"/>
        <v>1.7228650000000051E-3</v>
      </c>
      <c r="T169" s="237">
        <v>117</v>
      </c>
      <c r="U169" s="242">
        <f t="shared" si="122"/>
        <v>17402.782324344571</v>
      </c>
      <c r="V169" s="242">
        <f t="shared" si="47"/>
        <v>285.84753983586722</v>
      </c>
      <c r="W169" s="242">
        <f t="shared" si="12"/>
        <v>258.85711354579581</v>
      </c>
      <c r="X169" s="242">
        <f t="shared" si="48"/>
        <v>26.990426290071426</v>
      </c>
      <c r="Y169" s="243">
        <f t="shared" si="123"/>
        <v>30472.250843756057</v>
      </c>
      <c r="Z169" s="245"/>
      <c r="AA169" s="240">
        <f>VLOOKUP(AC169,[2]תחזיות!$B$4:$H$1000,6)</f>
        <v>1.1055818181818214E-2</v>
      </c>
      <c r="AB169" s="134">
        <f t="shared" si="13"/>
        <v>9.2131818181818449E-4</v>
      </c>
      <c r="AC169" s="237">
        <v>117</v>
      </c>
      <c r="AD169" s="242">
        <f t="shared" si="124"/>
        <v>16010.623493060975</v>
      </c>
      <c r="AE169" s="242">
        <f t="shared" si="51"/>
        <v>262.98078384441231</v>
      </c>
      <c r="AF169" s="242">
        <f t="shared" si="14"/>
        <v>238.14949277878534</v>
      </c>
      <c r="AG169" s="242">
        <f t="shared" si="52"/>
        <v>24.83129106562696</v>
      </c>
      <c r="AH169" s="243">
        <f t="shared" si="125"/>
        <v>29264.005313850223</v>
      </c>
      <c r="AI169" s="245"/>
      <c r="AJ169" s="241">
        <f t="shared" si="105"/>
        <v>3.5019999999999996E-2</v>
      </c>
      <c r="AK169" s="241">
        <f t="shared" si="126"/>
        <v>2.9183333333333331E-3</v>
      </c>
      <c r="AL169" s="240">
        <f>VLOOKUP(AN169,[2]תחזיות!$B$4:$H$1000,5)</f>
        <v>1.2161400000000036E-2</v>
      </c>
      <c r="AM169" s="134">
        <f t="shared" si="110"/>
        <v>1.013450000000003E-3</v>
      </c>
      <c r="AN169" s="237">
        <v>117</v>
      </c>
      <c r="AO169" s="242">
        <f t="shared" si="127"/>
        <v>0</v>
      </c>
      <c r="AP169" s="242">
        <f t="shared" si="157"/>
        <v>0</v>
      </c>
      <c r="AQ169" s="242">
        <f t="shared" si="16"/>
        <v>0</v>
      </c>
      <c r="AR169" s="242">
        <f t="shared" si="128"/>
        <v>0</v>
      </c>
      <c r="AS169" s="243">
        <f t="shared" si="129"/>
        <v>0</v>
      </c>
      <c r="AT169" s="244"/>
      <c r="AU169" s="241">
        <f t="shared" si="106"/>
        <v>3.7620000000000001E-2</v>
      </c>
      <c r="AV169" s="241">
        <f t="shared" si="130"/>
        <v>3.1350000000000002E-3</v>
      </c>
      <c r="AW169" s="240">
        <f>VLOOKUP(AY169,[2]תחזיות!$B$4:$H$1000,7)</f>
        <v>2.0674380000000062E-2</v>
      </c>
      <c r="AX169" s="134">
        <f t="shared" si="17"/>
        <v>1.7228650000000051E-3</v>
      </c>
      <c r="AY169" s="237">
        <v>117</v>
      </c>
      <c r="AZ169" s="242">
        <f t="shared" si="131"/>
        <v>0</v>
      </c>
      <c r="BA169" s="242">
        <f t="shared" si="158"/>
        <v>0</v>
      </c>
      <c r="BB169" s="242">
        <f t="shared" si="18"/>
        <v>0</v>
      </c>
      <c r="BC169" s="242">
        <f t="shared" si="132"/>
        <v>0</v>
      </c>
      <c r="BD169" s="243">
        <f t="shared" si="133"/>
        <v>0</v>
      </c>
      <c r="BE169" s="245"/>
      <c r="BF169" s="245"/>
      <c r="BG169" s="245"/>
      <c r="BH169" s="240">
        <f>VLOOKUP(BJ169,[2]תחזיות!$B$4:$H$1000,6)</f>
        <v>1.1055818181818214E-2</v>
      </c>
      <c r="BI169" s="134">
        <f t="shared" si="19"/>
        <v>9.2131818181818449E-4</v>
      </c>
      <c r="BJ169" s="237">
        <v>117</v>
      </c>
      <c r="BK169" s="242">
        <f t="shared" si="134"/>
        <v>0</v>
      </c>
      <c r="BL169" s="242">
        <f t="shared" si="159"/>
        <v>0</v>
      </c>
      <c r="BM169" s="242">
        <f t="shared" si="20"/>
        <v>0</v>
      </c>
      <c r="BN169" s="242">
        <f t="shared" si="65"/>
        <v>0</v>
      </c>
      <c r="BO169" s="243">
        <f t="shared" si="135"/>
        <v>0</v>
      </c>
      <c r="BP169" s="245"/>
      <c r="BQ169" s="246">
        <f>VLOOKUP(BT169,[2]תחזיות!$B$4:$E$1000,2)</f>
        <v>3.0292939999999963E-2</v>
      </c>
      <c r="BR169" s="134">
        <f t="shared" si="21"/>
        <v>2.1077449999999968E-3</v>
      </c>
      <c r="BS169" s="3">
        <f t="shared" si="136"/>
        <v>3528</v>
      </c>
      <c r="BT169" s="237">
        <v>117</v>
      </c>
      <c r="BU169" s="238">
        <f t="shared" si="137"/>
        <v>119950.35307008104</v>
      </c>
      <c r="BV169" s="238">
        <f t="shared" si="138"/>
        <v>1203.4897676253202</v>
      </c>
      <c r="BW169" s="238">
        <f t="shared" si="22"/>
        <v>950.66501069362255</v>
      </c>
      <c r="BX169" s="238">
        <f t="shared" si="23"/>
        <v>252.82475693169758</v>
      </c>
      <c r="BY169" s="239">
        <f t="shared" si="139"/>
        <v>134583.99111215217</v>
      </c>
      <c r="CA169" s="246">
        <f>VLOOKUP(CD169,[2]תחזיות!$B$4:$E$1000,4)</f>
        <v>3.9986680799999952E-2</v>
      </c>
      <c r="CB169" s="134">
        <f t="shared" si="24"/>
        <v>2.9155567333333295E-3</v>
      </c>
      <c r="CC169" s="3">
        <f t="shared" si="140"/>
        <v>3528</v>
      </c>
      <c r="CD169" s="237">
        <v>117</v>
      </c>
      <c r="CE169" s="238">
        <f t="shared" si="141"/>
        <v>123801.90307520554</v>
      </c>
      <c r="CF169" s="238">
        <f t="shared" si="142"/>
        <v>1297.2510148207668</v>
      </c>
      <c r="CG169" s="238">
        <f t="shared" si="25"/>
        <v>936.29954271037104</v>
      </c>
      <c r="CH169" s="238">
        <f t="shared" si="26"/>
        <v>360.95147211039574</v>
      </c>
      <c r="CI169" s="239">
        <f t="shared" si="143"/>
        <v>143159.70780270977</v>
      </c>
      <c r="CJ169" s="1"/>
      <c r="CK169" s="246">
        <f>VLOOKUP(CN169,[2]תחזיות!$B$4:$E$1000,3)</f>
        <v>2.6341686956521709E-2</v>
      </c>
      <c r="CL169" s="134">
        <f t="shared" si="27"/>
        <v>1.7784739130434757E-3</v>
      </c>
      <c r="CM169" s="3">
        <f t="shared" si="144"/>
        <v>3528</v>
      </c>
      <c r="CN169" s="237">
        <v>117</v>
      </c>
      <c r="CO169" s="238">
        <f t="shared" si="145"/>
        <v>118640.15326775104</v>
      </c>
      <c r="CP169" s="238">
        <f t="shared" si="160"/>
        <v>1169.2249330732213</v>
      </c>
      <c r="CQ169" s="238">
        <f t="shared" si="28"/>
        <v>958.22651544704649</v>
      </c>
      <c r="CR169" s="238">
        <f t="shared" si="29"/>
        <v>210.9984176261749</v>
      </c>
      <c r="CS169" s="239">
        <f t="shared" si="146"/>
        <v>131994.04208842371</v>
      </c>
      <c r="CT169" s="1"/>
      <c r="CU169" s="237">
        <v>117</v>
      </c>
      <c r="CV169" s="238">
        <f t="shared" si="168"/>
        <v>355151.89697272953</v>
      </c>
      <c r="CW169" s="238">
        <f t="shared" si="168"/>
        <v>4614.2487219994073</v>
      </c>
      <c r="CX169" s="238">
        <f t="shared" si="168"/>
        <v>3831.3521165446159</v>
      </c>
      <c r="CY169" s="238">
        <f t="shared" si="168"/>
        <v>782.89660545479137</v>
      </c>
      <c r="CZ169" s="238">
        <f t="shared" si="168"/>
        <v>531977.1835460203</v>
      </c>
      <c r="DB169" s="237">
        <v>117</v>
      </c>
      <c r="DC169" s="238">
        <f t="shared" si="169"/>
        <v>360241.50793698139</v>
      </c>
      <c r="DD169" s="238">
        <f t="shared" si="169"/>
        <v>4728.3456070680195</v>
      </c>
      <c r="DE169" s="238">
        <f t="shared" si="169"/>
        <v>3835.4021455951424</v>
      </c>
      <c r="DF169" s="238">
        <f t="shared" si="169"/>
        <v>892.94346147287706</v>
      </c>
      <c r="DG169" s="238">
        <f t="shared" si="169"/>
        <v>541625.86377859721</v>
      </c>
      <c r="DH169" s="247"/>
      <c r="DI169" s="237">
        <v>117</v>
      </c>
      <c r="DJ169" s="238">
        <f t="shared" si="170"/>
        <v>353687.59929824329</v>
      </c>
      <c r="DK169" s="238">
        <f t="shared" si="170"/>
        <v>4577.4527693290192</v>
      </c>
      <c r="DL169" s="238">
        <f t="shared" si="170"/>
        <v>3836.6214975648077</v>
      </c>
      <c r="DM169" s="238">
        <f t="shared" si="170"/>
        <v>740.83127176421181</v>
      </c>
      <c r="DN169" s="238">
        <f t="shared" si="170"/>
        <v>529251.95253440528</v>
      </c>
      <c r="DP169" s="3">
        <f t="shared" si="147"/>
        <v>3528</v>
      </c>
      <c r="DQ169" s="237">
        <v>117</v>
      </c>
      <c r="DR169" s="238">
        <f t="shared" si="148"/>
        <v>0</v>
      </c>
      <c r="DS169" s="238">
        <f t="shared" si="149"/>
        <v>0</v>
      </c>
      <c r="DT169" s="238">
        <f t="shared" si="33"/>
        <v>0</v>
      </c>
      <c r="DU169" s="238">
        <f t="shared" si="150"/>
        <v>0</v>
      </c>
      <c r="DV169" s="239">
        <f t="shared" si="161"/>
        <v>0</v>
      </c>
      <c r="DX169" s="241">
        <f t="shared" si="107"/>
        <v>4.2499999999999996E-2</v>
      </c>
      <c r="DY169" s="241">
        <f t="shared" si="151"/>
        <v>3.5416666666666665E-3</v>
      </c>
      <c r="DZ169" s="237">
        <v>117</v>
      </c>
      <c r="EA169" s="242">
        <f t="shared" si="162"/>
        <v>0</v>
      </c>
      <c r="EB169" s="242">
        <f t="shared" si="163"/>
        <v>0</v>
      </c>
      <c r="EC169" s="242">
        <f t="shared" si="34"/>
        <v>0</v>
      </c>
      <c r="ED169" s="242">
        <f t="shared" si="114"/>
        <v>0</v>
      </c>
      <c r="EE169" s="243">
        <f t="shared" si="152"/>
        <v>0</v>
      </c>
      <c r="EF169" s="248"/>
      <c r="EG169" s="241">
        <f t="shared" si="108"/>
        <v>4.4600000000000001E-2</v>
      </c>
      <c r="EH169" s="241">
        <f t="shared" si="153"/>
        <v>3.7166666666666667E-3</v>
      </c>
      <c r="EI169" s="237">
        <v>117</v>
      </c>
      <c r="EJ169" s="242">
        <f t="shared" si="164"/>
        <v>0</v>
      </c>
      <c r="EK169" s="242">
        <f t="shared" si="165"/>
        <v>0</v>
      </c>
      <c r="EL169" s="242">
        <f t="shared" si="36"/>
        <v>0</v>
      </c>
      <c r="EM169" s="242">
        <f t="shared" si="115"/>
        <v>0</v>
      </c>
      <c r="EN169" s="243">
        <f t="shared" si="154"/>
        <v>0</v>
      </c>
      <c r="EO169" s="248"/>
      <c r="EP169" s="241">
        <f t="shared" si="109"/>
        <v>3.4599999999999999E-2</v>
      </c>
      <c r="EQ169" s="241">
        <f t="shared" si="155"/>
        <v>2.8833333333333332E-3</v>
      </c>
      <c r="ER169" s="237">
        <v>117</v>
      </c>
      <c r="ES169" s="242">
        <f t="shared" si="166"/>
        <v>0</v>
      </c>
      <c r="ET169" s="242">
        <f t="shared" si="167"/>
        <v>0</v>
      </c>
      <c r="EU169" s="242">
        <f t="shared" si="38"/>
        <v>0</v>
      </c>
      <c r="EV169" s="242">
        <f t="shared" si="116"/>
        <v>0</v>
      </c>
      <c r="EW169" s="243">
        <f t="shared" si="156"/>
        <v>0</v>
      </c>
    </row>
    <row r="170" spans="1:153" ht="14.25" customHeight="1" thickBot="1" x14ac:dyDescent="0.25">
      <c r="A170" s="3">
        <f t="shared" si="117"/>
        <v>3559</v>
      </c>
      <c r="B170" s="237">
        <v>118</v>
      </c>
      <c r="C170" s="238">
        <f t="shared" si="118"/>
        <v>216396.57704809235</v>
      </c>
      <c r="D170" s="238">
        <f t="shared" si="5"/>
        <v>3145.2470524113855</v>
      </c>
      <c r="E170" s="238">
        <f t="shared" si="6"/>
        <v>2646.3327219949515</v>
      </c>
      <c r="F170" s="238">
        <f t="shared" si="7"/>
        <v>498.91433041643393</v>
      </c>
      <c r="G170" s="239">
        <f t="shared" si="119"/>
        <v>371139.15218454273</v>
      </c>
      <c r="I170" s="240">
        <f>VLOOKUP(K170,[2]תחזיות!$B$4:$H$1000,5)</f>
        <v>1.2179700000000036E-2</v>
      </c>
      <c r="J170" s="134">
        <f t="shared" si="8"/>
        <v>1.014975000000003E-3</v>
      </c>
      <c r="K170" s="237">
        <v>118</v>
      </c>
      <c r="L170" s="242">
        <f t="shared" si="120"/>
        <v>15940.442494543091</v>
      </c>
      <c r="M170" s="242">
        <f t="shared" si="44"/>
        <v>265.781389905396</v>
      </c>
      <c r="N170" s="242">
        <f t="shared" si="9"/>
        <v>241.05894436987779</v>
      </c>
      <c r="O170" s="242">
        <f t="shared" si="10"/>
        <v>24.722445535518204</v>
      </c>
      <c r="P170" s="243">
        <f t="shared" si="121"/>
        <v>29665.06869164218</v>
      </c>
      <c r="Q170" s="244"/>
      <c r="R170" s="240">
        <f>VLOOKUP(T170,[2]תחזיות!$B$4:$H$1000,7)</f>
        <v>2.0705490000000062E-2</v>
      </c>
      <c r="S170" s="134">
        <f t="shared" si="11"/>
        <v>1.7254575000000053E-3</v>
      </c>
      <c r="T170" s="237">
        <v>118</v>
      </c>
      <c r="U170" s="242">
        <f t="shared" si="122"/>
        <v>17173.506325133189</v>
      </c>
      <c r="V170" s="242">
        <f t="shared" si="47"/>
        <v>286.34075761733362</v>
      </c>
      <c r="W170" s="242">
        <f t="shared" si="12"/>
        <v>259.7059214186317</v>
      </c>
      <c r="X170" s="242">
        <f t="shared" si="48"/>
        <v>26.634836198701919</v>
      </c>
      <c r="Y170" s="243">
        <f t="shared" si="123"/>
        <v>30758.591601373391</v>
      </c>
      <c r="Z170" s="245"/>
      <c r="AA170" s="240">
        <f>VLOOKUP(AC170,[2]תחזיות!$B$4:$H$1000,6)</f>
        <v>1.1072454545454578E-2</v>
      </c>
      <c r="AB170" s="134">
        <f t="shared" si="13"/>
        <v>9.2270454545454817E-4</v>
      </c>
      <c r="AC170" s="237">
        <v>118</v>
      </c>
      <c r="AD170" s="242">
        <f t="shared" si="124"/>
        <v>15787.027333735312</v>
      </c>
      <c r="AE170" s="242">
        <f t="shared" si="51"/>
        <v>263.22343740903273</v>
      </c>
      <c r="AF170" s="242">
        <f t="shared" si="14"/>
        <v>238.7389274238414</v>
      </c>
      <c r="AG170" s="242">
        <f t="shared" si="52"/>
        <v>24.484509985191327</v>
      </c>
      <c r="AH170" s="243">
        <f t="shared" si="125"/>
        <v>29527.228751259256</v>
      </c>
      <c r="AI170" s="245"/>
      <c r="AJ170" s="241">
        <f t="shared" si="105"/>
        <v>3.5019999999999996E-2</v>
      </c>
      <c r="AK170" s="241">
        <f t="shared" si="126"/>
        <v>2.9183333333333331E-3</v>
      </c>
      <c r="AL170" s="240">
        <f>VLOOKUP(AN170,[2]תחזיות!$B$4:$H$1000,5)</f>
        <v>1.2179700000000036E-2</v>
      </c>
      <c r="AM170" s="134">
        <f t="shared" si="110"/>
        <v>1.014975000000003E-3</v>
      </c>
      <c r="AN170" s="237">
        <v>118</v>
      </c>
      <c r="AO170" s="242">
        <f t="shared" si="127"/>
        <v>0</v>
      </c>
      <c r="AP170" s="242">
        <f t="shared" si="157"/>
        <v>0</v>
      </c>
      <c r="AQ170" s="242">
        <f t="shared" si="16"/>
        <v>0</v>
      </c>
      <c r="AR170" s="242">
        <f t="shared" si="128"/>
        <v>0</v>
      </c>
      <c r="AS170" s="243">
        <f t="shared" si="129"/>
        <v>0</v>
      </c>
      <c r="AT170" s="244"/>
      <c r="AU170" s="241">
        <f t="shared" si="106"/>
        <v>3.7620000000000001E-2</v>
      </c>
      <c r="AV170" s="241">
        <f t="shared" si="130"/>
        <v>3.1350000000000002E-3</v>
      </c>
      <c r="AW170" s="240">
        <f>VLOOKUP(AY170,[2]תחזיות!$B$4:$H$1000,7)</f>
        <v>2.0705490000000062E-2</v>
      </c>
      <c r="AX170" s="134">
        <f t="shared" si="17"/>
        <v>1.7254575000000053E-3</v>
      </c>
      <c r="AY170" s="237">
        <v>118</v>
      </c>
      <c r="AZ170" s="242">
        <f t="shared" si="131"/>
        <v>0</v>
      </c>
      <c r="BA170" s="242">
        <f t="shared" si="158"/>
        <v>0</v>
      </c>
      <c r="BB170" s="242">
        <f t="shared" si="18"/>
        <v>0</v>
      </c>
      <c r="BC170" s="242">
        <f t="shared" si="132"/>
        <v>0</v>
      </c>
      <c r="BD170" s="243">
        <f t="shared" si="133"/>
        <v>0</v>
      </c>
      <c r="BE170" s="245"/>
      <c r="BF170" s="245"/>
      <c r="BG170" s="245"/>
      <c r="BH170" s="240">
        <f>VLOOKUP(BJ170,[2]תחזיות!$B$4:$H$1000,6)</f>
        <v>1.1072454545454578E-2</v>
      </c>
      <c r="BI170" s="134">
        <f t="shared" si="19"/>
        <v>9.2270454545454817E-4</v>
      </c>
      <c r="BJ170" s="237">
        <v>118</v>
      </c>
      <c r="BK170" s="242">
        <f t="shared" si="134"/>
        <v>0</v>
      </c>
      <c r="BL170" s="242">
        <f t="shared" si="159"/>
        <v>0</v>
      </c>
      <c r="BM170" s="242">
        <f t="shared" si="20"/>
        <v>0</v>
      </c>
      <c r="BN170" s="242">
        <f t="shared" si="65"/>
        <v>0</v>
      </c>
      <c r="BO170" s="243">
        <f t="shared" si="135"/>
        <v>0</v>
      </c>
      <c r="BP170" s="245"/>
      <c r="BQ170" s="246">
        <f>VLOOKUP(BT170,[2]תחזיות!$B$4:$E$1000,2)</f>
        <v>3.0424419999999962E-2</v>
      </c>
      <c r="BR170" s="134">
        <f t="shared" si="21"/>
        <v>2.1187016666666635E-3</v>
      </c>
      <c r="BS170" s="3">
        <f t="shared" si="136"/>
        <v>3559</v>
      </c>
      <c r="BT170" s="237">
        <v>118</v>
      </c>
      <c r="BU170" s="238">
        <f t="shared" si="137"/>
        <v>118999.68805938741</v>
      </c>
      <c r="BV170" s="238">
        <f t="shared" si="138"/>
        <v>1204.1983561723396</v>
      </c>
      <c r="BW170" s="238">
        <f t="shared" si="22"/>
        <v>952.0735187481024</v>
      </c>
      <c r="BX170" s="238">
        <f t="shared" si="23"/>
        <v>252.12483742423714</v>
      </c>
      <c r="BY170" s="239">
        <f t="shared" si="139"/>
        <v>135788.1894683245</v>
      </c>
      <c r="CA170" s="246">
        <f>VLOOKUP(CD170,[2]תחזיות!$B$4:$E$1000,4)</f>
        <v>4.0160234399999953E-2</v>
      </c>
      <c r="CB170" s="134">
        <f t="shared" si="24"/>
        <v>2.9300195333333296E-3</v>
      </c>
      <c r="CC170" s="3">
        <f t="shared" si="140"/>
        <v>3559</v>
      </c>
      <c r="CD170" s="237">
        <v>118</v>
      </c>
      <c r="CE170" s="238">
        <f t="shared" si="141"/>
        <v>122865.60353249517</v>
      </c>
      <c r="CF170" s="238">
        <f t="shared" si="142"/>
        <v>1298.243041834844</v>
      </c>
      <c r="CG170" s="238">
        <f t="shared" si="25"/>
        <v>938.24442350984464</v>
      </c>
      <c r="CH170" s="238">
        <f t="shared" si="26"/>
        <v>359.99861832499937</v>
      </c>
      <c r="CI170" s="239">
        <f t="shared" si="143"/>
        <v>144457.95084454463</v>
      </c>
      <c r="CJ170" s="1"/>
      <c r="CK170" s="246">
        <f>VLOOKUP(CN170,[2]תחזיות!$B$4:$E$1000,3)</f>
        <v>2.6456017391304317E-2</v>
      </c>
      <c r="CL170" s="134">
        <f t="shared" si="27"/>
        <v>1.7880014492753598E-3</v>
      </c>
      <c r="CM170" s="3">
        <f t="shared" si="144"/>
        <v>3559</v>
      </c>
      <c r="CN170" s="237">
        <v>118</v>
      </c>
      <c r="CO170" s="238">
        <f t="shared" si="145"/>
        <v>117681.92675230399</v>
      </c>
      <c r="CP170" s="238">
        <f t="shared" si="160"/>
        <v>1169.8274814429919</v>
      </c>
      <c r="CQ170" s="238">
        <f t="shared" si="28"/>
        <v>959.41202585635574</v>
      </c>
      <c r="CR170" s="238">
        <f t="shared" si="29"/>
        <v>210.41545558663626</v>
      </c>
      <c r="CS170" s="239">
        <f t="shared" si="146"/>
        <v>133163.86956986671</v>
      </c>
      <c r="CT170" s="1"/>
      <c r="CU170" s="237">
        <v>118</v>
      </c>
      <c r="CV170" s="238">
        <f t="shared" si="168"/>
        <v>351336.70760202286</v>
      </c>
      <c r="CW170" s="238">
        <f t="shared" si="168"/>
        <v>4615.2267984891214</v>
      </c>
      <c r="CX170" s="238">
        <f t="shared" si="168"/>
        <v>3839.465185112932</v>
      </c>
      <c r="CY170" s="238">
        <f t="shared" si="168"/>
        <v>775.7616133761893</v>
      </c>
      <c r="CZ170" s="238">
        <f t="shared" si="168"/>
        <v>536592.41034450941</v>
      </c>
      <c r="DB170" s="237">
        <v>118</v>
      </c>
      <c r="DC170" s="238">
        <f t="shared" si="169"/>
        <v>356435.68690572074</v>
      </c>
      <c r="DD170" s="238">
        <f t="shared" si="169"/>
        <v>4729.8308518635631</v>
      </c>
      <c r="DE170" s="238">
        <f t="shared" si="169"/>
        <v>3844.2830669234281</v>
      </c>
      <c r="DF170" s="238">
        <f t="shared" si="169"/>
        <v>885.54778494013522</v>
      </c>
      <c r="DG170" s="238">
        <f t="shared" si="169"/>
        <v>546355.69463046081</v>
      </c>
      <c r="DH170" s="247"/>
      <c r="DI170" s="237">
        <v>118</v>
      </c>
      <c r="DJ170" s="238">
        <f t="shared" si="170"/>
        <v>349865.53113413166</v>
      </c>
      <c r="DK170" s="238">
        <f t="shared" si="170"/>
        <v>4578.2979712634096</v>
      </c>
      <c r="DL170" s="238">
        <f t="shared" si="170"/>
        <v>3844.4836752751485</v>
      </c>
      <c r="DM170" s="238">
        <f t="shared" si="170"/>
        <v>733.81429598826162</v>
      </c>
      <c r="DN170" s="238">
        <f t="shared" si="170"/>
        <v>533830.25050566869</v>
      </c>
      <c r="DP170" s="3">
        <f t="shared" si="147"/>
        <v>3559</v>
      </c>
      <c r="DQ170" s="237">
        <v>118</v>
      </c>
      <c r="DR170" s="238">
        <f t="shared" si="148"/>
        <v>0</v>
      </c>
      <c r="DS170" s="238">
        <f t="shared" si="149"/>
        <v>0</v>
      </c>
      <c r="DT170" s="238">
        <f t="shared" si="33"/>
        <v>0</v>
      </c>
      <c r="DU170" s="238">
        <f t="shared" si="150"/>
        <v>0</v>
      </c>
      <c r="DV170" s="239">
        <f t="shared" si="161"/>
        <v>0</v>
      </c>
      <c r="DX170" s="241">
        <f t="shared" si="107"/>
        <v>4.2499999999999996E-2</v>
      </c>
      <c r="DY170" s="241">
        <f t="shared" si="151"/>
        <v>3.5416666666666665E-3</v>
      </c>
      <c r="DZ170" s="237">
        <v>118</v>
      </c>
      <c r="EA170" s="242">
        <f t="shared" si="162"/>
        <v>0</v>
      </c>
      <c r="EB170" s="242">
        <f t="shared" si="163"/>
        <v>0</v>
      </c>
      <c r="EC170" s="242">
        <f t="shared" si="34"/>
        <v>0</v>
      </c>
      <c r="ED170" s="242">
        <f t="shared" si="114"/>
        <v>0</v>
      </c>
      <c r="EE170" s="243">
        <f t="shared" si="152"/>
        <v>0</v>
      </c>
      <c r="EF170" s="248"/>
      <c r="EG170" s="241">
        <f t="shared" si="108"/>
        <v>4.4600000000000001E-2</v>
      </c>
      <c r="EH170" s="241">
        <f t="shared" si="153"/>
        <v>3.7166666666666667E-3</v>
      </c>
      <c r="EI170" s="237">
        <v>118</v>
      </c>
      <c r="EJ170" s="242">
        <f t="shared" si="164"/>
        <v>0</v>
      </c>
      <c r="EK170" s="242">
        <f t="shared" si="165"/>
        <v>0</v>
      </c>
      <c r="EL170" s="242">
        <f t="shared" si="36"/>
        <v>0</v>
      </c>
      <c r="EM170" s="242">
        <f t="shared" si="115"/>
        <v>0</v>
      </c>
      <c r="EN170" s="243">
        <f t="shared" si="154"/>
        <v>0</v>
      </c>
      <c r="EO170" s="248"/>
      <c r="EP170" s="241">
        <f t="shared" si="109"/>
        <v>3.4599999999999999E-2</v>
      </c>
      <c r="EQ170" s="241">
        <f t="shared" si="155"/>
        <v>2.8833333333333332E-3</v>
      </c>
      <c r="ER170" s="237">
        <v>118</v>
      </c>
      <c r="ES170" s="242">
        <f t="shared" si="166"/>
        <v>0</v>
      </c>
      <c r="ET170" s="242">
        <f t="shared" si="167"/>
        <v>0</v>
      </c>
      <c r="EU170" s="242">
        <f t="shared" si="38"/>
        <v>0</v>
      </c>
      <c r="EV170" s="242">
        <f t="shared" si="116"/>
        <v>0</v>
      </c>
      <c r="EW170" s="243">
        <f t="shared" si="156"/>
        <v>0</v>
      </c>
    </row>
    <row r="171" spans="1:153" ht="14.25" customHeight="1" thickBot="1" x14ac:dyDescent="0.25">
      <c r="A171" s="3">
        <f t="shared" si="117"/>
        <v>3589</v>
      </c>
      <c r="B171" s="237">
        <v>119</v>
      </c>
      <c r="C171" s="238">
        <f t="shared" si="118"/>
        <v>213750.2443260974</v>
      </c>
      <c r="D171" s="238">
        <f t="shared" si="5"/>
        <v>3145.2470524113855</v>
      </c>
      <c r="E171" s="238">
        <f t="shared" si="6"/>
        <v>2652.4339891039954</v>
      </c>
      <c r="F171" s="238">
        <f t="shared" si="7"/>
        <v>492.81306330739</v>
      </c>
      <c r="G171" s="239">
        <f t="shared" si="119"/>
        <v>374284.39923695411</v>
      </c>
      <c r="I171" s="240">
        <f>VLOOKUP(K171,[2]תחזיות!$B$4:$H$1000,5)</f>
        <v>1.2198000000000037E-2</v>
      </c>
      <c r="J171" s="134">
        <f t="shared" si="8"/>
        <v>1.0165000000000031E-3</v>
      </c>
      <c r="K171" s="237">
        <v>119</v>
      </c>
      <c r="L171" s="242">
        <f t="shared" si="120"/>
        <v>15715.341973551964</v>
      </c>
      <c r="M171" s="242">
        <f t="shared" si="44"/>
        <v>266.05155668823483</v>
      </c>
      <c r="N171" s="242">
        <f t="shared" si="9"/>
        <v>241.67822538666118</v>
      </c>
      <c r="O171" s="242">
        <f t="shared" si="10"/>
        <v>24.373331301573632</v>
      </c>
      <c r="P171" s="243">
        <f t="shared" si="121"/>
        <v>29931.120248330415</v>
      </c>
      <c r="Q171" s="244"/>
      <c r="R171" s="240">
        <f>VLOOKUP(T171,[2]תחזיות!$B$4:$H$1000,7)</f>
        <v>2.0736600000000063E-2</v>
      </c>
      <c r="S171" s="134">
        <f t="shared" si="11"/>
        <v>1.7280500000000053E-3</v>
      </c>
      <c r="T171" s="237">
        <v>119</v>
      </c>
      <c r="U171" s="242">
        <f t="shared" si="122"/>
        <v>16943.028296502198</v>
      </c>
      <c r="V171" s="242">
        <f t="shared" si="47"/>
        <v>286.8355687635343</v>
      </c>
      <c r="W171" s="242">
        <f t="shared" si="12"/>
        <v>260.55818691479249</v>
      </c>
      <c r="X171" s="242">
        <f t="shared" si="48"/>
        <v>26.277381848741818</v>
      </c>
      <c r="Y171" s="243">
        <f t="shared" si="123"/>
        <v>31045.427170136925</v>
      </c>
      <c r="Z171" s="245"/>
      <c r="AA171" s="240">
        <f>VLOOKUP(AC171,[2]תחזיות!$B$4:$H$1000,6)</f>
        <v>1.1089090909090943E-2</v>
      </c>
      <c r="AB171" s="134">
        <f t="shared" si="13"/>
        <v>9.2409090909091184E-4</v>
      </c>
      <c r="AC171" s="237">
        <v>119</v>
      </c>
      <c r="AD171" s="242">
        <f t="shared" si="124"/>
        <v>15562.656438279666</v>
      </c>
      <c r="AE171" s="242">
        <f t="shared" si="51"/>
        <v>263.4666797946021</v>
      </c>
      <c r="AF171" s="242">
        <f t="shared" si="14"/>
        <v>239.33015244819615</v>
      </c>
      <c r="AG171" s="242">
        <f t="shared" si="52"/>
        <v>24.136527346405948</v>
      </c>
      <c r="AH171" s="243">
        <f t="shared" si="125"/>
        <v>29790.695431053857</v>
      </c>
      <c r="AI171" s="245"/>
      <c r="AJ171" s="241">
        <f t="shared" si="105"/>
        <v>3.5019999999999996E-2</v>
      </c>
      <c r="AK171" s="241">
        <f t="shared" si="126"/>
        <v>2.9183333333333331E-3</v>
      </c>
      <c r="AL171" s="240">
        <f>VLOOKUP(AN171,[2]תחזיות!$B$4:$H$1000,5)</f>
        <v>1.2198000000000037E-2</v>
      </c>
      <c r="AM171" s="134">
        <f t="shared" si="110"/>
        <v>1.0165000000000031E-3</v>
      </c>
      <c r="AN171" s="237">
        <v>119</v>
      </c>
      <c r="AO171" s="242">
        <f t="shared" si="127"/>
        <v>0</v>
      </c>
      <c r="AP171" s="242">
        <f t="shared" si="157"/>
        <v>0</v>
      </c>
      <c r="AQ171" s="242">
        <f t="shared" si="16"/>
        <v>0</v>
      </c>
      <c r="AR171" s="242">
        <f t="shared" si="128"/>
        <v>0</v>
      </c>
      <c r="AS171" s="243">
        <f t="shared" si="129"/>
        <v>0</v>
      </c>
      <c r="AT171" s="244"/>
      <c r="AU171" s="241">
        <f t="shared" si="106"/>
        <v>3.7620000000000001E-2</v>
      </c>
      <c r="AV171" s="241">
        <f t="shared" si="130"/>
        <v>3.1350000000000002E-3</v>
      </c>
      <c r="AW171" s="240">
        <f>VLOOKUP(AY171,[2]תחזיות!$B$4:$H$1000,7)</f>
        <v>2.0736600000000063E-2</v>
      </c>
      <c r="AX171" s="134">
        <f t="shared" si="17"/>
        <v>1.7280500000000053E-3</v>
      </c>
      <c r="AY171" s="237">
        <v>119</v>
      </c>
      <c r="AZ171" s="242">
        <f t="shared" si="131"/>
        <v>0</v>
      </c>
      <c r="BA171" s="242">
        <f t="shared" si="158"/>
        <v>0</v>
      </c>
      <c r="BB171" s="242">
        <f t="shared" si="18"/>
        <v>0</v>
      </c>
      <c r="BC171" s="242">
        <f t="shared" si="132"/>
        <v>0</v>
      </c>
      <c r="BD171" s="243">
        <f t="shared" si="133"/>
        <v>0</v>
      </c>
      <c r="BE171" s="245"/>
      <c r="BF171" s="245"/>
      <c r="BG171" s="245"/>
      <c r="BH171" s="240">
        <f>VLOOKUP(BJ171,[2]תחזיות!$B$4:$H$1000,6)</f>
        <v>1.1089090909090943E-2</v>
      </c>
      <c r="BI171" s="134">
        <f t="shared" si="19"/>
        <v>9.2409090909091184E-4</v>
      </c>
      <c r="BJ171" s="237">
        <v>119</v>
      </c>
      <c r="BK171" s="242">
        <f t="shared" si="134"/>
        <v>0</v>
      </c>
      <c r="BL171" s="242">
        <f t="shared" si="159"/>
        <v>0</v>
      </c>
      <c r="BM171" s="242">
        <f t="shared" si="20"/>
        <v>0</v>
      </c>
      <c r="BN171" s="242">
        <f t="shared" si="65"/>
        <v>0</v>
      </c>
      <c r="BO171" s="243">
        <f t="shared" si="135"/>
        <v>0</v>
      </c>
      <c r="BP171" s="245"/>
      <c r="BQ171" s="246">
        <f>VLOOKUP(BT171,[2]תחזיות!$B$4:$E$1000,2)</f>
        <v>3.0555899999999962E-2</v>
      </c>
      <c r="BR171" s="134">
        <f t="shared" si="21"/>
        <v>2.1296583333333301E-3</v>
      </c>
      <c r="BS171" s="3">
        <f t="shared" si="136"/>
        <v>3589</v>
      </c>
      <c r="BT171" s="237">
        <v>119</v>
      </c>
      <c r="BU171" s="238">
        <f t="shared" si="137"/>
        <v>118047.6145406393</v>
      </c>
      <c r="BV171" s="238">
        <f t="shared" si="138"/>
        <v>1204.9011336954397</v>
      </c>
      <c r="BW171" s="238">
        <f t="shared" si="22"/>
        <v>953.50004765884648</v>
      </c>
      <c r="BX171" s="238">
        <f t="shared" si="23"/>
        <v>251.40108603659328</v>
      </c>
      <c r="BY171" s="239">
        <f t="shared" si="139"/>
        <v>136993.09060201995</v>
      </c>
      <c r="CA171" s="246">
        <f>VLOOKUP(CD171,[2]תחזיות!$B$4:$E$1000,4)</f>
        <v>4.0333787999999954E-2</v>
      </c>
      <c r="CB171" s="134">
        <f t="shared" si="24"/>
        <v>2.9444823333333297E-3</v>
      </c>
      <c r="CC171" s="3">
        <f t="shared" si="140"/>
        <v>3589</v>
      </c>
      <c r="CD171" s="237">
        <v>119</v>
      </c>
      <c r="CE171" s="238">
        <f t="shared" si="141"/>
        <v>121927.35910898531</v>
      </c>
      <c r="CF171" s="238">
        <f t="shared" si="142"/>
        <v>1299.2271779427524</v>
      </c>
      <c r="CG171" s="238">
        <f t="shared" si="25"/>
        <v>940.21422309635659</v>
      </c>
      <c r="CH171" s="238">
        <f t="shared" si="26"/>
        <v>359.01295484639587</v>
      </c>
      <c r="CI171" s="239">
        <f t="shared" si="143"/>
        <v>145757.17802248738</v>
      </c>
      <c r="CJ171" s="1"/>
      <c r="CK171" s="246">
        <f>VLOOKUP(CN171,[2]תחזיות!$B$4:$E$1000,3)</f>
        <v>2.6570347826086926E-2</v>
      </c>
      <c r="CL171" s="134">
        <f t="shared" si="27"/>
        <v>1.7975289855072438E-3</v>
      </c>
      <c r="CM171" s="3">
        <f t="shared" si="144"/>
        <v>3589</v>
      </c>
      <c r="CN171" s="237">
        <v>119</v>
      </c>
      <c r="CO171" s="238">
        <f t="shared" si="145"/>
        <v>116722.51472644764</v>
      </c>
      <c r="CP171" s="238">
        <f t="shared" si="160"/>
        <v>1170.4250271651058</v>
      </c>
      <c r="CQ171" s="238">
        <f t="shared" si="28"/>
        <v>960.61292368302009</v>
      </c>
      <c r="CR171" s="238">
        <f t="shared" si="29"/>
        <v>209.81210348208575</v>
      </c>
      <c r="CS171" s="239">
        <f t="shared" si="146"/>
        <v>134334.29459703181</v>
      </c>
      <c r="CT171" s="1"/>
      <c r="CU171" s="237">
        <v>119</v>
      </c>
      <c r="CV171" s="238">
        <f t="shared" si="168"/>
        <v>347513.20084028866</v>
      </c>
      <c r="CW171" s="238">
        <f t="shared" si="168"/>
        <v>4616.19974279506</v>
      </c>
      <c r="CX171" s="238">
        <f t="shared" si="168"/>
        <v>3847.6122621495033</v>
      </c>
      <c r="CY171" s="238">
        <f t="shared" si="168"/>
        <v>768.58748064555698</v>
      </c>
      <c r="CZ171" s="238">
        <f t="shared" si="168"/>
        <v>541208.61008730449</v>
      </c>
      <c r="DB171" s="237">
        <v>119</v>
      </c>
      <c r="DC171" s="238">
        <f t="shared" si="169"/>
        <v>352620.6317315849</v>
      </c>
      <c r="DD171" s="238">
        <f t="shared" si="169"/>
        <v>4731.3097991176728</v>
      </c>
      <c r="DE171" s="238">
        <f t="shared" si="169"/>
        <v>3853.2063991151444</v>
      </c>
      <c r="DF171" s="238">
        <f t="shared" si="169"/>
        <v>878.10340000252768</v>
      </c>
      <c r="DG171" s="238">
        <f t="shared" si="169"/>
        <v>551087.00442957843</v>
      </c>
      <c r="DH171" s="247"/>
      <c r="DI171" s="237">
        <v>119</v>
      </c>
      <c r="DJ171" s="238">
        <f t="shared" si="170"/>
        <v>346035.41549082473</v>
      </c>
      <c r="DK171" s="238">
        <f t="shared" si="170"/>
        <v>4579.1387593710933</v>
      </c>
      <c r="DL171" s="238">
        <f t="shared" si="170"/>
        <v>3852.3770652352118</v>
      </c>
      <c r="DM171" s="238">
        <f t="shared" si="170"/>
        <v>726.76169413588161</v>
      </c>
      <c r="DN171" s="238">
        <f t="shared" si="170"/>
        <v>538409.38926503982</v>
      </c>
      <c r="DP171" s="3">
        <f t="shared" si="147"/>
        <v>3589</v>
      </c>
      <c r="DQ171" s="237">
        <v>119</v>
      </c>
      <c r="DR171" s="238">
        <f t="shared" si="148"/>
        <v>0</v>
      </c>
      <c r="DS171" s="238">
        <f t="shared" si="149"/>
        <v>0</v>
      </c>
      <c r="DT171" s="238">
        <f t="shared" si="33"/>
        <v>0</v>
      </c>
      <c r="DU171" s="238">
        <f t="shared" si="150"/>
        <v>0</v>
      </c>
      <c r="DV171" s="239">
        <f t="shared" si="161"/>
        <v>0</v>
      </c>
      <c r="DX171" s="241">
        <f t="shared" si="107"/>
        <v>4.2499999999999996E-2</v>
      </c>
      <c r="DY171" s="241">
        <f t="shared" si="151"/>
        <v>3.5416666666666665E-3</v>
      </c>
      <c r="DZ171" s="237">
        <v>119</v>
      </c>
      <c r="EA171" s="242">
        <f t="shared" si="162"/>
        <v>0</v>
      </c>
      <c r="EB171" s="242">
        <f t="shared" si="163"/>
        <v>0</v>
      </c>
      <c r="EC171" s="242">
        <f t="shared" si="34"/>
        <v>0</v>
      </c>
      <c r="ED171" s="242">
        <f t="shared" si="114"/>
        <v>0</v>
      </c>
      <c r="EE171" s="243">
        <f t="shared" si="152"/>
        <v>0</v>
      </c>
      <c r="EF171" s="248"/>
      <c r="EG171" s="241">
        <f t="shared" si="108"/>
        <v>4.4600000000000001E-2</v>
      </c>
      <c r="EH171" s="241">
        <f t="shared" si="153"/>
        <v>3.7166666666666667E-3</v>
      </c>
      <c r="EI171" s="237">
        <v>119</v>
      </c>
      <c r="EJ171" s="242">
        <f t="shared" si="164"/>
        <v>0</v>
      </c>
      <c r="EK171" s="242">
        <f t="shared" si="165"/>
        <v>0</v>
      </c>
      <c r="EL171" s="242">
        <f t="shared" si="36"/>
        <v>0</v>
      </c>
      <c r="EM171" s="242">
        <f t="shared" si="115"/>
        <v>0</v>
      </c>
      <c r="EN171" s="243">
        <f t="shared" si="154"/>
        <v>0</v>
      </c>
      <c r="EO171" s="248"/>
      <c r="EP171" s="241">
        <f t="shared" si="109"/>
        <v>3.4599999999999999E-2</v>
      </c>
      <c r="EQ171" s="241">
        <f t="shared" si="155"/>
        <v>2.8833333333333332E-3</v>
      </c>
      <c r="ER171" s="237">
        <v>119</v>
      </c>
      <c r="ES171" s="242">
        <f t="shared" si="166"/>
        <v>0</v>
      </c>
      <c r="ET171" s="242">
        <f t="shared" si="167"/>
        <v>0</v>
      </c>
      <c r="EU171" s="242">
        <f t="shared" si="38"/>
        <v>0</v>
      </c>
      <c r="EV171" s="242">
        <f t="shared" si="116"/>
        <v>0</v>
      </c>
      <c r="EW171" s="243">
        <f t="shared" si="156"/>
        <v>0</v>
      </c>
    </row>
    <row r="172" spans="1:153" ht="14.25" customHeight="1" thickBot="1" x14ac:dyDescent="0.25">
      <c r="A172" s="3">
        <f t="shared" si="117"/>
        <v>3620</v>
      </c>
      <c r="B172" s="237">
        <v>120</v>
      </c>
      <c r="C172" s="238">
        <f t="shared" si="118"/>
        <v>211097.8103369934</v>
      </c>
      <c r="D172" s="238">
        <f t="shared" si="5"/>
        <v>3145.2470524113855</v>
      </c>
      <c r="E172" s="238">
        <f t="shared" si="6"/>
        <v>2658.5493230233187</v>
      </c>
      <c r="F172" s="238">
        <f t="shared" si="7"/>
        <v>486.69772938806688</v>
      </c>
      <c r="G172" s="239">
        <f t="shared" si="119"/>
        <v>377429.64628936548</v>
      </c>
      <c r="I172" s="240">
        <f>VLOOKUP(K172,[2]תחזיות!$B$4:$H$1000,5)</f>
        <v>1.2216300000000038E-2</v>
      </c>
      <c r="J172" s="134">
        <f t="shared" si="8"/>
        <v>1.0180250000000031E-3</v>
      </c>
      <c r="K172" s="237">
        <v>120</v>
      </c>
      <c r="L172" s="242">
        <f t="shared" si="120"/>
        <v>15489.41632470253</v>
      </c>
      <c r="M172" s="242">
        <f t="shared" si="44"/>
        <v>266.32240382423237</v>
      </c>
      <c r="N172" s="242">
        <f t="shared" si="9"/>
        <v>242.29946646879097</v>
      </c>
      <c r="O172" s="242">
        <f t="shared" si="10"/>
        <v>24.02293735544141</v>
      </c>
      <c r="P172" s="243">
        <f t="shared" si="121"/>
        <v>30197.442652154648</v>
      </c>
      <c r="Q172" s="244"/>
      <c r="R172" s="240">
        <f>VLOOKUP(T172,[2]תחזיות!$B$4:$H$1000,7)</f>
        <v>2.0767710000000064E-2</v>
      </c>
      <c r="S172" s="134">
        <f t="shared" si="11"/>
        <v>1.7306425000000053E-3</v>
      </c>
      <c r="T172" s="237">
        <v>120</v>
      </c>
      <c r="U172" s="242">
        <f t="shared" si="122"/>
        <v>16711.341501364037</v>
      </c>
      <c r="V172" s="242">
        <f t="shared" si="47"/>
        <v>287.33197858934813</v>
      </c>
      <c r="W172" s="242">
        <f t="shared" si="12"/>
        <v>261.41392579788078</v>
      </c>
      <c r="X172" s="242">
        <f t="shared" si="48"/>
        <v>25.918052791467357</v>
      </c>
      <c r="Y172" s="243">
        <f t="shared" si="123"/>
        <v>31332.759148726273</v>
      </c>
      <c r="Z172" s="245"/>
      <c r="AA172" s="240">
        <f>VLOOKUP(AC172,[2]תחזיות!$B$4:$H$1000,6)</f>
        <v>1.1105727272727305E-2</v>
      </c>
      <c r="AB172" s="134">
        <f t="shared" si="13"/>
        <v>9.254772727272754E-4</v>
      </c>
      <c r="AC172" s="237">
        <v>120</v>
      </c>
      <c r="AD172" s="242">
        <f t="shared" si="124"/>
        <v>15337.507676051589</v>
      </c>
      <c r="AE172" s="242">
        <f t="shared" si="51"/>
        <v>263.71051221887285</v>
      </c>
      <c r="AF172" s="242">
        <f t="shared" si="14"/>
        <v>239.92317392499655</v>
      </c>
      <c r="AG172" s="242">
        <f t="shared" si="52"/>
        <v>23.787338293876292</v>
      </c>
      <c r="AH172" s="243">
        <f t="shared" si="125"/>
        <v>30054.40594327273</v>
      </c>
      <c r="AI172" s="245"/>
      <c r="AJ172" s="241">
        <f t="shared" si="105"/>
        <v>3.5019999999999996E-2</v>
      </c>
      <c r="AK172" s="241">
        <f t="shared" si="126"/>
        <v>2.9183333333333331E-3</v>
      </c>
      <c r="AL172" s="240">
        <f>VLOOKUP(AN172,[2]תחזיות!$B$4:$H$1000,5)</f>
        <v>1.2216300000000038E-2</v>
      </c>
      <c r="AM172" s="134">
        <f t="shared" si="110"/>
        <v>1.0180250000000031E-3</v>
      </c>
      <c r="AN172" s="237">
        <v>120</v>
      </c>
      <c r="AO172" s="242">
        <f t="shared" si="127"/>
        <v>0</v>
      </c>
      <c r="AP172" s="242">
        <f t="shared" si="157"/>
        <v>0</v>
      </c>
      <c r="AQ172" s="242">
        <f t="shared" si="16"/>
        <v>0</v>
      </c>
      <c r="AR172" s="242">
        <f t="shared" si="128"/>
        <v>0</v>
      </c>
      <c r="AS172" s="243">
        <f t="shared" si="129"/>
        <v>0</v>
      </c>
      <c r="AT172" s="244"/>
      <c r="AU172" s="241">
        <f t="shared" si="106"/>
        <v>3.7620000000000001E-2</v>
      </c>
      <c r="AV172" s="241">
        <f t="shared" si="130"/>
        <v>3.1350000000000002E-3</v>
      </c>
      <c r="AW172" s="240">
        <f>VLOOKUP(AY172,[2]תחזיות!$B$4:$H$1000,7)</f>
        <v>2.0767710000000064E-2</v>
      </c>
      <c r="AX172" s="134">
        <f t="shared" si="17"/>
        <v>1.7306425000000053E-3</v>
      </c>
      <c r="AY172" s="237">
        <v>120</v>
      </c>
      <c r="AZ172" s="242">
        <f t="shared" si="131"/>
        <v>0</v>
      </c>
      <c r="BA172" s="242">
        <f t="shared" si="158"/>
        <v>0</v>
      </c>
      <c r="BB172" s="242">
        <f t="shared" si="18"/>
        <v>0</v>
      </c>
      <c r="BC172" s="242">
        <f t="shared" si="132"/>
        <v>0</v>
      </c>
      <c r="BD172" s="243">
        <f t="shared" si="133"/>
        <v>0</v>
      </c>
      <c r="BE172" s="245"/>
      <c r="BF172" s="245"/>
      <c r="BG172" s="245"/>
      <c r="BH172" s="240">
        <f>VLOOKUP(BJ172,[2]תחזיות!$B$4:$H$1000,6)</f>
        <v>1.1105727272727305E-2</v>
      </c>
      <c r="BI172" s="134">
        <f t="shared" si="19"/>
        <v>9.254772727272754E-4</v>
      </c>
      <c r="BJ172" s="237">
        <v>120</v>
      </c>
      <c r="BK172" s="242">
        <f t="shared" si="134"/>
        <v>0</v>
      </c>
      <c r="BL172" s="242">
        <f t="shared" si="159"/>
        <v>0</v>
      </c>
      <c r="BM172" s="242">
        <f t="shared" si="20"/>
        <v>0</v>
      </c>
      <c r="BN172" s="242">
        <f t="shared" si="65"/>
        <v>0</v>
      </c>
      <c r="BO172" s="243">
        <f t="shared" si="135"/>
        <v>0</v>
      </c>
      <c r="BP172" s="245"/>
      <c r="BQ172" s="246">
        <f>VLOOKUP(BT172,[2]תחזיות!$B$4:$E$1000,2)</f>
        <v>3.0687379999999962E-2</v>
      </c>
      <c r="BR172" s="134">
        <f t="shared" si="21"/>
        <v>2.1406149999999968E-3</v>
      </c>
      <c r="BS172" s="3">
        <f t="shared" si="136"/>
        <v>3620</v>
      </c>
      <c r="BT172" s="237">
        <v>120</v>
      </c>
      <c r="BU172" s="238">
        <f t="shared" si="137"/>
        <v>117094.11449298046</v>
      </c>
      <c r="BV172" s="238">
        <f t="shared" si="138"/>
        <v>1205.5980902969602</v>
      </c>
      <c r="BW172" s="238">
        <f t="shared" si="22"/>
        <v>954.94467240156928</v>
      </c>
      <c r="BX172" s="238">
        <f t="shared" si="23"/>
        <v>250.65341789539099</v>
      </c>
      <c r="BY172" s="239">
        <f t="shared" si="139"/>
        <v>138198.68869231691</v>
      </c>
      <c r="CA172" s="246">
        <f>VLOOKUP(CD172,[2]תחזיות!$B$4:$E$1000,4)</f>
        <v>4.0507341599999955E-2</v>
      </c>
      <c r="CB172" s="134">
        <f t="shared" si="24"/>
        <v>2.9589451333333298E-3</v>
      </c>
      <c r="CC172" s="3">
        <f t="shared" si="140"/>
        <v>3620</v>
      </c>
      <c r="CD172" s="237">
        <v>120</v>
      </c>
      <c r="CE172" s="238">
        <f t="shared" si="141"/>
        <v>120987.14488588896</v>
      </c>
      <c r="CF172" s="238">
        <f t="shared" si="142"/>
        <v>1300.2034050624618</v>
      </c>
      <c r="CG172" s="238">
        <f t="shared" si="25"/>
        <v>942.20908150646619</v>
      </c>
      <c r="CH172" s="238">
        <f t="shared" si="26"/>
        <v>357.99432355599561</v>
      </c>
      <c r="CI172" s="239">
        <f t="shared" si="143"/>
        <v>147057.38142754984</v>
      </c>
      <c r="CJ172" s="1"/>
      <c r="CK172" s="246">
        <f>VLOOKUP(CN172,[2]תחזיות!$B$4:$E$1000,3)</f>
        <v>2.6684678260869534E-2</v>
      </c>
      <c r="CL172" s="134">
        <f t="shared" si="27"/>
        <v>1.8070565217391278E-3</v>
      </c>
      <c r="CM172" s="3">
        <f t="shared" si="144"/>
        <v>3620</v>
      </c>
      <c r="CN172" s="237">
        <v>120</v>
      </c>
      <c r="CO172" s="238">
        <f t="shared" si="145"/>
        <v>115761.90180276462</v>
      </c>
      <c r="CP172" s="238">
        <f t="shared" si="160"/>
        <v>1171.0175629188466</v>
      </c>
      <c r="CQ172" s="238">
        <f t="shared" si="28"/>
        <v>961.82926329723625</v>
      </c>
      <c r="CR172" s="238">
        <f t="shared" si="29"/>
        <v>209.18829962161033</v>
      </c>
      <c r="CS172" s="239">
        <f t="shared" si="146"/>
        <v>135505.31215995067</v>
      </c>
      <c r="CT172" s="1"/>
      <c r="CU172" s="237">
        <v>120</v>
      </c>
      <c r="CV172" s="238">
        <f t="shared" si="168"/>
        <v>343681.3411546764</v>
      </c>
      <c r="CW172" s="238">
        <f t="shared" si="168"/>
        <v>4617.1675465325779</v>
      </c>
      <c r="CX172" s="238">
        <f t="shared" si="168"/>
        <v>3855.7934618936788</v>
      </c>
      <c r="CY172" s="238">
        <f t="shared" si="168"/>
        <v>761.37408463889926</v>
      </c>
      <c r="CZ172" s="238">
        <f t="shared" si="168"/>
        <v>545825.77763383707</v>
      </c>
      <c r="DB172" s="237">
        <v>120</v>
      </c>
      <c r="DC172" s="238">
        <f t="shared" si="169"/>
        <v>348796.29672424641</v>
      </c>
      <c r="DD172" s="238">
        <f t="shared" si="169"/>
        <v>4732.7824360631957</v>
      </c>
      <c r="DE172" s="238">
        <f t="shared" si="169"/>
        <v>3862.1723303276658</v>
      </c>
      <c r="DF172" s="238">
        <f t="shared" si="169"/>
        <v>870.61010573552983</v>
      </c>
      <c r="DG172" s="238">
        <f t="shared" si="169"/>
        <v>555819.7868656416</v>
      </c>
      <c r="DH172" s="247"/>
      <c r="DI172" s="237">
        <v>120</v>
      </c>
      <c r="DJ172" s="238">
        <f t="shared" si="170"/>
        <v>342197.21981580963</v>
      </c>
      <c r="DK172" s="238">
        <f t="shared" si="170"/>
        <v>4579.9751275491053</v>
      </c>
      <c r="DL172" s="238">
        <f t="shared" si="170"/>
        <v>3860.3017602455516</v>
      </c>
      <c r="DM172" s="238">
        <f t="shared" si="170"/>
        <v>719.6733673035535</v>
      </c>
      <c r="DN172" s="238">
        <f t="shared" si="170"/>
        <v>542989.36439258885</v>
      </c>
      <c r="DP172" s="3">
        <f t="shared" si="147"/>
        <v>3620</v>
      </c>
      <c r="DQ172" s="237">
        <v>120</v>
      </c>
      <c r="DR172" s="238">
        <f t="shared" si="148"/>
        <v>0</v>
      </c>
      <c r="DS172" s="238">
        <f t="shared" si="149"/>
        <v>0</v>
      </c>
      <c r="DT172" s="238">
        <f t="shared" si="33"/>
        <v>0</v>
      </c>
      <c r="DU172" s="238">
        <f t="shared" si="150"/>
        <v>0</v>
      </c>
      <c r="DV172" s="239">
        <f t="shared" si="161"/>
        <v>0</v>
      </c>
      <c r="DX172" s="241">
        <f t="shared" si="107"/>
        <v>4.2499999999999996E-2</v>
      </c>
      <c r="DY172" s="241">
        <f t="shared" si="151"/>
        <v>3.5416666666666665E-3</v>
      </c>
      <c r="DZ172" s="237">
        <v>120</v>
      </c>
      <c r="EA172" s="242">
        <f t="shared" si="162"/>
        <v>0</v>
      </c>
      <c r="EB172" s="242">
        <f t="shared" si="163"/>
        <v>0</v>
      </c>
      <c r="EC172" s="242">
        <f t="shared" si="34"/>
        <v>0</v>
      </c>
      <c r="ED172" s="242">
        <f t="shared" si="114"/>
        <v>0</v>
      </c>
      <c r="EE172" s="243">
        <f t="shared" si="152"/>
        <v>0</v>
      </c>
      <c r="EF172" s="248"/>
      <c r="EG172" s="241">
        <f t="shared" si="108"/>
        <v>4.4600000000000001E-2</v>
      </c>
      <c r="EH172" s="241">
        <f t="shared" si="153"/>
        <v>3.7166666666666667E-3</v>
      </c>
      <c r="EI172" s="237">
        <v>120</v>
      </c>
      <c r="EJ172" s="242">
        <f t="shared" si="164"/>
        <v>0</v>
      </c>
      <c r="EK172" s="242">
        <f t="shared" si="165"/>
        <v>0</v>
      </c>
      <c r="EL172" s="242">
        <f t="shared" si="36"/>
        <v>0</v>
      </c>
      <c r="EM172" s="242">
        <f t="shared" si="115"/>
        <v>0</v>
      </c>
      <c r="EN172" s="243">
        <f t="shared" si="154"/>
        <v>0</v>
      </c>
      <c r="EO172" s="248"/>
      <c r="EP172" s="241">
        <f t="shared" si="109"/>
        <v>3.4599999999999999E-2</v>
      </c>
      <c r="EQ172" s="241">
        <f t="shared" si="155"/>
        <v>2.8833333333333332E-3</v>
      </c>
      <c r="ER172" s="237">
        <v>120</v>
      </c>
      <c r="ES172" s="242">
        <f t="shared" si="166"/>
        <v>0</v>
      </c>
      <c r="ET172" s="242">
        <f t="shared" si="167"/>
        <v>0</v>
      </c>
      <c r="EU172" s="242">
        <f t="shared" si="38"/>
        <v>0</v>
      </c>
      <c r="EV172" s="242">
        <f t="shared" si="116"/>
        <v>0</v>
      </c>
      <c r="EW172" s="243">
        <f t="shared" si="156"/>
        <v>0</v>
      </c>
    </row>
    <row r="173" spans="1:153" ht="14.25" customHeight="1" thickBot="1" x14ac:dyDescent="0.25">
      <c r="A173" s="3">
        <f t="shared" si="117"/>
        <v>3650</v>
      </c>
      <c r="B173" s="237">
        <v>121</v>
      </c>
      <c r="C173" s="238">
        <f t="shared" si="118"/>
        <v>208439.26101397007</v>
      </c>
      <c r="D173" s="238">
        <f t="shared" si="5"/>
        <v>3145.2470524113855</v>
      </c>
      <c r="E173" s="238">
        <f t="shared" si="6"/>
        <v>2664.6787561847336</v>
      </c>
      <c r="F173" s="238">
        <f t="shared" si="7"/>
        <v>480.56829622665202</v>
      </c>
      <c r="G173" s="239">
        <f t="shared" si="119"/>
        <v>380574.89334177686</v>
      </c>
      <c r="I173" s="240">
        <f>VLOOKUP(K173,[2]תחזיות!$B$4:$H$1000,5)</f>
        <v>1.2229300000000038E-2</v>
      </c>
      <c r="J173" s="134">
        <f t="shared" si="8"/>
        <v>1.0191083333333365E-3</v>
      </c>
      <c r="K173" s="237">
        <v>121</v>
      </c>
      <c r="L173" s="242">
        <f t="shared" si="120"/>
        <v>15262.655322083272</v>
      </c>
      <c r="M173" s="242">
        <f t="shared" si="44"/>
        <v>266.59381520532304</v>
      </c>
      <c r="N173" s="242">
        <f t="shared" si="9"/>
        <v>242.92256736783278</v>
      </c>
      <c r="O173" s="242">
        <f t="shared" si="10"/>
        <v>23.671247837490245</v>
      </c>
      <c r="P173" s="243">
        <f t="shared" si="121"/>
        <v>30464.036467359972</v>
      </c>
      <c r="Q173" s="244"/>
      <c r="R173" s="240">
        <f>VLOOKUP(T173,[2]תחזיות!$B$4:$H$1000,7)</f>
        <v>2.0789810000000065E-2</v>
      </c>
      <c r="S173" s="134">
        <f t="shared" si="11"/>
        <v>1.7324841666666721E-3</v>
      </c>
      <c r="T173" s="237">
        <v>121</v>
      </c>
      <c r="U173" s="242">
        <f t="shared" si="122"/>
        <v>16478.426814633636</v>
      </c>
      <c r="V173" s="242">
        <f t="shared" si="47"/>
        <v>287.82977669283122</v>
      </c>
      <c r="W173" s="242">
        <f t="shared" si="12"/>
        <v>262.27295732754294</v>
      </c>
      <c r="X173" s="242">
        <f t="shared" si="48"/>
        <v>25.556819365288263</v>
      </c>
      <c r="Y173" s="243">
        <f t="shared" si="123"/>
        <v>31620.588925419102</v>
      </c>
      <c r="Z173" s="245"/>
      <c r="AA173" s="240">
        <f>VLOOKUP(AC173,[2]תחזיות!$B$4:$H$1000,6)</f>
        <v>1.1117545454545489E-2</v>
      </c>
      <c r="AB173" s="134">
        <f t="shared" si="13"/>
        <v>9.2646212121212407E-4</v>
      </c>
      <c r="AC173" s="237">
        <v>121</v>
      </c>
      <c r="AD173" s="242">
        <f t="shared" si="124"/>
        <v>15111.571842289612</v>
      </c>
      <c r="AE173" s="242">
        <f t="shared" si="51"/>
        <v>263.95483001940909</v>
      </c>
      <c r="AF173" s="242">
        <f t="shared" si="14"/>
        <v>240.51790146770995</v>
      </c>
      <c r="AG173" s="242">
        <f t="shared" si="52"/>
        <v>23.43692855169915</v>
      </c>
      <c r="AH173" s="243">
        <f t="shared" si="125"/>
        <v>30318.360773292137</v>
      </c>
      <c r="AI173" s="245"/>
      <c r="AJ173" s="241">
        <f>$AQ$42</f>
        <v>4.2819999999999997E-2</v>
      </c>
      <c r="AK173" s="241">
        <f t="shared" si="126"/>
        <v>3.5683333333333331E-3</v>
      </c>
      <c r="AL173" s="240">
        <f>VLOOKUP(AN173,[2]תחזיות!$B$4:$H$1000,5)</f>
        <v>1.2229300000000038E-2</v>
      </c>
      <c r="AM173" s="134">
        <f t="shared" si="110"/>
        <v>1.0191083333333365E-3</v>
      </c>
      <c r="AN173" s="237">
        <v>121</v>
      </c>
      <c r="AO173" s="242">
        <f t="shared" si="127"/>
        <v>0</v>
      </c>
      <c r="AP173" s="242">
        <f t="shared" si="157"/>
        <v>0</v>
      </c>
      <c r="AQ173" s="242">
        <f t="shared" si="16"/>
        <v>0</v>
      </c>
      <c r="AR173" s="242">
        <f t="shared" si="128"/>
        <v>0</v>
      </c>
      <c r="AS173" s="243">
        <f t="shared" si="129"/>
        <v>0</v>
      </c>
      <c r="AT173" s="244"/>
      <c r="AU173" s="241">
        <f>$BB$42</f>
        <v>4.7620000000000003E-2</v>
      </c>
      <c r="AV173" s="241">
        <f t="shared" si="130"/>
        <v>3.9683333333333333E-3</v>
      </c>
      <c r="AW173" s="240">
        <f>VLOOKUP(AY173,[2]תחזיות!$B$4:$H$1000,7)</f>
        <v>2.0789810000000065E-2</v>
      </c>
      <c r="AX173" s="134">
        <f t="shared" si="17"/>
        <v>1.7324841666666721E-3</v>
      </c>
      <c r="AY173" s="237">
        <v>121</v>
      </c>
      <c r="AZ173" s="242">
        <f t="shared" si="131"/>
        <v>0</v>
      </c>
      <c r="BA173" s="242">
        <f t="shared" si="158"/>
        <v>0</v>
      </c>
      <c r="BB173" s="242">
        <f t="shared" si="18"/>
        <v>0</v>
      </c>
      <c r="BC173" s="242">
        <f t="shared" si="132"/>
        <v>0</v>
      </c>
      <c r="BD173" s="243">
        <f t="shared" si="133"/>
        <v>0</v>
      </c>
      <c r="BE173" s="245"/>
      <c r="BF173" s="245"/>
      <c r="BG173" s="245"/>
      <c r="BH173" s="240">
        <f>VLOOKUP(BJ173,[2]תחזיות!$B$4:$H$1000,6)</f>
        <v>1.1117545454545489E-2</v>
      </c>
      <c r="BI173" s="134">
        <f t="shared" si="19"/>
        <v>9.2646212121212407E-4</v>
      </c>
      <c r="BJ173" s="237">
        <v>121</v>
      </c>
      <c r="BK173" s="242">
        <f t="shared" si="134"/>
        <v>0</v>
      </c>
      <c r="BL173" s="242">
        <f t="shared" si="159"/>
        <v>0</v>
      </c>
      <c r="BM173" s="242">
        <f t="shared" si="20"/>
        <v>0</v>
      </c>
      <c r="BN173" s="242">
        <f t="shared" si="65"/>
        <v>0</v>
      </c>
      <c r="BO173" s="243">
        <f t="shared" si="135"/>
        <v>0</v>
      </c>
      <c r="BP173" s="245"/>
      <c r="BQ173" s="246">
        <f>VLOOKUP(BT173,[2]תחזיות!$B$4:$E$1000,2)</f>
        <v>3.0803379999999964E-2</v>
      </c>
      <c r="BR173" s="134">
        <f t="shared" si="21"/>
        <v>2.1502816666666637E-3</v>
      </c>
      <c r="BS173" s="3">
        <f t="shared" si="136"/>
        <v>3650</v>
      </c>
      <c r="BT173" s="237">
        <v>121</v>
      </c>
      <c r="BU173" s="238">
        <f t="shared" si="137"/>
        <v>116139.16982057889</v>
      </c>
      <c r="BV173" s="238">
        <f t="shared" si="138"/>
        <v>1206.2078324128904</v>
      </c>
      <c r="BW173" s="238">
        <f t="shared" si="22"/>
        <v>956.47590476581331</v>
      </c>
      <c r="BX173" s="238">
        <f t="shared" si="23"/>
        <v>249.73192764707704</v>
      </c>
      <c r="BY173" s="239">
        <f t="shared" si="139"/>
        <v>139404.89652472979</v>
      </c>
      <c r="CA173" s="246">
        <f>VLOOKUP(CD173,[2]תחזיות!$B$4:$E$1000,4)</f>
        <v>4.0660461599999954E-2</v>
      </c>
      <c r="CB173" s="134">
        <f t="shared" si="24"/>
        <v>2.9717051333333299E-3</v>
      </c>
      <c r="CC173" s="3">
        <f t="shared" si="140"/>
        <v>3650</v>
      </c>
      <c r="CD173" s="237">
        <v>121</v>
      </c>
      <c r="CE173" s="238">
        <f t="shared" si="141"/>
        <v>120044.93580438249</v>
      </c>
      <c r="CF173" s="238">
        <f t="shared" si="142"/>
        <v>1301.0576776965154</v>
      </c>
      <c r="CG173" s="238">
        <f t="shared" si="25"/>
        <v>944.31952573596186</v>
      </c>
      <c r="CH173" s="238">
        <f t="shared" si="26"/>
        <v>356.73815196055352</v>
      </c>
      <c r="CI173" s="239">
        <f t="shared" si="143"/>
        <v>148358.43910524636</v>
      </c>
      <c r="CJ173" s="1"/>
      <c r="CK173" s="246">
        <f>VLOOKUP(CN173,[2]תחזיות!$B$4:$E$1000,3)</f>
        <v>2.6785547826086928E-2</v>
      </c>
      <c r="CL173" s="134">
        <f t="shared" si="27"/>
        <v>1.8154623188405773E-3</v>
      </c>
      <c r="CM173" s="3">
        <f t="shared" si="144"/>
        <v>3650</v>
      </c>
      <c r="CN173" s="237">
        <v>121</v>
      </c>
      <c r="CO173" s="238">
        <f t="shared" si="145"/>
        <v>114800.07253946739</v>
      </c>
      <c r="CP173" s="238">
        <f t="shared" si="160"/>
        <v>1171.5358993268599</v>
      </c>
      <c r="CQ173" s="238">
        <f t="shared" si="28"/>
        <v>963.1206934312919</v>
      </c>
      <c r="CR173" s="238">
        <f t="shared" si="29"/>
        <v>208.41520589556796</v>
      </c>
      <c r="CS173" s="239">
        <f t="shared" si="146"/>
        <v>136676.84805927752</v>
      </c>
      <c r="CT173" s="1"/>
      <c r="CU173" s="237">
        <v>121</v>
      </c>
      <c r="CV173" s="238">
        <f t="shared" si="168"/>
        <v>339841.08615663223</v>
      </c>
      <c r="CW173" s="238">
        <f t="shared" si="168"/>
        <v>4618.0487000295989</v>
      </c>
      <c r="CX173" s="238">
        <f t="shared" si="168"/>
        <v>3864.0772283183796</v>
      </c>
      <c r="CY173" s="238">
        <f t="shared" si="168"/>
        <v>753.97147171121924</v>
      </c>
      <c r="CZ173" s="238">
        <f t="shared" si="168"/>
        <v>550443.82633386669</v>
      </c>
      <c r="DB173" s="237">
        <v>121</v>
      </c>
      <c r="DC173" s="238">
        <f t="shared" si="169"/>
        <v>344962.62363298621</v>
      </c>
      <c r="DD173" s="238">
        <f t="shared" si="169"/>
        <v>4734.1345068007322</v>
      </c>
      <c r="DE173" s="238">
        <f t="shared" si="169"/>
        <v>3871.2712392482385</v>
      </c>
      <c r="DF173" s="238">
        <f t="shared" si="169"/>
        <v>862.86326755249388</v>
      </c>
      <c r="DG173" s="238">
        <f t="shared" si="169"/>
        <v>560553.92137244227</v>
      </c>
      <c r="DH173" s="247"/>
      <c r="DI173" s="237">
        <v>121</v>
      </c>
      <c r="DJ173" s="238">
        <f t="shared" si="170"/>
        <v>338350.90539572708</v>
      </c>
      <c r="DK173" s="238">
        <f t="shared" si="170"/>
        <v>4580.7377817576544</v>
      </c>
      <c r="DL173" s="238">
        <f t="shared" si="170"/>
        <v>3868.3173510837355</v>
      </c>
      <c r="DM173" s="238">
        <f t="shared" si="170"/>
        <v>712.4204306739191</v>
      </c>
      <c r="DN173" s="238">
        <f t="shared" si="170"/>
        <v>547570.10217434657</v>
      </c>
      <c r="DP173" s="3">
        <f t="shared" si="147"/>
        <v>3650</v>
      </c>
      <c r="DQ173" s="237">
        <v>121</v>
      </c>
      <c r="DR173" s="238">
        <f t="shared" si="148"/>
        <v>0</v>
      </c>
      <c r="DS173" s="238">
        <f t="shared" si="149"/>
        <v>0</v>
      </c>
      <c r="DT173" s="238">
        <f t="shared" si="33"/>
        <v>0</v>
      </c>
      <c r="DU173" s="238">
        <f t="shared" si="150"/>
        <v>0</v>
      </c>
      <c r="DV173" s="239">
        <f t="shared" si="161"/>
        <v>0</v>
      </c>
      <c r="DX173" s="241">
        <f>$EC$42</f>
        <v>5.0099999999999999E-2</v>
      </c>
      <c r="DY173" s="241">
        <f t="shared" si="151"/>
        <v>4.1749999999999999E-3</v>
      </c>
      <c r="DZ173" s="237">
        <v>121</v>
      </c>
      <c r="EA173" s="242">
        <f t="shared" si="162"/>
        <v>0</v>
      </c>
      <c r="EB173" s="242">
        <f t="shared" si="163"/>
        <v>0</v>
      </c>
      <c r="EC173" s="242">
        <f t="shared" si="34"/>
        <v>0</v>
      </c>
      <c r="ED173" s="242">
        <f t="shared" si="114"/>
        <v>0</v>
      </c>
      <c r="EE173" s="243">
        <f t="shared" si="152"/>
        <v>0</v>
      </c>
      <c r="EF173" s="248"/>
      <c r="EG173" s="241">
        <f>$EL$42</f>
        <v>5.4599999999999996E-2</v>
      </c>
      <c r="EH173" s="241">
        <f t="shared" si="153"/>
        <v>4.5499999999999994E-3</v>
      </c>
      <c r="EI173" s="237">
        <v>121</v>
      </c>
      <c r="EJ173" s="242">
        <f t="shared" si="164"/>
        <v>0</v>
      </c>
      <c r="EK173" s="242">
        <f t="shared" si="165"/>
        <v>0</v>
      </c>
      <c r="EL173" s="242">
        <f t="shared" si="36"/>
        <v>0</v>
      </c>
      <c r="EM173" s="242">
        <f t="shared" si="115"/>
        <v>0</v>
      </c>
      <c r="EN173" s="243">
        <f t="shared" si="154"/>
        <v>0</v>
      </c>
      <c r="EO173" s="248"/>
      <c r="EP173" s="241">
        <f>$EU$42</f>
        <v>3.4599999999999999E-2</v>
      </c>
      <c r="EQ173" s="241">
        <f t="shared" si="155"/>
        <v>2.8833333333333332E-3</v>
      </c>
      <c r="ER173" s="237">
        <v>121</v>
      </c>
      <c r="ES173" s="242">
        <f t="shared" si="166"/>
        <v>0</v>
      </c>
      <c r="ET173" s="242">
        <f t="shared" si="167"/>
        <v>0</v>
      </c>
      <c r="EU173" s="242">
        <f t="shared" si="38"/>
        <v>0</v>
      </c>
      <c r="EV173" s="242">
        <f t="shared" si="116"/>
        <v>0</v>
      </c>
      <c r="EW173" s="243">
        <f t="shared" si="156"/>
        <v>0</v>
      </c>
    </row>
    <row r="174" spans="1:153" ht="14.25" customHeight="1" thickBot="1" x14ac:dyDescent="0.25">
      <c r="A174" s="3">
        <f t="shared" si="117"/>
        <v>3681</v>
      </c>
      <c r="B174" s="237">
        <v>122</v>
      </c>
      <c r="C174" s="238">
        <f t="shared" si="118"/>
        <v>205774.58225778534</v>
      </c>
      <c r="D174" s="238">
        <f t="shared" si="5"/>
        <v>3145.2470524113855</v>
      </c>
      <c r="E174" s="238">
        <f t="shared" si="6"/>
        <v>2670.8223210948263</v>
      </c>
      <c r="F174" s="238">
        <f t="shared" si="7"/>
        <v>474.42473131655947</v>
      </c>
      <c r="G174" s="239">
        <f t="shared" si="119"/>
        <v>383720.14039418823</v>
      </c>
      <c r="I174" s="240">
        <f>VLOOKUP(K174,[2]תחזיות!$B$4:$H$1000,5)</f>
        <v>1.2242300000000039E-2</v>
      </c>
      <c r="J174" s="134">
        <f t="shared" si="8"/>
        <v>1.0201916666666699E-3</v>
      </c>
      <c r="K174" s="237">
        <v>122</v>
      </c>
      <c r="L174" s="242">
        <f t="shared" si="120"/>
        <v>15035.05576090736</v>
      </c>
      <c r="M174" s="242">
        <f t="shared" si="44"/>
        <v>266.86579199398034</v>
      </c>
      <c r="N174" s="242">
        <f t="shared" si="9"/>
        <v>243.54753421664716</v>
      </c>
      <c r="O174" s="242">
        <f t="shared" si="10"/>
        <v>23.318257777333162</v>
      </c>
      <c r="P174" s="243">
        <f t="shared" si="121"/>
        <v>30730.902259353952</v>
      </c>
      <c r="Q174" s="244"/>
      <c r="R174" s="240">
        <f>VLOOKUP(T174,[2]תחזיות!$B$4:$H$1000,7)</f>
        <v>2.0811910000000065E-2</v>
      </c>
      <c r="S174" s="134">
        <f t="shared" si="11"/>
        <v>1.7343258333333389E-3</v>
      </c>
      <c r="T174" s="237">
        <v>122</v>
      </c>
      <c r="U174" s="242">
        <f t="shared" si="122"/>
        <v>16244.277951858126</v>
      </c>
      <c r="V174" s="242">
        <f t="shared" si="47"/>
        <v>288.32896731015211</v>
      </c>
      <c r="W174" s="242">
        <f t="shared" si="12"/>
        <v>263.13529548666844</v>
      </c>
      <c r="X174" s="242">
        <f t="shared" si="48"/>
        <v>25.193671823483655</v>
      </c>
      <c r="Y174" s="243">
        <f t="shared" si="123"/>
        <v>31908.917892729256</v>
      </c>
      <c r="Z174" s="245"/>
      <c r="AA174" s="240">
        <f>VLOOKUP(AC174,[2]תחזיות!$B$4:$H$1000,6)</f>
        <v>1.1129363636363672E-2</v>
      </c>
      <c r="AB174" s="134">
        <f t="shared" si="13"/>
        <v>9.2744696969697263E-4</v>
      </c>
      <c r="AC174" s="237">
        <v>122</v>
      </c>
      <c r="AD174" s="242">
        <f t="shared" si="124"/>
        <v>14884.846054735515</v>
      </c>
      <c r="AE174" s="242">
        <f t="shared" si="51"/>
        <v>264.19963412664742</v>
      </c>
      <c r="AF174" s="242">
        <f t="shared" si="14"/>
        <v>241.11434047694189</v>
      </c>
      <c r="AG174" s="242">
        <f t="shared" si="52"/>
        <v>23.08529364970553</v>
      </c>
      <c r="AH174" s="243">
        <f t="shared" si="125"/>
        <v>30582.560407418783</v>
      </c>
      <c r="AI174" s="245"/>
      <c r="AJ174" s="241">
        <f t="shared" ref="AJ174:AJ232" si="171">$AQ$42</f>
        <v>4.2819999999999997E-2</v>
      </c>
      <c r="AK174" s="241">
        <f t="shared" si="126"/>
        <v>3.5683333333333331E-3</v>
      </c>
      <c r="AL174" s="240">
        <f>VLOOKUP(AN174,[2]תחזיות!$B$4:$H$1000,5)</f>
        <v>1.2242300000000039E-2</v>
      </c>
      <c r="AM174" s="134">
        <f t="shared" si="110"/>
        <v>1.0201916666666699E-3</v>
      </c>
      <c r="AN174" s="237">
        <v>122</v>
      </c>
      <c r="AO174" s="242">
        <f t="shared" si="127"/>
        <v>0</v>
      </c>
      <c r="AP174" s="242">
        <f t="shared" si="157"/>
        <v>0</v>
      </c>
      <c r="AQ174" s="242">
        <f t="shared" si="16"/>
        <v>0</v>
      </c>
      <c r="AR174" s="242">
        <f t="shared" si="128"/>
        <v>0</v>
      </c>
      <c r="AS174" s="243">
        <f t="shared" si="129"/>
        <v>0</v>
      </c>
      <c r="AT174" s="244"/>
      <c r="AU174" s="241">
        <f t="shared" ref="AU174:AU232" si="172">$BB$42</f>
        <v>4.7620000000000003E-2</v>
      </c>
      <c r="AV174" s="241">
        <f t="shared" si="130"/>
        <v>3.9683333333333333E-3</v>
      </c>
      <c r="AW174" s="240">
        <f>VLOOKUP(AY174,[2]תחזיות!$B$4:$H$1000,7)</f>
        <v>2.0811910000000065E-2</v>
      </c>
      <c r="AX174" s="134">
        <f t="shared" si="17"/>
        <v>1.7343258333333389E-3</v>
      </c>
      <c r="AY174" s="237">
        <v>122</v>
      </c>
      <c r="AZ174" s="242">
        <f t="shared" si="131"/>
        <v>0</v>
      </c>
      <c r="BA174" s="242">
        <f t="shared" si="158"/>
        <v>0</v>
      </c>
      <c r="BB174" s="242">
        <f t="shared" si="18"/>
        <v>0</v>
      </c>
      <c r="BC174" s="242">
        <f t="shared" si="132"/>
        <v>0</v>
      </c>
      <c r="BD174" s="243">
        <f t="shared" si="133"/>
        <v>0</v>
      </c>
      <c r="BE174" s="245"/>
      <c r="BF174" s="245"/>
      <c r="BG174" s="245"/>
      <c r="BH174" s="240">
        <f>VLOOKUP(BJ174,[2]תחזיות!$B$4:$H$1000,6)</f>
        <v>1.1129363636363672E-2</v>
      </c>
      <c r="BI174" s="134">
        <f t="shared" si="19"/>
        <v>9.2744696969697263E-4</v>
      </c>
      <c r="BJ174" s="237">
        <v>122</v>
      </c>
      <c r="BK174" s="242">
        <f t="shared" si="134"/>
        <v>0</v>
      </c>
      <c r="BL174" s="242">
        <f t="shared" si="159"/>
        <v>0</v>
      </c>
      <c r="BM174" s="242">
        <f t="shared" si="20"/>
        <v>0</v>
      </c>
      <c r="BN174" s="242">
        <f t="shared" si="65"/>
        <v>0</v>
      </c>
      <c r="BO174" s="243">
        <f t="shared" si="135"/>
        <v>0</v>
      </c>
      <c r="BP174" s="245"/>
      <c r="BQ174" s="246">
        <f>VLOOKUP(BT174,[2]תחזיות!$B$4:$E$1000,2)</f>
        <v>3.0919379999999965E-2</v>
      </c>
      <c r="BR174" s="134">
        <f t="shared" si="21"/>
        <v>2.1599483333333302E-3</v>
      </c>
      <c r="BS174" s="3">
        <f t="shared" si="136"/>
        <v>3681</v>
      </c>
      <c r="BT174" s="237">
        <v>122</v>
      </c>
      <c r="BU174" s="238">
        <f t="shared" si="137"/>
        <v>115182.69391581307</v>
      </c>
      <c r="BV174" s="238">
        <f t="shared" si="138"/>
        <v>1206.8123959855607</v>
      </c>
      <c r="BW174" s="238">
        <f t="shared" si="22"/>
        <v>958.02372823325709</v>
      </c>
      <c r="BX174" s="238">
        <f t="shared" si="23"/>
        <v>248.78866775230355</v>
      </c>
      <c r="BY174" s="239">
        <f t="shared" si="139"/>
        <v>140611.70892071535</v>
      </c>
      <c r="CA174" s="246">
        <f>VLOOKUP(CD174,[2]תחזיות!$B$4:$E$1000,4)</f>
        <v>4.0813581599999954E-2</v>
      </c>
      <c r="CB174" s="134">
        <f t="shared" si="24"/>
        <v>2.9844651333333296E-3</v>
      </c>
      <c r="CC174" s="3">
        <f t="shared" si="140"/>
        <v>3681</v>
      </c>
      <c r="CD174" s="237">
        <v>122</v>
      </c>
      <c r="CE174" s="238">
        <f t="shared" si="141"/>
        <v>119100.61627864653</v>
      </c>
      <c r="CF174" s="238">
        <f t="shared" si="142"/>
        <v>1301.9048949182188</v>
      </c>
      <c r="CG174" s="238">
        <f t="shared" si="25"/>
        <v>946.45325827608622</v>
      </c>
      <c r="CH174" s="238">
        <f t="shared" si="26"/>
        <v>355.45163664213254</v>
      </c>
      <c r="CI174" s="239">
        <f t="shared" si="143"/>
        <v>149660.34400016459</v>
      </c>
      <c r="CJ174" s="1"/>
      <c r="CK174" s="246">
        <f>VLOOKUP(CN174,[2]תחזיות!$B$4:$E$1000,3)</f>
        <v>2.6886417391304318E-2</v>
      </c>
      <c r="CL174" s="134">
        <f t="shared" si="27"/>
        <v>1.8238681159420264E-3</v>
      </c>
      <c r="CM174" s="3">
        <f t="shared" si="144"/>
        <v>3681</v>
      </c>
      <c r="CN174" s="237">
        <v>122</v>
      </c>
      <c r="CO174" s="238">
        <f t="shared" si="145"/>
        <v>113836.9518460361</v>
      </c>
      <c r="CP174" s="238">
        <f t="shared" si="160"/>
        <v>1172.0497836234692</v>
      </c>
      <c r="CQ174" s="238">
        <f t="shared" si="28"/>
        <v>964.42619673545619</v>
      </c>
      <c r="CR174" s="238">
        <f t="shared" si="29"/>
        <v>207.62358688801305</v>
      </c>
      <c r="CS174" s="239">
        <f t="shared" si="146"/>
        <v>137848.89784290097</v>
      </c>
      <c r="CT174" s="1"/>
      <c r="CU174" s="237">
        <v>122</v>
      </c>
      <c r="CV174" s="238">
        <f t="shared" si="168"/>
        <v>335992.33193450578</v>
      </c>
      <c r="CW174" s="238">
        <f t="shared" si="168"/>
        <v>4618.9252403909268</v>
      </c>
      <c r="CX174" s="238">
        <f t="shared" si="168"/>
        <v>3872.3935835447305</v>
      </c>
      <c r="CY174" s="238">
        <f t="shared" si="168"/>
        <v>746.53165684619626</v>
      </c>
      <c r="CZ174" s="238">
        <f t="shared" si="168"/>
        <v>555062.75157425751</v>
      </c>
      <c r="DB174" s="237">
        <v>122</v>
      </c>
      <c r="DC174" s="238">
        <f t="shared" si="169"/>
        <v>341119.47648829001</v>
      </c>
      <c r="DD174" s="238">
        <f t="shared" si="169"/>
        <v>4735.4809146397565</v>
      </c>
      <c r="DE174" s="238">
        <f t="shared" si="169"/>
        <v>3880.4108748575809</v>
      </c>
      <c r="DF174" s="238">
        <f t="shared" si="169"/>
        <v>855.07003978217563</v>
      </c>
      <c r="DG174" s="238">
        <f t="shared" si="169"/>
        <v>565289.40228708205</v>
      </c>
      <c r="DH174" s="247"/>
      <c r="DI174" s="237">
        <v>122</v>
      </c>
      <c r="DJ174" s="238">
        <f t="shared" si="170"/>
        <v>334496.38015855697</v>
      </c>
      <c r="DK174" s="238">
        <f t="shared" si="170"/>
        <v>4581.4964701615017</v>
      </c>
      <c r="DL174" s="238">
        <f t="shared" si="170"/>
        <v>3876.3628583072241</v>
      </c>
      <c r="DM174" s="238">
        <f t="shared" si="170"/>
        <v>705.13361185427812</v>
      </c>
      <c r="DN174" s="238">
        <f t="shared" si="170"/>
        <v>552151.59864450793</v>
      </c>
      <c r="DP174" s="3">
        <f t="shared" si="147"/>
        <v>3681</v>
      </c>
      <c r="DQ174" s="237">
        <v>122</v>
      </c>
      <c r="DR174" s="238">
        <f t="shared" si="148"/>
        <v>0</v>
      </c>
      <c r="DS174" s="238">
        <f t="shared" si="149"/>
        <v>0</v>
      </c>
      <c r="DT174" s="238">
        <f t="shared" si="33"/>
        <v>0</v>
      </c>
      <c r="DU174" s="238">
        <f t="shared" si="150"/>
        <v>0</v>
      </c>
      <c r="DV174" s="239">
        <f t="shared" si="161"/>
        <v>0</v>
      </c>
      <c r="DX174" s="241">
        <f t="shared" ref="DX174:DX232" si="173">$EC$42</f>
        <v>5.0099999999999999E-2</v>
      </c>
      <c r="DY174" s="241">
        <f t="shared" si="151"/>
        <v>4.1749999999999999E-3</v>
      </c>
      <c r="DZ174" s="237">
        <v>122</v>
      </c>
      <c r="EA174" s="242">
        <f t="shared" si="162"/>
        <v>0</v>
      </c>
      <c r="EB174" s="242">
        <f t="shared" si="163"/>
        <v>0</v>
      </c>
      <c r="EC174" s="242">
        <f t="shared" si="34"/>
        <v>0</v>
      </c>
      <c r="ED174" s="242">
        <f t="shared" si="114"/>
        <v>0</v>
      </c>
      <c r="EE174" s="243">
        <f t="shared" si="152"/>
        <v>0</v>
      </c>
      <c r="EF174" s="248"/>
      <c r="EG174" s="241">
        <f t="shared" ref="EG174:EG232" si="174">$EL$42</f>
        <v>5.4599999999999996E-2</v>
      </c>
      <c r="EH174" s="241">
        <f t="shared" si="153"/>
        <v>4.5499999999999994E-3</v>
      </c>
      <c r="EI174" s="237">
        <v>122</v>
      </c>
      <c r="EJ174" s="242">
        <f t="shared" si="164"/>
        <v>0</v>
      </c>
      <c r="EK174" s="242">
        <f t="shared" si="165"/>
        <v>0</v>
      </c>
      <c r="EL174" s="242">
        <f t="shared" si="36"/>
        <v>0</v>
      </c>
      <c r="EM174" s="242">
        <f t="shared" si="115"/>
        <v>0</v>
      </c>
      <c r="EN174" s="243">
        <f t="shared" si="154"/>
        <v>0</v>
      </c>
      <c r="EO174" s="248"/>
      <c r="EP174" s="241">
        <f t="shared" ref="EP174:EP232" si="175">$EU$42</f>
        <v>3.4599999999999999E-2</v>
      </c>
      <c r="EQ174" s="241">
        <f t="shared" si="155"/>
        <v>2.8833333333333332E-3</v>
      </c>
      <c r="ER174" s="237">
        <v>122</v>
      </c>
      <c r="ES174" s="242">
        <f t="shared" si="166"/>
        <v>0</v>
      </c>
      <c r="ET174" s="242">
        <f t="shared" si="167"/>
        <v>0</v>
      </c>
      <c r="EU174" s="242">
        <f t="shared" si="38"/>
        <v>0</v>
      </c>
      <c r="EV174" s="242">
        <f t="shared" si="116"/>
        <v>0</v>
      </c>
      <c r="EW174" s="243">
        <f t="shared" si="156"/>
        <v>0</v>
      </c>
    </row>
    <row r="175" spans="1:153" ht="14.25" customHeight="1" thickBot="1" x14ac:dyDescent="0.25">
      <c r="A175" s="3">
        <f t="shared" si="117"/>
        <v>3712</v>
      </c>
      <c r="B175" s="237">
        <v>123</v>
      </c>
      <c r="C175" s="238">
        <f t="shared" si="118"/>
        <v>203103.75993669051</v>
      </c>
      <c r="D175" s="238">
        <f t="shared" si="5"/>
        <v>3145.2470524113855</v>
      </c>
      <c r="E175" s="238">
        <f t="shared" si="6"/>
        <v>2676.980050335128</v>
      </c>
      <c r="F175" s="238">
        <f t="shared" si="7"/>
        <v>468.26700207625748</v>
      </c>
      <c r="G175" s="239">
        <f t="shared" si="119"/>
        <v>386865.38744659961</v>
      </c>
      <c r="I175" s="240">
        <f>VLOOKUP(K175,[2]תחזיות!$B$4:$H$1000,5)</f>
        <v>1.225530000000004E-2</v>
      </c>
      <c r="J175" s="134">
        <f t="shared" si="8"/>
        <v>1.0212750000000033E-3</v>
      </c>
      <c r="K175" s="237">
        <v>123</v>
      </c>
      <c r="L175" s="242">
        <f t="shared" si="120"/>
        <v>14806.614424254929</v>
      </c>
      <c r="M175" s="242">
        <f t="shared" si="44"/>
        <v>267.13833535569904</v>
      </c>
      <c r="N175" s="242">
        <f t="shared" si="9"/>
        <v>244.17437316993332</v>
      </c>
      <c r="O175" s="242">
        <f t="shared" si="10"/>
        <v>22.963962185765734</v>
      </c>
      <c r="P175" s="243">
        <f t="shared" si="121"/>
        <v>30998.040594709651</v>
      </c>
      <c r="Q175" s="244"/>
      <c r="R175" s="240">
        <f>VLOOKUP(T175,[2]תחזיות!$B$4:$H$1000,7)</f>
        <v>2.0834010000000066E-2</v>
      </c>
      <c r="S175" s="134">
        <f t="shared" si="11"/>
        <v>1.7361675000000054E-3</v>
      </c>
      <c r="T175" s="237">
        <v>123</v>
      </c>
      <c r="U175" s="242">
        <f t="shared" si="122"/>
        <v>16008.888596864314</v>
      </c>
      <c r="V175" s="242">
        <f t="shared" si="47"/>
        <v>288.82955469250453</v>
      </c>
      <c r="W175" s="242">
        <f t="shared" si="12"/>
        <v>264.00095432236776</v>
      </c>
      <c r="X175" s="242">
        <f t="shared" si="48"/>
        <v>24.828600370136769</v>
      </c>
      <c r="Y175" s="243">
        <f t="shared" si="123"/>
        <v>32197.74744742176</v>
      </c>
      <c r="Z175" s="245"/>
      <c r="AA175" s="240">
        <f>VLOOKUP(AC175,[2]תחזיות!$B$4:$H$1000,6)</f>
        <v>1.1141181818181854E-2</v>
      </c>
      <c r="AB175" s="134">
        <f t="shared" si="13"/>
        <v>9.2843181818182119E-4</v>
      </c>
      <c r="AC175" s="237">
        <v>123</v>
      </c>
      <c r="AD175" s="242">
        <f t="shared" si="124"/>
        <v>14657.32742071901</v>
      </c>
      <c r="AE175" s="242">
        <f t="shared" si="51"/>
        <v>264.4449254733226</v>
      </c>
      <c r="AF175" s="242">
        <f t="shared" si="14"/>
        <v>241.71249637174452</v>
      </c>
      <c r="AG175" s="242">
        <f t="shared" si="52"/>
        <v>22.732429101578081</v>
      </c>
      <c r="AH175" s="243">
        <f t="shared" si="125"/>
        <v>30847.005332892106</v>
      </c>
      <c r="AI175" s="245"/>
      <c r="AJ175" s="241">
        <f t="shared" si="171"/>
        <v>4.2819999999999997E-2</v>
      </c>
      <c r="AK175" s="241">
        <f t="shared" si="126"/>
        <v>3.5683333333333331E-3</v>
      </c>
      <c r="AL175" s="240">
        <f>VLOOKUP(AN175,[2]תחזיות!$B$4:$H$1000,5)</f>
        <v>1.225530000000004E-2</v>
      </c>
      <c r="AM175" s="134">
        <f t="shared" si="110"/>
        <v>1.0212750000000033E-3</v>
      </c>
      <c r="AN175" s="237">
        <v>123</v>
      </c>
      <c r="AO175" s="242">
        <f t="shared" si="127"/>
        <v>0</v>
      </c>
      <c r="AP175" s="242">
        <f t="shared" si="157"/>
        <v>0</v>
      </c>
      <c r="AQ175" s="242">
        <f t="shared" si="16"/>
        <v>0</v>
      </c>
      <c r="AR175" s="242">
        <f t="shared" si="128"/>
        <v>0</v>
      </c>
      <c r="AS175" s="243">
        <f t="shared" si="129"/>
        <v>0</v>
      </c>
      <c r="AT175" s="244"/>
      <c r="AU175" s="241">
        <f t="shared" si="172"/>
        <v>4.7620000000000003E-2</v>
      </c>
      <c r="AV175" s="241">
        <f t="shared" si="130"/>
        <v>3.9683333333333333E-3</v>
      </c>
      <c r="AW175" s="240">
        <f>VLOOKUP(AY175,[2]תחזיות!$B$4:$H$1000,7)</f>
        <v>2.0834010000000066E-2</v>
      </c>
      <c r="AX175" s="134">
        <f t="shared" si="17"/>
        <v>1.7361675000000054E-3</v>
      </c>
      <c r="AY175" s="237">
        <v>123</v>
      </c>
      <c r="AZ175" s="242">
        <f t="shared" si="131"/>
        <v>0</v>
      </c>
      <c r="BA175" s="242">
        <f t="shared" si="158"/>
        <v>0</v>
      </c>
      <c r="BB175" s="242">
        <f t="shared" si="18"/>
        <v>0</v>
      </c>
      <c r="BC175" s="242">
        <f t="shared" si="132"/>
        <v>0</v>
      </c>
      <c r="BD175" s="243">
        <f t="shared" si="133"/>
        <v>0</v>
      </c>
      <c r="BE175" s="245"/>
      <c r="BF175" s="245"/>
      <c r="BG175" s="245"/>
      <c r="BH175" s="240">
        <f>VLOOKUP(BJ175,[2]תחזיות!$B$4:$H$1000,6)</f>
        <v>1.1141181818181854E-2</v>
      </c>
      <c r="BI175" s="134">
        <f t="shared" si="19"/>
        <v>9.2843181818182119E-4</v>
      </c>
      <c r="BJ175" s="237">
        <v>123</v>
      </c>
      <c r="BK175" s="242">
        <f t="shared" si="134"/>
        <v>0</v>
      </c>
      <c r="BL175" s="242">
        <f t="shared" si="159"/>
        <v>0</v>
      </c>
      <c r="BM175" s="242">
        <f t="shared" si="20"/>
        <v>0</v>
      </c>
      <c r="BN175" s="242">
        <f t="shared" si="65"/>
        <v>0</v>
      </c>
      <c r="BO175" s="243">
        <f t="shared" si="135"/>
        <v>0</v>
      </c>
      <c r="BP175" s="245"/>
      <c r="BQ175" s="246">
        <f>VLOOKUP(BT175,[2]תחזיות!$B$4:$E$1000,2)</f>
        <v>3.1035379999999967E-2</v>
      </c>
      <c r="BR175" s="134">
        <f t="shared" si="21"/>
        <v>2.1696149999999971E-3</v>
      </c>
      <c r="BS175" s="3">
        <f t="shared" si="136"/>
        <v>3712</v>
      </c>
      <c r="BT175" s="237">
        <v>123</v>
      </c>
      <c r="BU175" s="238">
        <f t="shared" si="137"/>
        <v>114224.67018757982</v>
      </c>
      <c r="BV175" s="238">
        <f t="shared" si="138"/>
        <v>1207.4117728590747</v>
      </c>
      <c r="BW175" s="238">
        <f t="shared" si="22"/>
        <v>959.58821505004903</v>
      </c>
      <c r="BX175" s="238">
        <f t="shared" si="23"/>
        <v>247.82355780902566</v>
      </c>
      <c r="BY175" s="239">
        <f t="shared" si="139"/>
        <v>141819.12069357443</v>
      </c>
      <c r="CA175" s="246">
        <f>VLOOKUP(CD175,[2]תחזיות!$B$4:$E$1000,4)</f>
        <v>4.0966701599999961E-2</v>
      </c>
      <c r="CB175" s="134">
        <f t="shared" si="24"/>
        <v>2.9972251333333301E-3</v>
      </c>
      <c r="CC175" s="3">
        <f t="shared" si="140"/>
        <v>3712</v>
      </c>
      <c r="CD175" s="237">
        <v>123</v>
      </c>
      <c r="CE175" s="238">
        <f t="shared" si="141"/>
        <v>118154.16302037044</v>
      </c>
      <c r="CF175" s="238">
        <f t="shared" si="142"/>
        <v>1302.7450417353475</v>
      </c>
      <c r="CG175" s="238">
        <f t="shared" si="25"/>
        <v>948.61041472272973</v>
      </c>
      <c r="CH175" s="238">
        <f t="shared" si="26"/>
        <v>354.13462701261784</v>
      </c>
      <c r="CI175" s="239">
        <f t="shared" si="143"/>
        <v>150963.08904189995</v>
      </c>
      <c r="CJ175" s="1"/>
      <c r="CK175" s="246">
        <f>VLOOKUP(CN175,[2]תחזיות!$B$4:$E$1000,3)</f>
        <v>2.6987286956521712E-2</v>
      </c>
      <c r="CL175" s="134">
        <f t="shared" si="27"/>
        <v>1.8322739130434758E-3</v>
      </c>
      <c r="CM175" s="3">
        <f t="shared" si="144"/>
        <v>3712</v>
      </c>
      <c r="CN175" s="237">
        <v>123</v>
      </c>
      <c r="CO175" s="238">
        <f t="shared" si="145"/>
        <v>112872.52564930065</v>
      </c>
      <c r="CP175" s="238">
        <f t="shared" si="160"/>
        <v>1172.559209793641</v>
      </c>
      <c r="CQ175" s="238">
        <f t="shared" si="28"/>
        <v>965.74582554709684</v>
      </c>
      <c r="CR175" s="238">
        <f t="shared" si="29"/>
        <v>206.81338424654419</v>
      </c>
      <c r="CS175" s="239">
        <f t="shared" si="146"/>
        <v>139021.4570526946</v>
      </c>
      <c r="CT175" s="1"/>
      <c r="CU175" s="237">
        <v>123</v>
      </c>
      <c r="CV175" s="238">
        <f t="shared" si="168"/>
        <v>332135.04454852524</v>
      </c>
      <c r="CW175" s="238">
        <f t="shared" si="168"/>
        <v>4619.7971606261599</v>
      </c>
      <c r="CX175" s="238">
        <f t="shared" si="168"/>
        <v>3880.7426385551103</v>
      </c>
      <c r="CY175" s="238">
        <f t="shared" si="168"/>
        <v>739.05452207104895</v>
      </c>
      <c r="CZ175" s="238">
        <f t="shared" si="168"/>
        <v>559682.54873488366</v>
      </c>
      <c r="DB175" s="237">
        <v>123</v>
      </c>
      <c r="DC175" s="238">
        <f t="shared" si="169"/>
        <v>337266.81155392528</v>
      </c>
      <c r="DD175" s="238">
        <f t="shared" si="169"/>
        <v>4736.8216488392372</v>
      </c>
      <c r="DE175" s="238">
        <f t="shared" si="169"/>
        <v>3889.5914193802255</v>
      </c>
      <c r="DF175" s="238">
        <f t="shared" si="169"/>
        <v>847.23022945901209</v>
      </c>
      <c r="DG175" s="238">
        <f t="shared" si="169"/>
        <v>570026.22393592133</v>
      </c>
      <c r="DH175" s="247"/>
      <c r="DI175" s="237">
        <v>123</v>
      </c>
      <c r="DJ175" s="238">
        <f t="shared" si="170"/>
        <v>330633.61300671013</v>
      </c>
      <c r="DK175" s="238">
        <f t="shared" si="170"/>
        <v>4582.2511876783492</v>
      </c>
      <c r="DL175" s="238">
        <f t="shared" si="170"/>
        <v>3884.4383722539696</v>
      </c>
      <c r="DM175" s="238">
        <f t="shared" si="170"/>
        <v>697.81281542437978</v>
      </c>
      <c r="DN175" s="238">
        <f t="shared" si="170"/>
        <v>556733.84983218636</v>
      </c>
      <c r="DP175" s="3">
        <f t="shared" si="147"/>
        <v>3712</v>
      </c>
      <c r="DQ175" s="237">
        <v>123</v>
      </c>
      <c r="DR175" s="238">
        <f t="shared" si="148"/>
        <v>0</v>
      </c>
      <c r="DS175" s="238">
        <f t="shared" si="149"/>
        <v>0</v>
      </c>
      <c r="DT175" s="238">
        <f t="shared" si="33"/>
        <v>0</v>
      </c>
      <c r="DU175" s="238">
        <f t="shared" si="150"/>
        <v>0</v>
      </c>
      <c r="DV175" s="239">
        <f t="shared" si="161"/>
        <v>0</v>
      </c>
      <c r="DX175" s="241">
        <f t="shared" si="173"/>
        <v>5.0099999999999999E-2</v>
      </c>
      <c r="DY175" s="241">
        <f t="shared" si="151"/>
        <v>4.1749999999999999E-3</v>
      </c>
      <c r="DZ175" s="237">
        <v>123</v>
      </c>
      <c r="EA175" s="242">
        <f t="shared" si="162"/>
        <v>0</v>
      </c>
      <c r="EB175" s="242">
        <f t="shared" si="163"/>
        <v>0</v>
      </c>
      <c r="EC175" s="242">
        <f t="shared" si="34"/>
        <v>0</v>
      </c>
      <c r="ED175" s="242">
        <f t="shared" si="114"/>
        <v>0</v>
      </c>
      <c r="EE175" s="243">
        <f t="shared" si="152"/>
        <v>0</v>
      </c>
      <c r="EF175" s="248"/>
      <c r="EG175" s="241">
        <f t="shared" si="174"/>
        <v>5.4599999999999996E-2</v>
      </c>
      <c r="EH175" s="241">
        <f t="shared" si="153"/>
        <v>4.5499999999999994E-3</v>
      </c>
      <c r="EI175" s="237">
        <v>123</v>
      </c>
      <c r="EJ175" s="242">
        <f t="shared" si="164"/>
        <v>0</v>
      </c>
      <c r="EK175" s="242">
        <f t="shared" si="165"/>
        <v>0</v>
      </c>
      <c r="EL175" s="242">
        <f t="shared" si="36"/>
        <v>0</v>
      </c>
      <c r="EM175" s="242">
        <f t="shared" si="115"/>
        <v>0</v>
      </c>
      <c r="EN175" s="243">
        <f t="shared" si="154"/>
        <v>0</v>
      </c>
      <c r="EO175" s="248"/>
      <c r="EP175" s="241">
        <f t="shared" si="175"/>
        <v>3.4599999999999999E-2</v>
      </c>
      <c r="EQ175" s="241">
        <f t="shared" si="155"/>
        <v>2.8833333333333332E-3</v>
      </c>
      <c r="ER175" s="237">
        <v>123</v>
      </c>
      <c r="ES175" s="242">
        <f t="shared" si="166"/>
        <v>0</v>
      </c>
      <c r="ET175" s="242">
        <f t="shared" si="167"/>
        <v>0</v>
      </c>
      <c r="EU175" s="242">
        <f t="shared" si="38"/>
        <v>0</v>
      </c>
      <c r="EV175" s="242">
        <f t="shared" si="116"/>
        <v>0</v>
      </c>
      <c r="EW175" s="243">
        <f t="shared" si="156"/>
        <v>0</v>
      </c>
    </row>
    <row r="176" spans="1:153" ht="14.25" customHeight="1" thickBot="1" x14ac:dyDescent="0.25">
      <c r="A176" s="3">
        <f t="shared" si="117"/>
        <v>3740</v>
      </c>
      <c r="B176" s="237">
        <v>124</v>
      </c>
      <c r="C176" s="238">
        <f t="shared" si="118"/>
        <v>200426.77988635539</v>
      </c>
      <c r="D176" s="238">
        <f t="shared" si="5"/>
        <v>3145.2470524113855</v>
      </c>
      <c r="E176" s="238">
        <f t="shared" si="6"/>
        <v>2683.1519765622897</v>
      </c>
      <c r="F176" s="238">
        <f t="shared" si="7"/>
        <v>462.09507584909602</v>
      </c>
      <c r="G176" s="239">
        <f t="shared" si="119"/>
        <v>390010.63449901098</v>
      </c>
      <c r="I176" s="240">
        <f>VLOOKUP(K176,[2]תחזיות!$B$4:$H$1000,5)</f>
        <v>1.2268300000000041E-2</v>
      </c>
      <c r="J176" s="134">
        <f t="shared" si="8"/>
        <v>1.0223583333333367E-3</v>
      </c>
      <c r="K176" s="237">
        <v>124</v>
      </c>
      <c r="L176" s="242">
        <f t="shared" si="120"/>
        <v>14577.32808302489</v>
      </c>
      <c r="M176" s="242">
        <f t="shared" si="44"/>
        <v>267.41144645900278</v>
      </c>
      <c r="N176" s="242">
        <f t="shared" si="9"/>
        <v>244.8030904043114</v>
      </c>
      <c r="O176" s="242">
        <f t="shared" si="10"/>
        <v>22.608356054691367</v>
      </c>
      <c r="P176" s="243">
        <f t="shared" si="121"/>
        <v>31265.452041168654</v>
      </c>
      <c r="Q176" s="244"/>
      <c r="R176" s="240">
        <f>VLOOKUP(T176,[2]תחזיות!$B$4:$H$1000,7)</f>
        <v>2.085611000000007E-2</v>
      </c>
      <c r="S176" s="134">
        <f t="shared" si="11"/>
        <v>1.7380091666666724E-3</v>
      </c>
      <c r="T176" s="237">
        <v>124</v>
      </c>
      <c r="U176" s="242">
        <f t="shared" si="122"/>
        <v>15772.252401592823</v>
      </c>
      <c r="V176" s="242">
        <f t="shared" si="47"/>
        <v>289.33154310616442</v>
      </c>
      <c r="W176" s="242">
        <f t="shared" si="12"/>
        <v>264.86994794628669</v>
      </c>
      <c r="X176" s="242">
        <f t="shared" si="48"/>
        <v>24.461595159877742</v>
      </c>
      <c r="Y176" s="243">
        <f t="shared" si="123"/>
        <v>32487.078990527923</v>
      </c>
      <c r="Z176" s="245"/>
      <c r="AA176" s="240">
        <f>VLOOKUP(AC176,[2]תחזיות!$B$4:$H$1000,6)</f>
        <v>1.1153000000000036E-2</v>
      </c>
      <c r="AB176" s="134">
        <f t="shared" si="13"/>
        <v>9.2941666666666964E-4</v>
      </c>
      <c r="AC176" s="237">
        <v>124</v>
      </c>
      <c r="AD176" s="242">
        <f t="shared" si="124"/>
        <v>14429.013037118202</v>
      </c>
      <c r="AE176" s="242">
        <f t="shared" si="51"/>
        <v>264.69070499447292</v>
      </c>
      <c r="AF176" s="242">
        <f t="shared" si="14"/>
        <v>242.31237458968315</v>
      </c>
      <c r="AG176" s="242">
        <f t="shared" si="52"/>
        <v>22.378330404789789</v>
      </c>
      <c r="AH176" s="243">
        <f t="shared" si="125"/>
        <v>31111.696037886577</v>
      </c>
      <c r="AI176" s="245"/>
      <c r="AJ176" s="241">
        <f t="shared" si="171"/>
        <v>4.2819999999999997E-2</v>
      </c>
      <c r="AK176" s="241">
        <f t="shared" si="126"/>
        <v>3.5683333333333331E-3</v>
      </c>
      <c r="AL176" s="240">
        <f>VLOOKUP(AN176,[2]תחזיות!$B$4:$H$1000,5)</f>
        <v>1.2268300000000041E-2</v>
      </c>
      <c r="AM176" s="134">
        <f t="shared" si="110"/>
        <v>1.0223583333333367E-3</v>
      </c>
      <c r="AN176" s="237">
        <v>124</v>
      </c>
      <c r="AO176" s="242">
        <f t="shared" si="127"/>
        <v>0</v>
      </c>
      <c r="AP176" s="242">
        <f t="shared" si="157"/>
        <v>0</v>
      </c>
      <c r="AQ176" s="242">
        <f t="shared" si="16"/>
        <v>0</v>
      </c>
      <c r="AR176" s="242">
        <f t="shared" si="128"/>
        <v>0</v>
      </c>
      <c r="AS176" s="243">
        <f t="shared" si="129"/>
        <v>0</v>
      </c>
      <c r="AT176" s="244"/>
      <c r="AU176" s="241">
        <f t="shared" si="172"/>
        <v>4.7620000000000003E-2</v>
      </c>
      <c r="AV176" s="241">
        <f t="shared" si="130"/>
        <v>3.9683333333333333E-3</v>
      </c>
      <c r="AW176" s="240">
        <f>VLOOKUP(AY176,[2]תחזיות!$B$4:$H$1000,7)</f>
        <v>2.085611000000007E-2</v>
      </c>
      <c r="AX176" s="134">
        <f t="shared" si="17"/>
        <v>1.7380091666666724E-3</v>
      </c>
      <c r="AY176" s="237">
        <v>124</v>
      </c>
      <c r="AZ176" s="242">
        <f t="shared" si="131"/>
        <v>0</v>
      </c>
      <c r="BA176" s="242">
        <f t="shared" si="158"/>
        <v>0</v>
      </c>
      <c r="BB176" s="242">
        <f t="shared" si="18"/>
        <v>0</v>
      </c>
      <c r="BC176" s="242">
        <f t="shared" si="132"/>
        <v>0</v>
      </c>
      <c r="BD176" s="243">
        <f t="shared" si="133"/>
        <v>0</v>
      </c>
      <c r="BE176" s="245"/>
      <c r="BF176" s="245"/>
      <c r="BG176" s="245"/>
      <c r="BH176" s="240">
        <f>VLOOKUP(BJ176,[2]תחזיות!$B$4:$H$1000,6)</f>
        <v>1.1153000000000036E-2</v>
      </c>
      <c r="BI176" s="134">
        <f t="shared" si="19"/>
        <v>9.2941666666666964E-4</v>
      </c>
      <c r="BJ176" s="237">
        <v>124</v>
      </c>
      <c r="BK176" s="242">
        <f t="shared" si="134"/>
        <v>0</v>
      </c>
      <c r="BL176" s="242">
        <f t="shared" si="159"/>
        <v>0</v>
      </c>
      <c r="BM176" s="242">
        <f t="shared" si="20"/>
        <v>0</v>
      </c>
      <c r="BN176" s="242">
        <f t="shared" si="65"/>
        <v>0</v>
      </c>
      <c r="BO176" s="243">
        <f t="shared" si="135"/>
        <v>0</v>
      </c>
      <c r="BP176" s="245"/>
      <c r="BQ176" s="246">
        <f>VLOOKUP(BT176,[2]תחזיות!$B$4:$E$1000,2)</f>
        <v>3.1151379999999968E-2</v>
      </c>
      <c r="BR176" s="134">
        <f t="shared" si="21"/>
        <v>2.1792816666666641E-3</v>
      </c>
      <c r="BS176" s="3">
        <f t="shared" si="136"/>
        <v>3740</v>
      </c>
      <c r="BT176" s="237">
        <v>124</v>
      </c>
      <c r="BU176" s="238">
        <f t="shared" si="137"/>
        <v>113265.08197252976</v>
      </c>
      <c r="BV176" s="238">
        <f t="shared" si="138"/>
        <v>1208.0059548880893</v>
      </c>
      <c r="BW176" s="238">
        <f t="shared" si="22"/>
        <v>961.16943827185833</v>
      </c>
      <c r="BX176" s="238">
        <f t="shared" si="23"/>
        <v>246.83651661623099</v>
      </c>
      <c r="BY176" s="239">
        <f t="shared" si="139"/>
        <v>143027.12664846252</v>
      </c>
      <c r="CA176" s="246">
        <f>VLOOKUP(CD176,[2]תחזיות!$B$4:$E$1000,4)</f>
        <v>4.111982159999996E-2</v>
      </c>
      <c r="CB176" s="134">
        <f t="shared" si="24"/>
        <v>3.0099851333333302E-3</v>
      </c>
      <c r="CC176" s="3">
        <f t="shared" si="140"/>
        <v>3740</v>
      </c>
      <c r="CD176" s="237">
        <v>124</v>
      </c>
      <c r="CE176" s="238">
        <f t="shared" si="141"/>
        <v>117205.55260564771</v>
      </c>
      <c r="CF176" s="238">
        <f t="shared" si="142"/>
        <v>1303.5781031642471</v>
      </c>
      <c r="CG176" s="238">
        <f t="shared" si="25"/>
        <v>950.79113227712992</v>
      </c>
      <c r="CH176" s="238">
        <f t="shared" si="26"/>
        <v>352.78697088711715</v>
      </c>
      <c r="CI176" s="239">
        <f t="shared" si="143"/>
        <v>152266.66714506419</v>
      </c>
      <c r="CJ176" s="1"/>
      <c r="CK176" s="246">
        <f>VLOOKUP(CN176,[2]תחזיות!$B$4:$E$1000,3)</f>
        <v>2.7088156521739105E-2</v>
      </c>
      <c r="CL176" s="134">
        <f t="shared" si="27"/>
        <v>1.8406797101449253E-3</v>
      </c>
      <c r="CM176" s="3">
        <f t="shared" si="144"/>
        <v>3740</v>
      </c>
      <c r="CN176" s="237">
        <v>124</v>
      </c>
      <c r="CO176" s="238">
        <f t="shared" si="145"/>
        <v>111906.77982375355</v>
      </c>
      <c r="CP176" s="238">
        <f t="shared" si="160"/>
        <v>1173.0641718319832</v>
      </c>
      <c r="CQ176" s="238">
        <f t="shared" si="28"/>
        <v>967.07963278274451</v>
      </c>
      <c r="CR176" s="238">
        <f t="shared" si="29"/>
        <v>205.98453904923866</v>
      </c>
      <c r="CS176" s="239">
        <f t="shared" si="146"/>
        <v>140194.5212245266</v>
      </c>
      <c r="CT176" s="1"/>
      <c r="CU176" s="237">
        <v>124</v>
      </c>
      <c r="CV176" s="238">
        <f t="shared" si="168"/>
        <v>328269.18994191004</v>
      </c>
      <c r="CW176" s="238">
        <f t="shared" si="168"/>
        <v>4620.664453758478</v>
      </c>
      <c r="CX176" s="238">
        <f t="shared" si="168"/>
        <v>3889.1245052384593</v>
      </c>
      <c r="CY176" s="238">
        <f t="shared" si="168"/>
        <v>731.53994852001836</v>
      </c>
      <c r="CZ176" s="238">
        <f t="shared" si="168"/>
        <v>564303.21318864217</v>
      </c>
      <c r="DB176" s="237">
        <v>124</v>
      </c>
      <c r="DC176" s="238">
        <f t="shared" si="169"/>
        <v>333404.58489359589</v>
      </c>
      <c r="DD176" s="238">
        <f t="shared" si="169"/>
        <v>4738.156698681797</v>
      </c>
      <c r="DE176" s="238">
        <f t="shared" si="169"/>
        <v>3898.8130567857061</v>
      </c>
      <c r="DF176" s="238">
        <f t="shared" si="169"/>
        <v>839.34364189609096</v>
      </c>
      <c r="DG176" s="238">
        <f t="shared" si="169"/>
        <v>574764.38063460309</v>
      </c>
      <c r="DH176" s="247"/>
      <c r="DI176" s="237">
        <v>124</v>
      </c>
      <c r="DJ176" s="238">
        <f t="shared" si="170"/>
        <v>326762.57274722715</v>
      </c>
      <c r="DK176" s="238">
        <f t="shared" si="170"/>
        <v>4583.001929237842</v>
      </c>
      <c r="DL176" s="238">
        <f t="shared" si="170"/>
        <v>3892.5439839347173</v>
      </c>
      <c r="DM176" s="238">
        <f t="shared" si="170"/>
        <v>690.45794530312446</v>
      </c>
      <c r="DN176" s="238">
        <f t="shared" si="170"/>
        <v>561316.8517614241</v>
      </c>
      <c r="DP176" s="3">
        <f t="shared" si="147"/>
        <v>3740</v>
      </c>
      <c r="DQ176" s="237">
        <v>124</v>
      </c>
      <c r="DR176" s="238">
        <f t="shared" si="148"/>
        <v>0</v>
      </c>
      <c r="DS176" s="238">
        <f t="shared" si="149"/>
        <v>0</v>
      </c>
      <c r="DT176" s="238">
        <f t="shared" si="33"/>
        <v>0</v>
      </c>
      <c r="DU176" s="238">
        <f t="shared" si="150"/>
        <v>0</v>
      </c>
      <c r="DV176" s="239">
        <f t="shared" si="161"/>
        <v>0</v>
      </c>
      <c r="DX176" s="241">
        <f t="shared" si="173"/>
        <v>5.0099999999999999E-2</v>
      </c>
      <c r="DY176" s="241">
        <f t="shared" si="151"/>
        <v>4.1749999999999999E-3</v>
      </c>
      <c r="DZ176" s="237">
        <v>124</v>
      </c>
      <c r="EA176" s="242">
        <f t="shared" si="162"/>
        <v>0</v>
      </c>
      <c r="EB176" s="242">
        <f t="shared" si="163"/>
        <v>0</v>
      </c>
      <c r="EC176" s="242">
        <f t="shared" si="34"/>
        <v>0</v>
      </c>
      <c r="ED176" s="242">
        <f t="shared" si="114"/>
        <v>0</v>
      </c>
      <c r="EE176" s="243">
        <f t="shared" si="152"/>
        <v>0</v>
      </c>
      <c r="EF176" s="248"/>
      <c r="EG176" s="241">
        <f t="shared" si="174"/>
        <v>5.4599999999999996E-2</v>
      </c>
      <c r="EH176" s="241">
        <f t="shared" si="153"/>
        <v>4.5499999999999994E-3</v>
      </c>
      <c r="EI176" s="237">
        <v>124</v>
      </c>
      <c r="EJ176" s="242">
        <f t="shared" si="164"/>
        <v>0</v>
      </c>
      <c r="EK176" s="242">
        <f t="shared" si="165"/>
        <v>0</v>
      </c>
      <c r="EL176" s="242">
        <f t="shared" si="36"/>
        <v>0</v>
      </c>
      <c r="EM176" s="242">
        <f t="shared" si="115"/>
        <v>0</v>
      </c>
      <c r="EN176" s="243">
        <f t="shared" si="154"/>
        <v>0</v>
      </c>
      <c r="EO176" s="248"/>
      <c r="EP176" s="241">
        <f t="shared" si="175"/>
        <v>3.4599999999999999E-2</v>
      </c>
      <c r="EQ176" s="241">
        <f t="shared" si="155"/>
        <v>2.8833333333333332E-3</v>
      </c>
      <c r="ER176" s="237">
        <v>124</v>
      </c>
      <c r="ES176" s="242">
        <f t="shared" si="166"/>
        <v>0</v>
      </c>
      <c r="ET176" s="242">
        <f t="shared" si="167"/>
        <v>0</v>
      </c>
      <c r="EU176" s="242">
        <f t="shared" si="38"/>
        <v>0</v>
      </c>
      <c r="EV176" s="242">
        <f t="shared" si="116"/>
        <v>0</v>
      </c>
      <c r="EW176" s="243">
        <f t="shared" si="156"/>
        <v>0</v>
      </c>
    </row>
    <row r="177" spans="1:153" ht="14.25" customHeight="1" thickBot="1" x14ac:dyDescent="0.25">
      <c r="A177" s="3">
        <f t="shared" si="117"/>
        <v>3771</v>
      </c>
      <c r="B177" s="237">
        <v>125</v>
      </c>
      <c r="C177" s="238">
        <f t="shared" si="118"/>
        <v>197743.62790979311</v>
      </c>
      <c r="D177" s="238">
        <f t="shared" si="5"/>
        <v>3145.2470524113855</v>
      </c>
      <c r="E177" s="238">
        <f t="shared" si="6"/>
        <v>2689.3381325082528</v>
      </c>
      <c r="F177" s="238">
        <f t="shared" si="7"/>
        <v>455.90891990313298</v>
      </c>
      <c r="G177" s="239">
        <f t="shared" si="119"/>
        <v>393155.88155142235</v>
      </c>
      <c r="I177" s="240">
        <f>VLOOKUP(K177,[2]תחזיות!$B$4:$H$1000,5)</f>
        <v>1.2281300000000042E-2</v>
      </c>
      <c r="J177" s="134">
        <f t="shared" si="8"/>
        <v>1.0234416666666702E-3</v>
      </c>
      <c r="K177" s="237">
        <v>125</v>
      </c>
      <c r="L177" s="242">
        <f t="shared" si="120"/>
        <v>14347.193495886566</v>
      </c>
      <c r="M177" s="242">
        <f t="shared" si="44"/>
        <v>267.68512647545248</v>
      </c>
      <c r="N177" s="242">
        <f t="shared" si="9"/>
        <v>245.43369211840619</v>
      </c>
      <c r="O177" s="242">
        <f t="shared" si="10"/>
        <v>22.251434357046282</v>
      </c>
      <c r="P177" s="243">
        <f t="shared" si="121"/>
        <v>31533.137167644105</v>
      </c>
      <c r="Q177" s="244"/>
      <c r="R177" s="240">
        <f>VLOOKUP(T177,[2]תחזיות!$B$4:$H$1000,7)</f>
        <v>2.0878210000000071E-2</v>
      </c>
      <c r="S177" s="134">
        <f t="shared" si="11"/>
        <v>1.7398508333333392E-3</v>
      </c>
      <c r="T177" s="237">
        <v>125</v>
      </c>
      <c r="U177" s="242">
        <f t="shared" si="122"/>
        <v>15534.362985931331</v>
      </c>
      <c r="V177" s="242">
        <f t="shared" si="47"/>
        <v>289.83493683254727</v>
      </c>
      <c r="W177" s="242">
        <f t="shared" si="12"/>
        <v>265.74229053492229</v>
      </c>
      <c r="X177" s="242">
        <f t="shared" si="48"/>
        <v>24.092646297624967</v>
      </c>
      <c r="Y177" s="243">
        <f t="shared" si="123"/>
        <v>32776.913927360474</v>
      </c>
      <c r="Z177" s="245"/>
      <c r="AA177" s="240">
        <f>VLOOKUP(AC177,[2]תחזיות!$B$4:$H$1000,6)</f>
        <v>1.1164818181818218E-2</v>
      </c>
      <c r="AB177" s="134">
        <f t="shared" si="13"/>
        <v>9.304015151515182E-4</v>
      </c>
      <c r="AC177" s="237">
        <v>125</v>
      </c>
      <c r="AD177" s="242">
        <f t="shared" si="124"/>
        <v>14199.899990319936</v>
      </c>
      <c r="AE177" s="242">
        <f t="shared" si="51"/>
        <v>264.93697362744632</v>
      </c>
      <c r="AF177" s="242">
        <f t="shared" si="14"/>
        <v>242.91398058690385</v>
      </c>
      <c r="AG177" s="242">
        <f t="shared" si="52"/>
        <v>22.022993040542481</v>
      </c>
      <c r="AH177" s="243">
        <f t="shared" si="125"/>
        <v>31376.633011514023</v>
      </c>
      <c r="AI177" s="245"/>
      <c r="AJ177" s="241">
        <f t="shared" si="171"/>
        <v>4.2819999999999997E-2</v>
      </c>
      <c r="AK177" s="241">
        <f t="shared" si="126"/>
        <v>3.5683333333333331E-3</v>
      </c>
      <c r="AL177" s="240">
        <f>VLOOKUP(AN177,[2]תחזיות!$B$4:$H$1000,5)</f>
        <v>1.2281300000000042E-2</v>
      </c>
      <c r="AM177" s="134">
        <f t="shared" si="110"/>
        <v>1.0234416666666702E-3</v>
      </c>
      <c r="AN177" s="237">
        <v>125</v>
      </c>
      <c r="AO177" s="242">
        <f t="shared" si="127"/>
        <v>0</v>
      </c>
      <c r="AP177" s="242">
        <f t="shared" si="157"/>
        <v>0</v>
      </c>
      <c r="AQ177" s="242">
        <f t="shared" si="16"/>
        <v>0</v>
      </c>
      <c r="AR177" s="242">
        <f t="shared" si="128"/>
        <v>0</v>
      </c>
      <c r="AS177" s="243">
        <f t="shared" si="129"/>
        <v>0</v>
      </c>
      <c r="AT177" s="244"/>
      <c r="AU177" s="241">
        <f t="shared" si="172"/>
        <v>4.7620000000000003E-2</v>
      </c>
      <c r="AV177" s="241">
        <f t="shared" si="130"/>
        <v>3.9683333333333333E-3</v>
      </c>
      <c r="AW177" s="240">
        <f>VLOOKUP(AY177,[2]תחזיות!$B$4:$H$1000,7)</f>
        <v>2.0878210000000071E-2</v>
      </c>
      <c r="AX177" s="134">
        <f t="shared" si="17"/>
        <v>1.7398508333333392E-3</v>
      </c>
      <c r="AY177" s="237">
        <v>125</v>
      </c>
      <c r="AZ177" s="242">
        <f t="shared" si="131"/>
        <v>0</v>
      </c>
      <c r="BA177" s="242">
        <f t="shared" si="158"/>
        <v>0</v>
      </c>
      <c r="BB177" s="242">
        <f t="shared" si="18"/>
        <v>0</v>
      </c>
      <c r="BC177" s="242">
        <f t="shared" si="132"/>
        <v>0</v>
      </c>
      <c r="BD177" s="243">
        <f t="shared" si="133"/>
        <v>0</v>
      </c>
      <c r="BE177" s="245"/>
      <c r="BF177" s="245"/>
      <c r="BG177" s="245"/>
      <c r="BH177" s="240">
        <f>VLOOKUP(BJ177,[2]תחזיות!$B$4:$H$1000,6)</f>
        <v>1.1164818181818218E-2</v>
      </c>
      <c r="BI177" s="134">
        <f t="shared" si="19"/>
        <v>9.304015151515182E-4</v>
      </c>
      <c r="BJ177" s="237">
        <v>125</v>
      </c>
      <c r="BK177" s="242">
        <f t="shared" si="134"/>
        <v>0</v>
      </c>
      <c r="BL177" s="242">
        <f t="shared" si="159"/>
        <v>0</v>
      </c>
      <c r="BM177" s="242">
        <f t="shared" si="20"/>
        <v>0</v>
      </c>
      <c r="BN177" s="242">
        <f t="shared" si="65"/>
        <v>0</v>
      </c>
      <c r="BO177" s="243">
        <f t="shared" si="135"/>
        <v>0</v>
      </c>
      <c r="BP177" s="245"/>
      <c r="BQ177" s="246">
        <f>VLOOKUP(BT177,[2]תחזיות!$B$4:$E$1000,2)</f>
        <v>3.126737999999997E-2</v>
      </c>
      <c r="BR177" s="134">
        <f t="shared" si="21"/>
        <v>2.1889483333333306E-3</v>
      </c>
      <c r="BS177" s="3">
        <f t="shared" si="136"/>
        <v>3771</v>
      </c>
      <c r="BT177" s="237">
        <v>125</v>
      </c>
      <c r="BU177" s="238">
        <f t="shared" si="137"/>
        <v>112303.91253425791</v>
      </c>
      <c r="BV177" s="238">
        <f t="shared" si="138"/>
        <v>1208.5949339378592</v>
      </c>
      <c r="BW177" s="238">
        <f t="shared" si="22"/>
        <v>962.7674717691832</v>
      </c>
      <c r="BX177" s="238">
        <f t="shared" si="23"/>
        <v>245.82746216867596</v>
      </c>
      <c r="BY177" s="239">
        <f t="shared" si="139"/>
        <v>144235.72158240038</v>
      </c>
      <c r="CA177" s="246">
        <f>VLOOKUP(CD177,[2]תחזיות!$B$4:$E$1000,4)</f>
        <v>4.127294159999996E-2</v>
      </c>
      <c r="CB177" s="134">
        <f t="shared" si="24"/>
        <v>3.0227451333333303E-3</v>
      </c>
      <c r="CC177" s="3">
        <f t="shared" si="140"/>
        <v>3771</v>
      </c>
      <c r="CD177" s="237">
        <v>125</v>
      </c>
      <c r="CE177" s="238">
        <f t="shared" si="141"/>
        <v>116254.76147337059</v>
      </c>
      <c r="CF177" s="238">
        <f t="shared" si="142"/>
        <v>1304.4040642299326</v>
      </c>
      <c r="CG177" s="238">
        <f t="shared" si="25"/>
        <v>952.99554975947444</v>
      </c>
      <c r="CH177" s="238">
        <f t="shared" si="26"/>
        <v>351.4085144704581</v>
      </c>
      <c r="CI177" s="239">
        <f t="shared" si="143"/>
        <v>153571.07120929411</v>
      </c>
      <c r="CJ177" s="1"/>
      <c r="CK177" s="246">
        <f>VLOOKUP(CN177,[2]תחזיות!$B$4:$E$1000,3)</f>
        <v>2.7189026086956499E-2</v>
      </c>
      <c r="CL177" s="134">
        <f t="shared" si="27"/>
        <v>1.8490855072463748E-3</v>
      </c>
      <c r="CM177" s="3">
        <f t="shared" si="144"/>
        <v>3771</v>
      </c>
      <c r="CN177" s="237">
        <v>125</v>
      </c>
      <c r="CO177" s="238">
        <f t="shared" si="145"/>
        <v>110939.70019097081</v>
      </c>
      <c r="CP177" s="238">
        <f t="shared" si="160"/>
        <v>1173.5646637427765</v>
      </c>
      <c r="CQ177" s="238">
        <f t="shared" si="28"/>
        <v>968.42767194139446</v>
      </c>
      <c r="CR177" s="238">
        <f t="shared" si="29"/>
        <v>205.13699180138198</v>
      </c>
      <c r="CS177" s="239">
        <f t="shared" si="146"/>
        <v>141368.08588826939</v>
      </c>
      <c r="CT177" s="1"/>
      <c r="CU177" s="237">
        <v>125</v>
      </c>
      <c r="CV177" s="238">
        <f t="shared" si="168"/>
        <v>324394.73393993755</v>
      </c>
      <c r="CW177" s="238">
        <f t="shared" si="168"/>
        <v>4621.5271128246968</v>
      </c>
      <c r="CX177" s="238">
        <f t="shared" si="168"/>
        <v>3897.539296395842</v>
      </c>
      <c r="CY177" s="238">
        <f t="shared" si="168"/>
        <v>723.98781642885524</v>
      </c>
      <c r="CZ177" s="238">
        <f t="shared" si="168"/>
        <v>568924.74030146678</v>
      </c>
      <c r="DB177" s="237">
        <v>125</v>
      </c>
      <c r="DC177" s="238">
        <f t="shared" si="169"/>
        <v>329532.75236909499</v>
      </c>
      <c r="DD177" s="238">
        <f t="shared" si="169"/>
        <v>4739.4860534738655</v>
      </c>
      <c r="DE177" s="238">
        <f t="shared" si="169"/>
        <v>3908.0759728026496</v>
      </c>
      <c r="DF177" s="238">
        <f t="shared" si="169"/>
        <v>831.41008067121606</v>
      </c>
      <c r="DG177" s="238">
        <f t="shared" si="169"/>
        <v>579503.86668807687</v>
      </c>
      <c r="DH177" s="247"/>
      <c r="DI177" s="237">
        <v>125</v>
      </c>
      <c r="DJ177" s="238">
        <f t="shared" si="170"/>
        <v>322883.22809108387</v>
      </c>
      <c r="DK177" s="238">
        <f t="shared" si="170"/>
        <v>4583.7486897816079</v>
      </c>
      <c r="DL177" s="238">
        <f t="shared" si="170"/>
        <v>3900.679785036551</v>
      </c>
      <c r="DM177" s="238">
        <f t="shared" si="170"/>
        <v>683.06890474505747</v>
      </c>
      <c r="DN177" s="238">
        <f t="shared" si="170"/>
        <v>565900.60045120574</v>
      </c>
      <c r="DP177" s="3">
        <f t="shared" si="147"/>
        <v>3771</v>
      </c>
      <c r="DQ177" s="237">
        <v>125</v>
      </c>
      <c r="DR177" s="238">
        <f t="shared" si="148"/>
        <v>0</v>
      </c>
      <c r="DS177" s="238">
        <f t="shared" si="149"/>
        <v>0</v>
      </c>
      <c r="DT177" s="238">
        <f t="shared" si="33"/>
        <v>0</v>
      </c>
      <c r="DU177" s="238">
        <f t="shared" si="150"/>
        <v>0</v>
      </c>
      <c r="DV177" s="239">
        <f t="shared" si="161"/>
        <v>0</v>
      </c>
      <c r="DX177" s="241">
        <f t="shared" si="173"/>
        <v>5.0099999999999999E-2</v>
      </c>
      <c r="DY177" s="241">
        <f t="shared" si="151"/>
        <v>4.1749999999999999E-3</v>
      </c>
      <c r="DZ177" s="237">
        <v>125</v>
      </c>
      <c r="EA177" s="242">
        <f t="shared" si="162"/>
        <v>0</v>
      </c>
      <c r="EB177" s="242">
        <f t="shared" si="163"/>
        <v>0</v>
      </c>
      <c r="EC177" s="242">
        <f t="shared" si="34"/>
        <v>0</v>
      </c>
      <c r="ED177" s="242">
        <f t="shared" si="114"/>
        <v>0</v>
      </c>
      <c r="EE177" s="243">
        <f t="shared" si="152"/>
        <v>0</v>
      </c>
      <c r="EF177" s="248"/>
      <c r="EG177" s="241">
        <f t="shared" si="174"/>
        <v>5.4599999999999996E-2</v>
      </c>
      <c r="EH177" s="241">
        <f t="shared" si="153"/>
        <v>4.5499999999999994E-3</v>
      </c>
      <c r="EI177" s="237">
        <v>125</v>
      </c>
      <c r="EJ177" s="242">
        <f t="shared" si="164"/>
        <v>0</v>
      </c>
      <c r="EK177" s="242">
        <f t="shared" si="165"/>
        <v>0</v>
      </c>
      <c r="EL177" s="242">
        <f t="shared" si="36"/>
        <v>0</v>
      </c>
      <c r="EM177" s="242">
        <f t="shared" si="115"/>
        <v>0</v>
      </c>
      <c r="EN177" s="243">
        <f t="shared" si="154"/>
        <v>0</v>
      </c>
      <c r="EO177" s="248"/>
      <c r="EP177" s="241">
        <f t="shared" si="175"/>
        <v>3.4599999999999999E-2</v>
      </c>
      <c r="EQ177" s="241">
        <f t="shared" si="155"/>
        <v>2.8833333333333332E-3</v>
      </c>
      <c r="ER177" s="237">
        <v>125</v>
      </c>
      <c r="ES177" s="242">
        <f t="shared" si="166"/>
        <v>0</v>
      </c>
      <c r="ET177" s="242">
        <f t="shared" si="167"/>
        <v>0</v>
      </c>
      <c r="EU177" s="242">
        <f t="shared" si="38"/>
        <v>0</v>
      </c>
      <c r="EV177" s="242">
        <f t="shared" si="116"/>
        <v>0</v>
      </c>
      <c r="EW177" s="243">
        <f t="shared" si="156"/>
        <v>0</v>
      </c>
    </row>
    <row r="178" spans="1:153" ht="14.25" customHeight="1" thickBot="1" x14ac:dyDescent="0.25">
      <c r="A178" s="3">
        <f t="shared" si="117"/>
        <v>3801</v>
      </c>
      <c r="B178" s="237">
        <v>126</v>
      </c>
      <c r="C178" s="238">
        <f t="shared" si="118"/>
        <v>195054.28977728487</v>
      </c>
      <c r="D178" s="238">
        <f t="shared" si="5"/>
        <v>3145.2470524113855</v>
      </c>
      <c r="E178" s="238">
        <f t="shared" si="6"/>
        <v>2695.5385509804241</v>
      </c>
      <c r="F178" s="238">
        <f t="shared" si="7"/>
        <v>449.70850143096123</v>
      </c>
      <c r="G178" s="239">
        <f t="shared" si="119"/>
        <v>396301.12860383373</v>
      </c>
      <c r="I178" s="240">
        <f>VLOOKUP(K178,[2]תחזיות!$B$4:$H$1000,5)</f>
        <v>1.2294300000000043E-2</v>
      </c>
      <c r="J178" s="134">
        <f t="shared" si="8"/>
        <v>1.0245250000000036E-3</v>
      </c>
      <c r="K178" s="237">
        <v>126</v>
      </c>
      <c r="L178" s="242">
        <f t="shared" si="120"/>
        <v>14116.207409231116</v>
      </c>
      <c r="M178" s="242">
        <f t="shared" si="44"/>
        <v>267.95937657965476</v>
      </c>
      <c r="N178" s="242">
        <f t="shared" si="9"/>
        <v>246.06618453293058</v>
      </c>
      <c r="O178" s="242">
        <f t="shared" si="10"/>
        <v>21.89319204672417</v>
      </c>
      <c r="P178" s="243">
        <f t="shared" si="121"/>
        <v>31801.096544223761</v>
      </c>
      <c r="Q178" s="244"/>
      <c r="R178" s="240">
        <f>VLOOKUP(T178,[2]תחזיות!$B$4:$H$1000,7)</f>
        <v>2.0900310000000071E-2</v>
      </c>
      <c r="S178" s="134">
        <f t="shared" si="11"/>
        <v>1.741692500000006E-3</v>
      </c>
      <c r="T178" s="237">
        <v>126</v>
      </c>
      <c r="U178" s="242">
        <f t="shared" si="122"/>
        <v>15295.213937546925</v>
      </c>
      <c r="V178" s="242">
        <f t="shared" si="47"/>
        <v>290.33974016826653</v>
      </c>
      <c r="W178" s="242">
        <f t="shared" si="12"/>
        <v>266.61799632994143</v>
      </c>
      <c r="X178" s="242">
        <f t="shared" si="48"/>
        <v>23.721743838325079</v>
      </c>
      <c r="Y178" s="243">
        <f t="shared" si="123"/>
        <v>33067.253667528741</v>
      </c>
      <c r="Z178" s="245"/>
      <c r="AA178" s="240">
        <f>VLOOKUP(AC178,[2]תחזיות!$B$4:$H$1000,6)</f>
        <v>1.1176636363636401E-2</v>
      </c>
      <c r="AB178" s="134">
        <f t="shared" si="13"/>
        <v>9.3138636363636676E-4</v>
      </c>
      <c r="AC178" s="237">
        <v>126</v>
      </c>
      <c r="AD178" s="242">
        <f t="shared" si="124"/>
        <v>13969.985356179963</v>
      </c>
      <c r="AE178" s="242">
        <f t="shared" si="51"/>
        <v>265.18373231190606</v>
      </c>
      <c r="AF178" s="242">
        <f t="shared" si="14"/>
        <v>243.51731983820105</v>
      </c>
      <c r="AG178" s="242">
        <f t="shared" si="52"/>
        <v>21.666412473705023</v>
      </c>
      <c r="AH178" s="243">
        <f t="shared" si="125"/>
        <v>31641.81674382593</v>
      </c>
      <c r="AI178" s="245"/>
      <c r="AJ178" s="241">
        <f t="shared" si="171"/>
        <v>4.2819999999999997E-2</v>
      </c>
      <c r="AK178" s="241">
        <f t="shared" si="126"/>
        <v>3.5683333333333331E-3</v>
      </c>
      <c r="AL178" s="240">
        <f>VLOOKUP(AN178,[2]תחזיות!$B$4:$H$1000,5)</f>
        <v>1.2294300000000043E-2</v>
      </c>
      <c r="AM178" s="134">
        <f t="shared" si="110"/>
        <v>1.0245250000000036E-3</v>
      </c>
      <c r="AN178" s="237">
        <v>126</v>
      </c>
      <c r="AO178" s="242">
        <f t="shared" si="127"/>
        <v>0</v>
      </c>
      <c r="AP178" s="242">
        <f t="shared" si="157"/>
        <v>0</v>
      </c>
      <c r="AQ178" s="242">
        <f t="shared" si="16"/>
        <v>0</v>
      </c>
      <c r="AR178" s="242">
        <f t="shared" si="128"/>
        <v>0</v>
      </c>
      <c r="AS178" s="243">
        <f t="shared" si="129"/>
        <v>0</v>
      </c>
      <c r="AT178" s="244"/>
      <c r="AU178" s="241">
        <f t="shared" si="172"/>
        <v>4.7620000000000003E-2</v>
      </c>
      <c r="AV178" s="241">
        <f t="shared" si="130"/>
        <v>3.9683333333333333E-3</v>
      </c>
      <c r="AW178" s="240">
        <f>VLOOKUP(AY178,[2]תחזיות!$B$4:$H$1000,7)</f>
        <v>2.0900310000000071E-2</v>
      </c>
      <c r="AX178" s="134">
        <f t="shared" si="17"/>
        <v>1.741692500000006E-3</v>
      </c>
      <c r="AY178" s="237">
        <v>126</v>
      </c>
      <c r="AZ178" s="242">
        <f t="shared" si="131"/>
        <v>0</v>
      </c>
      <c r="BA178" s="242">
        <f t="shared" si="158"/>
        <v>0</v>
      </c>
      <c r="BB178" s="242">
        <f t="shared" si="18"/>
        <v>0</v>
      </c>
      <c r="BC178" s="242">
        <f t="shared" si="132"/>
        <v>0</v>
      </c>
      <c r="BD178" s="243">
        <f t="shared" si="133"/>
        <v>0</v>
      </c>
      <c r="BE178" s="245"/>
      <c r="BF178" s="245"/>
      <c r="BG178" s="245"/>
      <c r="BH178" s="240">
        <f>VLOOKUP(BJ178,[2]תחזיות!$B$4:$H$1000,6)</f>
        <v>1.1176636363636401E-2</v>
      </c>
      <c r="BI178" s="134">
        <f t="shared" si="19"/>
        <v>9.3138636363636676E-4</v>
      </c>
      <c r="BJ178" s="237">
        <v>126</v>
      </c>
      <c r="BK178" s="242">
        <f t="shared" si="134"/>
        <v>0</v>
      </c>
      <c r="BL178" s="242">
        <f t="shared" si="159"/>
        <v>0</v>
      </c>
      <c r="BM178" s="242">
        <f t="shared" si="20"/>
        <v>0</v>
      </c>
      <c r="BN178" s="242">
        <f t="shared" si="65"/>
        <v>0</v>
      </c>
      <c r="BO178" s="243">
        <f t="shared" si="135"/>
        <v>0</v>
      </c>
      <c r="BP178" s="245"/>
      <c r="BQ178" s="246">
        <f>VLOOKUP(BT178,[2]תחזיות!$B$4:$E$1000,2)</f>
        <v>3.1383379999999968E-2</v>
      </c>
      <c r="BR178" s="134">
        <f t="shared" si="21"/>
        <v>2.1986149999999971E-3</v>
      </c>
      <c r="BS178" s="3">
        <f t="shared" si="136"/>
        <v>3801</v>
      </c>
      <c r="BT178" s="237">
        <v>126</v>
      </c>
      <c r="BU178" s="238">
        <f t="shared" si="137"/>
        <v>111341.14506248872</v>
      </c>
      <c r="BV178" s="238">
        <f t="shared" si="138"/>
        <v>1209.1787018842817</v>
      </c>
      <c r="BW178" s="238">
        <f t="shared" si="22"/>
        <v>964.38239023271842</v>
      </c>
      <c r="BX178" s="238">
        <f t="shared" si="23"/>
        <v>244.79631165156331</v>
      </c>
      <c r="BY178" s="239">
        <f t="shared" si="139"/>
        <v>145444.90028428467</v>
      </c>
      <c r="CA178" s="246">
        <f>VLOOKUP(CD178,[2]תחזיות!$B$4:$E$1000,4)</f>
        <v>4.142606159999996E-2</v>
      </c>
      <c r="CB178" s="134">
        <f t="shared" si="24"/>
        <v>3.03550513333333E-3</v>
      </c>
      <c r="CC178" s="3">
        <f t="shared" si="140"/>
        <v>3801</v>
      </c>
      <c r="CD178" s="237">
        <v>126</v>
      </c>
      <c r="CE178" s="238">
        <f t="shared" si="141"/>
        <v>115301.76592361111</v>
      </c>
      <c r="CF178" s="238">
        <f t="shared" si="142"/>
        <v>1305.2229099661879</v>
      </c>
      <c r="CG178" s="238">
        <f t="shared" si="25"/>
        <v>955.22380762266835</v>
      </c>
      <c r="CH178" s="238">
        <f t="shared" si="26"/>
        <v>349.99910234351955</v>
      </c>
      <c r="CI178" s="239">
        <f t="shared" si="143"/>
        <v>154876.2941192603</v>
      </c>
      <c r="CJ178" s="1"/>
      <c r="CK178" s="246">
        <f>VLOOKUP(CN178,[2]תחזיות!$B$4:$E$1000,3)</f>
        <v>2.7289895652173886E-2</v>
      </c>
      <c r="CL178" s="134">
        <f t="shared" si="27"/>
        <v>1.8574913043478238E-3</v>
      </c>
      <c r="CM178" s="3">
        <f t="shared" si="144"/>
        <v>3801</v>
      </c>
      <c r="CN178" s="237">
        <v>126</v>
      </c>
      <c r="CO178" s="238">
        <f t="shared" si="145"/>
        <v>109971.27251902941</v>
      </c>
      <c r="CP178" s="238">
        <f t="shared" si="160"/>
        <v>1174.0606795400029</v>
      </c>
      <c r="CQ178" s="238">
        <f t="shared" si="28"/>
        <v>969.78999710784092</v>
      </c>
      <c r="CR178" s="238">
        <f t="shared" si="29"/>
        <v>204.27068243216195</v>
      </c>
      <c r="CS178" s="239">
        <f t="shared" si="146"/>
        <v>142542.1465678094</v>
      </c>
      <c r="CT178" s="1"/>
      <c r="CU178" s="237">
        <v>126</v>
      </c>
      <c r="CV178" s="238">
        <f t="shared" si="168"/>
        <v>320511.64224900468</v>
      </c>
      <c r="CW178" s="238">
        <f t="shared" si="168"/>
        <v>4622.3851308753219</v>
      </c>
      <c r="CX178" s="238">
        <f t="shared" si="168"/>
        <v>3905.9871257460732</v>
      </c>
      <c r="CY178" s="238">
        <f t="shared" si="168"/>
        <v>716.39800512924876</v>
      </c>
      <c r="CZ178" s="238">
        <f t="shared" si="168"/>
        <v>573547.12543234217</v>
      </c>
      <c r="DB178" s="237">
        <v>126</v>
      </c>
      <c r="DC178" s="238">
        <f t="shared" si="169"/>
        <v>325651.2696384429</v>
      </c>
      <c r="DD178" s="238">
        <f t="shared" si="169"/>
        <v>4740.8097025458401</v>
      </c>
      <c r="DE178" s="238">
        <f t="shared" si="169"/>
        <v>3917.3803549330341</v>
      </c>
      <c r="DF178" s="238">
        <f t="shared" si="169"/>
        <v>823.42934761280594</v>
      </c>
      <c r="DG178" s="238">
        <f t="shared" si="169"/>
        <v>584244.67639062274</v>
      </c>
      <c r="DH178" s="247"/>
      <c r="DI178" s="237">
        <v>126</v>
      </c>
      <c r="DJ178" s="238">
        <f t="shared" si="170"/>
        <v>318995.54765249428</v>
      </c>
      <c r="DK178" s="238">
        <f t="shared" si="170"/>
        <v>4584.4914642632948</v>
      </c>
      <c r="DL178" s="238">
        <f t="shared" si="170"/>
        <v>3908.8458679264663</v>
      </c>
      <c r="DM178" s="238">
        <f t="shared" si="170"/>
        <v>675.64559633682825</v>
      </c>
      <c r="DN178" s="238">
        <f t="shared" si="170"/>
        <v>570485.09191546903</v>
      </c>
      <c r="DP178" s="3">
        <f t="shared" si="147"/>
        <v>3801</v>
      </c>
      <c r="DQ178" s="237">
        <v>126</v>
      </c>
      <c r="DR178" s="238">
        <f t="shared" si="148"/>
        <v>0</v>
      </c>
      <c r="DS178" s="238">
        <f t="shared" si="149"/>
        <v>0</v>
      </c>
      <c r="DT178" s="238">
        <f t="shared" si="33"/>
        <v>0</v>
      </c>
      <c r="DU178" s="238">
        <f t="shared" si="150"/>
        <v>0</v>
      </c>
      <c r="DV178" s="239">
        <f t="shared" si="161"/>
        <v>0</v>
      </c>
      <c r="DX178" s="241">
        <f t="shared" si="173"/>
        <v>5.0099999999999999E-2</v>
      </c>
      <c r="DY178" s="241">
        <f t="shared" si="151"/>
        <v>4.1749999999999999E-3</v>
      </c>
      <c r="DZ178" s="237">
        <v>126</v>
      </c>
      <c r="EA178" s="242">
        <f t="shared" si="162"/>
        <v>0</v>
      </c>
      <c r="EB178" s="242">
        <f t="shared" si="163"/>
        <v>0</v>
      </c>
      <c r="EC178" s="242">
        <f t="shared" si="34"/>
        <v>0</v>
      </c>
      <c r="ED178" s="242">
        <f t="shared" si="114"/>
        <v>0</v>
      </c>
      <c r="EE178" s="243">
        <f t="shared" si="152"/>
        <v>0</v>
      </c>
      <c r="EF178" s="248"/>
      <c r="EG178" s="241">
        <f t="shared" si="174"/>
        <v>5.4599999999999996E-2</v>
      </c>
      <c r="EH178" s="241">
        <f t="shared" si="153"/>
        <v>4.5499999999999994E-3</v>
      </c>
      <c r="EI178" s="237">
        <v>126</v>
      </c>
      <c r="EJ178" s="242">
        <f t="shared" si="164"/>
        <v>0</v>
      </c>
      <c r="EK178" s="242">
        <f t="shared" si="165"/>
        <v>0</v>
      </c>
      <c r="EL178" s="242">
        <f t="shared" si="36"/>
        <v>0</v>
      </c>
      <c r="EM178" s="242">
        <f t="shared" si="115"/>
        <v>0</v>
      </c>
      <c r="EN178" s="243">
        <f t="shared" si="154"/>
        <v>0</v>
      </c>
      <c r="EO178" s="248"/>
      <c r="EP178" s="241">
        <f t="shared" si="175"/>
        <v>3.4599999999999999E-2</v>
      </c>
      <c r="EQ178" s="241">
        <f t="shared" si="155"/>
        <v>2.8833333333333332E-3</v>
      </c>
      <c r="ER178" s="237">
        <v>126</v>
      </c>
      <c r="ES178" s="242">
        <f t="shared" si="166"/>
        <v>0</v>
      </c>
      <c r="ET178" s="242">
        <f t="shared" si="167"/>
        <v>0</v>
      </c>
      <c r="EU178" s="242">
        <f t="shared" si="38"/>
        <v>0</v>
      </c>
      <c r="EV178" s="242">
        <f t="shared" si="116"/>
        <v>0</v>
      </c>
      <c r="EW178" s="243">
        <f t="shared" si="156"/>
        <v>0</v>
      </c>
    </row>
    <row r="179" spans="1:153" ht="14.25" customHeight="1" thickBot="1" x14ac:dyDescent="0.25">
      <c r="A179" s="3">
        <f t="shared" si="117"/>
        <v>3832</v>
      </c>
      <c r="B179" s="237">
        <v>127</v>
      </c>
      <c r="C179" s="238">
        <f t="shared" si="118"/>
        <v>192358.75122630445</v>
      </c>
      <c r="D179" s="238">
        <f t="shared" si="5"/>
        <v>3145.2470524113855</v>
      </c>
      <c r="E179" s="238">
        <f t="shared" si="6"/>
        <v>2701.7532648618512</v>
      </c>
      <c r="F179" s="238">
        <f t="shared" si="7"/>
        <v>443.49378754953415</v>
      </c>
      <c r="G179" s="239">
        <f t="shared" si="119"/>
        <v>399446.3756562451</v>
      </c>
      <c r="I179" s="240">
        <f>VLOOKUP(K179,[2]תחזיות!$B$4:$H$1000,5)</f>
        <v>1.2307300000000044E-2</v>
      </c>
      <c r="J179" s="134">
        <f t="shared" si="8"/>
        <v>1.025608333333337E-3</v>
      </c>
      <c r="K179" s="237">
        <v>127</v>
      </c>
      <c r="L179" s="242">
        <f t="shared" si="120"/>
        <v>13884.366557122747</v>
      </c>
      <c r="M179" s="242">
        <f t="shared" si="44"/>
        <v>268.23419794926969</v>
      </c>
      <c r="N179" s="242">
        <f t="shared" si="9"/>
        <v>246.70057389076914</v>
      </c>
      <c r="O179" s="242">
        <f t="shared" si="10"/>
        <v>21.533624058500543</v>
      </c>
      <c r="P179" s="243">
        <f t="shared" si="121"/>
        <v>32069.330742173031</v>
      </c>
      <c r="Q179" s="244"/>
      <c r="R179" s="240">
        <f>VLOOKUP(T179,[2]תחזיות!$B$4:$H$1000,7)</f>
        <v>2.0922410000000072E-2</v>
      </c>
      <c r="S179" s="134">
        <f t="shared" si="11"/>
        <v>1.7435341666666726E-3</v>
      </c>
      <c r="T179" s="237">
        <v>127</v>
      </c>
      <c r="U179" s="242">
        <f t="shared" si="122"/>
        <v>15054.798811717525</v>
      </c>
      <c r="V179" s="242">
        <f t="shared" si="47"/>
        <v>290.84595742519099</v>
      </c>
      <c r="W179" s="242">
        <f t="shared" si="12"/>
        <v>267.49707963849949</v>
      </c>
      <c r="X179" s="242">
        <f t="shared" si="48"/>
        <v>23.348877786691517</v>
      </c>
      <c r="Y179" s="243">
        <f t="shared" si="123"/>
        <v>33358.099624953931</v>
      </c>
      <c r="Z179" s="245"/>
      <c r="AA179" s="240">
        <f>VLOOKUP(AC179,[2]תחזיות!$B$4:$H$1000,6)</f>
        <v>1.1188454545454585E-2</v>
      </c>
      <c r="AB179" s="134">
        <f t="shared" si="13"/>
        <v>9.3237121212121543E-4</v>
      </c>
      <c r="AC179" s="237">
        <v>127</v>
      </c>
      <c r="AD179" s="242">
        <f t="shared" si="124"/>
        <v>13739.266199982947</v>
      </c>
      <c r="AE179" s="242">
        <f t="shared" si="51"/>
        <v>265.43098198983648</v>
      </c>
      <c r="AF179" s="242">
        <f t="shared" si="14"/>
        <v>244.12239783708517</v>
      </c>
      <c r="AG179" s="242">
        <f t="shared" si="52"/>
        <v>21.308584152751315</v>
      </c>
      <c r="AH179" s="243">
        <f t="shared" si="125"/>
        <v>31907.247725815767</v>
      </c>
      <c r="AI179" s="245"/>
      <c r="AJ179" s="241">
        <f t="shared" si="171"/>
        <v>4.2819999999999997E-2</v>
      </c>
      <c r="AK179" s="241">
        <f t="shared" si="126"/>
        <v>3.5683333333333331E-3</v>
      </c>
      <c r="AL179" s="240">
        <f>VLOOKUP(AN179,[2]תחזיות!$B$4:$H$1000,5)</f>
        <v>1.2307300000000044E-2</v>
      </c>
      <c r="AM179" s="134">
        <f t="shared" si="110"/>
        <v>1.025608333333337E-3</v>
      </c>
      <c r="AN179" s="237">
        <v>127</v>
      </c>
      <c r="AO179" s="242">
        <f t="shared" si="127"/>
        <v>0</v>
      </c>
      <c r="AP179" s="242">
        <f t="shared" si="157"/>
        <v>0</v>
      </c>
      <c r="AQ179" s="242">
        <f t="shared" si="16"/>
        <v>0</v>
      </c>
      <c r="AR179" s="242">
        <f t="shared" si="128"/>
        <v>0</v>
      </c>
      <c r="AS179" s="243">
        <f t="shared" si="129"/>
        <v>0</v>
      </c>
      <c r="AT179" s="244"/>
      <c r="AU179" s="241">
        <f t="shared" si="172"/>
        <v>4.7620000000000003E-2</v>
      </c>
      <c r="AV179" s="241">
        <f t="shared" si="130"/>
        <v>3.9683333333333333E-3</v>
      </c>
      <c r="AW179" s="240">
        <f>VLOOKUP(AY179,[2]תחזיות!$B$4:$H$1000,7)</f>
        <v>2.0922410000000072E-2</v>
      </c>
      <c r="AX179" s="134">
        <f t="shared" si="17"/>
        <v>1.7435341666666726E-3</v>
      </c>
      <c r="AY179" s="237">
        <v>127</v>
      </c>
      <c r="AZ179" s="242">
        <f t="shared" si="131"/>
        <v>0</v>
      </c>
      <c r="BA179" s="242">
        <f t="shared" si="158"/>
        <v>0</v>
      </c>
      <c r="BB179" s="242">
        <f t="shared" si="18"/>
        <v>0</v>
      </c>
      <c r="BC179" s="242">
        <f t="shared" si="132"/>
        <v>0</v>
      </c>
      <c r="BD179" s="243">
        <f t="shared" si="133"/>
        <v>0</v>
      </c>
      <c r="BE179" s="245"/>
      <c r="BF179" s="245"/>
      <c r="BG179" s="245"/>
      <c r="BH179" s="240">
        <f>VLOOKUP(BJ179,[2]תחזיות!$B$4:$H$1000,6)</f>
        <v>1.1188454545454585E-2</v>
      </c>
      <c r="BI179" s="134">
        <f t="shared" si="19"/>
        <v>9.3237121212121543E-4</v>
      </c>
      <c r="BJ179" s="237">
        <v>127</v>
      </c>
      <c r="BK179" s="242">
        <f t="shared" si="134"/>
        <v>0</v>
      </c>
      <c r="BL179" s="242">
        <f t="shared" si="159"/>
        <v>0</v>
      </c>
      <c r="BM179" s="242">
        <f t="shared" si="20"/>
        <v>0</v>
      </c>
      <c r="BN179" s="242">
        <f t="shared" si="65"/>
        <v>0</v>
      </c>
      <c r="BO179" s="243">
        <f t="shared" si="135"/>
        <v>0</v>
      </c>
      <c r="BP179" s="245"/>
      <c r="BQ179" s="246">
        <f>VLOOKUP(BT179,[2]תחזיות!$B$4:$E$1000,2)</f>
        <v>3.1499379999999966E-2</v>
      </c>
      <c r="BR179" s="134">
        <f t="shared" si="21"/>
        <v>2.2082816666666636E-3</v>
      </c>
      <c r="BS179" s="3">
        <f t="shared" si="136"/>
        <v>3832</v>
      </c>
      <c r="BT179" s="237">
        <v>127</v>
      </c>
      <c r="BU179" s="238">
        <f t="shared" si="137"/>
        <v>110376.76267225601</v>
      </c>
      <c r="BV179" s="238">
        <f t="shared" si="138"/>
        <v>1209.7572506139472</v>
      </c>
      <c r="BW179" s="238">
        <f t="shared" si="22"/>
        <v>966.01426917878689</v>
      </c>
      <c r="BX179" s="238">
        <f t="shared" si="23"/>
        <v>243.74298143516029</v>
      </c>
      <c r="BY179" s="239">
        <f t="shared" si="139"/>
        <v>146654.65753489861</v>
      </c>
      <c r="CA179" s="246">
        <f>VLOOKUP(CD179,[2]תחזיות!$B$4:$E$1000,4)</f>
        <v>4.1579181599999959E-2</v>
      </c>
      <c r="CB179" s="134">
        <f t="shared" si="24"/>
        <v>3.0482651333333301E-3</v>
      </c>
      <c r="CC179" s="3">
        <f t="shared" si="140"/>
        <v>3832</v>
      </c>
      <c r="CD179" s="237">
        <v>127</v>
      </c>
      <c r="CE179" s="238">
        <f t="shared" si="141"/>
        <v>114346.54211598844</v>
      </c>
      <c r="CF179" s="238">
        <f t="shared" si="142"/>
        <v>1306.0346254156734</v>
      </c>
      <c r="CG179" s="238">
        <f t="shared" si="25"/>
        <v>957.47604796627468</v>
      </c>
      <c r="CH179" s="238">
        <f t="shared" si="26"/>
        <v>348.55857744939874</v>
      </c>
      <c r="CI179" s="239">
        <f t="shared" si="143"/>
        <v>156182.32874467596</v>
      </c>
      <c r="CJ179" s="1"/>
      <c r="CK179" s="246">
        <f>VLOOKUP(CN179,[2]תחזיות!$B$4:$E$1000,3)</f>
        <v>2.7390765217391276E-2</v>
      </c>
      <c r="CL179" s="134">
        <f t="shared" si="27"/>
        <v>1.8658971014492729E-3</v>
      </c>
      <c r="CM179" s="3">
        <f t="shared" si="144"/>
        <v>3832</v>
      </c>
      <c r="CN179" s="237">
        <v>127</v>
      </c>
      <c r="CO179" s="238">
        <f t="shared" si="145"/>
        <v>109001.48252192157</v>
      </c>
      <c r="CP179" s="238">
        <f t="shared" si="160"/>
        <v>1174.5522132473757</v>
      </c>
      <c r="CQ179" s="238">
        <f t="shared" si="28"/>
        <v>971.16666295604864</v>
      </c>
      <c r="CR179" s="238">
        <f t="shared" si="29"/>
        <v>203.38555029132704</v>
      </c>
      <c r="CS179" s="239">
        <f t="shared" si="146"/>
        <v>143716.69878105677</v>
      </c>
      <c r="CT179" s="1"/>
      <c r="CU179" s="237">
        <v>127</v>
      </c>
      <c r="CV179" s="238">
        <f t="shared" si="168"/>
        <v>316619.88045568322</v>
      </c>
      <c r="CW179" s="238">
        <f t="shared" si="168"/>
        <v>4623.2385009746022</v>
      </c>
      <c r="CX179" s="238">
        <f t="shared" si="168"/>
        <v>3914.4681079314073</v>
      </c>
      <c r="CY179" s="238">
        <f t="shared" si="168"/>
        <v>708.77039304319499</v>
      </c>
      <c r="CZ179" s="238">
        <f t="shared" si="168"/>
        <v>578170.36393331678</v>
      </c>
      <c r="DB179" s="237">
        <v>127</v>
      </c>
      <c r="DC179" s="238">
        <f t="shared" si="169"/>
        <v>321760.09215401043</v>
      </c>
      <c r="DD179" s="238">
        <f t="shared" si="169"/>
        <v>4742.12763525225</v>
      </c>
      <c r="DE179" s="238">
        <f t="shared" si="169"/>
        <v>3926.7263924666254</v>
      </c>
      <c r="DF179" s="238">
        <f t="shared" si="169"/>
        <v>815.40124278562439</v>
      </c>
      <c r="DG179" s="238">
        <f t="shared" si="169"/>
        <v>588986.80402587494</v>
      </c>
      <c r="DH179" s="247"/>
      <c r="DI179" s="237">
        <v>127</v>
      </c>
      <c r="DJ179" s="238">
        <f t="shared" si="170"/>
        <v>315099.49994820898</v>
      </c>
      <c r="DK179" s="238">
        <f t="shared" si="170"/>
        <v>4585.2302476485984</v>
      </c>
      <c r="DL179" s="238">
        <f t="shared" si="170"/>
        <v>3917.0423256549852</v>
      </c>
      <c r="DM179" s="238">
        <f t="shared" si="170"/>
        <v>668.18792199361246</v>
      </c>
      <c r="DN179" s="238">
        <f t="shared" si="170"/>
        <v>575070.32216311758</v>
      </c>
      <c r="DP179" s="3">
        <f t="shared" si="147"/>
        <v>3832</v>
      </c>
      <c r="DQ179" s="237">
        <v>127</v>
      </c>
      <c r="DR179" s="238">
        <f t="shared" si="148"/>
        <v>0</v>
      </c>
      <c r="DS179" s="238">
        <f t="shared" si="149"/>
        <v>0</v>
      </c>
      <c r="DT179" s="238">
        <f t="shared" si="33"/>
        <v>0</v>
      </c>
      <c r="DU179" s="238">
        <f t="shared" si="150"/>
        <v>0</v>
      </c>
      <c r="DV179" s="239">
        <f t="shared" si="161"/>
        <v>0</v>
      </c>
      <c r="DX179" s="241">
        <f t="shared" si="173"/>
        <v>5.0099999999999999E-2</v>
      </c>
      <c r="DY179" s="241">
        <f t="shared" si="151"/>
        <v>4.1749999999999999E-3</v>
      </c>
      <c r="DZ179" s="237">
        <v>127</v>
      </c>
      <c r="EA179" s="242">
        <f t="shared" si="162"/>
        <v>0</v>
      </c>
      <c r="EB179" s="242">
        <f t="shared" si="163"/>
        <v>0</v>
      </c>
      <c r="EC179" s="242">
        <f t="shared" si="34"/>
        <v>0</v>
      </c>
      <c r="ED179" s="242">
        <f t="shared" si="114"/>
        <v>0</v>
      </c>
      <c r="EE179" s="243">
        <f t="shared" si="152"/>
        <v>0</v>
      </c>
      <c r="EF179" s="248"/>
      <c r="EG179" s="241">
        <f t="shared" si="174"/>
        <v>5.4599999999999996E-2</v>
      </c>
      <c r="EH179" s="241">
        <f t="shared" si="153"/>
        <v>4.5499999999999994E-3</v>
      </c>
      <c r="EI179" s="237">
        <v>127</v>
      </c>
      <c r="EJ179" s="242">
        <f t="shared" si="164"/>
        <v>0</v>
      </c>
      <c r="EK179" s="242">
        <f t="shared" si="165"/>
        <v>0</v>
      </c>
      <c r="EL179" s="242">
        <f t="shared" si="36"/>
        <v>0</v>
      </c>
      <c r="EM179" s="242">
        <f t="shared" si="115"/>
        <v>0</v>
      </c>
      <c r="EN179" s="243">
        <f t="shared" si="154"/>
        <v>0</v>
      </c>
      <c r="EO179" s="248"/>
      <c r="EP179" s="241">
        <f t="shared" si="175"/>
        <v>3.4599999999999999E-2</v>
      </c>
      <c r="EQ179" s="241">
        <f t="shared" si="155"/>
        <v>2.8833333333333332E-3</v>
      </c>
      <c r="ER179" s="237">
        <v>127</v>
      </c>
      <c r="ES179" s="242">
        <f t="shared" si="166"/>
        <v>0</v>
      </c>
      <c r="ET179" s="242">
        <f t="shared" si="167"/>
        <v>0</v>
      </c>
      <c r="EU179" s="242">
        <f t="shared" si="38"/>
        <v>0</v>
      </c>
      <c r="EV179" s="242">
        <f t="shared" si="116"/>
        <v>0</v>
      </c>
      <c r="EW179" s="243">
        <f t="shared" si="156"/>
        <v>0</v>
      </c>
    </row>
    <row r="180" spans="1:153" ht="14.25" customHeight="1" thickBot="1" x14ac:dyDescent="0.25">
      <c r="A180" s="3">
        <f t="shared" si="117"/>
        <v>3862</v>
      </c>
      <c r="B180" s="237">
        <v>128</v>
      </c>
      <c r="C180" s="238">
        <f t="shared" si="118"/>
        <v>189656.9979614426</v>
      </c>
      <c r="D180" s="238">
        <f t="shared" si="5"/>
        <v>3145.2470524113855</v>
      </c>
      <c r="E180" s="238">
        <f t="shared" si="6"/>
        <v>2707.9823071113942</v>
      </c>
      <c r="F180" s="238">
        <f t="shared" si="7"/>
        <v>437.26474529999155</v>
      </c>
      <c r="G180" s="239">
        <f t="shared" si="119"/>
        <v>402591.62270865648</v>
      </c>
      <c r="I180" s="240">
        <f>VLOOKUP(K180,[2]תחזיות!$B$4:$H$1000,5)</f>
        <v>1.2320300000000044E-2</v>
      </c>
      <c r="J180" s="134">
        <f t="shared" si="8"/>
        <v>1.0266916666666704E-3</v>
      </c>
      <c r="K180" s="237">
        <v>128</v>
      </c>
      <c r="L180" s="242">
        <f t="shared" si="120"/>
        <v>13651.667661249745</v>
      </c>
      <c r="M180" s="242">
        <f t="shared" si="44"/>
        <v>268.5095917650192</v>
      </c>
      <c r="N180" s="242">
        <f t="shared" si="9"/>
        <v>247.33686645706243</v>
      </c>
      <c r="O180" s="242">
        <f t="shared" si="10"/>
        <v>21.172725307956767</v>
      </c>
      <c r="P180" s="243">
        <f t="shared" si="121"/>
        <v>32337.840333938049</v>
      </c>
      <c r="Q180" s="244"/>
      <c r="R180" s="240">
        <f>VLOOKUP(T180,[2]תחזיות!$B$4:$H$1000,7)</f>
        <v>2.0944510000000076E-2</v>
      </c>
      <c r="S180" s="134">
        <f t="shared" si="11"/>
        <v>1.7453758333333396E-3</v>
      </c>
      <c r="T180" s="237">
        <v>128</v>
      </c>
      <c r="U180" s="242">
        <f t="shared" si="122"/>
        <v>14813.111131162403</v>
      </c>
      <c r="V180" s="242">
        <f t="shared" si="47"/>
        <v>291.35359293050357</v>
      </c>
      <c r="W180" s="242">
        <f t="shared" si="12"/>
        <v>268.37955483356188</v>
      </c>
      <c r="X180" s="242">
        <f t="shared" si="48"/>
        <v>22.974038096941676</v>
      </c>
      <c r="Y180" s="243">
        <f t="shared" si="123"/>
        <v>33649.453217884438</v>
      </c>
      <c r="Z180" s="245"/>
      <c r="AA180" s="240">
        <f>VLOOKUP(AC180,[2]תחזיות!$B$4:$H$1000,6)</f>
        <v>1.1200272727272767E-2</v>
      </c>
      <c r="AB180" s="134">
        <f t="shared" si="13"/>
        <v>9.3335606060606388E-4</v>
      </c>
      <c r="AC180" s="237">
        <v>128</v>
      </c>
      <c r="AD180" s="242">
        <f t="shared" si="124"/>
        <v>13507.739576402344</v>
      </c>
      <c r="AE180" s="242">
        <f t="shared" si="51"/>
        <v>265.67872360554929</v>
      </c>
      <c r="AF180" s="242">
        <f t="shared" si="14"/>
        <v>244.72922009585122</v>
      </c>
      <c r="AG180" s="242">
        <f t="shared" si="52"/>
        <v>20.949503509698069</v>
      </c>
      <c r="AH180" s="243">
        <f t="shared" si="125"/>
        <v>32172.926449421317</v>
      </c>
      <c r="AI180" s="245"/>
      <c r="AJ180" s="241">
        <f t="shared" si="171"/>
        <v>4.2819999999999997E-2</v>
      </c>
      <c r="AK180" s="241">
        <f t="shared" si="126"/>
        <v>3.5683333333333331E-3</v>
      </c>
      <c r="AL180" s="240">
        <f>VLOOKUP(AN180,[2]תחזיות!$B$4:$H$1000,5)</f>
        <v>1.2320300000000044E-2</v>
      </c>
      <c r="AM180" s="134">
        <f t="shared" si="110"/>
        <v>1.0266916666666704E-3</v>
      </c>
      <c r="AN180" s="237">
        <v>128</v>
      </c>
      <c r="AO180" s="242">
        <f t="shared" si="127"/>
        <v>0</v>
      </c>
      <c r="AP180" s="242">
        <f t="shared" si="157"/>
        <v>0</v>
      </c>
      <c r="AQ180" s="242">
        <f t="shared" si="16"/>
        <v>0</v>
      </c>
      <c r="AR180" s="242">
        <f t="shared" si="128"/>
        <v>0</v>
      </c>
      <c r="AS180" s="243">
        <f t="shared" si="129"/>
        <v>0</v>
      </c>
      <c r="AT180" s="244"/>
      <c r="AU180" s="241">
        <f t="shared" si="172"/>
        <v>4.7620000000000003E-2</v>
      </c>
      <c r="AV180" s="241">
        <f t="shared" si="130"/>
        <v>3.9683333333333333E-3</v>
      </c>
      <c r="AW180" s="240">
        <f>VLOOKUP(AY180,[2]תחזיות!$B$4:$H$1000,7)</f>
        <v>2.0944510000000076E-2</v>
      </c>
      <c r="AX180" s="134">
        <f t="shared" si="17"/>
        <v>1.7453758333333396E-3</v>
      </c>
      <c r="AY180" s="237">
        <v>128</v>
      </c>
      <c r="AZ180" s="242">
        <f t="shared" si="131"/>
        <v>0</v>
      </c>
      <c r="BA180" s="242">
        <f t="shared" si="158"/>
        <v>0</v>
      </c>
      <c r="BB180" s="242">
        <f t="shared" si="18"/>
        <v>0</v>
      </c>
      <c r="BC180" s="242">
        <f t="shared" si="132"/>
        <v>0</v>
      </c>
      <c r="BD180" s="243">
        <f t="shared" si="133"/>
        <v>0</v>
      </c>
      <c r="BE180" s="245"/>
      <c r="BF180" s="245"/>
      <c r="BG180" s="245"/>
      <c r="BH180" s="240">
        <f>VLOOKUP(BJ180,[2]תחזיות!$B$4:$H$1000,6)</f>
        <v>1.1200272727272767E-2</v>
      </c>
      <c r="BI180" s="134">
        <f t="shared" si="19"/>
        <v>9.3335606060606388E-4</v>
      </c>
      <c r="BJ180" s="237">
        <v>128</v>
      </c>
      <c r="BK180" s="242">
        <f t="shared" si="134"/>
        <v>0</v>
      </c>
      <c r="BL180" s="242">
        <f t="shared" si="159"/>
        <v>0</v>
      </c>
      <c r="BM180" s="242">
        <f t="shared" si="20"/>
        <v>0</v>
      </c>
      <c r="BN180" s="242">
        <f t="shared" si="65"/>
        <v>0</v>
      </c>
      <c r="BO180" s="243">
        <f t="shared" si="135"/>
        <v>0</v>
      </c>
      <c r="BP180" s="245"/>
      <c r="BQ180" s="246">
        <f>VLOOKUP(BT180,[2]תחזיות!$B$4:$E$1000,2)</f>
        <v>3.1615379999999964E-2</v>
      </c>
      <c r="BR180" s="134">
        <f t="shared" si="21"/>
        <v>2.2179483333333301E-3</v>
      </c>
      <c r="BS180" s="3">
        <f t="shared" si="136"/>
        <v>3862</v>
      </c>
      <c r="BT180" s="237">
        <v>128</v>
      </c>
      <c r="BU180" s="238">
        <f t="shared" si="137"/>
        <v>109410.74840307722</v>
      </c>
      <c r="BV180" s="238">
        <f t="shared" si="138"/>
        <v>1210.3305720241879</v>
      </c>
      <c r="BW180" s="238">
        <f t="shared" si="22"/>
        <v>967.6631849548304</v>
      </c>
      <c r="BX180" s="238">
        <f t="shared" si="23"/>
        <v>242.66738706935743</v>
      </c>
      <c r="BY180" s="239">
        <f t="shared" si="139"/>
        <v>147864.9881069228</v>
      </c>
      <c r="CA180" s="246">
        <f>VLOOKUP(CD180,[2]תחזיות!$B$4:$E$1000,4)</f>
        <v>4.1732301599999952E-2</v>
      </c>
      <c r="CB180" s="134">
        <f t="shared" si="24"/>
        <v>3.0610251333333294E-3</v>
      </c>
      <c r="CC180" s="3">
        <f t="shared" si="140"/>
        <v>3862</v>
      </c>
      <c r="CD180" s="237">
        <v>128</v>
      </c>
      <c r="CE180" s="238">
        <f t="shared" si="141"/>
        <v>113389.06606802216</v>
      </c>
      <c r="CF180" s="238">
        <f t="shared" si="142"/>
        <v>1306.8391956300384</v>
      </c>
      <c r="CG180" s="238">
        <f t="shared" si="25"/>
        <v>959.75241455062906</v>
      </c>
      <c r="CH180" s="238">
        <f t="shared" si="26"/>
        <v>347.08678107940926</v>
      </c>
      <c r="CI180" s="239">
        <f t="shared" si="143"/>
        <v>157489.16794030601</v>
      </c>
      <c r="CJ180" s="1"/>
      <c r="CK180" s="246">
        <f>VLOOKUP(CN180,[2]תחזיות!$B$4:$E$1000,3)</f>
        <v>2.7491634782608666E-2</v>
      </c>
      <c r="CL180" s="134">
        <f t="shared" si="27"/>
        <v>1.8743028985507221E-3</v>
      </c>
      <c r="CM180" s="3">
        <f t="shared" si="144"/>
        <v>3862</v>
      </c>
      <c r="CN180" s="237">
        <v>128</v>
      </c>
      <c r="CO180" s="238">
        <f t="shared" si="145"/>
        <v>108030.31585896552</v>
      </c>
      <c r="CP180" s="238">
        <f t="shared" si="160"/>
        <v>1175.0392588983727</v>
      </c>
      <c r="CQ180" s="238">
        <f t="shared" si="28"/>
        <v>972.55772475256367</v>
      </c>
      <c r="CR180" s="238">
        <f t="shared" si="29"/>
        <v>202.48153414580912</v>
      </c>
      <c r="CS180" s="239">
        <f t="shared" si="146"/>
        <v>144891.73803995515</v>
      </c>
      <c r="CT180" s="1"/>
      <c r="CU180" s="237">
        <v>128</v>
      </c>
      <c r="CV180" s="238">
        <f t="shared" si="168"/>
        <v>312719.41402576957</v>
      </c>
      <c r="CW180" s="238">
        <f t="shared" si="168"/>
        <v>4624.0872162005926</v>
      </c>
      <c r="CX180" s="238">
        <f t="shared" si="168"/>
        <v>3922.9823585232871</v>
      </c>
      <c r="CY180" s="238">
        <f t="shared" si="168"/>
        <v>701.10485767730574</v>
      </c>
      <c r="CZ180" s="238">
        <f t="shared" si="168"/>
        <v>582794.45114951732</v>
      </c>
      <c r="DB180" s="237">
        <v>128</v>
      </c>
      <c r="DC180" s="238">
        <f t="shared" si="169"/>
        <v>317859.17516062717</v>
      </c>
      <c r="DD180" s="238">
        <f t="shared" si="169"/>
        <v>4743.439840971927</v>
      </c>
      <c r="DE180" s="238">
        <f t="shared" si="169"/>
        <v>3936.1142764955853</v>
      </c>
      <c r="DF180" s="238">
        <f t="shared" si="169"/>
        <v>807.32556447634249</v>
      </c>
      <c r="DG180" s="238">
        <f t="shared" si="169"/>
        <v>593730.2438668469</v>
      </c>
      <c r="DH180" s="247"/>
      <c r="DI180" s="237">
        <v>128</v>
      </c>
      <c r="DJ180" s="238">
        <f t="shared" si="170"/>
        <v>311195.05339681049</v>
      </c>
      <c r="DK180" s="238">
        <f t="shared" si="170"/>
        <v>4585.9650349153071</v>
      </c>
      <c r="DL180" s="238">
        <f t="shared" si="170"/>
        <v>3925.2692519598095</v>
      </c>
      <c r="DM180" s="238">
        <f t="shared" si="170"/>
        <v>660.69578295549877</v>
      </c>
      <c r="DN180" s="238">
        <f t="shared" si="170"/>
        <v>579656.28719803295</v>
      </c>
      <c r="DP180" s="3">
        <f t="shared" si="147"/>
        <v>3862</v>
      </c>
      <c r="DQ180" s="237">
        <v>128</v>
      </c>
      <c r="DR180" s="238">
        <f t="shared" si="148"/>
        <v>0</v>
      </c>
      <c r="DS180" s="238">
        <f t="shared" si="149"/>
        <v>0</v>
      </c>
      <c r="DT180" s="238">
        <f t="shared" si="33"/>
        <v>0</v>
      </c>
      <c r="DU180" s="238">
        <f t="shared" si="150"/>
        <v>0</v>
      </c>
      <c r="DV180" s="239">
        <f t="shared" si="161"/>
        <v>0</v>
      </c>
      <c r="DX180" s="241">
        <f t="shared" si="173"/>
        <v>5.0099999999999999E-2</v>
      </c>
      <c r="DY180" s="241">
        <f t="shared" si="151"/>
        <v>4.1749999999999999E-3</v>
      </c>
      <c r="DZ180" s="237">
        <v>128</v>
      </c>
      <c r="EA180" s="242">
        <f t="shared" si="162"/>
        <v>0</v>
      </c>
      <c r="EB180" s="242">
        <f t="shared" si="163"/>
        <v>0</v>
      </c>
      <c r="EC180" s="242">
        <f t="shared" si="34"/>
        <v>0</v>
      </c>
      <c r="ED180" s="242">
        <f t="shared" si="114"/>
        <v>0</v>
      </c>
      <c r="EE180" s="243">
        <f t="shared" si="152"/>
        <v>0</v>
      </c>
      <c r="EF180" s="248"/>
      <c r="EG180" s="241">
        <f t="shared" si="174"/>
        <v>5.4599999999999996E-2</v>
      </c>
      <c r="EH180" s="241">
        <f t="shared" si="153"/>
        <v>4.5499999999999994E-3</v>
      </c>
      <c r="EI180" s="237">
        <v>128</v>
      </c>
      <c r="EJ180" s="242">
        <f t="shared" si="164"/>
        <v>0</v>
      </c>
      <c r="EK180" s="242">
        <f t="shared" si="165"/>
        <v>0</v>
      </c>
      <c r="EL180" s="242">
        <f t="shared" si="36"/>
        <v>0</v>
      </c>
      <c r="EM180" s="242">
        <f t="shared" si="115"/>
        <v>0</v>
      </c>
      <c r="EN180" s="243">
        <f t="shared" si="154"/>
        <v>0</v>
      </c>
      <c r="EO180" s="248"/>
      <c r="EP180" s="241">
        <f t="shared" si="175"/>
        <v>3.4599999999999999E-2</v>
      </c>
      <c r="EQ180" s="241">
        <f t="shared" si="155"/>
        <v>2.8833333333333332E-3</v>
      </c>
      <c r="ER180" s="237">
        <v>128</v>
      </c>
      <c r="ES180" s="242">
        <f t="shared" si="166"/>
        <v>0</v>
      </c>
      <c r="ET180" s="242">
        <f t="shared" si="167"/>
        <v>0</v>
      </c>
      <c r="EU180" s="242">
        <f t="shared" si="38"/>
        <v>0</v>
      </c>
      <c r="EV180" s="242">
        <f t="shared" si="116"/>
        <v>0</v>
      </c>
      <c r="EW180" s="243">
        <f t="shared" si="156"/>
        <v>0</v>
      </c>
    </row>
    <row r="181" spans="1:153" ht="14.25" customHeight="1" thickBot="1" x14ac:dyDescent="0.25">
      <c r="A181" s="3">
        <f t="shared" si="117"/>
        <v>3893</v>
      </c>
      <c r="B181" s="237">
        <v>129</v>
      </c>
      <c r="C181" s="238">
        <f t="shared" si="118"/>
        <v>186949.01565433119</v>
      </c>
      <c r="D181" s="238">
        <f t="shared" si="5"/>
        <v>3145.2470524113855</v>
      </c>
      <c r="E181" s="238">
        <f t="shared" si="6"/>
        <v>2714.2257107639007</v>
      </c>
      <c r="F181" s="238">
        <f t="shared" si="7"/>
        <v>431.02134164748475</v>
      </c>
      <c r="G181" s="239">
        <f t="shared" si="119"/>
        <v>405736.86976106785</v>
      </c>
      <c r="I181" s="240">
        <f>VLOOKUP(K181,[2]תחזיות!$B$4:$H$1000,5)</f>
        <v>1.2333300000000045E-2</v>
      </c>
      <c r="J181" s="134">
        <f t="shared" si="8"/>
        <v>1.0277750000000038E-3</v>
      </c>
      <c r="K181" s="237">
        <v>129</v>
      </c>
      <c r="L181" s="242">
        <f t="shared" si="120"/>
        <v>13418.107430875301</v>
      </c>
      <c r="M181" s="242">
        <f t="shared" si="44"/>
        <v>268.78555921069551</v>
      </c>
      <c r="N181" s="242">
        <f t="shared" si="9"/>
        <v>247.97506851929171</v>
      </c>
      <c r="O181" s="242">
        <f t="shared" si="10"/>
        <v>20.81049069140381</v>
      </c>
      <c r="P181" s="243">
        <f t="shared" si="121"/>
        <v>32606.625893148746</v>
      </c>
      <c r="Q181" s="244"/>
      <c r="R181" s="240">
        <f>VLOOKUP(T181,[2]תחזיות!$B$4:$H$1000,7)</f>
        <v>2.0966610000000076E-2</v>
      </c>
      <c r="S181" s="134">
        <f t="shared" si="11"/>
        <v>1.7472175000000064E-3</v>
      </c>
      <c r="T181" s="237">
        <v>129</v>
      </c>
      <c r="U181" s="242">
        <f t="shared" si="122"/>
        <v>14570.144385871805</v>
      </c>
      <c r="V181" s="242">
        <f t="shared" si="47"/>
        <v>291.86265102675969</v>
      </c>
      <c r="W181" s="242">
        <f t="shared" si="12"/>
        <v>269.26543635422706</v>
      </c>
      <c r="X181" s="242">
        <f t="shared" si="48"/>
        <v>22.597214672532647</v>
      </c>
      <c r="Y181" s="243">
        <f t="shared" si="123"/>
        <v>33941.315868911195</v>
      </c>
      <c r="Z181" s="245"/>
      <c r="AA181" s="240">
        <f>VLOOKUP(AC181,[2]תחזיות!$B$4:$H$1000,6)</f>
        <v>1.1212090909090949E-2</v>
      </c>
      <c r="AB181" s="134">
        <f t="shared" si="13"/>
        <v>9.3434090909091244E-4</v>
      </c>
      <c r="AC181" s="237">
        <v>129</v>
      </c>
      <c r="AD181" s="242">
        <f t="shared" si="124"/>
        <v>13275.402529460087</v>
      </c>
      <c r="AE181" s="242">
        <f t="shared" si="51"/>
        <v>265.92695810568904</v>
      </c>
      <c r="AF181" s="242">
        <f t="shared" si="14"/>
        <v>245.3377921456468</v>
      </c>
      <c r="AG181" s="242">
        <f t="shared" si="52"/>
        <v>20.589165960042251</v>
      </c>
      <c r="AH181" s="243">
        <f t="shared" si="125"/>
        <v>32438.853407527007</v>
      </c>
      <c r="AI181" s="245"/>
      <c r="AJ181" s="241">
        <f t="shared" si="171"/>
        <v>4.2819999999999997E-2</v>
      </c>
      <c r="AK181" s="241">
        <f t="shared" si="126"/>
        <v>3.5683333333333331E-3</v>
      </c>
      <c r="AL181" s="240">
        <f>VLOOKUP(AN181,[2]תחזיות!$B$4:$H$1000,5)</f>
        <v>1.2333300000000045E-2</v>
      </c>
      <c r="AM181" s="134">
        <f t="shared" ref="AM181:AM244" si="176">AL181/12</f>
        <v>1.0277750000000038E-3</v>
      </c>
      <c r="AN181" s="237">
        <v>129</v>
      </c>
      <c r="AO181" s="242">
        <f t="shared" si="127"/>
        <v>0</v>
      </c>
      <c r="AP181" s="242">
        <f t="shared" si="157"/>
        <v>0</v>
      </c>
      <c r="AQ181" s="242">
        <f t="shared" si="16"/>
        <v>0</v>
      </c>
      <c r="AR181" s="242">
        <f t="shared" si="128"/>
        <v>0</v>
      </c>
      <c r="AS181" s="243">
        <f t="shared" si="129"/>
        <v>0</v>
      </c>
      <c r="AT181" s="244"/>
      <c r="AU181" s="241">
        <f t="shared" si="172"/>
        <v>4.7620000000000003E-2</v>
      </c>
      <c r="AV181" s="241">
        <f t="shared" si="130"/>
        <v>3.9683333333333333E-3</v>
      </c>
      <c r="AW181" s="240">
        <f>VLOOKUP(AY181,[2]תחזיות!$B$4:$H$1000,7)</f>
        <v>2.0966610000000076E-2</v>
      </c>
      <c r="AX181" s="134">
        <f t="shared" si="17"/>
        <v>1.7472175000000064E-3</v>
      </c>
      <c r="AY181" s="237">
        <v>129</v>
      </c>
      <c r="AZ181" s="242">
        <f t="shared" si="131"/>
        <v>0</v>
      </c>
      <c r="BA181" s="242">
        <f t="shared" si="158"/>
        <v>0</v>
      </c>
      <c r="BB181" s="242">
        <f t="shared" si="18"/>
        <v>0</v>
      </c>
      <c r="BC181" s="242">
        <f t="shared" si="132"/>
        <v>0</v>
      </c>
      <c r="BD181" s="243">
        <f t="shared" si="133"/>
        <v>0</v>
      </c>
      <c r="BE181" s="245"/>
      <c r="BF181" s="245"/>
      <c r="BG181" s="245"/>
      <c r="BH181" s="240">
        <f>VLOOKUP(BJ181,[2]תחזיות!$B$4:$H$1000,6)</f>
        <v>1.1212090909090949E-2</v>
      </c>
      <c r="BI181" s="134">
        <f t="shared" si="19"/>
        <v>9.3434090909091244E-4</v>
      </c>
      <c r="BJ181" s="237">
        <v>129</v>
      </c>
      <c r="BK181" s="242">
        <f t="shared" si="134"/>
        <v>0</v>
      </c>
      <c r="BL181" s="242">
        <f t="shared" si="159"/>
        <v>0</v>
      </c>
      <c r="BM181" s="242">
        <f t="shared" si="20"/>
        <v>0</v>
      </c>
      <c r="BN181" s="242">
        <f t="shared" si="65"/>
        <v>0</v>
      </c>
      <c r="BO181" s="243">
        <f t="shared" si="135"/>
        <v>0</v>
      </c>
      <c r="BP181" s="245"/>
      <c r="BQ181" s="246">
        <f>VLOOKUP(BT181,[2]תחזיות!$B$4:$E$1000,2)</f>
        <v>3.1731379999999962E-2</v>
      </c>
      <c r="BR181" s="134">
        <f t="shared" si="21"/>
        <v>2.2276149999999966E-3</v>
      </c>
      <c r="BS181" s="3">
        <f t="shared" si="136"/>
        <v>3893</v>
      </c>
      <c r="BT181" s="237">
        <v>129</v>
      </c>
      <c r="BU181" s="238">
        <f t="shared" si="137"/>
        <v>108443.08521812239</v>
      </c>
      <c r="BV181" s="238">
        <f t="shared" si="138"/>
        <v>1210.8986580231315</v>
      </c>
      <c r="BW181" s="238">
        <f t="shared" si="22"/>
        <v>969.32921474496413</v>
      </c>
      <c r="BX181" s="238">
        <f t="shared" si="23"/>
        <v>241.56944327816734</v>
      </c>
      <c r="BY181" s="239">
        <f t="shared" si="139"/>
        <v>149075.88676494593</v>
      </c>
      <c r="CA181" s="246">
        <f>VLOOKUP(CD181,[2]תחזיות!$B$4:$E$1000,4)</f>
        <v>4.1885421599999952E-2</v>
      </c>
      <c r="CB181" s="134">
        <f t="shared" si="24"/>
        <v>3.0737851333333295E-3</v>
      </c>
      <c r="CC181" s="3">
        <f t="shared" si="140"/>
        <v>3893</v>
      </c>
      <c r="CD181" s="237">
        <v>129</v>
      </c>
      <c r="CE181" s="238">
        <f t="shared" si="141"/>
        <v>112429.31365347153</v>
      </c>
      <c r="CF181" s="238">
        <f t="shared" si="142"/>
        <v>1307.6366056700385</v>
      </c>
      <c r="CG181" s="238">
        <f t="shared" si="25"/>
        <v>962.05305281112783</v>
      </c>
      <c r="CH181" s="238">
        <f t="shared" si="26"/>
        <v>345.58355285891071</v>
      </c>
      <c r="CI181" s="239">
        <f t="shared" si="143"/>
        <v>158796.80454597605</v>
      </c>
      <c r="CJ181" s="1"/>
      <c r="CK181" s="246">
        <f>VLOOKUP(CN181,[2]תחזיות!$B$4:$E$1000,3)</f>
        <v>2.7592504347826056E-2</v>
      </c>
      <c r="CL181" s="134">
        <f t="shared" si="27"/>
        <v>1.8827086956521714E-3</v>
      </c>
      <c r="CM181" s="3">
        <f t="shared" si="144"/>
        <v>3893</v>
      </c>
      <c r="CN181" s="237">
        <v>129</v>
      </c>
      <c r="CO181" s="238">
        <f t="shared" si="145"/>
        <v>107057.75813421296</v>
      </c>
      <c r="CP181" s="238">
        <f t="shared" si="160"/>
        <v>1175.5218105362719</v>
      </c>
      <c r="CQ181" s="238">
        <f t="shared" si="28"/>
        <v>973.96323835996213</v>
      </c>
      <c r="CR181" s="238">
        <f t="shared" si="29"/>
        <v>201.55857217630972</v>
      </c>
      <c r="CS181" s="239">
        <f t="shared" si="146"/>
        <v>146067.25985049142</v>
      </c>
      <c r="CT181" s="1"/>
      <c r="CU181" s="237">
        <v>129</v>
      </c>
      <c r="CV181" s="238">
        <f t="shared" si="168"/>
        <v>308810.20830332889</v>
      </c>
      <c r="CW181" s="238">
        <f t="shared" si="168"/>
        <v>4624.9312696452125</v>
      </c>
      <c r="CX181" s="238">
        <f t="shared" si="168"/>
        <v>3931.5299940281566</v>
      </c>
      <c r="CY181" s="238">
        <f t="shared" si="168"/>
        <v>693.40127561705594</v>
      </c>
      <c r="CZ181" s="238">
        <f t="shared" si="168"/>
        <v>587419.38241916255</v>
      </c>
      <c r="DB181" s="237">
        <v>129</v>
      </c>
      <c r="DC181" s="238">
        <f t="shared" si="169"/>
        <v>313948.47369367455</v>
      </c>
      <c r="DD181" s="238">
        <f t="shared" si="169"/>
        <v>4744.7463091081836</v>
      </c>
      <c r="DE181" s="238">
        <f t="shared" si="169"/>
        <v>3945.5441999292557</v>
      </c>
      <c r="DF181" s="238">
        <f t="shared" si="169"/>
        <v>799.20210917892814</v>
      </c>
      <c r="DG181" s="238">
        <f t="shared" si="169"/>
        <v>598474.99017595511</v>
      </c>
      <c r="DH181" s="247"/>
      <c r="DI181" s="237">
        <v>129</v>
      </c>
      <c r="DJ181" s="238">
        <f t="shared" si="170"/>
        <v>307282.17631800426</v>
      </c>
      <c r="DK181" s="238">
        <f t="shared" si="170"/>
        <v>4586.6958210533467</v>
      </c>
      <c r="DL181" s="238">
        <f t="shared" si="170"/>
        <v>3933.5267412695093</v>
      </c>
      <c r="DM181" s="238">
        <f t="shared" si="170"/>
        <v>653.16907978383665</v>
      </c>
      <c r="DN181" s="238">
        <f t="shared" si="170"/>
        <v>584242.9830190863</v>
      </c>
      <c r="DP181" s="3">
        <f t="shared" si="147"/>
        <v>3893</v>
      </c>
      <c r="DQ181" s="237">
        <v>129</v>
      </c>
      <c r="DR181" s="238">
        <f t="shared" si="148"/>
        <v>0</v>
      </c>
      <c r="DS181" s="238">
        <f t="shared" si="149"/>
        <v>0</v>
      </c>
      <c r="DT181" s="238">
        <f t="shared" si="33"/>
        <v>0</v>
      </c>
      <c r="DU181" s="238">
        <f t="shared" si="150"/>
        <v>0</v>
      </c>
      <c r="DV181" s="239">
        <f t="shared" si="161"/>
        <v>0</v>
      </c>
      <c r="DX181" s="241">
        <f t="shared" si="173"/>
        <v>5.0099999999999999E-2</v>
      </c>
      <c r="DY181" s="241">
        <f t="shared" si="151"/>
        <v>4.1749999999999999E-3</v>
      </c>
      <c r="DZ181" s="237">
        <v>129</v>
      </c>
      <c r="EA181" s="242">
        <f t="shared" si="162"/>
        <v>0</v>
      </c>
      <c r="EB181" s="242">
        <f t="shared" si="163"/>
        <v>0</v>
      </c>
      <c r="EC181" s="242">
        <f t="shared" si="34"/>
        <v>0</v>
      </c>
      <c r="ED181" s="242">
        <f t="shared" ref="ED181:ED244" si="177">EA181*DY181</f>
        <v>0</v>
      </c>
      <c r="EE181" s="243">
        <f t="shared" si="152"/>
        <v>0</v>
      </c>
      <c r="EF181" s="248"/>
      <c r="EG181" s="241">
        <f t="shared" si="174"/>
        <v>5.4599999999999996E-2</v>
      </c>
      <c r="EH181" s="241">
        <f t="shared" si="153"/>
        <v>4.5499999999999994E-3</v>
      </c>
      <c r="EI181" s="237">
        <v>129</v>
      </c>
      <c r="EJ181" s="242">
        <f t="shared" si="164"/>
        <v>0</v>
      </c>
      <c r="EK181" s="242">
        <f t="shared" si="165"/>
        <v>0</v>
      </c>
      <c r="EL181" s="242">
        <f t="shared" si="36"/>
        <v>0</v>
      </c>
      <c r="EM181" s="242">
        <f t="shared" ref="EM181:EM244" si="178">EJ181*EH181</f>
        <v>0</v>
      </c>
      <c r="EN181" s="243">
        <f t="shared" si="154"/>
        <v>0</v>
      </c>
      <c r="EO181" s="248"/>
      <c r="EP181" s="241">
        <f t="shared" si="175"/>
        <v>3.4599999999999999E-2</v>
      </c>
      <c r="EQ181" s="241">
        <f t="shared" si="155"/>
        <v>2.8833333333333332E-3</v>
      </c>
      <c r="ER181" s="237">
        <v>129</v>
      </c>
      <c r="ES181" s="242">
        <f t="shared" si="166"/>
        <v>0</v>
      </c>
      <c r="ET181" s="242">
        <f t="shared" si="167"/>
        <v>0</v>
      </c>
      <c r="EU181" s="242">
        <f t="shared" si="38"/>
        <v>0</v>
      </c>
      <c r="EV181" s="242">
        <f t="shared" ref="EV181:EV244" si="179">ES181*EQ181</f>
        <v>0</v>
      </c>
      <c r="EW181" s="243">
        <f t="shared" si="156"/>
        <v>0</v>
      </c>
    </row>
    <row r="182" spans="1:153" ht="14.25" customHeight="1" thickBot="1" x14ac:dyDescent="0.25">
      <c r="A182" s="3">
        <f t="shared" ref="A182:A245" si="180">EDATE(A181,1)</f>
        <v>3924</v>
      </c>
      <c r="B182" s="237">
        <v>130</v>
      </c>
      <c r="C182" s="238">
        <f t="shared" ref="C182:C245" si="181">C181-E181</f>
        <v>184234.7899435673</v>
      </c>
      <c r="D182" s="238">
        <f t="shared" si="5"/>
        <v>3145.2470524113855</v>
      </c>
      <c r="E182" s="238">
        <f t="shared" si="6"/>
        <v>2720.4835089303842</v>
      </c>
      <c r="F182" s="238">
        <f t="shared" si="7"/>
        <v>424.76354348100136</v>
      </c>
      <c r="G182" s="239">
        <f t="shared" ref="G182:G245" si="182">IF(C182&gt;0,G181+D182,G181)</f>
        <v>408882.11681347922</v>
      </c>
      <c r="I182" s="240">
        <f>VLOOKUP(K182,[2]תחזיות!$B$4:$H$1000,5)</f>
        <v>1.2346300000000046E-2</v>
      </c>
      <c r="J182" s="134">
        <f t="shared" si="8"/>
        <v>1.0288583333333372E-3</v>
      </c>
      <c r="K182" s="237">
        <v>130</v>
      </c>
      <c r="L182" s="242">
        <f t="shared" ref="L182:L245" si="183">(L181-N181)*(1+J182)</f>
        <v>13183.682562788123</v>
      </c>
      <c r="M182" s="242">
        <f t="shared" si="44"/>
        <v>269.06210147316904</v>
      </c>
      <c r="N182" s="242">
        <f t="shared" si="9"/>
        <v>248.61518638736339</v>
      </c>
      <c r="O182" s="242">
        <f t="shared" si="10"/>
        <v>20.446915085805642</v>
      </c>
      <c r="P182" s="243">
        <f t="shared" ref="P182:P245" si="184">IF(L182&gt;0,P181+M182,P181)</f>
        <v>32875.687994621912</v>
      </c>
      <c r="Q182" s="244"/>
      <c r="R182" s="240">
        <f>VLOOKUP(T182,[2]תחזיות!$B$4:$H$1000,7)</f>
        <v>2.0988710000000077E-2</v>
      </c>
      <c r="S182" s="134">
        <f t="shared" si="11"/>
        <v>1.7490591666666732E-3</v>
      </c>
      <c r="T182" s="237">
        <v>130</v>
      </c>
      <c r="U182" s="242">
        <f t="shared" ref="U182:U245" si="185">(U181-W181)*(1+S182)</f>
        <v>14325.892032935621</v>
      </c>
      <c r="V182" s="242">
        <f t="shared" si="47"/>
        <v>292.37313607194562</v>
      </c>
      <c r="W182" s="242">
        <f t="shared" si="12"/>
        <v>270.15473870605013</v>
      </c>
      <c r="X182" s="242">
        <f t="shared" si="48"/>
        <v>22.218397365895509</v>
      </c>
      <c r="Y182" s="243">
        <f t="shared" ref="Y182:Y245" si="186">IF(U182&gt;0,Y181+V182,Y181)</f>
        <v>34233.689004983142</v>
      </c>
      <c r="Z182" s="245"/>
      <c r="AA182" s="240">
        <f>VLOOKUP(AC182,[2]תחזיות!$B$4:$H$1000,6)</f>
        <v>1.1223909090909132E-2</v>
      </c>
      <c r="AB182" s="134">
        <f t="shared" si="13"/>
        <v>9.35325757575761E-4</v>
      </c>
      <c r="AC182" s="237">
        <v>130</v>
      </c>
      <c r="AD182" s="242">
        <f t="shared" ref="AD182:AD245" si="187">(AD181-AF181)*(1+AB182)</f>
        <v>13042.252092486129</v>
      </c>
      <c r="AE182" s="242">
        <f t="shared" si="51"/>
        <v>266.17568643923903</v>
      </c>
      <c r="AF182" s="242">
        <f t="shared" si="14"/>
        <v>245.94811953654064</v>
      </c>
      <c r="AG182" s="242">
        <f t="shared" si="52"/>
        <v>20.227566902698381</v>
      </c>
      <c r="AH182" s="243">
        <f t="shared" ref="AH182:AH245" si="188">IF(AD182&gt;0,AH181+AE182,AH181)</f>
        <v>32705.029093966245</v>
      </c>
      <c r="AI182" s="245"/>
      <c r="AJ182" s="241">
        <f t="shared" si="171"/>
        <v>4.2819999999999997E-2</v>
      </c>
      <c r="AK182" s="241">
        <f t="shared" ref="AK182:AK245" si="189">AJ182/12</f>
        <v>3.5683333333333331E-3</v>
      </c>
      <c r="AL182" s="240">
        <f>VLOOKUP(AN182,[2]תחזיות!$B$4:$H$1000,5)</f>
        <v>1.2346300000000046E-2</v>
      </c>
      <c r="AM182" s="134">
        <f t="shared" si="176"/>
        <v>1.0288583333333372E-3</v>
      </c>
      <c r="AN182" s="237">
        <v>130</v>
      </c>
      <c r="AO182" s="242">
        <f t="shared" ref="AO182:AO245" si="190">(AO181-AQ181)*(1+AM182)</f>
        <v>0</v>
      </c>
      <c r="AP182" s="242">
        <f t="shared" si="157"/>
        <v>0</v>
      </c>
      <c r="AQ182" s="242">
        <f t="shared" si="16"/>
        <v>0</v>
      </c>
      <c r="AR182" s="242">
        <f t="shared" ref="AR182:AR245" si="191">AO182*AK182</f>
        <v>0</v>
      </c>
      <c r="AS182" s="243">
        <f t="shared" ref="AS182:AS245" si="192">IF(AO182&gt;0,AS181+AP182,AS181)</f>
        <v>0</v>
      </c>
      <c r="AT182" s="244"/>
      <c r="AU182" s="241">
        <f t="shared" si="172"/>
        <v>4.7620000000000003E-2</v>
      </c>
      <c r="AV182" s="241">
        <f t="shared" ref="AV182:AV245" si="193">AU182/12</f>
        <v>3.9683333333333333E-3</v>
      </c>
      <c r="AW182" s="240">
        <f>VLOOKUP(AY182,[2]תחזיות!$B$4:$H$1000,7)</f>
        <v>2.0988710000000077E-2</v>
      </c>
      <c r="AX182" s="134">
        <f t="shared" si="17"/>
        <v>1.7490591666666732E-3</v>
      </c>
      <c r="AY182" s="237">
        <v>130</v>
      </c>
      <c r="AZ182" s="242">
        <f t="shared" ref="AZ182:AZ245" si="194">(AZ181-BB181)*(1+AX182)</f>
        <v>0</v>
      </c>
      <c r="BA182" s="242">
        <f t="shared" si="158"/>
        <v>0</v>
      </c>
      <c r="BB182" s="242">
        <f t="shared" si="18"/>
        <v>0</v>
      </c>
      <c r="BC182" s="242">
        <f t="shared" ref="BC182:BC245" si="195">AZ182*AV182</f>
        <v>0</v>
      </c>
      <c r="BD182" s="243">
        <f t="shared" ref="BD182:BD245" si="196">IF(AZ182&gt;0,BD181+BA182,BD181)</f>
        <v>0</v>
      </c>
      <c r="BE182" s="245"/>
      <c r="BF182" s="245"/>
      <c r="BG182" s="245"/>
      <c r="BH182" s="240">
        <f>VLOOKUP(BJ182,[2]תחזיות!$B$4:$H$1000,6)</f>
        <v>1.1223909090909132E-2</v>
      </c>
      <c r="BI182" s="134">
        <f t="shared" si="19"/>
        <v>9.35325757575761E-4</v>
      </c>
      <c r="BJ182" s="237">
        <v>130</v>
      </c>
      <c r="BK182" s="242">
        <f t="shared" ref="BK182:BK245" si="197">(BK181-BM181)*(1+BI182)</f>
        <v>0</v>
      </c>
      <c r="BL182" s="242">
        <f t="shared" si="159"/>
        <v>0</v>
      </c>
      <c r="BM182" s="242">
        <f t="shared" si="20"/>
        <v>0</v>
      </c>
      <c r="BN182" s="242">
        <f t="shared" si="65"/>
        <v>0</v>
      </c>
      <c r="BO182" s="243">
        <f t="shared" ref="BO182:BO245" si="198">IF(BK182&gt;0,BO181+BL182,BO181)</f>
        <v>0</v>
      </c>
      <c r="BP182" s="245"/>
      <c r="BQ182" s="246">
        <f>VLOOKUP(BT182,[2]תחזיות!$B$4:$E$1000,2)</f>
        <v>3.184737999999996E-2</v>
      </c>
      <c r="BR182" s="134">
        <f t="shared" si="21"/>
        <v>2.2372816666666631E-3</v>
      </c>
      <c r="BS182" s="3">
        <f t="shared" ref="BS182:BS245" si="199">EDATE(A181,1)</f>
        <v>3924</v>
      </c>
      <c r="BT182" s="237">
        <v>130</v>
      </c>
      <c r="BU182" s="238">
        <f t="shared" ref="BU182:BU245" si="200">BU181-BW181</f>
        <v>107473.75600337742</v>
      </c>
      <c r="BV182" s="238">
        <f t="shared" ref="BV182:BV245" si="201">IF(BU182&lt;=0,0,(PMT(BR182,$BS$42-BT181,BU182))*-1)</f>
        <v>1211.4615005297553</v>
      </c>
      <c r="BW182" s="238">
        <f t="shared" si="22"/>
        <v>971.0124365755928</v>
      </c>
      <c r="BX182" s="238">
        <f t="shared" si="23"/>
        <v>240.44906395416251</v>
      </c>
      <c r="BY182" s="239">
        <f t="shared" ref="BY182:BY245" si="202">BY181+BV182</f>
        <v>150287.34826547568</v>
      </c>
      <c r="CA182" s="246">
        <f>VLOOKUP(CD182,[2]תחזיות!$B$4:$E$1000,4)</f>
        <v>4.2038541599999951E-2</v>
      </c>
      <c r="CB182" s="134">
        <f t="shared" si="24"/>
        <v>3.0865451333333296E-3</v>
      </c>
      <c r="CC182" s="3">
        <f t="shared" ref="CC182:CC245" si="203">EDATE(A181,1)</f>
        <v>3924</v>
      </c>
      <c r="CD182" s="237">
        <v>130</v>
      </c>
      <c r="CE182" s="238">
        <f t="shared" ref="CE182:CE245" si="204">CE181-CG181</f>
        <v>111467.2606006604</v>
      </c>
      <c r="CF182" s="238">
        <f t="shared" ref="CF182:CF245" si="205">IF(CE182&lt;=0,0,(PMT(CB182,$CD$42-CD181,CE182))*-1)</f>
        <v>1308.4268406056603</v>
      </c>
      <c r="CG182" s="238">
        <f t="shared" si="25"/>
        <v>964.37810987269404</v>
      </c>
      <c r="CH182" s="238">
        <f t="shared" si="26"/>
        <v>344.04873073296636</v>
      </c>
      <c r="CI182" s="239">
        <f t="shared" ref="CI182:CI245" si="206">CI181+CF182</f>
        <v>160105.2313865817</v>
      </c>
      <c r="CJ182" s="1"/>
      <c r="CK182" s="246">
        <f>VLOOKUP(CN182,[2]תחזיות!$B$4:$E$1000,3)</f>
        <v>2.7693373913043447E-2</v>
      </c>
      <c r="CL182" s="134">
        <f t="shared" si="27"/>
        <v>1.8911144927536204E-3</v>
      </c>
      <c r="CM182" s="3">
        <f t="shared" ref="CM182:CM245" si="207">CC182</f>
        <v>3924</v>
      </c>
      <c r="CN182" s="237">
        <v>130</v>
      </c>
      <c r="CO182" s="238">
        <f t="shared" ref="CO182:CO245" si="208">CO181-CQ181</f>
        <v>106083.79489585299</v>
      </c>
      <c r="CP182" s="238">
        <f t="shared" si="160"/>
        <v>1175.9998622141841</v>
      </c>
      <c r="CQ182" s="238">
        <f t="shared" si="28"/>
        <v>975.38326024033393</v>
      </c>
      <c r="CR182" s="238">
        <f t="shared" si="29"/>
        <v>200.61660197385012</v>
      </c>
      <c r="CS182" s="239">
        <f t="shared" ref="CS182:CS245" si="209">CS181+CP182</f>
        <v>147243.25971270559</v>
      </c>
      <c r="CT182" s="1"/>
      <c r="CU182" s="237">
        <v>130</v>
      </c>
      <c r="CV182" s="238">
        <f t="shared" si="168"/>
        <v>304892.22850973287</v>
      </c>
      <c r="CW182" s="238">
        <f t="shared" si="168"/>
        <v>4625.7706544143093</v>
      </c>
      <c r="CX182" s="238">
        <f t="shared" si="168"/>
        <v>3940.1111318933404</v>
      </c>
      <c r="CY182" s="238">
        <f t="shared" si="168"/>
        <v>685.65952252096952</v>
      </c>
      <c r="CZ182" s="238">
        <f t="shared" si="168"/>
        <v>592045.15307357674</v>
      </c>
      <c r="DB182" s="237">
        <v>130</v>
      </c>
      <c r="DC182" s="238">
        <f t="shared" si="169"/>
        <v>310027.94257716334</v>
      </c>
      <c r="DD182" s="238">
        <f t="shared" si="169"/>
        <v>4746.0470290889916</v>
      </c>
      <c r="DE182" s="238">
        <f t="shared" si="169"/>
        <v>3955.0163575091283</v>
      </c>
      <c r="DF182" s="238">
        <f t="shared" si="169"/>
        <v>791.03067157986322</v>
      </c>
      <c r="DG182" s="238">
        <f t="shared" si="169"/>
        <v>603221.03720504406</v>
      </c>
      <c r="DH182" s="247"/>
      <c r="DI182" s="237">
        <v>130</v>
      </c>
      <c r="DJ182" s="238">
        <f t="shared" si="170"/>
        <v>303360.83693190641</v>
      </c>
      <c r="DK182" s="238">
        <f t="shared" si="170"/>
        <v>4587.422601064809</v>
      </c>
      <c r="DL182" s="238">
        <f t="shared" si="170"/>
        <v>3941.8148887072589</v>
      </c>
      <c r="DM182" s="238">
        <f t="shared" si="170"/>
        <v>645.60771235754987</v>
      </c>
      <c r="DN182" s="238">
        <f t="shared" si="170"/>
        <v>588830.40562015108</v>
      </c>
      <c r="DP182" s="3">
        <f t="shared" ref="DP182:DP245" si="210">EDATE(DP181,1)</f>
        <v>3924</v>
      </c>
      <c r="DQ182" s="237">
        <v>130</v>
      </c>
      <c r="DR182" s="238">
        <f t="shared" ref="DR182:DR245" si="211">DR181-DT181</f>
        <v>0</v>
      </c>
      <c r="DS182" s="238">
        <f t="shared" ref="DS182:DS245" si="212">IF(DR182&lt;=0,0,$DR$48)</f>
        <v>0</v>
      </c>
      <c r="DT182" s="238">
        <f t="shared" si="33"/>
        <v>0</v>
      </c>
      <c r="DU182" s="238">
        <f t="shared" ref="DU182:DU245" si="213">DR182*$DR$44</f>
        <v>0</v>
      </c>
      <c r="DV182" s="239">
        <f t="shared" si="161"/>
        <v>0</v>
      </c>
      <c r="DX182" s="241">
        <f t="shared" si="173"/>
        <v>5.0099999999999999E-2</v>
      </c>
      <c r="DY182" s="241">
        <f t="shared" ref="DY182:DY245" si="214">DX182/12</f>
        <v>4.1749999999999999E-3</v>
      </c>
      <c r="DZ182" s="237">
        <v>130</v>
      </c>
      <c r="EA182" s="242">
        <f t="shared" si="162"/>
        <v>0</v>
      </c>
      <c r="EB182" s="242">
        <f t="shared" si="163"/>
        <v>0</v>
      </c>
      <c r="EC182" s="242">
        <f t="shared" si="34"/>
        <v>0</v>
      </c>
      <c r="ED182" s="242">
        <f t="shared" si="177"/>
        <v>0</v>
      </c>
      <c r="EE182" s="243">
        <f t="shared" ref="EE182:EE245" si="215">IF(EA182&gt;0,EE181+EB182,EE181)</f>
        <v>0</v>
      </c>
      <c r="EF182" s="248"/>
      <c r="EG182" s="241">
        <f t="shared" si="174"/>
        <v>5.4599999999999996E-2</v>
      </c>
      <c r="EH182" s="241">
        <f t="shared" ref="EH182:EH245" si="216">EG182/12</f>
        <v>4.5499999999999994E-3</v>
      </c>
      <c r="EI182" s="237">
        <v>130</v>
      </c>
      <c r="EJ182" s="242">
        <f t="shared" si="164"/>
        <v>0</v>
      </c>
      <c r="EK182" s="242">
        <f t="shared" si="165"/>
        <v>0</v>
      </c>
      <c r="EL182" s="242">
        <f t="shared" si="36"/>
        <v>0</v>
      </c>
      <c r="EM182" s="242">
        <f t="shared" si="178"/>
        <v>0</v>
      </c>
      <c r="EN182" s="243">
        <f t="shared" ref="EN182:EN245" si="217">IF(EJ182&gt;0,EN181+EK182,EN181)</f>
        <v>0</v>
      </c>
      <c r="EO182" s="248"/>
      <c r="EP182" s="241">
        <f t="shared" si="175"/>
        <v>3.4599999999999999E-2</v>
      </c>
      <c r="EQ182" s="241">
        <f t="shared" ref="EQ182:EQ245" si="218">EP182/12</f>
        <v>2.8833333333333332E-3</v>
      </c>
      <c r="ER182" s="237">
        <v>130</v>
      </c>
      <c r="ES182" s="242">
        <f t="shared" si="166"/>
        <v>0</v>
      </c>
      <c r="ET182" s="242">
        <f t="shared" si="167"/>
        <v>0</v>
      </c>
      <c r="EU182" s="242">
        <f t="shared" si="38"/>
        <v>0</v>
      </c>
      <c r="EV182" s="242">
        <f t="shared" si="179"/>
        <v>0</v>
      </c>
      <c r="EW182" s="243">
        <f t="shared" ref="EW182:EW245" si="219">IF(ES182&gt;0,EW181+ET182,EW181)</f>
        <v>0</v>
      </c>
    </row>
    <row r="183" spans="1:153" ht="14.25" customHeight="1" thickBot="1" x14ac:dyDescent="0.25">
      <c r="A183" s="3">
        <f t="shared" si="180"/>
        <v>3954</v>
      </c>
      <c r="B183" s="237">
        <v>131</v>
      </c>
      <c r="C183" s="238">
        <f t="shared" si="181"/>
        <v>181514.30643463691</v>
      </c>
      <c r="D183" s="238">
        <f t="shared" si="5"/>
        <v>3145.2470524113855</v>
      </c>
      <c r="E183" s="238">
        <f t="shared" si="6"/>
        <v>2726.755734798196</v>
      </c>
      <c r="F183" s="238">
        <f t="shared" si="7"/>
        <v>418.49131761318961</v>
      </c>
      <c r="G183" s="239">
        <f t="shared" si="182"/>
        <v>412027.3638658906</v>
      </c>
      <c r="I183" s="240">
        <f>VLOOKUP(K183,[2]תחזיות!$B$4:$H$1000,5)</f>
        <v>1.2359300000000047E-2</v>
      </c>
      <c r="J183" s="134">
        <f t="shared" si="8"/>
        <v>1.0299416666666706E-3</v>
      </c>
      <c r="K183" s="237">
        <v>131</v>
      </c>
      <c r="L183" s="242">
        <f t="shared" si="183"/>
        <v>12948.389741252853</v>
      </c>
      <c r="M183" s="242">
        <f t="shared" si="44"/>
        <v>269.33921974239712</v>
      </c>
      <c r="N183" s="242">
        <f t="shared" si="9"/>
        <v>249.25722639369479</v>
      </c>
      <c r="O183" s="242">
        <f t="shared" si="10"/>
        <v>20.08199334870233</v>
      </c>
      <c r="P183" s="243">
        <f t="shared" si="184"/>
        <v>33145.027214364309</v>
      </c>
      <c r="Q183" s="244"/>
      <c r="R183" s="240">
        <f>VLOOKUP(T183,[2]תחזיות!$B$4:$H$1000,7)</f>
        <v>2.1010810000000078E-2</v>
      </c>
      <c r="S183" s="134">
        <f t="shared" si="11"/>
        <v>1.7509008333333397E-3</v>
      </c>
      <c r="T183" s="237">
        <v>131</v>
      </c>
      <c r="U183" s="242">
        <f t="shared" si="185"/>
        <v>14080.347496371152</v>
      </c>
      <c r="V183" s="242">
        <f t="shared" si="47"/>
        <v>292.8850524395383</v>
      </c>
      <c r="W183" s="242">
        <f t="shared" si="12"/>
        <v>271.04747646137008</v>
      </c>
      <c r="X183" s="242">
        <f t="shared" si="48"/>
        <v>21.837575978168211</v>
      </c>
      <c r="Y183" s="243">
        <f t="shared" si="186"/>
        <v>34526.57405742268</v>
      </c>
      <c r="Z183" s="245"/>
      <c r="AA183" s="240">
        <f>VLOOKUP(AC183,[2]תחזיות!$B$4:$H$1000,6)</f>
        <v>1.1235727272727314E-2</v>
      </c>
      <c r="AB183" s="134">
        <f t="shared" si="13"/>
        <v>9.3631060606060945E-4</v>
      </c>
      <c r="AC183" s="237">
        <v>131</v>
      </c>
      <c r="AD183" s="242">
        <f t="shared" si="187"/>
        <v>12808.285288077837</v>
      </c>
      <c r="AE183" s="242">
        <f t="shared" si="51"/>
        <v>266.42490955752754</v>
      </c>
      <c r="AF183" s="242">
        <f t="shared" si="14"/>
        <v>246.56020783759203</v>
      </c>
      <c r="AG183" s="242">
        <f t="shared" si="52"/>
        <v>19.864701719935521</v>
      </c>
      <c r="AH183" s="243">
        <f t="shared" si="188"/>
        <v>32971.454003523773</v>
      </c>
      <c r="AI183" s="245"/>
      <c r="AJ183" s="241">
        <f t="shared" si="171"/>
        <v>4.2819999999999997E-2</v>
      </c>
      <c r="AK183" s="241">
        <f t="shared" si="189"/>
        <v>3.5683333333333331E-3</v>
      </c>
      <c r="AL183" s="240">
        <f>VLOOKUP(AN183,[2]תחזיות!$B$4:$H$1000,5)</f>
        <v>1.2359300000000047E-2</v>
      </c>
      <c r="AM183" s="134">
        <f t="shared" si="176"/>
        <v>1.0299416666666706E-3</v>
      </c>
      <c r="AN183" s="237">
        <v>131</v>
      </c>
      <c r="AO183" s="242">
        <f t="shared" si="190"/>
        <v>0</v>
      </c>
      <c r="AP183" s="242">
        <f t="shared" ref="AP183:AP246" si="220">IF(AN182=$AN$42,0,(PMT(AK183,$AN$42-AN182,AO183))*-1)</f>
        <v>0</v>
      </c>
      <c r="AQ183" s="242">
        <f t="shared" si="16"/>
        <v>0</v>
      </c>
      <c r="AR183" s="242">
        <f t="shared" si="191"/>
        <v>0</v>
      </c>
      <c r="AS183" s="243">
        <f t="shared" si="192"/>
        <v>0</v>
      </c>
      <c r="AT183" s="244"/>
      <c r="AU183" s="241">
        <f t="shared" si="172"/>
        <v>4.7620000000000003E-2</v>
      </c>
      <c r="AV183" s="241">
        <f t="shared" si="193"/>
        <v>3.9683333333333333E-3</v>
      </c>
      <c r="AW183" s="240">
        <f>VLOOKUP(AY183,[2]תחזיות!$B$4:$H$1000,7)</f>
        <v>2.1010810000000078E-2</v>
      </c>
      <c r="AX183" s="134">
        <f t="shared" si="17"/>
        <v>1.7509008333333397E-3</v>
      </c>
      <c r="AY183" s="237">
        <v>131</v>
      </c>
      <c r="AZ183" s="242">
        <f t="shared" si="194"/>
        <v>0</v>
      </c>
      <c r="BA183" s="242">
        <f t="shared" ref="BA183:BA246" si="221">IF(AY182=$AY$42,0,(PMT(AV183,$AY$42-AY182,AZ183))*-1)</f>
        <v>0</v>
      </c>
      <c r="BB183" s="242">
        <f t="shared" si="18"/>
        <v>0</v>
      </c>
      <c r="BC183" s="242">
        <f t="shared" si="195"/>
        <v>0</v>
      </c>
      <c r="BD183" s="243">
        <f t="shared" si="196"/>
        <v>0</v>
      </c>
      <c r="BE183" s="245"/>
      <c r="BF183" s="245"/>
      <c r="BG183" s="245"/>
      <c r="BH183" s="240">
        <f>VLOOKUP(BJ183,[2]תחזיות!$B$4:$H$1000,6)</f>
        <v>1.1235727272727314E-2</v>
      </c>
      <c r="BI183" s="134">
        <f t="shared" si="19"/>
        <v>9.3631060606060945E-4</v>
      </c>
      <c r="BJ183" s="237">
        <v>131</v>
      </c>
      <c r="BK183" s="242">
        <f t="shared" si="197"/>
        <v>0</v>
      </c>
      <c r="BL183" s="242">
        <f t="shared" ref="BL183:BL246" si="222">IF(BJ182=$BJ$42,0,(PMT($BJ$44,$BJ$42-BJ182,BK183))*-1)</f>
        <v>0</v>
      </c>
      <c r="BM183" s="242">
        <f t="shared" si="20"/>
        <v>0</v>
      </c>
      <c r="BN183" s="242">
        <f t="shared" si="65"/>
        <v>0</v>
      </c>
      <c r="BO183" s="243">
        <f t="shared" si="198"/>
        <v>0</v>
      </c>
      <c r="BP183" s="245"/>
      <c r="BQ183" s="246">
        <f>VLOOKUP(BT183,[2]תחזיות!$B$4:$E$1000,2)</f>
        <v>3.1963379999999958E-2</v>
      </c>
      <c r="BR183" s="134">
        <f t="shared" si="21"/>
        <v>2.2469483333333296E-3</v>
      </c>
      <c r="BS183" s="3">
        <f t="shared" si="199"/>
        <v>3954</v>
      </c>
      <c r="BT183" s="237">
        <v>131</v>
      </c>
      <c r="BU183" s="238">
        <f t="shared" si="200"/>
        <v>106502.74356680183</v>
      </c>
      <c r="BV183" s="238">
        <f t="shared" si="201"/>
        <v>1212.0190914739433</v>
      </c>
      <c r="BW183" s="238">
        <f t="shared" si="22"/>
        <v>972.71292932109088</v>
      </c>
      <c r="BX183" s="238">
        <f t="shared" si="23"/>
        <v>239.30616215285235</v>
      </c>
      <c r="BY183" s="239">
        <f t="shared" si="202"/>
        <v>151499.36735694963</v>
      </c>
      <c r="CA183" s="246">
        <f>VLOOKUP(CD183,[2]תחזיות!$B$4:$E$1000,4)</f>
        <v>4.2191661599999944E-2</v>
      </c>
      <c r="CB183" s="134">
        <f t="shared" si="24"/>
        <v>3.0993051333333289E-3</v>
      </c>
      <c r="CC183" s="3">
        <f t="shared" si="203"/>
        <v>3954</v>
      </c>
      <c r="CD183" s="237">
        <v>131</v>
      </c>
      <c r="CE183" s="238">
        <f t="shared" si="204"/>
        <v>110502.88249078771</v>
      </c>
      <c r="CF183" s="238">
        <f t="shared" si="205"/>
        <v>1309.2098855162458</v>
      </c>
      <c r="CG183" s="238">
        <f t="shared" si="25"/>
        <v>966.7277345644178</v>
      </c>
      <c r="CH183" s="238">
        <f t="shared" si="26"/>
        <v>342.48215095182798</v>
      </c>
      <c r="CI183" s="239">
        <f t="shared" si="206"/>
        <v>161414.44127209793</v>
      </c>
      <c r="CJ183" s="1"/>
      <c r="CK183" s="246">
        <f>VLOOKUP(CN183,[2]תחזיות!$B$4:$E$1000,3)</f>
        <v>2.7794243478260833E-2</v>
      </c>
      <c r="CL183" s="134">
        <f t="shared" si="27"/>
        <v>1.8995202898550694E-3</v>
      </c>
      <c r="CM183" s="3">
        <f t="shared" si="207"/>
        <v>3954</v>
      </c>
      <c r="CN183" s="237">
        <v>131</v>
      </c>
      <c r="CO183" s="238">
        <f t="shared" si="208"/>
        <v>105108.41163561266</v>
      </c>
      <c r="CP183" s="238">
        <f t="shared" ref="CP183:CP246" si="223">IF(CO183&lt;=0,0,(PMT(CL183,$CN$42-CN182,CO183))*-1)</f>
        <v>1176.4734079950902</v>
      </c>
      <c r="CQ183" s="238">
        <f t="shared" si="28"/>
        <v>976.8178474588052</v>
      </c>
      <c r="CR183" s="238">
        <f t="shared" si="29"/>
        <v>199.65556053628492</v>
      </c>
      <c r="CS183" s="239">
        <f t="shared" si="209"/>
        <v>148419.73312070069</v>
      </c>
      <c r="CT183" s="1"/>
      <c r="CU183" s="237">
        <v>131</v>
      </c>
      <c r="CV183" s="238">
        <f t="shared" si="168"/>
        <v>300965.43974269158</v>
      </c>
      <c r="CW183" s="238">
        <f t="shared" si="168"/>
        <v>4626.6053636277256</v>
      </c>
      <c r="CX183" s="238">
        <f t="shared" si="168"/>
        <v>3948.725890512982</v>
      </c>
      <c r="CY183" s="238">
        <f t="shared" si="168"/>
        <v>677.87947311474431</v>
      </c>
      <c r="CZ183" s="238">
        <f t="shared" si="168"/>
        <v>596671.75843720452</v>
      </c>
      <c r="DB183" s="237">
        <v>131</v>
      </c>
      <c r="DC183" s="238">
        <f t="shared" si="169"/>
        <v>306097.53642179578</v>
      </c>
      <c r="DD183" s="238">
        <f t="shared" si="169"/>
        <v>4747.3419903671693</v>
      </c>
      <c r="DE183" s="238">
        <f t="shared" si="169"/>
        <v>3964.530945823984</v>
      </c>
      <c r="DF183" s="238">
        <f t="shared" si="169"/>
        <v>782.81104454318574</v>
      </c>
      <c r="DG183" s="238">
        <f t="shared" si="169"/>
        <v>607968.37919541122</v>
      </c>
      <c r="DH183" s="247"/>
      <c r="DI183" s="237">
        <v>131</v>
      </c>
      <c r="DJ183" s="238">
        <f t="shared" si="170"/>
        <v>299431.00335832743</v>
      </c>
      <c r="DK183" s="238">
        <f t="shared" si="170"/>
        <v>4588.1453699640033</v>
      </c>
      <c r="DL183" s="238">
        <f t="shared" si="170"/>
        <v>3950.1337900945932</v>
      </c>
      <c r="DM183" s="238">
        <f t="shared" si="170"/>
        <v>638.01157986941007</v>
      </c>
      <c r="DN183" s="238">
        <f t="shared" si="170"/>
        <v>593418.55099011504</v>
      </c>
      <c r="DP183" s="3">
        <f t="shared" si="210"/>
        <v>3954</v>
      </c>
      <c r="DQ183" s="237">
        <v>131</v>
      </c>
      <c r="DR183" s="238">
        <f t="shared" si="211"/>
        <v>0</v>
      </c>
      <c r="DS183" s="238">
        <f t="shared" si="212"/>
        <v>0</v>
      </c>
      <c r="DT183" s="238">
        <f t="shared" si="33"/>
        <v>0</v>
      </c>
      <c r="DU183" s="238">
        <f t="shared" si="213"/>
        <v>0</v>
      </c>
      <c r="DV183" s="239">
        <f t="shared" ref="DV183:DV246" si="224">IF(DR183&gt;0,DV182+DS183,DV182)</f>
        <v>0</v>
      </c>
      <c r="DX183" s="241">
        <f t="shared" si="173"/>
        <v>5.0099999999999999E-2</v>
      </c>
      <c r="DY183" s="241">
        <f t="shared" si="214"/>
        <v>4.1749999999999999E-3</v>
      </c>
      <c r="DZ183" s="237">
        <v>131</v>
      </c>
      <c r="EA183" s="242">
        <f t="shared" ref="EA183:EA246" si="225">(EA182-EC182)</f>
        <v>0</v>
      </c>
      <c r="EB183" s="242">
        <f t="shared" ref="EB183:EB246" si="226">IF(DZ182&gt;=$DZ$42,0,(PMT(DY183,$DZ$42-DZ182,EA183))*-1)</f>
        <v>0</v>
      </c>
      <c r="EC183" s="242">
        <f t="shared" si="34"/>
        <v>0</v>
      </c>
      <c r="ED183" s="242">
        <f t="shared" si="177"/>
        <v>0</v>
      </c>
      <c r="EE183" s="243">
        <f t="shared" si="215"/>
        <v>0</v>
      </c>
      <c r="EF183" s="248"/>
      <c r="EG183" s="241">
        <f t="shared" si="174"/>
        <v>5.4599999999999996E-2</v>
      </c>
      <c r="EH183" s="241">
        <f t="shared" si="216"/>
        <v>4.5499999999999994E-3</v>
      </c>
      <c r="EI183" s="237">
        <v>131</v>
      </c>
      <c r="EJ183" s="242">
        <f t="shared" ref="EJ183:EJ246" si="227">(EJ182-EL182)</f>
        <v>0</v>
      </c>
      <c r="EK183" s="242">
        <f t="shared" ref="EK183:EK246" si="228">IF(EI182&gt;=$EI$42,0,(PMT(EH183,$EI$42-EI182,EJ183))*-1)</f>
        <v>0</v>
      </c>
      <c r="EL183" s="242">
        <f t="shared" si="36"/>
        <v>0</v>
      </c>
      <c r="EM183" s="242">
        <f t="shared" si="178"/>
        <v>0</v>
      </c>
      <c r="EN183" s="243">
        <f t="shared" si="217"/>
        <v>0</v>
      </c>
      <c r="EO183" s="248"/>
      <c r="EP183" s="241">
        <f t="shared" si="175"/>
        <v>3.4599999999999999E-2</v>
      </c>
      <c r="EQ183" s="241">
        <f t="shared" si="218"/>
        <v>2.8833333333333332E-3</v>
      </c>
      <c r="ER183" s="237">
        <v>131</v>
      </c>
      <c r="ES183" s="242">
        <f t="shared" ref="ES183:ES246" si="229">(ES182-EU182)</f>
        <v>0</v>
      </c>
      <c r="ET183" s="242">
        <f t="shared" ref="ET183:ET246" si="230">IF(ER182&gt;=$ER$42,0,(PMT(EQ183,$ER$42-ER182,ES183))*-1)</f>
        <v>0</v>
      </c>
      <c r="EU183" s="242">
        <f t="shared" si="38"/>
        <v>0</v>
      </c>
      <c r="EV183" s="242">
        <f t="shared" si="179"/>
        <v>0</v>
      </c>
      <c r="EW183" s="243">
        <f t="shared" si="219"/>
        <v>0</v>
      </c>
    </row>
    <row r="184" spans="1:153" ht="14.25" customHeight="1" thickBot="1" x14ac:dyDescent="0.25">
      <c r="A184" s="3">
        <f t="shared" si="180"/>
        <v>3985</v>
      </c>
      <c r="B184" s="237">
        <v>132</v>
      </c>
      <c r="C184" s="238">
        <f t="shared" si="181"/>
        <v>178787.5506998387</v>
      </c>
      <c r="D184" s="238">
        <f t="shared" si="5"/>
        <v>3145.2470524113855</v>
      </c>
      <c r="E184" s="238">
        <f t="shared" si="6"/>
        <v>2733.0424216312031</v>
      </c>
      <c r="F184" s="238">
        <f t="shared" si="7"/>
        <v>412.20463078018264</v>
      </c>
      <c r="G184" s="239">
        <f t="shared" si="182"/>
        <v>415172.61091830197</v>
      </c>
      <c r="I184" s="240">
        <f>VLOOKUP(K184,[2]תחזיות!$B$4:$H$1000,5)</f>
        <v>1.2372300000000048E-2</v>
      </c>
      <c r="J184" s="134">
        <f t="shared" si="8"/>
        <v>1.031025000000004E-3</v>
      </c>
      <c r="K184" s="237">
        <v>132</v>
      </c>
      <c r="L184" s="242">
        <f t="shared" si="183"/>
        <v>12712.225637960291</v>
      </c>
      <c r="M184" s="242">
        <f t="shared" si="44"/>
        <v>269.616915211432</v>
      </c>
      <c r="N184" s="242">
        <f t="shared" si="9"/>
        <v>249.90119489329916</v>
      </c>
      <c r="O184" s="242">
        <f t="shared" si="10"/>
        <v>19.715720318132849</v>
      </c>
      <c r="P184" s="243">
        <f t="shared" si="184"/>
        <v>33414.644129575739</v>
      </c>
      <c r="Q184" s="244"/>
      <c r="R184" s="240">
        <f>VLOOKUP(T184,[2]תחזיות!$B$4:$H$1000,7)</f>
        <v>2.1032910000000082E-2</v>
      </c>
      <c r="S184" s="134">
        <f t="shared" si="11"/>
        <v>1.7527425000000067E-3</v>
      </c>
      <c r="T184" s="237">
        <v>132</v>
      </c>
      <c r="U184" s="242">
        <f t="shared" si="185"/>
        <v>13833.504166949928</v>
      </c>
      <c r="V184" s="242">
        <f t="shared" si="47"/>
        <v>293.39840451856372</v>
      </c>
      <c r="W184" s="242">
        <f t="shared" si="12"/>
        <v>271.94366425963676</v>
      </c>
      <c r="X184" s="242">
        <f t="shared" si="48"/>
        <v>21.454740258926957</v>
      </c>
      <c r="Y184" s="243">
        <f t="shared" si="186"/>
        <v>34819.972461941245</v>
      </c>
      <c r="Z184" s="245"/>
      <c r="AA184" s="240">
        <f>VLOOKUP(AC184,[2]תחזיות!$B$4:$H$1000,6)</f>
        <v>1.1247545454545498E-2</v>
      </c>
      <c r="AB184" s="134">
        <f t="shared" si="13"/>
        <v>9.3729545454545812E-4</v>
      </c>
      <c r="AC184" s="237">
        <v>132</v>
      </c>
      <c r="AD184" s="242">
        <f t="shared" si="187"/>
        <v>12573.499128059204</v>
      </c>
      <c r="AE184" s="242">
        <f t="shared" si="51"/>
        <v>266.6746284142335</v>
      </c>
      <c r="AF184" s="242">
        <f t="shared" si="14"/>
        <v>247.17406263691947</v>
      </c>
      <c r="AG184" s="242">
        <f t="shared" si="52"/>
        <v>19.50056577731403</v>
      </c>
      <c r="AH184" s="243">
        <f t="shared" si="188"/>
        <v>33238.128631938009</v>
      </c>
      <c r="AI184" s="245"/>
      <c r="AJ184" s="241">
        <f t="shared" si="171"/>
        <v>4.2819999999999997E-2</v>
      </c>
      <c r="AK184" s="241">
        <f t="shared" si="189"/>
        <v>3.5683333333333331E-3</v>
      </c>
      <c r="AL184" s="240">
        <f>VLOOKUP(AN184,[2]תחזיות!$B$4:$H$1000,5)</f>
        <v>1.2372300000000048E-2</v>
      </c>
      <c r="AM184" s="134">
        <f t="shared" si="176"/>
        <v>1.031025000000004E-3</v>
      </c>
      <c r="AN184" s="237">
        <v>132</v>
      </c>
      <c r="AO184" s="242">
        <f t="shared" si="190"/>
        <v>0</v>
      </c>
      <c r="AP184" s="242">
        <f t="shared" si="220"/>
        <v>0</v>
      </c>
      <c r="AQ184" s="242">
        <f t="shared" si="16"/>
        <v>0</v>
      </c>
      <c r="AR184" s="242">
        <f t="shared" si="191"/>
        <v>0</v>
      </c>
      <c r="AS184" s="243">
        <f t="shared" si="192"/>
        <v>0</v>
      </c>
      <c r="AT184" s="244"/>
      <c r="AU184" s="241">
        <f t="shared" si="172"/>
        <v>4.7620000000000003E-2</v>
      </c>
      <c r="AV184" s="241">
        <f t="shared" si="193"/>
        <v>3.9683333333333333E-3</v>
      </c>
      <c r="AW184" s="240">
        <f>VLOOKUP(AY184,[2]תחזיות!$B$4:$H$1000,7)</f>
        <v>2.1032910000000082E-2</v>
      </c>
      <c r="AX184" s="134">
        <f t="shared" si="17"/>
        <v>1.7527425000000067E-3</v>
      </c>
      <c r="AY184" s="237">
        <v>132</v>
      </c>
      <c r="AZ184" s="242">
        <f t="shared" si="194"/>
        <v>0</v>
      </c>
      <c r="BA184" s="242">
        <f t="shared" si="221"/>
        <v>0</v>
      </c>
      <c r="BB184" s="242">
        <f t="shared" si="18"/>
        <v>0</v>
      </c>
      <c r="BC184" s="242">
        <f t="shared" si="195"/>
        <v>0</v>
      </c>
      <c r="BD184" s="243">
        <f t="shared" si="196"/>
        <v>0</v>
      </c>
      <c r="BE184" s="245"/>
      <c r="BF184" s="245"/>
      <c r="BG184" s="245"/>
      <c r="BH184" s="240">
        <f>VLOOKUP(BJ184,[2]תחזיות!$B$4:$H$1000,6)</f>
        <v>1.1247545454545498E-2</v>
      </c>
      <c r="BI184" s="134">
        <f t="shared" si="19"/>
        <v>9.3729545454545812E-4</v>
      </c>
      <c r="BJ184" s="237">
        <v>132</v>
      </c>
      <c r="BK184" s="242">
        <f t="shared" si="197"/>
        <v>0</v>
      </c>
      <c r="BL184" s="242">
        <f t="shared" si="222"/>
        <v>0</v>
      </c>
      <c r="BM184" s="242">
        <f t="shared" si="20"/>
        <v>0</v>
      </c>
      <c r="BN184" s="242">
        <f t="shared" si="65"/>
        <v>0</v>
      </c>
      <c r="BO184" s="243">
        <f t="shared" si="198"/>
        <v>0</v>
      </c>
      <c r="BP184" s="245"/>
      <c r="BQ184" s="246">
        <f>VLOOKUP(BT184,[2]תחזיות!$B$4:$E$1000,2)</f>
        <v>3.2079379999999956E-2</v>
      </c>
      <c r="BR184" s="134">
        <f t="shared" si="21"/>
        <v>2.2566149999999961E-3</v>
      </c>
      <c r="BS184" s="3">
        <f t="shared" si="199"/>
        <v>3985</v>
      </c>
      <c r="BT184" s="237">
        <v>132</v>
      </c>
      <c r="BU184" s="238">
        <f t="shared" si="200"/>
        <v>105530.03063748074</v>
      </c>
      <c r="BV184" s="238">
        <f t="shared" si="201"/>
        <v>1212.571422796545</v>
      </c>
      <c r="BW184" s="238">
        <f t="shared" si="22"/>
        <v>974.43077270954677</v>
      </c>
      <c r="BX184" s="238">
        <f t="shared" si="23"/>
        <v>238.14065008699819</v>
      </c>
      <c r="BY184" s="239">
        <f t="shared" si="202"/>
        <v>152711.93877974618</v>
      </c>
      <c r="CA184" s="246">
        <f>VLOOKUP(CD184,[2]תחזיות!$B$4:$E$1000,4)</f>
        <v>4.2344781599999944E-2</v>
      </c>
      <c r="CB184" s="134">
        <f t="shared" si="24"/>
        <v>3.112065133333329E-3</v>
      </c>
      <c r="CC184" s="3">
        <f t="shared" si="203"/>
        <v>3985</v>
      </c>
      <c r="CD184" s="237">
        <v>132</v>
      </c>
      <c r="CE184" s="238">
        <f t="shared" si="204"/>
        <v>109536.1547562233</v>
      </c>
      <c r="CF184" s="238">
        <f t="shared" si="205"/>
        <v>1309.9857254906287</v>
      </c>
      <c r="CG184" s="238">
        <f t="shared" si="25"/>
        <v>969.10207743438252</v>
      </c>
      <c r="CH184" s="238">
        <f t="shared" si="26"/>
        <v>340.88364805624622</v>
      </c>
      <c r="CI184" s="239">
        <f t="shared" si="206"/>
        <v>162724.42699758857</v>
      </c>
      <c r="CJ184" s="1"/>
      <c r="CK184" s="246">
        <f>VLOOKUP(CN184,[2]תחזיות!$B$4:$E$1000,3)</f>
        <v>2.7895113043478224E-2</v>
      </c>
      <c r="CL184" s="134">
        <f t="shared" si="27"/>
        <v>1.9079260869565185E-3</v>
      </c>
      <c r="CM184" s="3">
        <f t="shared" si="207"/>
        <v>3985</v>
      </c>
      <c r="CN184" s="237">
        <v>132</v>
      </c>
      <c r="CO184" s="238">
        <f t="shared" si="208"/>
        <v>104131.59378815386</v>
      </c>
      <c r="CP184" s="238">
        <f t="shared" si="223"/>
        <v>1176.9424419518796</v>
      </c>
      <c r="CQ184" s="238">
        <f t="shared" si="28"/>
        <v>978.26705768710144</v>
      </c>
      <c r="CR184" s="238">
        <f t="shared" si="29"/>
        <v>198.6753842647781</v>
      </c>
      <c r="CS184" s="239">
        <f t="shared" si="209"/>
        <v>149596.67556265258</v>
      </c>
      <c r="CT184" s="1"/>
      <c r="CU184" s="237">
        <v>132</v>
      </c>
      <c r="CV184" s="238">
        <f t="shared" si="168"/>
        <v>297029.8069752797</v>
      </c>
      <c r="CW184" s="238">
        <f t="shared" si="168"/>
        <v>4627.4353904193631</v>
      </c>
      <c r="CX184" s="238">
        <f t="shared" si="168"/>
        <v>3957.374389234049</v>
      </c>
      <c r="CY184" s="238">
        <f t="shared" si="168"/>
        <v>670.06100118531367</v>
      </c>
      <c r="CZ184" s="238">
        <f t="shared" si="168"/>
        <v>601299.19382762397</v>
      </c>
      <c r="DB184" s="237">
        <v>132</v>
      </c>
      <c r="DC184" s="238">
        <f t="shared" si="169"/>
        <v>302157.20962301194</v>
      </c>
      <c r="DD184" s="238">
        <f t="shared" si="169"/>
        <v>4748.6311824205777</v>
      </c>
      <c r="DE184" s="238">
        <f t="shared" si="169"/>
        <v>3974.0881633252225</v>
      </c>
      <c r="DF184" s="238">
        <f t="shared" si="169"/>
        <v>774.54301909535582</v>
      </c>
      <c r="DG184" s="238">
        <f t="shared" si="169"/>
        <v>612717.01037783176</v>
      </c>
      <c r="DH184" s="247"/>
      <c r="DI184" s="237">
        <v>132</v>
      </c>
      <c r="DJ184" s="238">
        <f t="shared" si="170"/>
        <v>295492.64361605176</v>
      </c>
      <c r="DK184" s="238">
        <f t="shared" si="170"/>
        <v>4588.8641227774988</v>
      </c>
      <c r="DL184" s="238">
        <f t="shared" si="170"/>
        <v>3958.4835419552242</v>
      </c>
      <c r="DM184" s="238">
        <f t="shared" si="170"/>
        <v>630.38058082227474</v>
      </c>
      <c r="DN184" s="238">
        <f t="shared" si="170"/>
        <v>598007.41511289263</v>
      </c>
      <c r="DP184" s="3">
        <f t="shared" si="210"/>
        <v>3985</v>
      </c>
      <c r="DQ184" s="237">
        <v>132</v>
      </c>
      <c r="DR184" s="238">
        <f t="shared" si="211"/>
        <v>0</v>
      </c>
      <c r="DS184" s="238">
        <f t="shared" si="212"/>
        <v>0</v>
      </c>
      <c r="DT184" s="238">
        <f t="shared" si="33"/>
        <v>0</v>
      </c>
      <c r="DU184" s="238">
        <f t="shared" si="213"/>
        <v>0</v>
      </c>
      <c r="DV184" s="239">
        <f t="shared" si="224"/>
        <v>0</v>
      </c>
      <c r="DX184" s="241">
        <f t="shared" si="173"/>
        <v>5.0099999999999999E-2</v>
      </c>
      <c r="DY184" s="241">
        <f t="shared" si="214"/>
        <v>4.1749999999999999E-3</v>
      </c>
      <c r="DZ184" s="237">
        <v>132</v>
      </c>
      <c r="EA184" s="242">
        <f t="shared" si="225"/>
        <v>0</v>
      </c>
      <c r="EB184" s="242">
        <f t="shared" si="226"/>
        <v>0</v>
      </c>
      <c r="EC184" s="242">
        <f t="shared" si="34"/>
        <v>0</v>
      </c>
      <c r="ED184" s="242">
        <f t="shared" si="177"/>
        <v>0</v>
      </c>
      <c r="EE184" s="243">
        <f t="shared" si="215"/>
        <v>0</v>
      </c>
      <c r="EF184" s="248"/>
      <c r="EG184" s="241">
        <f t="shared" si="174"/>
        <v>5.4599999999999996E-2</v>
      </c>
      <c r="EH184" s="241">
        <f t="shared" si="216"/>
        <v>4.5499999999999994E-3</v>
      </c>
      <c r="EI184" s="237">
        <v>132</v>
      </c>
      <c r="EJ184" s="242">
        <f t="shared" si="227"/>
        <v>0</v>
      </c>
      <c r="EK184" s="242">
        <f t="shared" si="228"/>
        <v>0</v>
      </c>
      <c r="EL184" s="242">
        <f t="shared" si="36"/>
        <v>0</v>
      </c>
      <c r="EM184" s="242">
        <f t="shared" si="178"/>
        <v>0</v>
      </c>
      <c r="EN184" s="243">
        <f t="shared" si="217"/>
        <v>0</v>
      </c>
      <c r="EO184" s="248"/>
      <c r="EP184" s="241">
        <f t="shared" si="175"/>
        <v>3.4599999999999999E-2</v>
      </c>
      <c r="EQ184" s="241">
        <f t="shared" si="218"/>
        <v>2.8833333333333332E-3</v>
      </c>
      <c r="ER184" s="237">
        <v>132</v>
      </c>
      <c r="ES184" s="242">
        <f t="shared" si="229"/>
        <v>0</v>
      </c>
      <c r="ET184" s="242">
        <f t="shared" si="230"/>
        <v>0</v>
      </c>
      <c r="EU184" s="242">
        <f t="shared" si="38"/>
        <v>0</v>
      </c>
      <c r="EV184" s="242">
        <f t="shared" si="179"/>
        <v>0</v>
      </c>
      <c r="EW184" s="243">
        <f t="shared" si="219"/>
        <v>0</v>
      </c>
    </row>
    <row r="185" spans="1:153" ht="14.25" customHeight="1" thickBot="1" x14ac:dyDescent="0.25">
      <c r="A185" s="3">
        <f t="shared" si="180"/>
        <v>4015</v>
      </c>
      <c r="B185" s="237">
        <v>133</v>
      </c>
      <c r="C185" s="238">
        <f t="shared" si="181"/>
        <v>176054.5082782075</v>
      </c>
      <c r="D185" s="238">
        <f t="shared" si="5"/>
        <v>3145.2470524113855</v>
      </c>
      <c r="E185" s="238">
        <f t="shared" si="6"/>
        <v>2739.3436027699636</v>
      </c>
      <c r="F185" s="238">
        <f t="shared" si="7"/>
        <v>405.90344964142184</v>
      </c>
      <c r="G185" s="239">
        <f t="shared" si="182"/>
        <v>418317.85797071335</v>
      </c>
      <c r="I185" s="240">
        <f>VLOOKUP(K185,[2]תחזיות!$B$4:$H$1000,5)</f>
        <v>1.2385300000000049E-2</v>
      </c>
      <c r="J185" s="134">
        <f t="shared" si="8"/>
        <v>1.0321083333333374E-3</v>
      </c>
      <c r="K185" s="237">
        <v>133</v>
      </c>
      <c r="L185" s="242">
        <f t="shared" si="183"/>
        <v>12475.186911977386</v>
      </c>
      <c r="M185" s="242">
        <f t="shared" si="44"/>
        <v>269.89518907642946</v>
      </c>
      <c r="N185" s="242">
        <f t="shared" si="9"/>
        <v>250.54709826387196</v>
      </c>
      <c r="O185" s="242">
        <f t="shared" si="10"/>
        <v>19.348090812557508</v>
      </c>
      <c r="P185" s="243">
        <f t="shared" si="184"/>
        <v>33684.539318652169</v>
      </c>
      <c r="Q185" s="244"/>
      <c r="R185" s="240">
        <f>VLOOKUP(T185,[2]תחזיות!$B$4:$H$1000,7)</f>
        <v>2.1055010000000082E-2</v>
      </c>
      <c r="S185" s="134">
        <f t="shared" si="11"/>
        <v>1.7545841666666735E-3</v>
      </c>
      <c r="T185" s="237">
        <v>133</v>
      </c>
      <c r="U185" s="242">
        <f t="shared" si="185"/>
        <v>13585.355402023602</v>
      </c>
      <c r="V185" s="242">
        <f t="shared" si="47"/>
        <v>293.91319671365727</v>
      </c>
      <c r="W185" s="242">
        <f t="shared" si="12"/>
        <v>272.84331680774108</v>
      </c>
      <c r="X185" s="242">
        <f t="shared" si="48"/>
        <v>21.069879905916224</v>
      </c>
      <c r="Y185" s="243">
        <f t="shared" si="186"/>
        <v>35113.885658654901</v>
      </c>
      <c r="Z185" s="245"/>
      <c r="AA185" s="240">
        <f>VLOOKUP(AC185,[2]תחזיות!$B$4:$H$1000,6)</f>
        <v>1.125936363636368E-2</v>
      </c>
      <c r="AB185" s="134">
        <f t="shared" si="13"/>
        <v>9.3828030303030668E-4</v>
      </c>
      <c r="AC185" s="237">
        <v>133</v>
      </c>
      <c r="AD185" s="242">
        <f t="shared" si="187"/>
        <v>12337.890613439919</v>
      </c>
      <c r="AE185" s="242">
        <f t="shared" si="51"/>
        <v>266.92484396539248</v>
      </c>
      <c r="AF185" s="242">
        <f t="shared" si="14"/>
        <v>247.7896895417704</v>
      </c>
      <c r="AG185" s="242">
        <f t="shared" si="52"/>
        <v>19.135154423622083</v>
      </c>
      <c r="AH185" s="243">
        <f t="shared" si="188"/>
        <v>33505.053475903398</v>
      </c>
      <c r="AI185" s="245"/>
      <c r="AJ185" s="241">
        <f t="shared" si="171"/>
        <v>4.2819999999999997E-2</v>
      </c>
      <c r="AK185" s="241">
        <f t="shared" si="189"/>
        <v>3.5683333333333331E-3</v>
      </c>
      <c r="AL185" s="240">
        <f>VLOOKUP(AN185,[2]תחזיות!$B$4:$H$1000,5)</f>
        <v>1.2385300000000049E-2</v>
      </c>
      <c r="AM185" s="134">
        <f t="shared" si="176"/>
        <v>1.0321083333333374E-3</v>
      </c>
      <c r="AN185" s="237">
        <v>133</v>
      </c>
      <c r="AO185" s="242">
        <f t="shared" si="190"/>
        <v>0</v>
      </c>
      <c r="AP185" s="242">
        <f t="shared" si="220"/>
        <v>0</v>
      </c>
      <c r="AQ185" s="242">
        <f t="shared" si="16"/>
        <v>0</v>
      </c>
      <c r="AR185" s="242">
        <f t="shared" si="191"/>
        <v>0</v>
      </c>
      <c r="AS185" s="243">
        <f t="shared" si="192"/>
        <v>0</v>
      </c>
      <c r="AT185" s="244"/>
      <c r="AU185" s="241">
        <f t="shared" si="172"/>
        <v>4.7620000000000003E-2</v>
      </c>
      <c r="AV185" s="241">
        <f t="shared" si="193"/>
        <v>3.9683333333333333E-3</v>
      </c>
      <c r="AW185" s="240">
        <f>VLOOKUP(AY185,[2]תחזיות!$B$4:$H$1000,7)</f>
        <v>2.1055010000000082E-2</v>
      </c>
      <c r="AX185" s="134">
        <f t="shared" si="17"/>
        <v>1.7545841666666735E-3</v>
      </c>
      <c r="AY185" s="237">
        <v>133</v>
      </c>
      <c r="AZ185" s="242">
        <f t="shared" si="194"/>
        <v>0</v>
      </c>
      <c r="BA185" s="242">
        <f t="shared" si="221"/>
        <v>0</v>
      </c>
      <c r="BB185" s="242">
        <f t="shared" si="18"/>
        <v>0</v>
      </c>
      <c r="BC185" s="242">
        <f t="shared" si="195"/>
        <v>0</v>
      </c>
      <c r="BD185" s="243">
        <f t="shared" si="196"/>
        <v>0</v>
      </c>
      <c r="BE185" s="245"/>
      <c r="BF185" s="245"/>
      <c r="BG185" s="245"/>
      <c r="BH185" s="240">
        <f>VLOOKUP(BJ185,[2]תחזיות!$B$4:$H$1000,6)</f>
        <v>1.125936363636368E-2</v>
      </c>
      <c r="BI185" s="134">
        <f t="shared" si="19"/>
        <v>9.3828030303030668E-4</v>
      </c>
      <c r="BJ185" s="237">
        <v>133</v>
      </c>
      <c r="BK185" s="242">
        <f t="shared" si="197"/>
        <v>0</v>
      </c>
      <c r="BL185" s="242">
        <f t="shared" si="222"/>
        <v>0</v>
      </c>
      <c r="BM185" s="242">
        <f t="shared" si="20"/>
        <v>0</v>
      </c>
      <c r="BN185" s="242">
        <f t="shared" si="65"/>
        <v>0</v>
      </c>
      <c r="BO185" s="243">
        <f t="shared" si="198"/>
        <v>0</v>
      </c>
      <c r="BP185" s="245"/>
      <c r="BQ185" s="246">
        <f>VLOOKUP(BT185,[2]תחזיות!$B$4:$E$1000,2)</f>
        <v>3.2195379999999954E-2</v>
      </c>
      <c r="BR185" s="134">
        <f t="shared" si="21"/>
        <v>2.2662816666666626E-3</v>
      </c>
      <c r="BS185" s="3">
        <f t="shared" si="199"/>
        <v>4015</v>
      </c>
      <c r="BT185" s="237">
        <v>133</v>
      </c>
      <c r="BU185" s="238">
        <f t="shared" si="200"/>
        <v>104555.5998647712</v>
      </c>
      <c r="BV185" s="238">
        <f t="shared" si="201"/>
        <v>1213.1184864494383</v>
      </c>
      <c r="BW185" s="238">
        <f t="shared" si="22"/>
        <v>976.16604732857195</v>
      </c>
      <c r="BX185" s="238">
        <f t="shared" si="23"/>
        <v>236.95243912086636</v>
      </c>
      <c r="BY185" s="239">
        <f t="shared" si="202"/>
        <v>153925.05726619562</v>
      </c>
      <c r="CA185" s="246">
        <f>VLOOKUP(CD185,[2]תחזיות!$B$4:$E$1000,4)</f>
        <v>4.2497901599999943E-2</v>
      </c>
      <c r="CB185" s="134">
        <f t="shared" si="24"/>
        <v>3.1248251333333287E-3</v>
      </c>
      <c r="CC185" s="3">
        <f t="shared" si="203"/>
        <v>4015</v>
      </c>
      <c r="CD185" s="237">
        <v>133</v>
      </c>
      <c r="CE185" s="238">
        <f t="shared" si="204"/>
        <v>108567.05267878892</v>
      </c>
      <c r="CF185" s="238">
        <f t="shared" si="205"/>
        <v>1310.7543456272742</v>
      </c>
      <c r="CG185" s="238">
        <f t="shared" si="25"/>
        <v>971.50129076467113</v>
      </c>
      <c r="CH185" s="238">
        <f t="shared" si="26"/>
        <v>339.25305486260311</v>
      </c>
      <c r="CI185" s="239">
        <f t="shared" si="206"/>
        <v>164035.18134321584</v>
      </c>
      <c r="CJ185" s="1"/>
      <c r="CK185" s="246">
        <f>VLOOKUP(CN185,[2]תחזיות!$B$4:$E$1000,3)</f>
        <v>2.7995982608695614E-2</v>
      </c>
      <c r="CL185" s="134">
        <f t="shared" si="27"/>
        <v>1.9163318840579677E-3</v>
      </c>
      <c r="CM185" s="3">
        <f t="shared" si="207"/>
        <v>4015</v>
      </c>
      <c r="CN185" s="237">
        <v>133</v>
      </c>
      <c r="CO185" s="238">
        <f t="shared" si="208"/>
        <v>103153.32673046675</v>
      </c>
      <c r="CP185" s="238">
        <f t="shared" si="223"/>
        <v>1177.4069581673891</v>
      </c>
      <c r="CQ185" s="238">
        <f t="shared" si="28"/>
        <v>979.73094920714664</v>
      </c>
      <c r="CR185" s="238">
        <f t="shared" si="29"/>
        <v>197.67600896024248</v>
      </c>
      <c r="CS185" s="239">
        <f t="shared" si="209"/>
        <v>150774.08252081997</v>
      </c>
      <c r="CT185" s="1"/>
      <c r="CU185" s="237">
        <v>133</v>
      </c>
      <c r="CV185" s="238">
        <f t="shared" si="168"/>
        <v>293085.29505495611</v>
      </c>
      <c r="CW185" s="238">
        <f t="shared" si="168"/>
        <v>4628.2607279372533</v>
      </c>
      <c r="CX185" s="238">
        <f t="shared" si="168"/>
        <v>3966.0567483624072</v>
      </c>
      <c r="CY185" s="238">
        <f t="shared" si="168"/>
        <v>662.20397957484579</v>
      </c>
      <c r="CZ185" s="238">
        <f t="shared" si="168"/>
        <v>605927.45455556107</v>
      </c>
      <c r="DB185" s="237">
        <v>133</v>
      </c>
      <c r="DC185" s="238">
        <f t="shared" si="169"/>
        <v>298206.91635902005</v>
      </c>
      <c r="DD185" s="238">
        <f t="shared" si="169"/>
        <v>4749.9145947523175</v>
      </c>
      <c r="DE185" s="238">
        <f t="shared" si="169"/>
        <v>3983.6882103423759</v>
      </c>
      <c r="DF185" s="238">
        <f t="shared" si="169"/>
        <v>766.22638440994115</v>
      </c>
      <c r="DG185" s="238">
        <f t="shared" si="169"/>
        <v>617466.92497258412</v>
      </c>
      <c r="DH185" s="247"/>
      <c r="DI185" s="237">
        <v>133</v>
      </c>
      <c r="DJ185" s="238">
        <f t="shared" si="170"/>
        <v>291545.7256221142</v>
      </c>
      <c r="DK185" s="238">
        <f t="shared" si="170"/>
        <v>4589.5788545441674</v>
      </c>
      <c r="DL185" s="238">
        <f t="shared" si="170"/>
        <v>3966.8642415188806</v>
      </c>
      <c r="DM185" s="238">
        <f t="shared" si="170"/>
        <v>622.71461302528644</v>
      </c>
      <c r="DN185" s="238">
        <f t="shared" si="170"/>
        <v>602596.99396743672</v>
      </c>
      <c r="DP185" s="3">
        <f t="shared" si="210"/>
        <v>4015</v>
      </c>
      <c r="DQ185" s="237">
        <v>133</v>
      </c>
      <c r="DR185" s="238">
        <f t="shared" si="211"/>
        <v>0</v>
      </c>
      <c r="DS185" s="238">
        <f t="shared" si="212"/>
        <v>0</v>
      </c>
      <c r="DT185" s="238">
        <f t="shared" si="33"/>
        <v>0</v>
      </c>
      <c r="DU185" s="238">
        <f t="shared" si="213"/>
        <v>0</v>
      </c>
      <c r="DV185" s="239">
        <f t="shared" si="224"/>
        <v>0</v>
      </c>
      <c r="DX185" s="241">
        <f t="shared" si="173"/>
        <v>5.0099999999999999E-2</v>
      </c>
      <c r="DY185" s="241">
        <f t="shared" si="214"/>
        <v>4.1749999999999999E-3</v>
      </c>
      <c r="DZ185" s="237">
        <v>133</v>
      </c>
      <c r="EA185" s="242">
        <f t="shared" si="225"/>
        <v>0</v>
      </c>
      <c r="EB185" s="242">
        <f t="shared" si="226"/>
        <v>0</v>
      </c>
      <c r="EC185" s="242">
        <f t="shared" si="34"/>
        <v>0</v>
      </c>
      <c r="ED185" s="242">
        <f t="shared" si="177"/>
        <v>0</v>
      </c>
      <c r="EE185" s="243">
        <f t="shared" si="215"/>
        <v>0</v>
      </c>
      <c r="EF185" s="248"/>
      <c r="EG185" s="241">
        <f t="shared" si="174"/>
        <v>5.4599999999999996E-2</v>
      </c>
      <c r="EH185" s="241">
        <f t="shared" si="216"/>
        <v>4.5499999999999994E-3</v>
      </c>
      <c r="EI185" s="237">
        <v>133</v>
      </c>
      <c r="EJ185" s="242">
        <f t="shared" si="227"/>
        <v>0</v>
      </c>
      <c r="EK185" s="242">
        <f t="shared" si="228"/>
        <v>0</v>
      </c>
      <c r="EL185" s="242">
        <f t="shared" si="36"/>
        <v>0</v>
      </c>
      <c r="EM185" s="242">
        <f t="shared" si="178"/>
        <v>0</v>
      </c>
      <c r="EN185" s="243">
        <f t="shared" si="217"/>
        <v>0</v>
      </c>
      <c r="EO185" s="248"/>
      <c r="EP185" s="241">
        <f t="shared" si="175"/>
        <v>3.4599999999999999E-2</v>
      </c>
      <c r="EQ185" s="241">
        <f t="shared" si="218"/>
        <v>2.8833333333333332E-3</v>
      </c>
      <c r="ER185" s="237">
        <v>133</v>
      </c>
      <c r="ES185" s="242">
        <f t="shared" si="229"/>
        <v>0</v>
      </c>
      <c r="ET185" s="242">
        <f t="shared" si="230"/>
        <v>0</v>
      </c>
      <c r="EU185" s="242">
        <f t="shared" si="38"/>
        <v>0</v>
      </c>
      <c r="EV185" s="242">
        <f t="shared" si="179"/>
        <v>0</v>
      </c>
      <c r="EW185" s="243">
        <f t="shared" si="219"/>
        <v>0</v>
      </c>
    </row>
    <row r="186" spans="1:153" ht="14.25" customHeight="1" thickBot="1" x14ac:dyDescent="0.25">
      <c r="A186" s="3">
        <f t="shared" si="180"/>
        <v>4046</v>
      </c>
      <c r="B186" s="237">
        <v>134</v>
      </c>
      <c r="C186" s="238">
        <f t="shared" si="181"/>
        <v>173315.16467543755</v>
      </c>
      <c r="D186" s="238">
        <f t="shared" si="5"/>
        <v>3145.2470524113855</v>
      </c>
      <c r="E186" s="238">
        <f t="shared" si="6"/>
        <v>2745.6593116319054</v>
      </c>
      <c r="F186" s="238">
        <f t="shared" si="7"/>
        <v>399.58774077948004</v>
      </c>
      <c r="G186" s="239">
        <f t="shared" si="182"/>
        <v>421463.10502312472</v>
      </c>
      <c r="I186" s="240">
        <f>VLOOKUP(K186,[2]תחזיות!$B$4:$H$1000,5)</f>
        <v>1.239830000000005E-2</v>
      </c>
      <c r="J186" s="134">
        <f t="shared" si="8"/>
        <v>1.0331916666666708E-3</v>
      </c>
      <c r="K186" s="237">
        <v>134</v>
      </c>
      <c r="L186" s="242">
        <f t="shared" si="183"/>
        <v>12237.270209697042</v>
      </c>
      <c r="M186" s="242">
        <f t="shared" si="44"/>
        <v>270.17404253665654</v>
      </c>
      <c r="N186" s="242">
        <f t="shared" si="9"/>
        <v>251.19494290587642</v>
      </c>
      <c r="O186" s="242">
        <f t="shared" si="10"/>
        <v>18.979099630780123</v>
      </c>
      <c r="P186" s="243">
        <f t="shared" si="184"/>
        <v>33954.713361188828</v>
      </c>
      <c r="Q186" s="244"/>
      <c r="R186" s="240">
        <f>VLOOKUP(T186,[2]תחזיות!$B$4:$H$1000,7)</f>
        <v>2.1077110000000083E-2</v>
      </c>
      <c r="S186" s="134">
        <f t="shared" si="11"/>
        <v>1.7564258333333403E-3</v>
      </c>
      <c r="T186" s="237">
        <v>134</v>
      </c>
      <c r="U186" s="242">
        <f t="shared" si="185"/>
        <v>13335.894525348896</v>
      </c>
      <c r="V186" s="242">
        <f t="shared" si="47"/>
        <v>294.4294334451227</v>
      </c>
      <c r="W186" s="242">
        <f t="shared" si="12"/>
        <v>273.7464488803455</v>
      </c>
      <c r="X186" s="242">
        <f t="shared" si="48"/>
        <v>20.682984564777211</v>
      </c>
      <c r="Y186" s="243">
        <f t="shared" si="186"/>
        <v>35408.315092100027</v>
      </c>
      <c r="Z186" s="245"/>
      <c r="AA186" s="240">
        <f>VLOOKUP(AC186,[2]תחזיות!$B$4:$H$1000,6)</f>
        <v>1.1271181818181862E-2</v>
      </c>
      <c r="AB186" s="134">
        <f t="shared" si="13"/>
        <v>9.3926515151515524E-4</v>
      </c>
      <c r="AC186" s="237">
        <v>134</v>
      </c>
      <c r="AD186" s="242">
        <f t="shared" si="187"/>
        <v>12101.456734374267</v>
      </c>
      <c r="AE186" s="242">
        <f t="shared" si="51"/>
        <v>267.17555716940285</v>
      </c>
      <c r="AF186" s="242">
        <f t="shared" si="14"/>
        <v>248.40709417859091</v>
      </c>
      <c r="AG186" s="242">
        <f t="shared" si="52"/>
        <v>18.76846299081193</v>
      </c>
      <c r="AH186" s="243">
        <f t="shared" si="188"/>
        <v>33772.229033072799</v>
      </c>
      <c r="AI186" s="245"/>
      <c r="AJ186" s="241">
        <f t="shared" si="171"/>
        <v>4.2819999999999997E-2</v>
      </c>
      <c r="AK186" s="241">
        <f t="shared" si="189"/>
        <v>3.5683333333333331E-3</v>
      </c>
      <c r="AL186" s="240">
        <f>VLOOKUP(AN186,[2]תחזיות!$B$4:$H$1000,5)</f>
        <v>1.239830000000005E-2</v>
      </c>
      <c r="AM186" s="134">
        <f t="shared" si="176"/>
        <v>1.0331916666666708E-3</v>
      </c>
      <c r="AN186" s="237">
        <v>134</v>
      </c>
      <c r="AO186" s="242">
        <f t="shared" si="190"/>
        <v>0</v>
      </c>
      <c r="AP186" s="242">
        <f t="shared" si="220"/>
        <v>0</v>
      </c>
      <c r="AQ186" s="242">
        <f t="shared" si="16"/>
        <v>0</v>
      </c>
      <c r="AR186" s="242">
        <f t="shared" si="191"/>
        <v>0</v>
      </c>
      <c r="AS186" s="243">
        <f t="shared" si="192"/>
        <v>0</v>
      </c>
      <c r="AT186" s="244"/>
      <c r="AU186" s="241">
        <f t="shared" si="172"/>
        <v>4.7620000000000003E-2</v>
      </c>
      <c r="AV186" s="241">
        <f t="shared" si="193"/>
        <v>3.9683333333333333E-3</v>
      </c>
      <c r="AW186" s="240">
        <f>VLOOKUP(AY186,[2]תחזיות!$B$4:$H$1000,7)</f>
        <v>2.1077110000000083E-2</v>
      </c>
      <c r="AX186" s="134">
        <f t="shared" si="17"/>
        <v>1.7564258333333403E-3</v>
      </c>
      <c r="AY186" s="237">
        <v>134</v>
      </c>
      <c r="AZ186" s="242">
        <f t="shared" si="194"/>
        <v>0</v>
      </c>
      <c r="BA186" s="242">
        <f t="shared" si="221"/>
        <v>0</v>
      </c>
      <c r="BB186" s="242">
        <f t="shared" si="18"/>
        <v>0</v>
      </c>
      <c r="BC186" s="242">
        <f t="shared" si="195"/>
        <v>0</v>
      </c>
      <c r="BD186" s="243">
        <f t="shared" si="196"/>
        <v>0</v>
      </c>
      <c r="BE186" s="245"/>
      <c r="BF186" s="245"/>
      <c r="BG186" s="245"/>
      <c r="BH186" s="240">
        <f>VLOOKUP(BJ186,[2]תחזיות!$B$4:$H$1000,6)</f>
        <v>1.1271181818181862E-2</v>
      </c>
      <c r="BI186" s="134">
        <f t="shared" si="19"/>
        <v>9.3926515151515524E-4</v>
      </c>
      <c r="BJ186" s="237">
        <v>134</v>
      </c>
      <c r="BK186" s="242">
        <f t="shared" si="197"/>
        <v>0</v>
      </c>
      <c r="BL186" s="242">
        <f t="shared" si="222"/>
        <v>0</v>
      </c>
      <c r="BM186" s="242">
        <f t="shared" si="20"/>
        <v>0</v>
      </c>
      <c r="BN186" s="242">
        <f t="shared" si="65"/>
        <v>0</v>
      </c>
      <c r="BO186" s="243">
        <f t="shared" si="198"/>
        <v>0</v>
      </c>
      <c r="BP186" s="245"/>
      <c r="BQ186" s="246">
        <f>VLOOKUP(BT186,[2]תחזיות!$B$4:$E$1000,2)</f>
        <v>3.2311379999999952E-2</v>
      </c>
      <c r="BR186" s="134">
        <f t="shared" si="21"/>
        <v>2.2759483333333291E-3</v>
      </c>
      <c r="BS186" s="3">
        <f t="shared" si="199"/>
        <v>4046</v>
      </c>
      <c r="BT186" s="237">
        <v>134</v>
      </c>
      <c r="BU186" s="238">
        <f t="shared" si="200"/>
        <v>103579.43381744262</v>
      </c>
      <c r="BV186" s="238">
        <f t="shared" si="201"/>
        <v>1213.6602743955896</v>
      </c>
      <c r="BW186" s="238">
        <f t="shared" si="22"/>
        <v>977.91883463117119</v>
      </c>
      <c r="BX186" s="238">
        <f t="shared" si="23"/>
        <v>235.7414397644184</v>
      </c>
      <c r="BY186" s="239">
        <f t="shared" si="202"/>
        <v>155138.71754059123</v>
      </c>
      <c r="CA186" s="246">
        <f>VLOOKUP(CD186,[2]תחזיות!$B$4:$E$1000,4)</f>
        <v>4.2651021599999936E-2</v>
      </c>
      <c r="CB186" s="134">
        <f t="shared" si="24"/>
        <v>3.1375851333333283E-3</v>
      </c>
      <c r="CC186" s="3">
        <f t="shared" si="203"/>
        <v>4046</v>
      </c>
      <c r="CD186" s="237">
        <v>134</v>
      </c>
      <c r="CE186" s="238">
        <f t="shared" si="204"/>
        <v>107595.55138802425</v>
      </c>
      <c r="CF186" s="238">
        <f t="shared" si="205"/>
        <v>1311.5157310344202</v>
      </c>
      <c r="CG186" s="238">
        <f t="shared" si="25"/>
        <v>973.92552858655313</v>
      </c>
      <c r="CH186" s="238">
        <f t="shared" si="26"/>
        <v>337.59020244786706</v>
      </c>
      <c r="CI186" s="239">
        <f t="shared" si="206"/>
        <v>165346.69707425026</v>
      </c>
      <c r="CJ186" s="1"/>
      <c r="CK186" s="246">
        <f>VLOOKUP(CN186,[2]תחזיות!$B$4:$E$1000,3)</f>
        <v>2.8096852173913004E-2</v>
      </c>
      <c r="CL186" s="134">
        <f t="shared" si="27"/>
        <v>1.924737681159417E-3</v>
      </c>
      <c r="CM186" s="3">
        <f t="shared" si="207"/>
        <v>4046</v>
      </c>
      <c r="CN186" s="237">
        <v>134</v>
      </c>
      <c r="CO186" s="238">
        <f t="shared" si="208"/>
        <v>102173.5957812596</v>
      </c>
      <c r="CP186" s="238">
        <f t="shared" si="223"/>
        <v>1177.866950734443</v>
      </c>
      <c r="CQ186" s="238">
        <f t="shared" si="28"/>
        <v>981.20958091470175</v>
      </c>
      <c r="CR186" s="238">
        <f t="shared" si="29"/>
        <v>196.65736981974121</v>
      </c>
      <c r="CS186" s="239">
        <f t="shared" si="209"/>
        <v>151951.9494715544</v>
      </c>
      <c r="CT186" s="1"/>
      <c r="CU186" s="237">
        <v>134</v>
      </c>
      <c r="CV186" s="238">
        <f t="shared" si="168"/>
        <v>289131.86870257719</v>
      </c>
      <c r="CW186" s="238">
        <f t="shared" si="168"/>
        <v>4629.0813693436321</v>
      </c>
      <c r="CX186" s="238">
        <f t="shared" si="168"/>
        <v>3974.773089168953</v>
      </c>
      <c r="CY186" s="238">
        <f t="shared" si="168"/>
        <v>654.30828017467854</v>
      </c>
      <c r="CZ186" s="238">
        <f t="shared" si="168"/>
        <v>610556.53592490475</v>
      </c>
      <c r="DB186" s="237">
        <v>134</v>
      </c>
      <c r="DC186" s="238">
        <f t="shared" si="169"/>
        <v>294246.6105888107</v>
      </c>
      <c r="DD186" s="238">
        <f t="shared" si="169"/>
        <v>4751.1922168909286</v>
      </c>
      <c r="DE186" s="238">
        <f t="shared" si="169"/>
        <v>3993.3312890988041</v>
      </c>
      <c r="DF186" s="238">
        <f t="shared" si="169"/>
        <v>757.86092779212436</v>
      </c>
      <c r="DG186" s="238">
        <f t="shared" si="169"/>
        <v>622218.11718947499</v>
      </c>
      <c r="DH186" s="247"/>
      <c r="DI186" s="237">
        <v>134</v>
      </c>
      <c r="DJ186" s="238">
        <f t="shared" si="170"/>
        <v>287590.21719107142</v>
      </c>
      <c r="DK186" s="238">
        <f t="shared" si="170"/>
        <v>4590.2895603152319</v>
      </c>
      <c r="DL186" s="238">
        <f t="shared" si="170"/>
        <v>3975.275986725198</v>
      </c>
      <c r="DM186" s="238">
        <f t="shared" si="170"/>
        <v>615.01357359003316</v>
      </c>
      <c r="DN186" s="238">
        <f t="shared" si="170"/>
        <v>607187.28352775192</v>
      </c>
      <c r="DP186" s="3">
        <f t="shared" si="210"/>
        <v>4046</v>
      </c>
      <c r="DQ186" s="237">
        <v>134</v>
      </c>
      <c r="DR186" s="238">
        <f t="shared" si="211"/>
        <v>0</v>
      </c>
      <c r="DS186" s="238">
        <f t="shared" si="212"/>
        <v>0</v>
      </c>
      <c r="DT186" s="238">
        <f t="shared" si="33"/>
        <v>0</v>
      </c>
      <c r="DU186" s="238">
        <f t="shared" si="213"/>
        <v>0</v>
      </c>
      <c r="DV186" s="239">
        <f t="shared" si="224"/>
        <v>0</v>
      </c>
      <c r="DX186" s="241">
        <f t="shared" si="173"/>
        <v>5.0099999999999999E-2</v>
      </c>
      <c r="DY186" s="241">
        <f t="shared" si="214"/>
        <v>4.1749999999999999E-3</v>
      </c>
      <c r="DZ186" s="237">
        <v>134</v>
      </c>
      <c r="EA186" s="242">
        <f t="shared" si="225"/>
        <v>0</v>
      </c>
      <c r="EB186" s="242">
        <f t="shared" si="226"/>
        <v>0</v>
      </c>
      <c r="EC186" s="242">
        <f t="shared" si="34"/>
        <v>0</v>
      </c>
      <c r="ED186" s="242">
        <f t="shared" si="177"/>
        <v>0</v>
      </c>
      <c r="EE186" s="243">
        <f t="shared" si="215"/>
        <v>0</v>
      </c>
      <c r="EF186" s="248"/>
      <c r="EG186" s="241">
        <f t="shared" si="174"/>
        <v>5.4599999999999996E-2</v>
      </c>
      <c r="EH186" s="241">
        <f t="shared" si="216"/>
        <v>4.5499999999999994E-3</v>
      </c>
      <c r="EI186" s="237">
        <v>134</v>
      </c>
      <c r="EJ186" s="242">
        <f t="shared" si="227"/>
        <v>0</v>
      </c>
      <c r="EK186" s="242">
        <f t="shared" si="228"/>
        <v>0</v>
      </c>
      <c r="EL186" s="242">
        <f t="shared" si="36"/>
        <v>0</v>
      </c>
      <c r="EM186" s="242">
        <f t="shared" si="178"/>
        <v>0</v>
      </c>
      <c r="EN186" s="243">
        <f t="shared" si="217"/>
        <v>0</v>
      </c>
      <c r="EO186" s="248"/>
      <c r="EP186" s="241">
        <f t="shared" si="175"/>
        <v>3.4599999999999999E-2</v>
      </c>
      <c r="EQ186" s="241">
        <f t="shared" si="218"/>
        <v>2.8833333333333332E-3</v>
      </c>
      <c r="ER186" s="237">
        <v>134</v>
      </c>
      <c r="ES186" s="242">
        <f t="shared" si="229"/>
        <v>0</v>
      </c>
      <c r="ET186" s="242">
        <f t="shared" si="230"/>
        <v>0</v>
      </c>
      <c r="EU186" s="242">
        <f t="shared" si="38"/>
        <v>0</v>
      </c>
      <c r="EV186" s="242">
        <f t="shared" si="179"/>
        <v>0</v>
      </c>
      <c r="EW186" s="243">
        <f t="shared" si="219"/>
        <v>0</v>
      </c>
    </row>
    <row r="187" spans="1:153" ht="14.25" customHeight="1" thickBot="1" x14ac:dyDescent="0.25">
      <c r="A187" s="3">
        <f t="shared" si="180"/>
        <v>4077</v>
      </c>
      <c r="B187" s="237">
        <v>135</v>
      </c>
      <c r="C187" s="238">
        <f t="shared" si="181"/>
        <v>170569.50536380566</v>
      </c>
      <c r="D187" s="238">
        <f t="shared" si="5"/>
        <v>3145.2470524113855</v>
      </c>
      <c r="E187" s="238">
        <f t="shared" si="6"/>
        <v>2751.9895817115012</v>
      </c>
      <c r="F187" s="238">
        <f t="shared" si="7"/>
        <v>393.25747069988427</v>
      </c>
      <c r="G187" s="239">
        <f t="shared" si="182"/>
        <v>424608.3520755361</v>
      </c>
      <c r="I187" s="240">
        <f>VLOOKUP(K187,[2]תחזיות!$B$4:$H$1000,5)</f>
        <v>1.241130000000005E-2</v>
      </c>
      <c r="J187" s="134">
        <f t="shared" si="8"/>
        <v>1.0342750000000042E-3</v>
      </c>
      <c r="K187" s="237">
        <v>135</v>
      </c>
      <c r="L187" s="242">
        <f t="shared" si="183"/>
        <v>11998.472164787727</v>
      </c>
      <c r="M187" s="242">
        <f t="shared" si="44"/>
        <v>270.45347679450117</v>
      </c>
      <c r="N187" s="242">
        <f t="shared" si="9"/>
        <v>251.84473524263132</v>
      </c>
      <c r="O187" s="242">
        <f t="shared" si="10"/>
        <v>18.608741551869844</v>
      </c>
      <c r="P187" s="243">
        <f t="shared" si="184"/>
        <v>34225.166837983328</v>
      </c>
      <c r="Q187" s="244"/>
      <c r="R187" s="240">
        <f>VLOOKUP(T187,[2]תחזיות!$B$4:$H$1000,7)</f>
        <v>2.1099210000000083E-2</v>
      </c>
      <c r="S187" s="134">
        <f t="shared" si="11"/>
        <v>1.7582675000000069E-3</v>
      </c>
      <c r="T187" s="237">
        <v>135</v>
      </c>
      <c r="U187" s="242">
        <f t="shared" si="185"/>
        <v>13085.114826911595</v>
      </c>
      <c r="V187" s="242">
        <f t="shared" si="47"/>
        <v>294.94711914899273</v>
      </c>
      <c r="W187" s="242">
        <f t="shared" si="12"/>
        <v>274.65307532021779</v>
      </c>
      <c r="X187" s="242">
        <f t="shared" si="48"/>
        <v>20.294043828774914</v>
      </c>
      <c r="Y187" s="243">
        <f t="shared" si="186"/>
        <v>35703.262211249021</v>
      </c>
      <c r="Z187" s="245"/>
      <c r="AA187" s="240">
        <f>VLOOKUP(AC187,[2]תחזיות!$B$4:$H$1000,6)</f>
        <v>1.1283000000000045E-2</v>
      </c>
      <c r="AB187" s="134">
        <f t="shared" si="13"/>
        <v>9.4025000000000369E-4</v>
      </c>
      <c r="AC187" s="237">
        <v>135</v>
      </c>
      <c r="AD187" s="242">
        <f t="shared" si="187"/>
        <v>11864.19447011987</v>
      </c>
      <c r="AE187" s="242">
        <f t="shared" si="51"/>
        <v>267.42676898703132</v>
      </c>
      <c r="AF187" s="242">
        <f t="shared" si="14"/>
        <v>249.02628219309543</v>
      </c>
      <c r="AG187" s="242">
        <f t="shared" si="52"/>
        <v>18.400486793935897</v>
      </c>
      <c r="AH187" s="243">
        <f t="shared" si="188"/>
        <v>34039.655802059831</v>
      </c>
      <c r="AI187" s="245"/>
      <c r="AJ187" s="241">
        <f t="shared" si="171"/>
        <v>4.2819999999999997E-2</v>
      </c>
      <c r="AK187" s="241">
        <f t="shared" si="189"/>
        <v>3.5683333333333331E-3</v>
      </c>
      <c r="AL187" s="240">
        <f>VLOOKUP(AN187,[2]תחזיות!$B$4:$H$1000,5)</f>
        <v>1.241130000000005E-2</v>
      </c>
      <c r="AM187" s="134">
        <f t="shared" si="176"/>
        <v>1.0342750000000042E-3</v>
      </c>
      <c r="AN187" s="237">
        <v>135</v>
      </c>
      <c r="AO187" s="242">
        <f t="shared" si="190"/>
        <v>0</v>
      </c>
      <c r="AP187" s="242">
        <f t="shared" si="220"/>
        <v>0</v>
      </c>
      <c r="AQ187" s="242">
        <f t="shared" si="16"/>
        <v>0</v>
      </c>
      <c r="AR187" s="242">
        <f t="shared" si="191"/>
        <v>0</v>
      </c>
      <c r="AS187" s="243">
        <f t="shared" si="192"/>
        <v>0</v>
      </c>
      <c r="AT187" s="244"/>
      <c r="AU187" s="241">
        <f t="shared" si="172"/>
        <v>4.7620000000000003E-2</v>
      </c>
      <c r="AV187" s="241">
        <f t="shared" si="193"/>
        <v>3.9683333333333333E-3</v>
      </c>
      <c r="AW187" s="240">
        <f>VLOOKUP(AY187,[2]תחזיות!$B$4:$H$1000,7)</f>
        <v>2.1099210000000083E-2</v>
      </c>
      <c r="AX187" s="134">
        <f t="shared" si="17"/>
        <v>1.7582675000000069E-3</v>
      </c>
      <c r="AY187" s="237">
        <v>135</v>
      </c>
      <c r="AZ187" s="242">
        <f t="shared" si="194"/>
        <v>0</v>
      </c>
      <c r="BA187" s="242">
        <f t="shared" si="221"/>
        <v>0</v>
      </c>
      <c r="BB187" s="242">
        <f t="shared" si="18"/>
        <v>0</v>
      </c>
      <c r="BC187" s="242">
        <f t="shared" si="195"/>
        <v>0</v>
      </c>
      <c r="BD187" s="243">
        <f t="shared" si="196"/>
        <v>0</v>
      </c>
      <c r="BE187" s="245"/>
      <c r="BF187" s="245"/>
      <c r="BG187" s="245"/>
      <c r="BH187" s="240">
        <f>VLOOKUP(BJ187,[2]תחזיות!$B$4:$H$1000,6)</f>
        <v>1.1283000000000045E-2</v>
      </c>
      <c r="BI187" s="134">
        <f t="shared" si="19"/>
        <v>9.4025000000000369E-4</v>
      </c>
      <c r="BJ187" s="237">
        <v>135</v>
      </c>
      <c r="BK187" s="242">
        <f t="shared" si="197"/>
        <v>0</v>
      </c>
      <c r="BL187" s="242">
        <f t="shared" si="222"/>
        <v>0</v>
      </c>
      <c r="BM187" s="242">
        <f t="shared" si="20"/>
        <v>0</v>
      </c>
      <c r="BN187" s="242">
        <f t="shared" si="65"/>
        <v>0</v>
      </c>
      <c r="BO187" s="243">
        <f t="shared" si="198"/>
        <v>0</v>
      </c>
      <c r="BP187" s="245"/>
      <c r="BQ187" s="246">
        <f>VLOOKUP(BT187,[2]תחזיות!$B$4:$E$1000,2)</f>
        <v>3.242737999999995E-2</v>
      </c>
      <c r="BR187" s="134">
        <f t="shared" si="21"/>
        <v>2.2856149999999956E-3</v>
      </c>
      <c r="BS187" s="3">
        <f t="shared" si="199"/>
        <v>4077</v>
      </c>
      <c r="BT187" s="237">
        <v>135</v>
      </c>
      <c r="BU187" s="238">
        <f t="shared" si="200"/>
        <v>102601.51498281145</v>
      </c>
      <c r="BV187" s="238">
        <f t="shared" si="201"/>
        <v>1214.1967786091218</v>
      </c>
      <c r="BW187" s="238">
        <f t="shared" si="22"/>
        <v>979.68921694168364</v>
      </c>
      <c r="BX187" s="238">
        <f t="shared" si="23"/>
        <v>234.50756166743815</v>
      </c>
      <c r="BY187" s="239">
        <f t="shared" si="202"/>
        <v>156352.91431920035</v>
      </c>
      <c r="CA187" s="246">
        <f>VLOOKUP(CD187,[2]תחזיות!$B$4:$E$1000,4)</f>
        <v>4.2804141599999936E-2</v>
      </c>
      <c r="CB187" s="134">
        <f t="shared" si="24"/>
        <v>3.150345133333328E-3</v>
      </c>
      <c r="CC187" s="3">
        <f t="shared" si="203"/>
        <v>4077</v>
      </c>
      <c r="CD187" s="237">
        <v>135</v>
      </c>
      <c r="CE187" s="238">
        <f t="shared" si="204"/>
        <v>106621.6258594377</v>
      </c>
      <c r="CF187" s="238">
        <f t="shared" si="205"/>
        <v>1312.2698668302321</v>
      </c>
      <c r="CG187" s="238">
        <f t="shared" si="25"/>
        <v>976.37494669586567</v>
      </c>
      <c r="CH187" s="238">
        <f t="shared" si="26"/>
        <v>335.89492013436649</v>
      </c>
      <c r="CI187" s="239">
        <f t="shared" si="206"/>
        <v>166658.96694108049</v>
      </c>
      <c r="CJ187" s="1"/>
      <c r="CK187" s="246">
        <f>VLOOKUP(CN187,[2]תחזיות!$B$4:$E$1000,3)</f>
        <v>2.8197721739130394E-2</v>
      </c>
      <c r="CL187" s="134">
        <f t="shared" si="27"/>
        <v>1.933143478260866E-3</v>
      </c>
      <c r="CM187" s="3">
        <f t="shared" si="207"/>
        <v>4077</v>
      </c>
      <c r="CN187" s="237">
        <v>135</v>
      </c>
      <c r="CO187" s="238">
        <f t="shared" si="208"/>
        <v>101192.3862003449</v>
      </c>
      <c r="CP187" s="238">
        <f t="shared" si="223"/>
        <v>1178.3224137558964</v>
      </c>
      <c r="CQ187" s="238">
        <f t="shared" si="28"/>
        <v>982.70301232304473</v>
      </c>
      <c r="CR187" s="238">
        <f t="shared" si="29"/>
        <v>195.61940143285162</v>
      </c>
      <c r="CS187" s="239">
        <f t="shared" si="209"/>
        <v>153130.2718853103</v>
      </c>
      <c r="CT187" s="1"/>
      <c r="CU187" s="237">
        <v>135</v>
      </c>
      <c r="CV187" s="238">
        <f t="shared" si="168"/>
        <v>285169.49251140485</v>
      </c>
      <c r="CW187" s="238">
        <f t="shared" si="168"/>
        <v>4629.8973078150084</v>
      </c>
      <c r="CX187" s="238">
        <f t="shared" si="168"/>
        <v>3983.5235338958164</v>
      </c>
      <c r="CY187" s="238">
        <f t="shared" si="168"/>
        <v>646.37377391919222</v>
      </c>
      <c r="CZ187" s="238">
        <f t="shared" si="168"/>
        <v>615186.43323271978</v>
      </c>
      <c r="DB187" s="237">
        <v>135</v>
      </c>
      <c r="DC187" s="238">
        <f t="shared" si="169"/>
        <v>290276.24605015496</v>
      </c>
      <c r="DD187" s="238">
        <f t="shared" si="169"/>
        <v>4752.4640383906099</v>
      </c>
      <c r="DE187" s="238">
        <f t="shared" si="169"/>
        <v>4003.0176037275846</v>
      </c>
      <c r="DF187" s="238">
        <f t="shared" si="169"/>
        <v>749.44643466302568</v>
      </c>
      <c r="DG187" s="238">
        <f t="shared" si="169"/>
        <v>626970.58122786554</v>
      </c>
      <c r="DH187" s="247"/>
      <c r="DI187" s="237">
        <v>135</v>
      </c>
      <c r="DJ187" s="238">
        <f t="shared" si="170"/>
        <v>283626.08603427041</v>
      </c>
      <c r="DK187" s="238">
        <f t="shared" si="170"/>
        <v>4590.9962351543127</v>
      </c>
      <c r="DL187" s="238">
        <f t="shared" si="170"/>
        <v>3983.7188762276414</v>
      </c>
      <c r="DM187" s="238">
        <f t="shared" si="170"/>
        <v>607.27735892667181</v>
      </c>
      <c r="DN187" s="238">
        <f t="shared" si="170"/>
        <v>611778.27976290626</v>
      </c>
      <c r="DP187" s="3">
        <f t="shared" si="210"/>
        <v>4077</v>
      </c>
      <c r="DQ187" s="237">
        <v>135</v>
      </c>
      <c r="DR187" s="238">
        <f t="shared" si="211"/>
        <v>0</v>
      </c>
      <c r="DS187" s="238">
        <f t="shared" si="212"/>
        <v>0</v>
      </c>
      <c r="DT187" s="238">
        <f t="shared" si="33"/>
        <v>0</v>
      </c>
      <c r="DU187" s="238">
        <f t="shared" si="213"/>
        <v>0</v>
      </c>
      <c r="DV187" s="239">
        <f t="shared" si="224"/>
        <v>0</v>
      </c>
      <c r="DX187" s="241">
        <f t="shared" si="173"/>
        <v>5.0099999999999999E-2</v>
      </c>
      <c r="DY187" s="241">
        <f t="shared" si="214"/>
        <v>4.1749999999999999E-3</v>
      </c>
      <c r="DZ187" s="237">
        <v>135</v>
      </c>
      <c r="EA187" s="242">
        <f t="shared" si="225"/>
        <v>0</v>
      </c>
      <c r="EB187" s="242">
        <f t="shared" si="226"/>
        <v>0</v>
      </c>
      <c r="EC187" s="242">
        <f t="shared" si="34"/>
        <v>0</v>
      </c>
      <c r="ED187" s="242">
        <f t="shared" si="177"/>
        <v>0</v>
      </c>
      <c r="EE187" s="243">
        <f t="shared" si="215"/>
        <v>0</v>
      </c>
      <c r="EF187" s="248"/>
      <c r="EG187" s="241">
        <f t="shared" si="174"/>
        <v>5.4599999999999996E-2</v>
      </c>
      <c r="EH187" s="241">
        <f t="shared" si="216"/>
        <v>4.5499999999999994E-3</v>
      </c>
      <c r="EI187" s="237">
        <v>135</v>
      </c>
      <c r="EJ187" s="242">
        <f t="shared" si="227"/>
        <v>0</v>
      </c>
      <c r="EK187" s="242">
        <f t="shared" si="228"/>
        <v>0</v>
      </c>
      <c r="EL187" s="242">
        <f t="shared" si="36"/>
        <v>0</v>
      </c>
      <c r="EM187" s="242">
        <f t="shared" si="178"/>
        <v>0</v>
      </c>
      <c r="EN187" s="243">
        <f t="shared" si="217"/>
        <v>0</v>
      </c>
      <c r="EO187" s="248"/>
      <c r="EP187" s="241">
        <f t="shared" si="175"/>
        <v>3.4599999999999999E-2</v>
      </c>
      <c r="EQ187" s="241">
        <f t="shared" si="218"/>
        <v>2.8833333333333332E-3</v>
      </c>
      <c r="ER187" s="237">
        <v>135</v>
      </c>
      <c r="ES187" s="242">
        <f t="shared" si="229"/>
        <v>0</v>
      </c>
      <c r="ET187" s="242">
        <f t="shared" si="230"/>
        <v>0</v>
      </c>
      <c r="EU187" s="242">
        <f t="shared" si="38"/>
        <v>0</v>
      </c>
      <c r="EV187" s="242">
        <f t="shared" si="179"/>
        <v>0</v>
      </c>
      <c r="EW187" s="243">
        <f t="shared" si="219"/>
        <v>0</v>
      </c>
    </row>
    <row r="188" spans="1:153" ht="14.25" customHeight="1" thickBot="1" x14ac:dyDescent="0.25">
      <c r="A188" s="3">
        <f t="shared" si="180"/>
        <v>4105</v>
      </c>
      <c r="B188" s="237">
        <v>136</v>
      </c>
      <c r="C188" s="238">
        <f t="shared" si="181"/>
        <v>167817.51578209415</v>
      </c>
      <c r="D188" s="238">
        <f t="shared" si="5"/>
        <v>3145.2470524113855</v>
      </c>
      <c r="E188" s="238">
        <f t="shared" si="6"/>
        <v>2758.3344465804471</v>
      </c>
      <c r="F188" s="238">
        <f t="shared" si="7"/>
        <v>386.91260583093833</v>
      </c>
      <c r="G188" s="239">
        <f t="shared" si="182"/>
        <v>427753.59912794747</v>
      </c>
      <c r="I188" s="240">
        <f>VLOOKUP(K188,[2]תחזיות!$B$4:$H$1000,5)</f>
        <v>1.2424300000000051E-2</v>
      </c>
      <c r="J188" s="134">
        <f t="shared" si="8"/>
        <v>1.0353583333333376E-3</v>
      </c>
      <c r="K188" s="237">
        <v>136</v>
      </c>
      <c r="L188" s="242">
        <f t="shared" si="183"/>
        <v>11758.789398142837</v>
      </c>
      <c r="M188" s="242">
        <f t="shared" si="44"/>
        <v>270.7334930554793</v>
      </c>
      <c r="N188" s="242">
        <f t="shared" si="9"/>
        <v>252.49648172039667</v>
      </c>
      <c r="O188" s="242">
        <f t="shared" si="10"/>
        <v>18.237011335082631</v>
      </c>
      <c r="P188" s="243">
        <f t="shared" si="184"/>
        <v>34495.900331038807</v>
      </c>
      <c r="Q188" s="244"/>
      <c r="R188" s="240">
        <f>VLOOKUP(T188,[2]תחזיות!$B$4:$H$1000,7)</f>
        <v>2.1121310000000088E-2</v>
      </c>
      <c r="S188" s="134">
        <f t="shared" si="11"/>
        <v>1.7601091666666739E-3</v>
      </c>
      <c r="T188" s="237">
        <v>136</v>
      </c>
      <c r="U188" s="242">
        <f t="shared" si="185"/>
        <v>12833.009562749585</v>
      </c>
      <c r="V188" s="242">
        <f t="shared" si="47"/>
        <v>295.46625827708874</v>
      </c>
      <c r="W188" s="242">
        <f t="shared" si="12"/>
        <v>275.5632110385651</v>
      </c>
      <c r="X188" s="242">
        <f t="shared" si="48"/>
        <v>19.903047238523651</v>
      </c>
      <c r="Y188" s="243">
        <f t="shared" si="186"/>
        <v>35998.728469526111</v>
      </c>
      <c r="Z188" s="245"/>
      <c r="AA188" s="240">
        <f>VLOOKUP(AC188,[2]תחזיות!$B$4:$H$1000,6)</f>
        <v>1.1294818181818227E-2</v>
      </c>
      <c r="AB188" s="134">
        <f t="shared" si="13"/>
        <v>9.4123484848485225E-4</v>
      </c>
      <c r="AC188" s="237">
        <v>136</v>
      </c>
      <c r="AD188" s="242">
        <f t="shared" si="187"/>
        <v>11626.100788996266</v>
      </c>
      <c r="AE188" s="242">
        <f t="shared" si="51"/>
        <v>267.67848038141972</v>
      </c>
      <c r="AF188" s="242">
        <f t="shared" si="14"/>
        <v>249.64725925033756</v>
      </c>
      <c r="AG188" s="242">
        <f t="shared" si="52"/>
        <v>18.031221131082159</v>
      </c>
      <c r="AH188" s="243">
        <f t="shared" si="188"/>
        <v>34307.334282441254</v>
      </c>
      <c r="AI188" s="245"/>
      <c r="AJ188" s="241">
        <f t="shared" si="171"/>
        <v>4.2819999999999997E-2</v>
      </c>
      <c r="AK188" s="241">
        <f t="shared" si="189"/>
        <v>3.5683333333333331E-3</v>
      </c>
      <c r="AL188" s="240">
        <f>VLOOKUP(AN188,[2]תחזיות!$B$4:$H$1000,5)</f>
        <v>1.2424300000000051E-2</v>
      </c>
      <c r="AM188" s="134">
        <f t="shared" si="176"/>
        <v>1.0353583333333376E-3</v>
      </c>
      <c r="AN188" s="237">
        <v>136</v>
      </c>
      <c r="AO188" s="242">
        <f t="shared" si="190"/>
        <v>0</v>
      </c>
      <c r="AP188" s="242">
        <f t="shared" si="220"/>
        <v>0</v>
      </c>
      <c r="AQ188" s="242">
        <f t="shared" si="16"/>
        <v>0</v>
      </c>
      <c r="AR188" s="242">
        <f t="shared" si="191"/>
        <v>0</v>
      </c>
      <c r="AS188" s="243">
        <f t="shared" si="192"/>
        <v>0</v>
      </c>
      <c r="AT188" s="244"/>
      <c r="AU188" s="241">
        <f t="shared" si="172"/>
        <v>4.7620000000000003E-2</v>
      </c>
      <c r="AV188" s="241">
        <f t="shared" si="193"/>
        <v>3.9683333333333333E-3</v>
      </c>
      <c r="AW188" s="240">
        <f>VLOOKUP(AY188,[2]תחזיות!$B$4:$H$1000,7)</f>
        <v>2.1121310000000088E-2</v>
      </c>
      <c r="AX188" s="134">
        <f t="shared" si="17"/>
        <v>1.7601091666666739E-3</v>
      </c>
      <c r="AY188" s="237">
        <v>136</v>
      </c>
      <c r="AZ188" s="242">
        <f t="shared" si="194"/>
        <v>0</v>
      </c>
      <c r="BA188" s="242">
        <f t="shared" si="221"/>
        <v>0</v>
      </c>
      <c r="BB188" s="242">
        <f t="shared" si="18"/>
        <v>0</v>
      </c>
      <c r="BC188" s="242">
        <f t="shared" si="195"/>
        <v>0</v>
      </c>
      <c r="BD188" s="243">
        <f t="shared" si="196"/>
        <v>0</v>
      </c>
      <c r="BE188" s="245"/>
      <c r="BF188" s="245"/>
      <c r="BG188" s="245"/>
      <c r="BH188" s="240">
        <f>VLOOKUP(BJ188,[2]תחזיות!$B$4:$H$1000,6)</f>
        <v>1.1294818181818227E-2</v>
      </c>
      <c r="BI188" s="134">
        <f t="shared" si="19"/>
        <v>9.4123484848485225E-4</v>
      </c>
      <c r="BJ188" s="237">
        <v>136</v>
      </c>
      <c r="BK188" s="242">
        <f t="shared" si="197"/>
        <v>0</v>
      </c>
      <c r="BL188" s="242">
        <f t="shared" si="222"/>
        <v>0</v>
      </c>
      <c r="BM188" s="242">
        <f t="shared" si="20"/>
        <v>0</v>
      </c>
      <c r="BN188" s="242">
        <f t="shared" si="65"/>
        <v>0</v>
      </c>
      <c r="BO188" s="243">
        <f t="shared" si="198"/>
        <v>0</v>
      </c>
      <c r="BP188" s="245"/>
      <c r="BQ188" s="246">
        <f>VLOOKUP(BT188,[2]תחזיות!$B$4:$E$1000,2)</f>
        <v>3.2543379999999948E-2</v>
      </c>
      <c r="BR188" s="134">
        <f t="shared" si="21"/>
        <v>2.2952816666666621E-3</v>
      </c>
      <c r="BS188" s="3">
        <f t="shared" si="199"/>
        <v>4105</v>
      </c>
      <c r="BT188" s="237">
        <v>136</v>
      </c>
      <c r="BU188" s="238">
        <f t="shared" si="200"/>
        <v>101621.82576586977</v>
      </c>
      <c r="BV188" s="238">
        <f t="shared" si="201"/>
        <v>1214.7279910753816</v>
      </c>
      <c r="BW188" s="238">
        <f t="shared" si="22"/>
        <v>981.47727746178691</v>
      </c>
      <c r="BX188" s="238">
        <f t="shared" si="23"/>
        <v>233.25071361359471</v>
      </c>
      <c r="BY188" s="239">
        <f t="shared" si="202"/>
        <v>157567.64231027573</v>
      </c>
      <c r="CA188" s="246">
        <f>VLOOKUP(CD188,[2]תחזיות!$B$4:$E$1000,4)</f>
        <v>4.2957261599999935E-2</v>
      </c>
      <c r="CB188" s="134">
        <f t="shared" si="24"/>
        <v>3.1631051333333281E-3</v>
      </c>
      <c r="CC188" s="3">
        <f t="shared" si="203"/>
        <v>4105</v>
      </c>
      <c r="CD188" s="237">
        <v>136</v>
      </c>
      <c r="CE188" s="238">
        <f t="shared" si="204"/>
        <v>105645.25091274183</v>
      </c>
      <c r="CF188" s="238">
        <f t="shared" si="205"/>
        <v>1313.0167381429533</v>
      </c>
      <c r="CG188" s="238">
        <f t="shared" si="25"/>
        <v>978.84970266857204</v>
      </c>
      <c r="CH188" s="238">
        <f t="shared" si="26"/>
        <v>334.16703547438118</v>
      </c>
      <c r="CI188" s="239">
        <f t="shared" si="206"/>
        <v>167971.98367922346</v>
      </c>
      <c r="CJ188" s="1"/>
      <c r="CK188" s="246">
        <f>VLOOKUP(CN188,[2]תחזיות!$B$4:$E$1000,3)</f>
        <v>2.8298591304347784E-2</v>
      </c>
      <c r="CL188" s="134">
        <f t="shared" si="27"/>
        <v>1.9415492753623153E-3</v>
      </c>
      <c r="CM188" s="3">
        <f t="shared" si="207"/>
        <v>4105</v>
      </c>
      <c r="CN188" s="237">
        <v>136</v>
      </c>
      <c r="CO188" s="238">
        <f t="shared" si="208"/>
        <v>100209.68318802185</v>
      </c>
      <c r="CP188" s="238">
        <f t="shared" si="223"/>
        <v>1178.7733413446767</v>
      </c>
      <c r="CQ188" s="238">
        <f t="shared" si="28"/>
        <v>984.21130356668573</v>
      </c>
      <c r="CR188" s="238">
        <f t="shared" si="29"/>
        <v>194.56203777799101</v>
      </c>
      <c r="CS188" s="239">
        <f t="shared" si="209"/>
        <v>154309.04522665497</v>
      </c>
      <c r="CT188" s="1"/>
      <c r="CU188" s="237">
        <v>136</v>
      </c>
      <c r="CV188" s="238">
        <f t="shared" si="168"/>
        <v>281198.13094610674</v>
      </c>
      <c r="CW188" s="238">
        <f t="shared" si="168"/>
        <v>4630.7085365422463</v>
      </c>
      <c r="CX188" s="238">
        <f t="shared" si="168"/>
        <v>3992.3082057626307</v>
      </c>
      <c r="CY188" s="238">
        <f t="shared" si="168"/>
        <v>638.40033077961562</v>
      </c>
      <c r="CZ188" s="238">
        <f t="shared" si="168"/>
        <v>619817.14176926203</v>
      </c>
      <c r="DB188" s="237">
        <v>136</v>
      </c>
      <c r="DC188" s="238">
        <f t="shared" si="169"/>
        <v>286295.77625758556</v>
      </c>
      <c r="DD188" s="238">
        <f t="shared" si="169"/>
        <v>4753.7300488314277</v>
      </c>
      <c r="DE188" s="238">
        <f t="shared" si="169"/>
        <v>4012.7473602875843</v>
      </c>
      <c r="DF188" s="238">
        <f t="shared" si="169"/>
        <v>740.9826885438431</v>
      </c>
      <c r="DG188" s="238">
        <f t="shared" si="169"/>
        <v>631724.31127669709</v>
      </c>
      <c r="DH188" s="247"/>
      <c r="DI188" s="237">
        <v>136</v>
      </c>
      <c r="DJ188" s="238">
        <f t="shared" si="170"/>
        <v>279653.2997591123</v>
      </c>
      <c r="DK188" s="238">
        <f t="shared" si="170"/>
        <v>4591.6988741374826</v>
      </c>
      <c r="DL188" s="238">
        <f t="shared" si="170"/>
        <v>3992.1930093974702</v>
      </c>
      <c r="DM188" s="238">
        <f t="shared" si="170"/>
        <v>599.50586474001148</v>
      </c>
      <c r="DN188" s="238">
        <f t="shared" si="170"/>
        <v>616369.97863704362</v>
      </c>
      <c r="DP188" s="3">
        <f t="shared" si="210"/>
        <v>4105</v>
      </c>
      <c r="DQ188" s="237">
        <v>136</v>
      </c>
      <c r="DR188" s="238">
        <f t="shared" si="211"/>
        <v>0</v>
      </c>
      <c r="DS188" s="238">
        <f t="shared" si="212"/>
        <v>0</v>
      </c>
      <c r="DT188" s="238">
        <f t="shared" si="33"/>
        <v>0</v>
      </c>
      <c r="DU188" s="238">
        <f t="shared" si="213"/>
        <v>0</v>
      </c>
      <c r="DV188" s="239">
        <f t="shared" si="224"/>
        <v>0</v>
      </c>
      <c r="DX188" s="241">
        <f t="shared" si="173"/>
        <v>5.0099999999999999E-2</v>
      </c>
      <c r="DY188" s="241">
        <f t="shared" si="214"/>
        <v>4.1749999999999999E-3</v>
      </c>
      <c r="DZ188" s="237">
        <v>136</v>
      </c>
      <c r="EA188" s="242">
        <f t="shared" si="225"/>
        <v>0</v>
      </c>
      <c r="EB188" s="242">
        <f t="shared" si="226"/>
        <v>0</v>
      </c>
      <c r="EC188" s="242">
        <f t="shared" si="34"/>
        <v>0</v>
      </c>
      <c r="ED188" s="242">
        <f t="shared" si="177"/>
        <v>0</v>
      </c>
      <c r="EE188" s="243">
        <f t="shared" si="215"/>
        <v>0</v>
      </c>
      <c r="EF188" s="248"/>
      <c r="EG188" s="241">
        <f t="shared" si="174"/>
        <v>5.4599999999999996E-2</v>
      </c>
      <c r="EH188" s="241">
        <f t="shared" si="216"/>
        <v>4.5499999999999994E-3</v>
      </c>
      <c r="EI188" s="237">
        <v>136</v>
      </c>
      <c r="EJ188" s="242">
        <f t="shared" si="227"/>
        <v>0</v>
      </c>
      <c r="EK188" s="242">
        <f t="shared" si="228"/>
        <v>0</v>
      </c>
      <c r="EL188" s="242">
        <f t="shared" si="36"/>
        <v>0</v>
      </c>
      <c r="EM188" s="242">
        <f t="shared" si="178"/>
        <v>0</v>
      </c>
      <c r="EN188" s="243">
        <f t="shared" si="217"/>
        <v>0</v>
      </c>
      <c r="EO188" s="248"/>
      <c r="EP188" s="241">
        <f t="shared" si="175"/>
        <v>3.4599999999999999E-2</v>
      </c>
      <c r="EQ188" s="241">
        <f t="shared" si="218"/>
        <v>2.8833333333333332E-3</v>
      </c>
      <c r="ER188" s="237">
        <v>136</v>
      </c>
      <c r="ES188" s="242">
        <f t="shared" si="229"/>
        <v>0</v>
      </c>
      <c r="ET188" s="242">
        <f t="shared" si="230"/>
        <v>0</v>
      </c>
      <c r="EU188" s="242">
        <f t="shared" si="38"/>
        <v>0</v>
      </c>
      <c r="EV188" s="242">
        <f t="shared" si="179"/>
        <v>0</v>
      </c>
      <c r="EW188" s="243">
        <f t="shared" si="219"/>
        <v>0</v>
      </c>
    </row>
    <row r="189" spans="1:153" ht="14.25" customHeight="1" thickBot="1" x14ac:dyDescent="0.25">
      <c r="A189" s="3">
        <f t="shared" si="180"/>
        <v>4136</v>
      </c>
      <c r="B189" s="237">
        <v>137</v>
      </c>
      <c r="C189" s="238">
        <f t="shared" si="181"/>
        <v>165059.18133551371</v>
      </c>
      <c r="D189" s="238">
        <f t="shared" si="5"/>
        <v>3145.2470524113855</v>
      </c>
      <c r="E189" s="238">
        <f t="shared" si="6"/>
        <v>2764.6939398878412</v>
      </c>
      <c r="F189" s="238">
        <f t="shared" si="7"/>
        <v>380.55311252354454</v>
      </c>
      <c r="G189" s="239">
        <f t="shared" si="182"/>
        <v>430898.84618035884</v>
      </c>
      <c r="I189" s="240">
        <f>VLOOKUP(K189,[2]תחזיות!$B$4:$H$1000,5)</f>
        <v>1.2437300000000052E-2</v>
      </c>
      <c r="J189" s="134">
        <f t="shared" si="8"/>
        <v>1.036441666666671E-3</v>
      </c>
      <c r="K189" s="237">
        <v>137</v>
      </c>
      <c r="L189" s="242">
        <f t="shared" si="183"/>
        <v>11518.218517829891</v>
      </c>
      <c r="M189" s="242">
        <f t="shared" si="44"/>
        <v>271.01409252824419</v>
      </c>
      <c r="N189" s="242">
        <f t="shared" si="9"/>
        <v>253.15018880846173</v>
      </c>
      <c r="O189" s="242">
        <f t="shared" si="10"/>
        <v>17.86390371978246</v>
      </c>
      <c r="P189" s="243">
        <f t="shared" si="184"/>
        <v>34766.914423567054</v>
      </c>
      <c r="Q189" s="244"/>
      <c r="R189" s="240">
        <f>VLOOKUP(T189,[2]תחזיות!$B$4:$H$1000,7)</f>
        <v>2.1143410000000088E-2</v>
      </c>
      <c r="S189" s="134">
        <f t="shared" si="11"/>
        <v>1.7619508333333407E-3</v>
      </c>
      <c r="T189" s="237">
        <v>137</v>
      </c>
      <c r="U189" s="242">
        <f t="shared" si="185"/>
        <v>12579.571954774956</v>
      </c>
      <c r="V189" s="242">
        <f t="shared" si="47"/>
        <v>295.98685529708195</v>
      </c>
      <c r="W189" s="242">
        <f t="shared" si="12"/>
        <v>276.47687101537082</v>
      </c>
      <c r="X189" s="242">
        <f t="shared" si="48"/>
        <v>19.509984281711148</v>
      </c>
      <c r="Y189" s="243">
        <f t="shared" si="186"/>
        <v>36294.715324823192</v>
      </c>
      <c r="Z189" s="245"/>
      <c r="AA189" s="240">
        <f>VLOOKUP(AC189,[2]תחזיות!$B$4:$H$1000,6)</f>
        <v>1.1306636363636409E-2</v>
      </c>
      <c r="AB189" s="134">
        <f t="shared" si="13"/>
        <v>9.4221969696970081E-4</v>
      </c>
      <c r="AC189" s="237">
        <v>137</v>
      </c>
      <c r="AD189" s="242">
        <f t="shared" si="187"/>
        <v>11387.172648343316</v>
      </c>
      <c r="AE189" s="242">
        <f t="shared" si="51"/>
        <v>267.93069231809</v>
      </c>
      <c r="AF189" s="242">
        <f t="shared" si="14"/>
        <v>250.27003103477978</v>
      </c>
      <c r="AG189" s="242">
        <f t="shared" si="52"/>
        <v>17.660661283310226</v>
      </c>
      <c r="AH189" s="243">
        <f t="shared" si="188"/>
        <v>34575.264974759346</v>
      </c>
      <c r="AI189" s="245"/>
      <c r="AJ189" s="241">
        <f t="shared" si="171"/>
        <v>4.2819999999999997E-2</v>
      </c>
      <c r="AK189" s="241">
        <f t="shared" si="189"/>
        <v>3.5683333333333331E-3</v>
      </c>
      <c r="AL189" s="240">
        <f>VLOOKUP(AN189,[2]תחזיות!$B$4:$H$1000,5)</f>
        <v>1.2437300000000052E-2</v>
      </c>
      <c r="AM189" s="134">
        <f t="shared" si="176"/>
        <v>1.036441666666671E-3</v>
      </c>
      <c r="AN189" s="237">
        <v>137</v>
      </c>
      <c r="AO189" s="242">
        <f t="shared" si="190"/>
        <v>0</v>
      </c>
      <c r="AP189" s="242">
        <f t="shared" si="220"/>
        <v>0</v>
      </c>
      <c r="AQ189" s="242">
        <f t="shared" si="16"/>
        <v>0</v>
      </c>
      <c r="AR189" s="242">
        <f t="shared" si="191"/>
        <v>0</v>
      </c>
      <c r="AS189" s="243">
        <f t="shared" si="192"/>
        <v>0</v>
      </c>
      <c r="AT189" s="244"/>
      <c r="AU189" s="241">
        <f t="shared" si="172"/>
        <v>4.7620000000000003E-2</v>
      </c>
      <c r="AV189" s="241">
        <f t="shared" si="193"/>
        <v>3.9683333333333333E-3</v>
      </c>
      <c r="AW189" s="240">
        <f>VLOOKUP(AY189,[2]תחזיות!$B$4:$H$1000,7)</f>
        <v>2.1143410000000088E-2</v>
      </c>
      <c r="AX189" s="134">
        <f t="shared" si="17"/>
        <v>1.7619508333333407E-3</v>
      </c>
      <c r="AY189" s="237">
        <v>137</v>
      </c>
      <c r="AZ189" s="242">
        <f t="shared" si="194"/>
        <v>0</v>
      </c>
      <c r="BA189" s="242">
        <f t="shared" si="221"/>
        <v>0</v>
      </c>
      <c r="BB189" s="242">
        <f t="shared" si="18"/>
        <v>0</v>
      </c>
      <c r="BC189" s="242">
        <f t="shared" si="195"/>
        <v>0</v>
      </c>
      <c r="BD189" s="243">
        <f t="shared" si="196"/>
        <v>0</v>
      </c>
      <c r="BE189" s="245"/>
      <c r="BF189" s="245"/>
      <c r="BG189" s="245"/>
      <c r="BH189" s="240">
        <f>VLOOKUP(BJ189,[2]תחזיות!$B$4:$H$1000,6)</f>
        <v>1.1306636363636409E-2</v>
      </c>
      <c r="BI189" s="134">
        <f t="shared" si="19"/>
        <v>9.4221969696970081E-4</v>
      </c>
      <c r="BJ189" s="237">
        <v>137</v>
      </c>
      <c r="BK189" s="242">
        <f t="shared" si="197"/>
        <v>0</v>
      </c>
      <c r="BL189" s="242">
        <f t="shared" si="222"/>
        <v>0</v>
      </c>
      <c r="BM189" s="242">
        <f t="shared" si="20"/>
        <v>0</v>
      </c>
      <c r="BN189" s="242">
        <f t="shared" si="65"/>
        <v>0</v>
      </c>
      <c r="BO189" s="243">
        <f t="shared" si="198"/>
        <v>0</v>
      </c>
      <c r="BP189" s="245"/>
      <c r="BQ189" s="246">
        <f>VLOOKUP(BT189,[2]תחזיות!$B$4:$E$1000,2)</f>
        <v>3.2659379999999946E-2</v>
      </c>
      <c r="BR189" s="134">
        <f t="shared" si="21"/>
        <v>2.3049483333333286E-3</v>
      </c>
      <c r="BS189" s="3">
        <f t="shared" si="199"/>
        <v>4136</v>
      </c>
      <c r="BT189" s="237">
        <v>137</v>
      </c>
      <c r="BU189" s="238">
        <f t="shared" si="200"/>
        <v>100640.34848840798</v>
      </c>
      <c r="BV189" s="238">
        <f t="shared" si="201"/>
        <v>1215.253903791009</v>
      </c>
      <c r="BW189" s="238">
        <f t="shared" si="22"/>
        <v>983.28310027656767</v>
      </c>
      <c r="BX189" s="238">
        <f t="shared" si="23"/>
        <v>231.97080351444134</v>
      </c>
      <c r="BY189" s="239">
        <f t="shared" si="202"/>
        <v>158782.89621406674</v>
      </c>
      <c r="CA189" s="246">
        <f>VLOOKUP(CD189,[2]תחזיות!$B$4:$E$1000,4)</f>
        <v>4.3110381599999928E-2</v>
      </c>
      <c r="CB189" s="134">
        <f t="shared" si="24"/>
        <v>3.1758651333333274E-3</v>
      </c>
      <c r="CC189" s="3">
        <f t="shared" si="203"/>
        <v>4136</v>
      </c>
      <c r="CD189" s="237">
        <v>137</v>
      </c>
      <c r="CE189" s="238">
        <f t="shared" si="204"/>
        <v>104666.40121007327</v>
      </c>
      <c r="CF189" s="238">
        <f t="shared" si="205"/>
        <v>1313.756330111069</v>
      </c>
      <c r="CG189" s="238">
        <f t="shared" si="25"/>
        <v>981.3499558765202</v>
      </c>
      <c r="CH189" s="238">
        <f t="shared" si="26"/>
        <v>332.40637423454888</v>
      </c>
      <c r="CI189" s="239">
        <f t="shared" si="206"/>
        <v>169285.74000933452</v>
      </c>
      <c r="CJ189" s="1"/>
      <c r="CK189" s="246">
        <f>VLOOKUP(CN189,[2]תחזיות!$B$4:$E$1000,3)</f>
        <v>2.8399460869565171E-2</v>
      </c>
      <c r="CL189" s="134">
        <f t="shared" si="27"/>
        <v>1.9499550724637641E-3</v>
      </c>
      <c r="CM189" s="3">
        <f t="shared" si="207"/>
        <v>4136</v>
      </c>
      <c r="CN189" s="237">
        <v>137</v>
      </c>
      <c r="CO189" s="238">
        <f t="shared" si="208"/>
        <v>99225.471884455168</v>
      </c>
      <c r="CP189" s="238">
        <f t="shared" si="223"/>
        <v>1179.2197276238303</v>
      </c>
      <c r="CQ189" s="238">
        <f t="shared" si="28"/>
        <v>985.73451540512633</v>
      </c>
      <c r="CR189" s="238">
        <f t="shared" si="29"/>
        <v>193.48521221870396</v>
      </c>
      <c r="CS189" s="239">
        <f t="shared" si="209"/>
        <v>155488.2649542788</v>
      </c>
      <c r="CT189" s="1"/>
      <c r="CU189" s="237">
        <v>137</v>
      </c>
      <c r="CV189" s="238">
        <f t="shared" si="168"/>
        <v>277217.74834175158</v>
      </c>
      <c r="CW189" s="238">
        <f t="shared" si="168"/>
        <v>4631.5150487306382</v>
      </c>
      <c r="CX189" s="238">
        <f t="shared" si="168"/>
        <v>4001.1272289728704</v>
      </c>
      <c r="CY189" s="238">
        <f t="shared" si="168"/>
        <v>630.38781975776828</v>
      </c>
      <c r="CZ189" s="238">
        <f t="shared" si="168"/>
        <v>624448.65681799268</v>
      </c>
      <c r="DB189" s="237">
        <v>137</v>
      </c>
      <c r="DC189" s="238">
        <f t="shared" si="169"/>
        <v>282305.15450036194</v>
      </c>
      <c r="DD189" s="238">
        <f t="shared" si="169"/>
        <v>4754.9902378195366</v>
      </c>
      <c r="DE189" s="238">
        <f t="shared" si="169"/>
        <v>4022.5207667797322</v>
      </c>
      <c r="DF189" s="238">
        <f t="shared" si="169"/>
        <v>732.4694710398046</v>
      </c>
      <c r="DG189" s="238">
        <f t="shared" si="169"/>
        <v>636479.30151451658</v>
      </c>
      <c r="DH189" s="247"/>
      <c r="DI189" s="237">
        <v>137</v>
      </c>
      <c r="DJ189" s="238">
        <f t="shared" si="170"/>
        <v>275671.82586831221</v>
      </c>
      <c r="DK189" s="238">
        <f t="shared" si="170"/>
        <v>4592.3974723533056</v>
      </c>
      <c r="DL189" s="238">
        <f t="shared" si="170"/>
        <v>4000.6984863277476</v>
      </c>
      <c r="DM189" s="238">
        <f t="shared" si="170"/>
        <v>591.69898602555872</v>
      </c>
      <c r="DN189" s="238">
        <f t="shared" si="170"/>
        <v>620962.37610939704</v>
      </c>
      <c r="DP189" s="3">
        <f t="shared" si="210"/>
        <v>4136</v>
      </c>
      <c r="DQ189" s="237">
        <v>137</v>
      </c>
      <c r="DR189" s="238">
        <f t="shared" si="211"/>
        <v>0</v>
      </c>
      <c r="DS189" s="238">
        <f t="shared" si="212"/>
        <v>0</v>
      </c>
      <c r="DT189" s="238">
        <f t="shared" si="33"/>
        <v>0</v>
      </c>
      <c r="DU189" s="238">
        <f t="shared" si="213"/>
        <v>0</v>
      </c>
      <c r="DV189" s="239">
        <f t="shared" si="224"/>
        <v>0</v>
      </c>
      <c r="DX189" s="241">
        <f t="shared" si="173"/>
        <v>5.0099999999999999E-2</v>
      </c>
      <c r="DY189" s="241">
        <f t="shared" si="214"/>
        <v>4.1749999999999999E-3</v>
      </c>
      <c r="DZ189" s="237">
        <v>137</v>
      </c>
      <c r="EA189" s="242">
        <f t="shared" si="225"/>
        <v>0</v>
      </c>
      <c r="EB189" s="242">
        <f t="shared" si="226"/>
        <v>0</v>
      </c>
      <c r="EC189" s="242">
        <f t="shared" si="34"/>
        <v>0</v>
      </c>
      <c r="ED189" s="242">
        <f t="shared" si="177"/>
        <v>0</v>
      </c>
      <c r="EE189" s="243">
        <f t="shared" si="215"/>
        <v>0</v>
      </c>
      <c r="EF189" s="248"/>
      <c r="EG189" s="241">
        <f t="shared" si="174"/>
        <v>5.4599999999999996E-2</v>
      </c>
      <c r="EH189" s="241">
        <f t="shared" si="216"/>
        <v>4.5499999999999994E-3</v>
      </c>
      <c r="EI189" s="237">
        <v>137</v>
      </c>
      <c r="EJ189" s="242">
        <f t="shared" si="227"/>
        <v>0</v>
      </c>
      <c r="EK189" s="242">
        <f t="shared" si="228"/>
        <v>0</v>
      </c>
      <c r="EL189" s="242">
        <f t="shared" si="36"/>
        <v>0</v>
      </c>
      <c r="EM189" s="242">
        <f t="shared" si="178"/>
        <v>0</v>
      </c>
      <c r="EN189" s="243">
        <f t="shared" si="217"/>
        <v>0</v>
      </c>
      <c r="EO189" s="248"/>
      <c r="EP189" s="241">
        <f t="shared" si="175"/>
        <v>3.4599999999999999E-2</v>
      </c>
      <c r="EQ189" s="241">
        <f t="shared" si="218"/>
        <v>2.8833333333333332E-3</v>
      </c>
      <c r="ER189" s="237">
        <v>137</v>
      </c>
      <c r="ES189" s="242">
        <f t="shared" si="229"/>
        <v>0</v>
      </c>
      <c r="ET189" s="242">
        <f t="shared" si="230"/>
        <v>0</v>
      </c>
      <c r="EU189" s="242">
        <f t="shared" si="38"/>
        <v>0</v>
      </c>
      <c r="EV189" s="242">
        <f t="shared" si="179"/>
        <v>0</v>
      </c>
      <c r="EW189" s="243">
        <f t="shared" si="219"/>
        <v>0</v>
      </c>
    </row>
    <row r="190" spans="1:153" ht="14.25" customHeight="1" thickBot="1" x14ac:dyDescent="0.25">
      <c r="A190" s="3">
        <f t="shared" si="180"/>
        <v>4166</v>
      </c>
      <c r="B190" s="237">
        <v>138</v>
      </c>
      <c r="C190" s="238">
        <f t="shared" si="181"/>
        <v>162294.48739562588</v>
      </c>
      <c r="D190" s="238">
        <f t="shared" si="5"/>
        <v>3145.2470524113855</v>
      </c>
      <c r="E190" s="238">
        <f t="shared" si="6"/>
        <v>2771.0680953603601</v>
      </c>
      <c r="F190" s="238">
        <f t="shared" si="7"/>
        <v>374.17895705102541</v>
      </c>
      <c r="G190" s="239">
        <f t="shared" si="182"/>
        <v>434044.09323277022</v>
      </c>
      <c r="I190" s="240">
        <f>VLOOKUP(K190,[2]תחזיות!$B$4:$H$1000,5)</f>
        <v>1.2450300000000053E-2</v>
      </c>
      <c r="J190" s="134">
        <f t="shared" si="8"/>
        <v>1.0375250000000044E-3</v>
      </c>
      <c r="K190" s="237">
        <v>138</v>
      </c>
      <c r="L190" s="242">
        <f t="shared" si="183"/>
        <v>11276.756119039499</v>
      </c>
      <c r="M190" s="242">
        <f t="shared" si="44"/>
        <v>271.2952764245947</v>
      </c>
      <c r="N190" s="242">
        <f t="shared" si="9"/>
        <v>253.80586299923252</v>
      </c>
      <c r="O190" s="242">
        <f t="shared" si="10"/>
        <v>17.489413425362176</v>
      </c>
      <c r="P190" s="243">
        <f t="shared" si="184"/>
        <v>35038.209699991647</v>
      </c>
      <c r="Q190" s="244"/>
      <c r="R190" s="240">
        <f>VLOOKUP(T190,[2]תחזיות!$B$4:$H$1000,7)</f>
        <v>2.1165510000000089E-2</v>
      </c>
      <c r="S190" s="134">
        <f t="shared" si="11"/>
        <v>1.7637925000000075E-3</v>
      </c>
      <c r="T190" s="237">
        <v>138</v>
      </c>
      <c r="U190" s="242">
        <f t="shared" si="185"/>
        <v>12324.795190595107</v>
      </c>
      <c r="V190" s="242">
        <f t="shared" si="47"/>
        <v>296.50891469255362</v>
      </c>
      <c r="W190" s="242">
        <f t="shared" si="12"/>
        <v>277.3940702997325</v>
      </c>
      <c r="X190" s="242">
        <f t="shared" si="48"/>
        <v>19.114844392821102</v>
      </c>
      <c r="Y190" s="243">
        <f t="shared" si="186"/>
        <v>36591.224239515745</v>
      </c>
      <c r="Z190" s="245"/>
      <c r="AA190" s="240">
        <f>VLOOKUP(AC190,[2]תחזיות!$B$4:$H$1000,6)</f>
        <v>1.1318454545454593E-2</v>
      </c>
      <c r="AB190" s="134">
        <f t="shared" si="13"/>
        <v>9.4320454545454948E-4</v>
      </c>
      <c r="AC190" s="237">
        <v>138</v>
      </c>
      <c r="AD190" s="242">
        <f t="shared" si="187"/>
        <v>11147.406994479466</v>
      </c>
      <c r="AE190" s="242">
        <f t="shared" si="51"/>
        <v>268.18340576495126</v>
      </c>
      <c r="AF190" s="242">
        <f t="shared" si="14"/>
        <v>250.89460325036507</v>
      </c>
      <c r="AG190" s="242">
        <f t="shared" si="52"/>
        <v>17.288802514586198</v>
      </c>
      <c r="AH190" s="243">
        <f t="shared" si="188"/>
        <v>34843.4483805243</v>
      </c>
      <c r="AI190" s="245"/>
      <c r="AJ190" s="241">
        <f t="shared" si="171"/>
        <v>4.2819999999999997E-2</v>
      </c>
      <c r="AK190" s="241">
        <f t="shared" si="189"/>
        <v>3.5683333333333331E-3</v>
      </c>
      <c r="AL190" s="240">
        <f>VLOOKUP(AN190,[2]תחזיות!$B$4:$H$1000,5)</f>
        <v>1.2450300000000053E-2</v>
      </c>
      <c r="AM190" s="134">
        <f t="shared" si="176"/>
        <v>1.0375250000000044E-3</v>
      </c>
      <c r="AN190" s="237">
        <v>138</v>
      </c>
      <c r="AO190" s="242">
        <f t="shared" si="190"/>
        <v>0</v>
      </c>
      <c r="AP190" s="242">
        <f t="shared" si="220"/>
        <v>0</v>
      </c>
      <c r="AQ190" s="242">
        <f t="shared" si="16"/>
        <v>0</v>
      </c>
      <c r="AR190" s="242">
        <f t="shared" si="191"/>
        <v>0</v>
      </c>
      <c r="AS190" s="243">
        <f t="shared" si="192"/>
        <v>0</v>
      </c>
      <c r="AT190" s="244"/>
      <c r="AU190" s="241">
        <f t="shared" si="172"/>
        <v>4.7620000000000003E-2</v>
      </c>
      <c r="AV190" s="241">
        <f t="shared" si="193"/>
        <v>3.9683333333333333E-3</v>
      </c>
      <c r="AW190" s="240">
        <f>VLOOKUP(AY190,[2]תחזיות!$B$4:$H$1000,7)</f>
        <v>2.1165510000000089E-2</v>
      </c>
      <c r="AX190" s="134">
        <f t="shared" si="17"/>
        <v>1.7637925000000075E-3</v>
      </c>
      <c r="AY190" s="237">
        <v>138</v>
      </c>
      <c r="AZ190" s="242">
        <f t="shared" si="194"/>
        <v>0</v>
      </c>
      <c r="BA190" s="242">
        <f t="shared" si="221"/>
        <v>0</v>
      </c>
      <c r="BB190" s="242">
        <f t="shared" si="18"/>
        <v>0</v>
      </c>
      <c r="BC190" s="242">
        <f t="shared" si="195"/>
        <v>0</v>
      </c>
      <c r="BD190" s="243">
        <f t="shared" si="196"/>
        <v>0</v>
      </c>
      <c r="BE190" s="245"/>
      <c r="BF190" s="245"/>
      <c r="BG190" s="245"/>
      <c r="BH190" s="240">
        <f>VLOOKUP(BJ190,[2]תחזיות!$B$4:$H$1000,6)</f>
        <v>1.1318454545454593E-2</v>
      </c>
      <c r="BI190" s="134">
        <f t="shared" si="19"/>
        <v>9.4320454545454948E-4</v>
      </c>
      <c r="BJ190" s="237">
        <v>138</v>
      </c>
      <c r="BK190" s="242">
        <f t="shared" si="197"/>
        <v>0</v>
      </c>
      <c r="BL190" s="242">
        <f t="shared" si="222"/>
        <v>0</v>
      </c>
      <c r="BM190" s="242">
        <f t="shared" si="20"/>
        <v>0</v>
      </c>
      <c r="BN190" s="242">
        <f t="shared" si="65"/>
        <v>0</v>
      </c>
      <c r="BO190" s="243">
        <f t="shared" si="198"/>
        <v>0</v>
      </c>
      <c r="BP190" s="245"/>
      <c r="BQ190" s="246">
        <f>VLOOKUP(BT190,[2]תחזיות!$B$4:$E$1000,2)</f>
        <v>3.2775379999999944E-2</v>
      </c>
      <c r="BR190" s="134">
        <f t="shared" si="21"/>
        <v>2.3146149999999951E-3</v>
      </c>
      <c r="BS190" s="3">
        <f t="shared" si="199"/>
        <v>4166</v>
      </c>
      <c r="BT190" s="237">
        <v>138</v>
      </c>
      <c r="BU190" s="238">
        <f t="shared" si="200"/>
        <v>99657.065388131407</v>
      </c>
      <c r="BV190" s="238">
        <f t="shared" si="201"/>
        <v>1215.7745087640087</v>
      </c>
      <c r="BW190" s="238">
        <f t="shared" si="22"/>
        <v>985.10677036065943</v>
      </c>
      <c r="BX190" s="238">
        <f t="shared" si="23"/>
        <v>230.66773840334929</v>
      </c>
      <c r="BY190" s="239">
        <f t="shared" si="202"/>
        <v>159998.67072283075</v>
      </c>
      <c r="CA190" s="246">
        <f>VLOOKUP(CD190,[2]תחזיות!$B$4:$E$1000,4)</f>
        <v>4.3263501599999928E-2</v>
      </c>
      <c r="CB190" s="134">
        <f t="shared" si="24"/>
        <v>3.1886251333333275E-3</v>
      </c>
      <c r="CC190" s="3">
        <f t="shared" si="203"/>
        <v>4166</v>
      </c>
      <c r="CD190" s="237">
        <v>138</v>
      </c>
      <c r="CE190" s="238">
        <f t="shared" si="204"/>
        <v>103685.05125419675</v>
      </c>
      <c r="CF190" s="238">
        <f t="shared" si="205"/>
        <v>1314.4886278834738</v>
      </c>
      <c r="CG190" s="238">
        <f t="shared" si="25"/>
        <v>983.87586750338778</v>
      </c>
      <c r="CH190" s="238">
        <f t="shared" si="26"/>
        <v>330.612760380086</v>
      </c>
      <c r="CI190" s="239">
        <f t="shared" si="206"/>
        <v>170600.22863721798</v>
      </c>
      <c r="CJ190" s="1"/>
      <c r="CK190" s="246">
        <f>VLOOKUP(CN190,[2]תחזיות!$B$4:$E$1000,3)</f>
        <v>2.8500330434782561E-2</v>
      </c>
      <c r="CL190" s="134">
        <f t="shared" si="27"/>
        <v>1.9583608695652134E-3</v>
      </c>
      <c r="CM190" s="3">
        <f t="shared" si="207"/>
        <v>4166</v>
      </c>
      <c r="CN190" s="237">
        <v>138</v>
      </c>
      <c r="CO190" s="238">
        <f t="shared" si="208"/>
        <v>98239.737369050039</v>
      </c>
      <c r="CP190" s="238">
        <f t="shared" si="223"/>
        <v>1179.6615667265667</v>
      </c>
      <c r="CQ190" s="238">
        <f t="shared" si="28"/>
        <v>987.27270922665571</v>
      </c>
      <c r="CR190" s="238">
        <f t="shared" si="29"/>
        <v>192.38885749991101</v>
      </c>
      <c r="CS190" s="239">
        <f t="shared" si="209"/>
        <v>156667.92652100537</v>
      </c>
      <c r="CT190" s="1"/>
      <c r="CU190" s="237">
        <v>138</v>
      </c>
      <c r="CV190" s="238">
        <f t="shared" si="168"/>
        <v>273228.30890279682</v>
      </c>
      <c r="CW190" s="238">
        <f t="shared" si="168"/>
        <v>4632.3168375999885</v>
      </c>
      <c r="CX190" s="238">
        <f t="shared" si="168"/>
        <v>4009.980728720252</v>
      </c>
      <c r="CY190" s="238">
        <f t="shared" si="168"/>
        <v>622.33610887973691</v>
      </c>
      <c r="CZ190" s="238">
        <f t="shared" si="168"/>
        <v>629080.97365559265</v>
      </c>
      <c r="DB190" s="237">
        <v>138</v>
      </c>
      <c r="DC190" s="238">
        <f t="shared" si="169"/>
        <v>278304.33384041773</v>
      </c>
      <c r="DD190" s="238">
        <f t="shared" si="169"/>
        <v>4756.2445949874127</v>
      </c>
      <c r="DE190" s="238">
        <f t="shared" si="169"/>
        <v>4032.3380331634803</v>
      </c>
      <c r="DF190" s="238">
        <f t="shared" si="169"/>
        <v>723.90656182393252</v>
      </c>
      <c r="DG190" s="238">
        <f t="shared" si="169"/>
        <v>641235.54610950395</v>
      </c>
      <c r="DH190" s="247"/>
      <c r="DI190" s="237">
        <v>138</v>
      </c>
      <c r="DJ190" s="238">
        <f t="shared" si="170"/>
        <v>271681.63175915543</v>
      </c>
      <c r="DK190" s="238">
        <f t="shared" si="170"/>
        <v>4593.0920249029032</v>
      </c>
      <c r="DL190" s="238">
        <f t="shared" si="170"/>
        <v>4009.235407837381</v>
      </c>
      <c r="DM190" s="238">
        <f t="shared" si="170"/>
        <v>583.85661706552264</v>
      </c>
      <c r="DN190" s="238">
        <f t="shared" si="170"/>
        <v>625555.46813429985</v>
      </c>
      <c r="DP190" s="3">
        <f t="shared" si="210"/>
        <v>4166</v>
      </c>
      <c r="DQ190" s="237">
        <v>138</v>
      </c>
      <c r="DR190" s="238">
        <f t="shared" si="211"/>
        <v>0</v>
      </c>
      <c r="DS190" s="238">
        <f t="shared" si="212"/>
        <v>0</v>
      </c>
      <c r="DT190" s="238">
        <f t="shared" si="33"/>
        <v>0</v>
      </c>
      <c r="DU190" s="238">
        <f t="shared" si="213"/>
        <v>0</v>
      </c>
      <c r="DV190" s="239">
        <f t="shared" si="224"/>
        <v>0</v>
      </c>
      <c r="DX190" s="241">
        <f t="shared" si="173"/>
        <v>5.0099999999999999E-2</v>
      </c>
      <c r="DY190" s="241">
        <f t="shared" si="214"/>
        <v>4.1749999999999999E-3</v>
      </c>
      <c r="DZ190" s="237">
        <v>138</v>
      </c>
      <c r="EA190" s="242">
        <f t="shared" si="225"/>
        <v>0</v>
      </c>
      <c r="EB190" s="242">
        <f t="shared" si="226"/>
        <v>0</v>
      </c>
      <c r="EC190" s="242">
        <f t="shared" si="34"/>
        <v>0</v>
      </c>
      <c r="ED190" s="242">
        <f t="shared" si="177"/>
        <v>0</v>
      </c>
      <c r="EE190" s="243">
        <f t="shared" si="215"/>
        <v>0</v>
      </c>
      <c r="EF190" s="248"/>
      <c r="EG190" s="241">
        <f t="shared" si="174"/>
        <v>5.4599999999999996E-2</v>
      </c>
      <c r="EH190" s="241">
        <f t="shared" si="216"/>
        <v>4.5499999999999994E-3</v>
      </c>
      <c r="EI190" s="237">
        <v>138</v>
      </c>
      <c r="EJ190" s="242">
        <f t="shared" si="227"/>
        <v>0</v>
      </c>
      <c r="EK190" s="242">
        <f t="shared" si="228"/>
        <v>0</v>
      </c>
      <c r="EL190" s="242">
        <f t="shared" si="36"/>
        <v>0</v>
      </c>
      <c r="EM190" s="242">
        <f t="shared" si="178"/>
        <v>0</v>
      </c>
      <c r="EN190" s="243">
        <f t="shared" si="217"/>
        <v>0</v>
      </c>
      <c r="EO190" s="248"/>
      <c r="EP190" s="241">
        <f t="shared" si="175"/>
        <v>3.4599999999999999E-2</v>
      </c>
      <c r="EQ190" s="241">
        <f t="shared" si="218"/>
        <v>2.8833333333333332E-3</v>
      </c>
      <c r="ER190" s="237">
        <v>138</v>
      </c>
      <c r="ES190" s="242">
        <f t="shared" si="229"/>
        <v>0</v>
      </c>
      <c r="ET190" s="242">
        <f t="shared" si="230"/>
        <v>0</v>
      </c>
      <c r="EU190" s="242">
        <f t="shared" si="38"/>
        <v>0</v>
      </c>
      <c r="EV190" s="242">
        <f t="shared" si="179"/>
        <v>0</v>
      </c>
      <c r="EW190" s="243">
        <f t="shared" si="219"/>
        <v>0</v>
      </c>
    </row>
    <row r="191" spans="1:153" ht="14.25" customHeight="1" thickBot="1" x14ac:dyDescent="0.25">
      <c r="A191" s="3">
        <f t="shared" si="180"/>
        <v>4197</v>
      </c>
      <c r="B191" s="237">
        <v>139</v>
      </c>
      <c r="C191" s="238">
        <f t="shared" si="181"/>
        <v>159523.41930026552</v>
      </c>
      <c r="D191" s="238">
        <f t="shared" si="5"/>
        <v>3145.2470524113855</v>
      </c>
      <c r="E191" s="238">
        <f t="shared" si="6"/>
        <v>2777.4569468024411</v>
      </c>
      <c r="F191" s="238">
        <f t="shared" si="7"/>
        <v>367.7901056089446</v>
      </c>
      <c r="G191" s="239">
        <f t="shared" si="182"/>
        <v>437189.34028518159</v>
      </c>
      <c r="I191" s="240">
        <f>VLOOKUP(K191,[2]תחזיות!$B$4:$H$1000,5)</f>
        <v>1.2463300000000054E-2</v>
      </c>
      <c r="J191" s="134">
        <f t="shared" si="8"/>
        <v>1.0386083333333378E-3</v>
      </c>
      <c r="K191" s="237">
        <v>139</v>
      </c>
      <c r="L191" s="242">
        <f t="shared" si="183"/>
        <v>11034.398784034109</v>
      </c>
      <c r="M191" s="242">
        <f t="shared" si="44"/>
        <v>271.5770459594832</v>
      </c>
      <c r="N191" s="242">
        <f t="shared" si="9"/>
        <v>254.4635108083192</v>
      </c>
      <c r="O191" s="242">
        <f t="shared" si="10"/>
        <v>17.113535151164001</v>
      </c>
      <c r="P191" s="243">
        <f t="shared" si="184"/>
        <v>35309.786745951133</v>
      </c>
      <c r="Q191" s="244"/>
      <c r="R191" s="240">
        <f>VLOOKUP(T191,[2]תחזיות!$B$4:$H$1000,7)</f>
        <v>2.1187610000000089E-2</v>
      </c>
      <c r="S191" s="134">
        <f t="shared" si="11"/>
        <v>1.765634166666674E-3</v>
      </c>
      <c r="T191" s="237">
        <v>139</v>
      </c>
      <c r="U191" s="242">
        <f t="shared" si="185"/>
        <v>12068.672423332906</v>
      </c>
      <c r="V191" s="242">
        <f t="shared" si="47"/>
        <v>297.03244096305599</v>
      </c>
      <c r="W191" s="242">
        <f t="shared" si="12"/>
        <v>278.31482401020173</v>
      </c>
      <c r="X191" s="242">
        <f t="shared" si="48"/>
        <v>18.717616952854264</v>
      </c>
      <c r="Y191" s="243">
        <f t="shared" si="186"/>
        <v>36888.2566804788</v>
      </c>
      <c r="Z191" s="245"/>
      <c r="AA191" s="240">
        <f>VLOOKUP(AC191,[2]תחזיות!$B$4:$H$1000,6)</f>
        <v>1.1330272727272776E-2</v>
      </c>
      <c r="AB191" s="134">
        <f t="shared" si="13"/>
        <v>9.4418939393939793E-4</v>
      </c>
      <c r="AC191" s="237">
        <v>139</v>
      </c>
      <c r="AD191" s="242">
        <f t="shared" si="187"/>
        <v>10906.80076265983</v>
      </c>
      <c r="AE191" s="242">
        <f t="shared" si="51"/>
        <v>268.4366216923051</v>
      </c>
      <c r="AF191" s="242">
        <f t="shared" si="14"/>
        <v>251.52098162058732</v>
      </c>
      <c r="AG191" s="242">
        <f t="shared" si="52"/>
        <v>16.915640071717782</v>
      </c>
      <c r="AH191" s="243">
        <f t="shared" si="188"/>
        <v>35111.885002216608</v>
      </c>
      <c r="AI191" s="245"/>
      <c r="AJ191" s="241">
        <f t="shared" si="171"/>
        <v>4.2819999999999997E-2</v>
      </c>
      <c r="AK191" s="241">
        <f t="shared" si="189"/>
        <v>3.5683333333333331E-3</v>
      </c>
      <c r="AL191" s="240">
        <f>VLOOKUP(AN191,[2]תחזיות!$B$4:$H$1000,5)</f>
        <v>1.2463300000000054E-2</v>
      </c>
      <c r="AM191" s="134">
        <f t="shared" si="176"/>
        <v>1.0386083333333378E-3</v>
      </c>
      <c r="AN191" s="237">
        <v>139</v>
      </c>
      <c r="AO191" s="242">
        <f t="shared" si="190"/>
        <v>0</v>
      </c>
      <c r="AP191" s="242">
        <f t="shared" si="220"/>
        <v>0</v>
      </c>
      <c r="AQ191" s="242">
        <f t="shared" si="16"/>
        <v>0</v>
      </c>
      <c r="AR191" s="242">
        <f t="shared" si="191"/>
        <v>0</v>
      </c>
      <c r="AS191" s="243">
        <f t="shared" si="192"/>
        <v>0</v>
      </c>
      <c r="AT191" s="244"/>
      <c r="AU191" s="241">
        <f t="shared" si="172"/>
        <v>4.7620000000000003E-2</v>
      </c>
      <c r="AV191" s="241">
        <f t="shared" si="193"/>
        <v>3.9683333333333333E-3</v>
      </c>
      <c r="AW191" s="240">
        <f>VLOOKUP(AY191,[2]תחזיות!$B$4:$H$1000,7)</f>
        <v>2.1187610000000089E-2</v>
      </c>
      <c r="AX191" s="134">
        <f t="shared" si="17"/>
        <v>1.765634166666674E-3</v>
      </c>
      <c r="AY191" s="237">
        <v>139</v>
      </c>
      <c r="AZ191" s="242">
        <f t="shared" si="194"/>
        <v>0</v>
      </c>
      <c r="BA191" s="242">
        <f t="shared" si="221"/>
        <v>0</v>
      </c>
      <c r="BB191" s="242">
        <f t="shared" si="18"/>
        <v>0</v>
      </c>
      <c r="BC191" s="242">
        <f t="shared" si="195"/>
        <v>0</v>
      </c>
      <c r="BD191" s="243">
        <f t="shared" si="196"/>
        <v>0</v>
      </c>
      <c r="BE191" s="245"/>
      <c r="BF191" s="245"/>
      <c r="BG191" s="245"/>
      <c r="BH191" s="240">
        <f>VLOOKUP(BJ191,[2]תחזיות!$B$4:$H$1000,6)</f>
        <v>1.1330272727272776E-2</v>
      </c>
      <c r="BI191" s="134">
        <f t="shared" si="19"/>
        <v>9.4418939393939793E-4</v>
      </c>
      <c r="BJ191" s="237">
        <v>139</v>
      </c>
      <c r="BK191" s="242">
        <f t="shared" si="197"/>
        <v>0</v>
      </c>
      <c r="BL191" s="242">
        <f t="shared" si="222"/>
        <v>0</v>
      </c>
      <c r="BM191" s="242">
        <f t="shared" si="20"/>
        <v>0</v>
      </c>
      <c r="BN191" s="242">
        <f t="shared" si="65"/>
        <v>0</v>
      </c>
      <c r="BO191" s="243">
        <f t="shared" si="198"/>
        <v>0</v>
      </c>
      <c r="BP191" s="245"/>
      <c r="BQ191" s="246">
        <f>VLOOKUP(BT191,[2]תחזיות!$B$4:$E$1000,2)</f>
        <v>3.2891379999999942E-2</v>
      </c>
      <c r="BR191" s="134">
        <f t="shared" si="21"/>
        <v>2.3242816666666616E-3</v>
      </c>
      <c r="BS191" s="3">
        <f t="shared" si="199"/>
        <v>4197</v>
      </c>
      <c r="BT191" s="237">
        <v>139</v>
      </c>
      <c r="BU191" s="238">
        <f t="shared" si="200"/>
        <v>98671.958617770753</v>
      </c>
      <c r="BV191" s="238">
        <f t="shared" si="201"/>
        <v>1216.2897980138266</v>
      </c>
      <c r="BW191" s="238">
        <f t="shared" si="22"/>
        <v>986.94837358445056</v>
      </c>
      <c r="BX191" s="238">
        <f t="shared" si="23"/>
        <v>229.34142442937608</v>
      </c>
      <c r="BY191" s="239">
        <f t="shared" si="202"/>
        <v>161214.96052084459</v>
      </c>
      <c r="CA191" s="246">
        <f>VLOOKUP(CD191,[2]תחזיות!$B$4:$E$1000,4)</f>
        <v>4.3416621599999927E-2</v>
      </c>
      <c r="CB191" s="134">
        <f t="shared" si="24"/>
        <v>3.2013851333333276E-3</v>
      </c>
      <c r="CC191" s="3">
        <f t="shared" si="203"/>
        <v>4197</v>
      </c>
      <c r="CD191" s="237">
        <v>139</v>
      </c>
      <c r="CE191" s="238">
        <f t="shared" si="204"/>
        <v>102701.17538669336</v>
      </c>
      <c r="CF191" s="238">
        <f t="shared" si="205"/>
        <v>1315.2136166196406</v>
      </c>
      <c r="CG191" s="238">
        <f t="shared" si="25"/>
        <v>986.4276005608217</v>
      </c>
      <c r="CH191" s="238">
        <f t="shared" si="26"/>
        <v>328.7860160588188</v>
      </c>
      <c r="CI191" s="239">
        <f t="shared" si="206"/>
        <v>171915.44225383762</v>
      </c>
      <c r="CJ191" s="1"/>
      <c r="CK191" s="246">
        <f>VLOOKUP(CN191,[2]תחזיות!$B$4:$E$1000,3)</f>
        <v>2.8601199999999952E-2</v>
      </c>
      <c r="CL191" s="134">
        <f t="shared" si="27"/>
        <v>1.9667666666666624E-3</v>
      </c>
      <c r="CM191" s="3">
        <f t="shared" si="207"/>
        <v>4197</v>
      </c>
      <c r="CN191" s="237">
        <v>139</v>
      </c>
      <c r="CO191" s="238">
        <f t="shared" si="208"/>
        <v>97252.464659823381</v>
      </c>
      <c r="CP191" s="238">
        <f t="shared" si="223"/>
        <v>1180.0988527963091</v>
      </c>
      <c r="CQ191" s="238">
        <f t="shared" si="28"/>
        <v>988.82594705219083</v>
      </c>
      <c r="CR191" s="238">
        <f t="shared" si="29"/>
        <v>191.27290574411822</v>
      </c>
      <c r="CS191" s="239">
        <f t="shared" si="209"/>
        <v>157848.02537380168</v>
      </c>
      <c r="CT191" s="1"/>
      <c r="CU191" s="237">
        <v>139</v>
      </c>
      <c r="CV191" s="238">
        <f t="shared" si="168"/>
        <v>269229.77670207038</v>
      </c>
      <c r="CW191" s="238">
        <f t="shared" si="168"/>
        <v>4633.1138963846952</v>
      </c>
      <c r="CX191" s="238">
        <f t="shared" si="168"/>
        <v>4018.868831195211</v>
      </c>
      <c r="CY191" s="238">
        <f t="shared" si="168"/>
        <v>614.24506518948465</v>
      </c>
      <c r="CZ191" s="238">
        <f t="shared" si="168"/>
        <v>633714.08755197725</v>
      </c>
      <c r="DB191" s="237">
        <v>139</v>
      </c>
      <c r="DC191" s="238">
        <f t="shared" si="169"/>
        <v>274293.26711029175</v>
      </c>
      <c r="DD191" s="238">
        <f t="shared" si="169"/>
        <v>4757.4931099940823</v>
      </c>
      <c r="DE191" s="238">
        <f t="shared" si="169"/>
        <v>4042.1993713734646</v>
      </c>
      <c r="DF191" s="238">
        <f t="shared" si="169"/>
        <v>715.29373862061766</v>
      </c>
      <c r="DG191" s="238">
        <f t="shared" si="169"/>
        <v>645993.03921949805</v>
      </c>
      <c r="DH191" s="247"/>
      <c r="DI191" s="237">
        <v>139</v>
      </c>
      <c r="DJ191" s="238">
        <f t="shared" si="170"/>
        <v>267682.68472274876</v>
      </c>
      <c r="DK191" s="238">
        <f t="shared" si="170"/>
        <v>4593.7825268999995</v>
      </c>
      <c r="DL191" s="238">
        <f t="shared" si="170"/>
        <v>4017.8038754752192</v>
      </c>
      <c r="DM191" s="238">
        <f t="shared" si="170"/>
        <v>575.97865142478065</v>
      </c>
      <c r="DN191" s="238">
        <f t="shared" si="170"/>
        <v>630149.25066119991</v>
      </c>
      <c r="DP191" s="3">
        <f t="shared" si="210"/>
        <v>4197</v>
      </c>
      <c r="DQ191" s="237">
        <v>139</v>
      </c>
      <c r="DR191" s="238">
        <f t="shared" si="211"/>
        <v>0</v>
      </c>
      <c r="DS191" s="238">
        <f t="shared" si="212"/>
        <v>0</v>
      </c>
      <c r="DT191" s="238">
        <f t="shared" si="33"/>
        <v>0</v>
      </c>
      <c r="DU191" s="238">
        <f t="shared" si="213"/>
        <v>0</v>
      </c>
      <c r="DV191" s="239">
        <f t="shared" si="224"/>
        <v>0</v>
      </c>
      <c r="DX191" s="241">
        <f t="shared" si="173"/>
        <v>5.0099999999999999E-2</v>
      </c>
      <c r="DY191" s="241">
        <f t="shared" si="214"/>
        <v>4.1749999999999999E-3</v>
      </c>
      <c r="DZ191" s="237">
        <v>139</v>
      </c>
      <c r="EA191" s="242">
        <f t="shared" si="225"/>
        <v>0</v>
      </c>
      <c r="EB191" s="242">
        <f t="shared" si="226"/>
        <v>0</v>
      </c>
      <c r="EC191" s="242">
        <f t="shared" si="34"/>
        <v>0</v>
      </c>
      <c r="ED191" s="242">
        <f t="shared" si="177"/>
        <v>0</v>
      </c>
      <c r="EE191" s="243">
        <f t="shared" si="215"/>
        <v>0</v>
      </c>
      <c r="EF191" s="248"/>
      <c r="EG191" s="241">
        <f t="shared" si="174"/>
        <v>5.4599999999999996E-2</v>
      </c>
      <c r="EH191" s="241">
        <f t="shared" si="216"/>
        <v>4.5499999999999994E-3</v>
      </c>
      <c r="EI191" s="237">
        <v>139</v>
      </c>
      <c r="EJ191" s="242">
        <f t="shared" si="227"/>
        <v>0</v>
      </c>
      <c r="EK191" s="242">
        <f t="shared" si="228"/>
        <v>0</v>
      </c>
      <c r="EL191" s="242">
        <f t="shared" si="36"/>
        <v>0</v>
      </c>
      <c r="EM191" s="242">
        <f t="shared" si="178"/>
        <v>0</v>
      </c>
      <c r="EN191" s="243">
        <f t="shared" si="217"/>
        <v>0</v>
      </c>
      <c r="EO191" s="248"/>
      <c r="EP191" s="241">
        <f t="shared" si="175"/>
        <v>3.4599999999999999E-2</v>
      </c>
      <c r="EQ191" s="241">
        <f t="shared" si="218"/>
        <v>2.8833333333333332E-3</v>
      </c>
      <c r="ER191" s="237">
        <v>139</v>
      </c>
      <c r="ES191" s="242">
        <f t="shared" si="229"/>
        <v>0</v>
      </c>
      <c r="ET191" s="242">
        <f t="shared" si="230"/>
        <v>0</v>
      </c>
      <c r="EU191" s="242">
        <f t="shared" si="38"/>
        <v>0</v>
      </c>
      <c r="EV191" s="242">
        <f t="shared" si="179"/>
        <v>0</v>
      </c>
      <c r="EW191" s="243">
        <f t="shared" si="219"/>
        <v>0</v>
      </c>
    </row>
    <row r="192" spans="1:153" ht="14.25" customHeight="1" thickBot="1" x14ac:dyDescent="0.25">
      <c r="A192" s="3">
        <f t="shared" si="180"/>
        <v>4227</v>
      </c>
      <c r="B192" s="237">
        <v>140</v>
      </c>
      <c r="C192" s="238">
        <f t="shared" si="181"/>
        <v>156745.96235346308</v>
      </c>
      <c r="D192" s="238">
        <f t="shared" si="5"/>
        <v>3145.2470524113855</v>
      </c>
      <c r="E192" s="238">
        <f t="shared" si="6"/>
        <v>2783.8605280964575</v>
      </c>
      <c r="F192" s="238">
        <f t="shared" si="7"/>
        <v>361.3865243149279</v>
      </c>
      <c r="G192" s="239">
        <f t="shared" si="182"/>
        <v>440334.58733759297</v>
      </c>
      <c r="I192" s="240">
        <f>VLOOKUP(K192,[2]תחזיות!$B$4:$H$1000,5)</f>
        <v>1.2476300000000055E-2</v>
      </c>
      <c r="J192" s="134">
        <f t="shared" si="8"/>
        <v>1.0396916666666712E-3</v>
      </c>
      <c r="K192" s="237">
        <v>140</v>
      </c>
      <c r="L192" s="242">
        <f t="shared" si="183"/>
        <v>10791.143082096569</v>
      </c>
      <c r="M192" s="242">
        <f t="shared" si="44"/>
        <v>271.85940235102521</v>
      </c>
      <c r="N192" s="242">
        <f t="shared" si="9"/>
        <v>255.12313877462546</v>
      </c>
      <c r="O192" s="242">
        <f t="shared" si="10"/>
        <v>16.736263576399761</v>
      </c>
      <c r="P192" s="243">
        <f t="shared" si="184"/>
        <v>35581.646148302156</v>
      </c>
      <c r="Q192" s="244"/>
      <c r="R192" s="240">
        <f>VLOOKUP(T192,[2]תחזיות!$B$4:$H$1000,7)</f>
        <v>2.1209710000000093E-2</v>
      </c>
      <c r="S192" s="134">
        <f t="shared" si="11"/>
        <v>1.767475833333341E-3</v>
      </c>
      <c r="T192" s="237">
        <v>140</v>
      </c>
      <c r="U192" s="242">
        <f t="shared" si="185"/>
        <v>11811.196771445864</v>
      </c>
      <c r="V192" s="242">
        <f t="shared" si="47"/>
        <v>297.5574386241741</v>
      </c>
      <c r="W192" s="242">
        <f t="shared" si="12"/>
        <v>279.23914733512612</v>
      </c>
      <c r="X192" s="242">
        <f t="shared" si="48"/>
        <v>18.318291289047973</v>
      </c>
      <c r="Y192" s="243">
        <f t="shared" si="186"/>
        <v>37185.814119102972</v>
      </c>
      <c r="Z192" s="245"/>
      <c r="AA192" s="240">
        <f>VLOOKUP(AC192,[2]תחזיות!$B$4:$H$1000,6)</f>
        <v>1.1342090909090958E-2</v>
      </c>
      <c r="AB192" s="134">
        <f t="shared" si="13"/>
        <v>9.4517424242424649E-4</v>
      </c>
      <c r="AC192" s="237">
        <v>140</v>
      </c>
      <c r="AD192" s="242">
        <f t="shared" si="187"/>
        <v>10665.350877034105</v>
      </c>
      <c r="AE192" s="242">
        <f t="shared" si="51"/>
        <v>268.69034107285194</v>
      </c>
      <c r="AF192" s="242">
        <f t="shared" si="14"/>
        <v>252.14917188856293</v>
      </c>
      <c r="AG192" s="242">
        <f t="shared" si="52"/>
        <v>16.541169184288997</v>
      </c>
      <c r="AH192" s="243">
        <f t="shared" si="188"/>
        <v>35380.575343289463</v>
      </c>
      <c r="AI192" s="245"/>
      <c r="AJ192" s="241">
        <f t="shared" si="171"/>
        <v>4.2819999999999997E-2</v>
      </c>
      <c r="AK192" s="241">
        <f t="shared" si="189"/>
        <v>3.5683333333333331E-3</v>
      </c>
      <c r="AL192" s="240">
        <f>VLOOKUP(AN192,[2]תחזיות!$B$4:$H$1000,5)</f>
        <v>1.2476300000000055E-2</v>
      </c>
      <c r="AM192" s="134">
        <f t="shared" si="176"/>
        <v>1.0396916666666712E-3</v>
      </c>
      <c r="AN192" s="237">
        <v>140</v>
      </c>
      <c r="AO192" s="242">
        <f t="shared" si="190"/>
        <v>0</v>
      </c>
      <c r="AP192" s="242">
        <f t="shared" si="220"/>
        <v>0</v>
      </c>
      <c r="AQ192" s="242">
        <f t="shared" si="16"/>
        <v>0</v>
      </c>
      <c r="AR192" s="242">
        <f t="shared" si="191"/>
        <v>0</v>
      </c>
      <c r="AS192" s="243">
        <f t="shared" si="192"/>
        <v>0</v>
      </c>
      <c r="AT192" s="244"/>
      <c r="AU192" s="241">
        <f t="shared" si="172"/>
        <v>4.7620000000000003E-2</v>
      </c>
      <c r="AV192" s="241">
        <f t="shared" si="193"/>
        <v>3.9683333333333333E-3</v>
      </c>
      <c r="AW192" s="240">
        <f>VLOOKUP(AY192,[2]תחזיות!$B$4:$H$1000,7)</f>
        <v>2.1209710000000093E-2</v>
      </c>
      <c r="AX192" s="134">
        <f t="shared" si="17"/>
        <v>1.767475833333341E-3</v>
      </c>
      <c r="AY192" s="237">
        <v>140</v>
      </c>
      <c r="AZ192" s="242">
        <f t="shared" si="194"/>
        <v>0</v>
      </c>
      <c r="BA192" s="242">
        <f t="shared" si="221"/>
        <v>0</v>
      </c>
      <c r="BB192" s="242">
        <f t="shared" si="18"/>
        <v>0</v>
      </c>
      <c r="BC192" s="242">
        <f t="shared" si="195"/>
        <v>0</v>
      </c>
      <c r="BD192" s="243">
        <f t="shared" si="196"/>
        <v>0</v>
      </c>
      <c r="BE192" s="245"/>
      <c r="BF192" s="245"/>
      <c r="BG192" s="245"/>
      <c r="BH192" s="240">
        <f>VLOOKUP(BJ192,[2]תחזיות!$B$4:$H$1000,6)</f>
        <v>1.1342090909090958E-2</v>
      </c>
      <c r="BI192" s="134">
        <f t="shared" si="19"/>
        <v>9.4517424242424649E-4</v>
      </c>
      <c r="BJ192" s="237">
        <v>140</v>
      </c>
      <c r="BK192" s="242">
        <f t="shared" si="197"/>
        <v>0</v>
      </c>
      <c r="BL192" s="242">
        <f t="shared" si="222"/>
        <v>0</v>
      </c>
      <c r="BM192" s="242">
        <f t="shared" si="20"/>
        <v>0</v>
      </c>
      <c r="BN192" s="242">
        <f t="shared" si="65"/>
        <v>0</v>
      </c>
      <c r="BO192" s="243">
        <f t="shared" si="198"/>
        <v>0</v>
      </c>
      <c r="BP192" s="245"/>
      <c r="BQ192" s="246">
        <f>VLOOKUP(BT192,[2]תחזיות!$B$4:$E$1000,2)</f>
        <v>3.300737999999994E-2</v>
      </c>
      <c r="BR192" s="134">
        <f t="shared" si="21"/>
        <v>2.3339483333333281E-3</v>
      </c>
      <c r="BS192" s="3">
        <f t="shared" si="199"/>
        <v>4227</v>
      </c>
      <c r="BT192" s="237">
        <v>140</v>
      </c>
      <c r="BU192" s="238">
        <f t="shared" si="200"/>
        <v>97685.010244186298</v>
      </c>
      <c r="BV192" s="238">
        <f t="shared" si="201"/>
        <v>1216.7997635714232</v>
      </c>
      <c r="BW192" s="238">
        <f t="shared" si="22"/>
        <v>988.8079967203555</v>
      </c>
      <c r="BX192" s="238">
        <f t="shared" si="23"/>
        <v>227.99176685106769</v>
      </c>
      <c r="BY192" s="239">
        <f t="shared" si="202"/>
        <v>162431.760284416</v>
      </c>
      <c r="CA192" s="246">
        <f>VLOOKUP(CD192,[2]תחזיות!$B$4:$E$1000,4)</f>
        <v>4.356974159999992E-2</v>
      </c>
      <c r="CB192" s="134">
        <f t="shared" si="24"/>
        <v>3.2141451333333269E-3</v>
      </c>
      <c r="CC192" s="3">
        <f t="shared" si="203"/>
        <v>4227</v>
      </c>
      <c r="CD192" s="237">
        <v>140</v>
      </c>
      <c r="CE192" s="238">
        <f t="shared" si="204"/>
        <v>101714.74778613253</v>
      </c>
      <c r="CF192" s="238">
        <f t="shared" si="205"/>
        <v>1315.9312814898024</v>
      </c>
      <c r="CG192" s="238">
        <f t="shared" si="25"/>
        <v>989.00531990477771</v>
      </c>
      <c r="CH192" s="238">
        <f t="shared" si="26"/>
        <v>326.92596158502465</v>
      </c>
      <c r="CI192" s="239">
        <f t="shared" si="206"/>
        <v>173231.37353532744</v>
      </c>
      <c r="CJ192" s="1"/>
      <c r="CK192" s="246">
        <f>VLOOKUP(CN192,[2]תחזיות!$B$4:$E$1000,3)</f>
        <v>2.8702069565217342E-2</v>
      </c>
      <c r="CL192" s="134">
        <f t="shared" si="27"/>
        <v>1.9751724637681119E-3</v>
      </c>
      <c r="CM192" s="3">
        <f t="shared" si="207"/>
        <v>4227</v>
      </c>
      <c r="CN192" s="237">
        <v>140</v>
      </c>
      <c r="CO192" s="238">
        <f t="shared" si="208"/>
        <v>96263.638712771193</v>
      </c>
      <c r="CP192" s="238">
        <f t="shared" si="223"/>
        <v>1180.531579986739</v>
      </c>
      <c r="CQ192" s="238">
        <f t="shared" si="28"/>
        <v>990.39429153915125</v>
      </c>
      <c r="CR192" s="238">
        <f t="shared" si="29"/>
        <v>190.13728844758768</v>
      </c>
      <c r="CS192" s="239">
        <f t="shared" si="209"/>
        <v>159028.55695378841</v>
      </c>
      <c r="CT192" s="1"/>
      <c r="CU192" s="237">
        <v>140</v>
      </c>
      <c r="CV192" s="238">
        <f t="shared" si="168"/>
        <v>265222.11567974591</v>
      </c>
      <c r="CW192" s="238">
        <f t="shared" si="168"/>
        <v>4633.9062183338337</v>
      </c>
      <c r="CX192" s="238">
        <f t="shared" si="168"/>
        <v>4027.7916635914385</v>
      </c>
      <c r="CY192" s="238">
        <f t="shared" si="168"/>
        <v>606.11455474239528</v>
      </c>
      <c r="CZ192" s="238">
        <f t="shared" si="168"/>
        <v>638347.99377031112</v>
      </c>
      <c r="DB192" s="237">
        <v>140</v>
      </c>
      <c r="DC192" s="238">
        <f t="shared" si="169"/>
        <v>270271.90691104147</v>
      </c>
      <c r="DD192" s="238">
        <f t="shared" si="169"/>
        <v>4758.7357725253623</v>
      </c>
      <c r="DE192" s="238">
        <f t="shared" si="169"/>
        <v>4052.1049953363613</v>
      </c>
      <c r="DF192" s="238">
        <f t="shared" si="169"/>
        <v>706.63077718900058</v>
      </c>
      <c r="DG192" s="238">
        <f t="shared" si="169"/>
        <v>650751.77499202336</v>
      </c>
      <c r="DH192" s="247"/>
      <c r="DI192" s="237">
        <v>140</v>
      </c>
      <c r="DJ192" s="238">
        <f t="shared" si="170"/>
        <v>263674.95194326836</v>
      </c>
      <c r="DK192" s="238">
        <f t="shared" si="170"/>
        <v>4594.4689734709764</v>
      </c>
      <c r="DL192" s="238">
        <f t="shared" si="170"/>
        <v>4026.4039915241715</v>
      </c>
      <c r="DM192" s="238">
        <f t="shared" si="170"/>
        <v>568.06498194680455</v>
      </c>
      <c r="DN192" s="238">
        <f t="shared" si="170"/>
        <v>634743.71963467088</v>
      </c>
      <c r="DP192" s="3">
        <f t="shared" si="210"/>
        <v>4227</v>
      </c>
      <c r="DQ192" s="237">
        <v>140</v>
      </c>
      <c r="DR192" s="238">
        <f t="shared" si="211"/>
        <v>0</v>
      </c>
      <c r="DS192" s="238">
        <f t="shared" si="212"/>
        <v>0</v>
      </c>
      <c r="DT192" s="238">
        <f t="shared" si="33"/>
        <v>0</v>
      </c>
      <c r="DU192" s="238">
        <f t="shared" si="213"/>
        <v>0</v>
      </c>
      <c r="DV192" s="239">
        <f t="shared" si="224"/>
        <v>0</v>
      </c>
      <c r="DX192" s="241">
        <f t="shared" si="173"/>
        <v>5.0099999999999999E-2</v>
      </c>
      <c r="DY192" s="241">
        <f t="shared" si="214"/>
        <v>4.1749999999999999E-3</v>
      </c>
      <c r="DZ192" s="237">
        <v>140</v>
      </c>
      <c r="EA192" s="242">
        <f t="shared" si="225"/>
        <v>0</v>
      </c>
      <c r="EB192" s="242">
        <f t="shared" si="226"/>
        <v>0</v>
      </c>
      <c r="EC192" s="242">
        <f t="shared" si="34"/>
        <v>0</v>
      </c>
      <c r="ED192" s="242">
        <f t="shared" si="177"/>
        <v>0</v>
      </c>
      <c r="EE192" s="243">
        <f t="shared" si="215"/>
        <v>0</v>
      </c>
      <c r="EF192" s="248"/>
      <c r="EG192" s="241">
        <f t="shared" si="174"/>
        <v>5.4599999999999996E-2</v>
      </c>
      <c r="EH192" s="241">
        <f t="shared" si="216"/>
        <v>4.5499999999999994E-3</v>
      </c>
      <c r="EI192" s="237">
        <v>140</v>
      </c>
      <c r="EJ192" s="242">
        <f t="shared" si="227"/>
        <v>0</v>
      </c>
      <c r="EK192" s="242">
        <f t="shared" si="228"/>
        <v>0</v>
      </c>
      <c r="EL192" s="242">
        <f t="shared" si="36"/>
        <v>0</v>
      </c>
      <c r="EM192" s="242">
        <f t="shared" si="178"/>
        <v>0</v>
      </c>
      <c r="EN192" s="243">
        <f t="shared" si="217"/>
        <v>0</v>
      </c>
      <c r="EO192" s="248"/>
      <c r="EP192" s="241">
        <f t="shared" si="175"/>
        <v>3.4599999999999999E-2</v>
      </c>
      <c r="EQ192" s="241">
        <f t="shared" si="218"/>
        <v>2.8833333333333332E-3</v>
      </c>
      <c r="ER192" s="237">
        <v>140</v>
      </c>
      <c r="ES192" s="242">
        <f t="shared" si="229"/>
        <v>0</v>
      </c>
      <c r="ET192" s="242">
        <f t="shared" si="230"/>
        <v>0</v>
      </c>
      <c r="EU192" s="242">
        <f t="shared" si="38"/>
        <v>0</v>
      </c>
      <c r="EV192" s="242">
        <f t="shared" si="179"/>
        <v>0</v>
      </c>
      <c r="EW192" s="243">
        <f t="shared" si="219"/>
        <v>0</v>
      </c>
    </row>
    <row r="193" spans="1:153" ht="14.25" customHeight="1" thickBot="1" x14ac:dyDescent="0.25">
      <c r="A193" s="3">
        <f t="shared" si="180"/>
        <v>4258</v>
      </c>
      <c r="B193" s="237">
        <v>141</v>
      </c>
      <c r="C193" s="238">
        <f t="shared" si="181"/>
        <v>153962.10182536661</v>
      </c>
      <c r="D193" s="238">
        <f t="shared" si="5"/>
        <v>3145.2470524113855</v>
      </c>
      <c r="E193" s="238">
        <f t="shared" si="6"/>
        <v>2790.2788732029021</v>
      </c>
      <c r="F193" s="238">
        <f t="shared" si="7"/>
        <v>354.96817920848326</v>
      </c>
      <c r="G193" s="239">
        <f t="shared" si="182"/>
        <v>443479.83439000434</v>
      </c>
      <c r="I193" s="240">
        <f>VLOOKUP(K193,[2]תחזיות!$B$4:$H$1000,5)</f>
        <v>1.2489300000000056E-2</v>
      </c>
      <c r="J193" s="134">
        <f t="shared" si="8"/>
        <v>1.0407750000000046E-3</v>
      </c>
      <c r="K193" s="237">
        <v>141</v>
      </c>
      <c r="L193" s="242">
        <f t="shared" si="183"/>
        <v>10546.985569478456</v>
      </c>
      <c r="M193" s="242">
        <f t="shared" si="44"/>
        <v>272.14234682050716</v>
      </c>
      <c r="N193" s="242">
        <f t="shared" si="9"/>
        <v>255.78475346043641</v>
      </c>
      <c r="O193" s="242">
        <f t="shared" si="10"/>
        <v>16.357593360070744</v>
      </c>
      <c r="P193" s="243">
        <f t="shared" si="184"/>
        <v>35853.788495122666</v>
      </c>
      <c r="Q193" s="244"/>
      <c r="R193" s="240">
        <f>VLOOKUP(T193,[2]תחזיות!$B$4:$H$1000,7)</f>
        <v>2.1231810000000094E-2</v>
      </c>
      <c r="S193" s="134">
        <f t="shared" si="11"/>
        <v>1.7693175000000078E-3</v>
      </c>
      <c r="T193" s="237">
        <v>141</v>
      </c>
      <c r="U193" s="242">
        <f t="shared" si="185"/>
        <v>11552.361318544336</v>
      </c>
      <c r="V193" s="242">
        <f t="shared" si="47"/>
        <v>298.08391220758705</v>
      </c>
      <c r="W193" s="242">
        <f t="shared" si="12"/>
        <v>280.16705553299283</v>
      </c>
      <c r="X193" s="242">
        <f t="shared" si="48"/>
        <v>17.916856674594214</v>
      </c>
      <c r="Y193" s="243">
        <f t="shared" si="186"/>
        <v>37483.898031310557</v>
      </c>
      <c r="Z193" s="245"/>
      <c r="AA193" s="240">
        <f>VLOOKUP(AC193,[2]תחזיות!$B$4:$H$1000,6)</f>
        <v>1.135390909090914E-2</v>
      </c>
      <c r="AB193" s="134">
        <f t="shared" si="13"/>
        <v>9.4615909090909505E-4</v>
      </c>
      <c r="AC193" s="237">
        <v>141</v>
      </c>
      <c r="AD193" s="242">
        <f t="shared" si="187"/>
        <v>10423.054250604335</v>
      </c>
      <c r="AE193" s="242">
        <f t="shared" si="51"/>
        <v>268.94456488169754</v>
      </c>
      <c r="AF193" s="242">
        <f t="shared" si="14"/>
        <v>252.77917981710286</v>
      </c>
      <c r="AG193" s="242">
        <f t="shared" si="52"/>
        <v>16.165385064594677</v>
      </c>
      <c r="AH193" s="243">
        <f t="shared" si="188"/>
        <v>35649.519908171162</v>
      </c>
      <c r="AI193" s="245"/>
      <c r="AJ193" s="241">
        <f t="shared" si="171"/>
        <v>4.2819999999999997E-2</v>
      </c>
      <c r="AK193" s="241">
        <f t="shared" si="189"/>
        <v>3.5683333333333331E-3</v>
      </c>
      <c r="AL193" s="240">
        <f>VLOOKUP(AN193,[2]תחזיות!$B$4:$H$1000,5)</f>
        <v>1.2489300000000056E-2</v>
      </c>
      <c r="AM193" s="134">
        <f t="shared" si="176"/>
        <v>1.0407750000000046E-3</v>
      </c>
      <c r="AN193" s="237">
        <v>141</v>
      </c>
      <c r="AO193" s="242">
        <f t="shared" si="190"/>
        <v>0</v>
      </c>
      <c r="AP193" s="242">
        <f t="shared" si="220"/>
        <v>0</v>
      </c>
      <c r="AQ193" s="242">
        <f t="shared" si="16"/>
        <v>0</v>
      </c>
      <c r="AR193" s="242">
        <f t="shared" si="191"/>
        <v>0</v>
      </c>
      <c r="AS193" s="243">
        <f t="shared" si="192"/>
        <v>0</v>
      </c>
      <c r="AT193" s="244"/>
      <c r="AU193" s="241">
        <f t="shared" si="172"/>
        <v>4.7620000000000003E-2</v>
      </c>
      <c r="AV193" s="241">
        <f t="shared" si="193"/>
        <v>3.9683333333333333E-3</v>
      </c>
      <c r="AW193" s="240">
        <f>VLOOKUP(AY193,[2]תחזיות!$B$4:$H$1000,7)</f>
        <v>2.1231810000000094E-2</v>
      </c>
      <c r="AX193" s="134">
        <f t="shared" si="17"/>
        <v>1.7693175000000078E-3</v>
      </c>
      <c r="AY193" s="237">
        <v>141</v>
      </c>
      <c r="AZ193" s="242">
        <f t="shared" si="194"/>
        <v>0</v>
      </c>
      <c r="BA193" s="242">
        <f t="shared" si="221"/>
        <v>0</v>
      </c>
      <c r="BB193" s="242">
        <f t="shared" si="18"/>
        <v>0</v>
      </c>
      <c r="BC193" s="242">
        <f t="shared" si="195"/>
        <v>0</v>
      </c>
      <c r="BD193" s="243">
        <f t="shared" si="196"/>
        <v>0</v>
      </c>
      <c r="BE193" s="245"/>
      <c r="BF193" s="245"/>
      <c r="BG193" s="245"/>
      <c r="BH193" s="240">
        <f>VLOOKUP(BJ193,[2]תחזיות!$B$4:$H$1000,6)</f>
        <v>1.135390909090914E-2</v>
      </c>
      <c r="BI193" s="134">
        <f t="shared" si="19"/>
        <v>9.4615909090909505E-4</v>
      </c>
      <c r="BJ193" s="237">
        <v>141</v>
      </c>
      <c r="BK193" s="242">
        <f t="shared" si="197"/>
        <v>0</v>
      </c>
      <c r="BL193" s="242">
        <f t="shared" si="222"/>
        <v>0</v>
      </c>
      <c r="BM193" s="242">
        <f t="shared" si="20"/>
        <v>0</v>
      </c>
      <c r="BN193" s="242">
        <f t="shared" si="65"/>
        <v>0</v>
      </c>
      <c r="BO193" s="243">
        <f t="shared" si="198"/>
        <v>0</v>
      </c>
      <c r="BP193" s="245"/>
      <c r="BQ193" s="246">
        <f>VLOOKUP(BT193,[2]תחזיות!$B$4:$E$1000,2)</f>
        <v>3.3123379999999938E-2</v>
      </c>
      <c r="BR193" s="134">
        <f t="shared" si="21"/>
        <v>2.3436149999999946E-3</v>
      </c>
      <c r="BS193" s="3">
        <f t="shared" si="199"/>
        <v>4258</v>
      </c>
      <c r="BT193" s="237">
        <v>141</v>
      </c>
      <c r="BU193" s="238">
        <f t="shared" si="200"/>
        <v>96696.202247465946</v>
      </c>
      <c r="BV193" s="238">
        <f t="shared" si="201"/>
        <v>1217.3043974793557</v>
      </c>
      <c r="BW193" s="238">
        <f t="shared" si="22"/>
        <v>990.68572744916128</v>
      </c>
      <c r="BX193" s="238">
        <f t="shared" si="23"/>
        <v>226.61867003019438</v>
      </c>
      <c r="BY193" s="239">
        <f t="shared" si="202"/>
        <v>163649.06468189537</v>
      </c>
      <c r="CA193" s="246">
        <f>VLOOKUP(CD193,[2]תחזיות!$B$4:$E$1000,4)</f>
        <v>4.372286159999992E-2</v>
      </c>
      <c r="CB193" s="134">
        <f t="shared" si="24"/>
        <v>3.226905133333327E-3</v>
      </c>
      <c r="CC193" s="3">
        <f t="shared" si="203"/>
        <v>4258</v>
      </c>
      <c r="CD193" s="237">
        <v>141</v>
      </c>
      <c r="CE193" s="238">
        <f t="shared" si="204"/>
        <v>100725.74246622775</v>
      </c>
      <c r="CF193" s="238">
        <f t="shared" si="205"/>
        <v>1316.6416076751329</v>
      </c>
      <c r="CG193" s="238">
        <f t="shared" si="25"/>
        <v>991.60919225205191</v>
      </c>
      <c r="CH193" s="238">
        <f t="shared" si="26"/>
        <v>325.03241542308103</v>
      </c>
      <c r="CI193" s="239">
        <f t="shared" si="206"/>
        <v>174548.01514300256</v>
      </c>
      <c r="CJ193" s="1"/>
      <c r="CK193" s="246">
        <f>VLOOKUP(CN193,[2]תחזיות!$B$4:$E$1000,3)</f>
        <v>2.8802939130434732E-2</v>
      </c>
      <c r="CL193" s="134">
        <f t="shared" si="27"/>
        <v>1.9835782608695609E-3</v>
      </c>
      <c r="CM193" s="3">
        <f t="shared" si="207"/>
        <v>4258</v>
      </c>
      <c r="CN193" s="237">
        <v>141</v>
      </c>
      <c r="CO193" s="238">
        <f t="shared" si="208"/>
        <v>95273.244421232041</v>
      </c>
      <c r="CP193" s="238">
        <f t="shared" si="223"/>
        <v>1180.9597424618491</v>
      </c>
      <c r="CQ193" s="238">
        <f t="shared" si="28"/>
        <v>991.97780598538111</v>
      </c>
      <c r="CR193" s="238">
        <f t="shared" si="29"/>
        <v>188.98193647646804</v>
      </c>
      <c r="CS193" s="239">
        <f t="shared" si="209"/>
        <v>160209.51669625027</v>
      </c>
      <c r="CT193" s="1"/>
      <c r="CU193" s="237">
        <v>141</v>
      </c>
      <c r="CV193" s="238">
        <f t="shared" si="168"/>
        <v>261205.28964231102</v>
      </c>
      <c r="CW193" s="238">
        <f t="shared" si="168"/>
        <v>4634.6937967112481</v>
      </c>
      <c r="CX193" s="238">
        <f t="shared" si="168"/>
        <v>4036.7493541124995</v>
      </c>
      <c r="CY193" s="238">
        <f t="shared" si="168"/>
        <v>597.94444259874842</v>
      </c>
      <c r="CZ193" s="238">
        <f t="shared" si="168"/>
        <v>642982.6875670224</v>
      </c>
      <c r="DB193" s="237">
        <v>141</v>
      </c>
      <c r="DC193" s="238">
        <f t="shared" si="169"/>
        <v>266240.20561013871</v>
      </c>
      <c r="DD193" s="238">
        <f t="shared" si="169"/>
        <v>4759.9725722941057</v>
      </c>
      <c r="DE193" s="238">
        <f t="shared" si="169"/>
        <v>4062.0551209879468</v>
      </c>
      <c r="DF193" s="238">
        <f t="shared" si="169"/>
        <v>697.91745130615845</v>
      </c>
      <c r="DG193" s="238">
        <f t="shared" si="169"/>
        <v>655511.74756431743</v>
      </c>
      <c r="DH193" s="247"/>
      <c r="DI193" s="237">
        <v>141</v>
      </c>
      <c r="DJ193" s="238">
        <f t="shared" si="170"/>
        <v>259658.40049720299</v>
      </c>
      <c r="DK193" s="238">
        <f t="shared" si="170"/>
        <v>4595.1513597549329</v>
      </c>
      <c r="DL193" s="238">
        <f t="shared" si="170"/>
        <v>4035.0358590053861</v>
      </c>
      <c r="DM193" s="238">
        <f t="shared" si="170"/>
        <v>560.11550074954596</v>
      </c>
      <c r="DN193" s="238">
        <f t="shared" si="170"/>
        <v>639338.87099442573</v>
      </c>
      <c r="DP193" s="3">
        <f t="shared" si="210"/>
        <v>4258</v>
      </c>
      <c r="DQ193" s="237">
        <v>141</v>
      </c>
      <c r="DR193" s="238">
        <f t="shared" si="211"/>
        <v>0</v>
      </c>
      <c r="DS193" s="238">
        <f t="shared" si="212"/>
        <v>0</v>
      </c>
      <c r="DT193" s="238">
        <f t="shared" si="33"/>
        <v>0</v>
      </c>
      <c r="DU193" s="238">
        <f t="shared" si="213"/>
        <v>0</v>
      </c>
      <c r="DV193" s="239">
        <f t="shared" si="224"/>
        <v>0</v>
      </c>
      <c r="DX193" s="241">
        <f t="shared" si="173"/>
        <v>5.0099999999999999E-2</v>
      </c>
      <c r="DY193" s="241">
        <f t="shared" si="214"/>
        <v>4.1749999999999999E-3</v>
      </c>
      <c r="DZ193" s="237">
        <v>141</v>
      </c>
      <c r="EA193" s="242">
        <f t="shared" si="225"/>
        <v>0</v>
      </c>
      <c r="EB193" s="242">
        <f t="shared" si="226"/>
        <v>0</v>
      </c>
      <c r="EC193" s="242">
        <f t="shared" si="34"/>
        <v>0</v>
      </c>
      <c r="ED193" s="242">
        <f t="shared" si="177"/>
        <v>0</v>
      </c>
      <c r="EE193" s="243">
        <f t="shared" si="215"/>
        <v>0</v>
      </c>
      <c r="EF193" s="248"/>
      <c r="EG193" s="241">
        <f t="shared" si="174"/>
        <v>5.4599999999999996E-2</v>
      </c>
      <c r="EH193" s="241">
        <f t="shared" si="216"/>
        <v>4.5499999999999994E-3</v>
      </c>
      <c r="EI193" s="237">
        <v>141</v>
      </c>
      <c r="EJ193" s="242">
        <f t="shared" si="227"/>
        <v>0</v>
      </c>
      <c r="EK193" s="242">
        <f t="shared" si="228"/>
        <v>0</v>
      </c>
      <c r="EL193" s="242">
        <f t="shared" si="36"/>
        <v>0</v>
      </c>
      <c r="EM193" s="242">
        <f t="shared" si="178"/>
        <v>0</v>
      </c>
      <c r="EN193" s="243">
        <f t="shared" si="217"/>
        <v>0</v>
      </c>
      <c r="EO193" s="248"/>
      <c r="EP193" s="241">
        <f t="shared" si="175"/>
        <v>3.4599999999999999E-2</v>
      </c>
      <c r="EQ193" s="241">
        <f t="shared" si="218"/>
        <v>2.8833333333333332E-3</v>
      </c>
      <c r="ER193" s="237">
        <v>141</v>
      </c>
      <c r="ES193" s="242">
        <f t="shared" si="229"/>
        <v>0</v>
      </c>
      <c r="ET193" s="242">
        <f t="shared" si="230"/>
        <v>0</v>
      </c>
      <c r="EU193" s="242">
        <f t="shared" si="38"/>
        <v>0</v>
      </c>
      <c r="EV193" s="242">
        <f t="shared" si="179"/>
        <v>0</v>
      </c>
      <c r="EW193" s="243">
        <f t="shared" si="219"/>
        <v>0</v>
      </c>
    </row>
    <row r="194" spans="1:153" ht="14.25" customHeight="1" thickBot="1" x14ac:dyDescent="0.25">
      <c r="A194" s="3">
        <f t="shared" si="180"/>
        <v>4289</v>
      </c>
      <c r="B194" s="237">
        <v>142</v>
      </c>
      <c r="C194" s="238">
        <f t="shared" si="181"/>
        <v>151171.8229521637</v>
      </c>
      <c r="D194" s="238">
        <f t="shared" si="5"/>
        <v>3145.2470524113855</v>
      </c>
      <c r="E194" s="238">
        <f t="shared" si="6"/>
        <v>2796.7120161605644</v>
      </c>
      <c r="F194" s="238">
        <f t="shared" si="7"/>
        <v>348.53503625082101</v>
      </c>
      <c r="G194" s="239">
        <f t="shared" si="182"/>
        <v>446625.08144241571</v>
      </c>
      <c r="I194" s="240">
        <f>VLOOKUP(K194,[2]תחזיות!$B$4:$H$1000,5)</f>
        <v>1.2502300000000056E-2</v>
      </c>
      <c r="J194" s="134">
        <f t="shared" si="8"/>
        <v>1.041858333333338E-3</v>
      </c>
      <c r="K194" s="237">
        <v>142</v>
      </c>
      <c r="L194" s="242">
        <f t="shared" si="183"/>
        <v>10301.922789348195</v>
      </c>
      <c r="M194" s="242">
        <f t="shared" si="44"/>
        <v>272.425880592395</v>
      </c>
      <c r="N194" s="242">
        <f t="shared" si="9"/>
        <v>256.44836145150776</v>
      </c>
      <c r="O194" s="242">
        <f t="shared" si="10"/>
        <v>15.977519140887237</v>
      </c>
      <c r="P194" s="243">
        <f t="shared" si="184"/>
        <v>36126.214375715062</v>
      </c>
      <c r="Q194" s="244"/>
      <c r="R194" s="240">
        <f>VLOOKUP(T194,[2]תחזיות!$B$4:$H$1000,7)</f>
        <v>2.1253910000000095E-2</v>
      </c>
      <c r="S194" s="134">
        <f t="shared" si="11"/>
        <v>1.7711591666666746E-3</v>
      </c>
      <c r="T194" s="237">
        <v>142</v>
      </c>
      <c r="U194" s="242">
        <f t="shared" si="185"/>
        <v>11292.159113208723</v>
      </c>
      <c r="V194" s="242">
        <f t="shared" si="47"/>
        <v>298.61186626112942</v>
      </c>
      <c r="W194" s="242">
        <f t="shared" si="12"/>
        <v>281.09856393277329</v>
      </c>
      <c r="X194" s="242">
        <f t="shared" si="48"/>
        <v>17.513302328356112</v>
      </c>
      <c r="Y194" s="243">
        <f t="shared" si="186"/>
        <v>37782.509897571683</v>
      </c>
      <c r="Z194" s="245"/>
      <c r="AA194" s="240">
        <f>VLOOKUP(AC194,[2]תחזיות!$B$4:$H$1000,6)</f>
        <v>1.1365727272727322E-2</v>
      </c>
      <c r="AB194" s="134">
        <f t="shared" si="13"/>
        <v>9.471439393939435E-4</v>
      </c>
      <c r="AC194" s="237">
        <v>142</v>
      </c>
      <c r="AD194" s="242">
        <f t="shared" si="187"/>
        <v>10179.907785182499</v>
      </c>
      <c r="AE194" s="242">
        <f t="shared" si="51"/>
        <v>269.19929409635819</v>
      </c>
      <c r="AF194" s="242">
        <f t="shared" si="14"/>
        <v>253.41101118878348</v>
      </c>
      <c r="AG194" s="242">
        <f t="shared" si="52"/>
        <v>15.788282907574699</v>
      </c>
      <c r="AH194" s="243">
        <f t="shared" si="188"/>
        <v>35918.719202267523</v>
      </c>
      <c r="AI194" s="245"/>
      <c r="AJ194" s="241">
        <f t="shared" si="171"/>
        <v>4.2819999999999997E-2</v>
      </c>
      <c r="AK194" s="241">
        <f t="shared" si="189"/>
        <v>3.5683333333333331E-3</v>
      </c>
      <c r="AL194" s="240">
        <f>VLOOKUP(AN194,[2]תחזיות!$B$4:$H$1000,5)</f>
        <v>1.2502300000000056E-2</v>
      </c>
      <c r="AM194" s="134">
        <f t="shared" si="176"/>
        <v>1.041858333333338E-3</v>
      </c>
      <c r="AN194" s="237">
        <v>142</v>
      </c>
      <c r="AO194" s="242">
        <f t="shared" si="190"/>
        <v>0</v>
      </c>
      <c r="AP194" s="242">
        <f t="shared" si="220"/>
        <v>0</v>
      </c>
      <c r="AQ194" s="242">
        <f t="shared" si="16"/>
        <v>0</v>
      </c>
      <c r="AR194" s="242">
        <f t="shared" si="191"/>
        <v>0</v>
      </c>
      <c r="AS194" s="243">
        <f t="shared" si="192"/>
        <v>0</v>
      </c>
      <c r="AT194" s="244"/>
      <c r="AU194" s="241">
        <f t="shared" si="172"/>
        <v>4.7620000000000003E-2</v>
      </c>
      <c r="AV194" s="241">
        <f t="shared" si="193"/>
        <v>3.9683333333333333E-3</v>
      </c>
      <c r="AW194" s="240">
        <f>VLOOKUP(AY194,[2]תחזיות!$B$4:$H$1000,7)</f>
        <v>2.1253910000000095E-2</v>
      </c>
      <c r="AX194" s="134">
        <f t="shared" si="17"/>
        <v>1.7711591666666746E-3</v>
      </c>
      <c r="AY194" s="237">
        <v>142</v>
      </c>
      <c r="AZ194" s="242">
        <f t="shared" si="194"/>
        <v>0</v>
      </c>
      <c r="BA194" s="242">
        <f t="shared" si="221"/>
        <v>0</v>
      </c>
      <c r="BB194" s="242">
        <f t="shared" si="18"/>
        <v>0</v>
      </c>
      <c r="BC194" s="242">
        <f t="shared" si="195"/>
        <v>0</v>
      </c>
      <c r="BD194" s="243">
        <f t="shared" si="196"/>
        <v>0</v>
      </c>
      <c r="BE194" s="245"/>
      <c r="BF194" s="245"/>
      <c r="BG194" s="245"/>
      <c r="BH194" s="240">
        <f>VLOOKUP(BJ194,[2]תחזיות!$B$4:$H$1000,6)</f>
        <v>1.1365727272727322E-2</v>
      </c>
      <c r="BI194" s="134">
        <f t="shared" si="19"/>
        <v>9.471439393939435E-4</v>
      </c>
      <c r="BJ194" s="237">
        <v>142</v>
      </c>
      <c r="BK194" s="242">
        <f t="shared" si="197"/>
        <v>0</v>
      </c>
      <c r="BL194" s="242">
        <f t="shared" si="222"/>
        <v>0</v>
      </c>
      <c r="BM194" s="242">
        <f t="shared" si="20"/>
        <v>0</v>
      </c>
      <c r="BN194" s="242">
        <f t="shared" si="65"/>
        <v>0</v>
      </c>
      <c r="BO194" s="243">
        <f t="shared" si="198"/>
        <v>0</v>
      </c>
      <c r="BP194" s="245"/>
      <c r="BQ194" s="246">
        <f>VLOOKUP(BT194,[2]תחזיות!$B$4:$E$1000,2)</f>
        <v>3.3239379999999936E-2</v>
      </c>
      <c r="BR194" s="134">
        <f t="shared" si="21"/>
        <v>2.3532816666666611E-3</v>
      </c>
      <c r="BS194" s="3">
        <f t="shared" si="199"/>
        <v>4289</v>
      </c>
      <c r="BT194" s="237">
        <v>142</v>
      </c>
      <c r="BU194" s="238">
        <f t="shared" si="200"/>
        <v>95705.516520016783</v>
      </c>
      <c r="BV194" s="238">
        <f t="shared" si="201"/>
        <v>1217.8036917918562</v>
      </c>
      <c r="BW194" s="238">
        <f t="shared" si="22"/>
        <v>992.58165436643742</v>
      </c>
      <c r="BX194" s="238">
        <f t="shared" si="23"/>
        <v>225.22203742541876</v>
      </c>
      <c r="BY194" s="239">
        <f t="shared" si="202"/>
        <v>164866.86837368723</v>
      </c>
      <c r="CA194" s="246">
        <f>VLOOKUP(CD194,[2]תחזיות!$B$4:$E$1000,4)</f>
        <v>4.3875981599999919E-2</v>
      </c>
      <c r="CB194" s="134">
        <f t="shared" si="24"/>
        <v>3.2396651333333267E-3</v>
      </c>
      <c r="CC194" s="3">
        <f t="shared" si="203"/>
        <v>4289</v>
      </c>
      <c r="CD194" s="237">
        <v>142</v>
      </c>
      <c r="CE194" s="238">
        <f t="shared" si="204"/>
        <v>99734.133273975691</v>
      </c>
      <c r="CF194" s="238">
        <f t="shared" si="205"/>
        <v>1317.3445803679376</v>
      </c>
      <c r="CG194" s="238">
        <f t="shared" si="25"/>
        <v>994.23938619701937</v>
      </c>
      <c r="CH194" s="238">
        <f t="shared" si="26"/>
        <v>323.10519417091825</v>
      </c>
      <c r="CI194" s="239">
        <f t="shared" si="206"/>
        <v>175865.35972337049</v>
      </c>
      <c r="CJ194" s="1"/>
      <c r="CK194" s="246">
        <f>VLOOKUP(CN194,[2]תחזיות!$B$4:$E$1000,3)</f>
        <v>2.8903808695652122E-2</v>
      </c>
      <c r="CL194" s="134">
        <f t="shared" si="27"/>
        <v>1.99198405797101E-3</v>
      </c>
      <c r="CM194" s="3">
        <f t="shared" si="207"/>
        <v>4289</v>
      </c>
      <c r="CN194" s="237">
        <v>142</v>
      </c>
      <c r="CO194" s="238">
        <f t="shared" si="208"/>
        <v>94281.266615246655</v>
      </c>
      <c r="CP194" s="238">
        <f t="shared" si="223"/>
        <v>1181.3833343959959</v>
      </c>
      <c r="CQ194" s="238">
        <f t="shared" si="28"/>
        <v>993.57655433311015</v>
      </c>
      <c r="CR194" s="238">
        <f t="shared" si="29"/>
        <v>187.80678006288574</v>
      </c>
      <c r="CS194" s="239">
        <f t="shared" si="209"/>
        <v>161390.90003064627</v>
      </c>
      <c r="CT194" s="1"/>
      <c r="CU194" s="237">
        <v>142</v>
      </c>
      <c r="CV194" s="238">
        <f t="shared" si="168"/>
        <v>257179.26226152867</v>
      </c>
      <c r="CW194" s="238">
        <f t="shared" si="168"/>
        <v>4635.4766247956368</v>
      </c>
      <c r="CX194" s="238">
        <f t="shared" si="168"/>
        <v>4045.7420319785097</v>
      </c>
      <c r="CY194" s="238">
        <f t="shared" si="168"/>
        <v>589.73459281712701</v>
      </c>
      <c r="CZ194" s="238">
        <f t="shared" si="168"/>
        <v>647618.16419181798</v>
      </c>
      <c r="DB194" s="237">
        <v>142</v>
      </c>
      <c r="DC194" s="238">
        <f t="shared" si="169"/>
        <v>262198.11533934809</v>
      </c>
      <c r="DD194" s="238">
        <f t="shared" si="169"/>
        <v>4761.2034990404527</v>
      </c>
      <c r="DE194" s="238">
        <f t="shared" si="169"/>
        <v>4072.0499662903571</v>
      </c>
      <c r="DF194" s="238">
        <f t="shared" si="169"/>
        <v>689.15353275009534</v>
      </c>
      <c r="DG194" s="238">
        <f t="shared" si="169"/>
        <v>660272.95106335788</v>
      </c>
      <c r="DH194" s="247"/>
      <c r="DI194" s="237">
        <v>142</v>
      </c>
      <c r="DJ194" s="238">
        <f t="shared" si="170"/>
        <v>255632.99735259285</v>
      </c>
      <c r="DK194" s="238">
        <f t="shared" si="170"/>
        <v>4595.8296809037402</v>
      </c>
      <c r="DL194" s="238">
        <f t="shared" si="170"/>
        <v>4043.6995816824583</v>
      </c>
      <c r="DM194" s="238">
        <f t="shared" si="170"/>
        <v>552.1300992212814</v>
      </c>
      <c r="DN194" s="238">
        <f t="shared" si="170"/>
        <v>643934.70067532954</v>
      </c>
      <c r="DP194" s="3">
        <f t="shared" si="210"/>
        <v>4289</v>
      </c>
      <c r="DQ194" s="237">
        <v>142</v>
      </c>
      <c r="DR194" s="238">
        <f t="shared" si="211"/>
        <v>0</v>
      </c>
      <c r="DS194" s="238">
        <f t="shared" si="212"/>
        <v>0</v>
      </c>
      <c r="DT194" s="238">
        <f t="shared" si="33"/>
        <v>0</v>
      </c>
      <c r="DU194" s="238">
        <f t="shared" si="213"/>
        <v>0</v>
      </c>
      <c r="DV194" s="239">
        <f t="shared" si="224"/>
        <v>0</v>
      </c>
      <c r="DX194" s="241">
        <f t="shared" si="173"/>
        <v>5.0099999999999999E-2</v>
      </c>
      <c r="DY194" s="241">
        <f t="shared" si="214"/>
        <v>4.1749999999999999E-3</v>
      </c>
      <c r="DZ194" s="237">
        <v>142</v>
      </c>
      <c r="EA194" s="242">
        <f t="shared" si="225"/>
        <v>0</v>
      </c>
      <c r="EB194" s="242">
        <f t="shared" si="226"/>
        <v>0</v>
      </c>
      <c r="EC194" s="242">
        <f t="shared" si="34"/>
        <v>0</v>
      </c>
      <c r="ED194" s="242">
        <f t="shared" si="177"/>
        <v>0</v>
      </c>
      <c r="EE194" s="243">
        <f t="shared" si="215"/>
        <v>0</v>
      </c>
      <c r="EF194" s="248"/>
      <c r="EG194" s="241">
        <f t="shared" si="174"/>
        <v>5.4599999999999996E-2</v>
      </c>
      <c r="EH194" s="241">
        <f t="shared" si="216"/>
        <v>4.5499999999999994E-3</v>
      </c>
      <c r="EI194" s="237">
        <v>142</v>
      </c>
      <c r="EJ194" s="242">
        <f t="shared" si="227"/>
        <v>0</v>
      </c>
      <c r="EK194" s="242">
        <f t="shared" si="228"/>
        <v>0</v>
      </c>
      <c r="EL194" s="242">
        <f t="shared" si="36"/>
        <v>0</v>
      </c>
      <c r="EM194" s="242">
        <f t="shared" si="178"/>
        <v>0</v>
      </c>
      <c r="EN194" s="243">
        <f t="shared" si="217"/>
        <v>0</v>
      </c>
      <c r="EO194" s="248"/>
      <c r="EP194" s="241">
        <f t="shared" si="175"/>
        <v>3.4599999999999999E-2</v>
      </c>
      <c r="EQ194" s="241">
        <f t="shared" si="218"/>
        <v>2.8833333333333332E-3</v>
      </c>
      <c r="ER194" s="237">
        <v>142</v>
      </c>
      <c r="ES194" s="242">
        <f t="shared" si="229"/>
        <v>0</v>
      </c>
      <c r="ET194" s="242">
        <f t="shared" si="230"/>
        <v>0</v>
      </c>
      <c r="EU194" s="242">
        <f t="shared" si="38"/>
        <v>0</v>
      </c>
      <c r="EV194" s="242">
        <f t="shared" si="179"/>
        <v>0</v>
      </c>
      <c r="EW194" s="243">
        <f t="shared" si="219"/>
        <v>0</v>
      </c>
    </row>
    <row r="195" spans="1:153" ht="14.25" customHeight="1" thickBot="1" x14ac:dyDescent="0.25">
      <c r="A195" s="3">
        <f t="shared" si="180"/>
        <v>4319</v>
      </c>
      <c r="B195" s="237">
        <v>143</v>
      </c>
      <c r="C195" s="238">
        <f t="shared" si="181"/>
        <v>148375.11093600313</v>
      </c>
      <c r="D195" s="238">
        <f t="shared" si="5"/>
        <v>3145.2470524113855</v>
      </c>
      <c r="E195" s="238">
        <f t="shared" si="6"/>
        <v>2803.1599910867126</v>
      </c>
      <c r="F195" s="238">
        <f t="shared" si="7"/>
        <v>342.08706132467302</v>
      </c>
      <c r="G195" s="239">
        <f t="shared" si="182"/>
        <v>449770.32849482709</v>
      </c>
      <c r="I195" s="240">
        <f>VLOOKUP(K195,[2]תחזיות!$B$4:$H$1000,5)</f>
        <v>1.2515300000000057E-2</v>
      </c>
      <c r="J195" s="134">
        <f t="shared" si="8"/>
        <v>1.0429416666666714E-3</v>
      </c>
      <c r="K195" s="237">
        <v>143</v>
      </c>
      <c r="L195" s="242">
        <f t="shared" si="183"/>
        <v>10055.951271738973</v>
      </c>
      <c r="M195" s="242">
        <f t="shared" si="44"/>
        <v>272.71000489434311</v>
      </c>
      <c r="N195" s="242">
        <f t="shared" si="9"/>
        <v>257.11396935715538</v>
      </c>
      <c r="O195" s="242">
        <f t="shared" si="10"/>
        <v>15.596035537187751</v>
      </c>
      <c r="P195" s="243">
        <f t="shared" si="184"/>
        <v>36398.924380609409</v>
      </c>
      <c r="Q195" s="244"/>
      <c r="R195" s="240">
        <f>VLOOKUP(T195,[2]תחזיות!$B$4:$H$1000,7)</f>
        <v>2.1276010000000095E-2</v>
      </c>
      <c r="S195" s="134">
        <f t="shared" si="11"/>
        <v>1.7730008333333412E-3</v>
      </c>
      <c r="T195" s="237">
        <v>143</v>
      </c>
      <c r="U195" s="242">
        <f t="shared" si="185"/>
        <v>11030.583168805701</v>
      </c>
      <c r="V195" s="242">
        <f t="shared" si="47"/>
        <v>299.14130534885362</v>
      </c>
      <c r="W195" s="242">
        <f t="shared" si="12"/>
        <v>282.03368793427069</v>
      </c>
      <c r="X195" s="242">
        <f t="shared" si="48"/>
        <v>17.107617414582904</v>
      </c>
      <c r="Y195" s="243">
        <f t="shared" si="186"/>
        <v>38081.651202920533</v>
      </c>
      <c r="Z195" s="245"/>
      <c r="AA195" s="240">
        <f>VLOOKUP(AC195,[2]תחזיות!$B$4:$H$1000,6)</f>
        <v>1.1377545454545506E-2</v>
      </c>
      <c r="AB195" s="134">
        <f t="shared" si="13"/>
        <v>9.4812878787879217E-4</v>
      </c>
      <c r="AC195" s="237">
        <v>143</v>
      </c>
      <c r="AD195" s="242">
        <f t="shared" si="187"/>
        <v>9935.9083713479231</v>
      </c>
      <c r="AE195" s="242">
        <f t="shared" si="51"/>
        <v>269.45452969676757</v>
      </c>
      <c r="AF195" s="242">
        <f t="shared" si="14"/>
        <v>254.04467180601964</v>
      </c>
      <c r="AG195" s="242">
        <f t="shared" si="52"/>
        <v>15.409857890747928</v>
      </c>
      <c r="AH195" s="243">
        <f t="shared" si="188"/>
        <v>36188.173731964293</v>
      </c>
      <c r="AI195" s="245"/>
      <c r="AJ195" s="241">
        <f t="shared" si="171"/>
        <v>4.2819999999999997E-2</v>
      </c>
      <c r="AK195" s="241">
        <f t="shared" si="189"/>
        <v>3.5683333333333331E-3</v>
      </c>
      <c r="AL195" s="240">
        <f>VLOOKUP(AN195,[2]תחזיות!$B$4:$H$1000,5)</f>
        <v>1.2515300000000057E-2</v>
      </c>
      <c r="AM195" s="134">
        <f t="shared" si="176"/>
        <v>1.0429416666666714E-3</v>
      </c>
      <c r="AN195" s="237">
        <v>143</v>
      </c>
      <c r="AO195" s="242">
        <f t="shared" si="190"/>
        <v>0</v>
      </c>
      <c r="AP195" s="242">
        <f t="shared" si="220"/>
        <v>0</v>
      </c>
      <c r="AQ195" s="242">
        <f t="shared" si="16"/>
        <v>0</v>
      </c>
      <c r="AR195" s="242">
        <f t="shared" si="191"/>
        <v>0</v>
      </c>
      <c r="AS195" s="243">
        <f t="shared" si="192"/>
        <v>0</v>
      </c>
      <c r="AT195" s="244"/>
      <c r="AU195" s="241">
        <f t="shared" si="172"/>
        <v>4.7620000000000003E-2</v>
      </c>
      <c r="AV195" s="241">
        <f t="shared" si="193"/>
        <v>3.9683333333333333E-3</v>
      </c>
      <c r="AW195" s="240">
        <f>VLOOKUP(AY195,[2]תחזיות!$B$4:$H$1000,7)</f>
        <v>2.1276010000000095E-2</v>
      </c>
      <c r="AX195" s="134">
        <f t="shared" si="17"/>
        <v>1.7730008333333412E-3</v>
      </c>
      <c r="AY195" s="237">
        <v>143</v>
      </c>
      <c r="AZ195" s="242">
        <f t="shared" si="194"/>
        <v>0</v>
      </c>
      <c r="BA195" s="242">
        <f t="shared" si="221"/>
        <v>0</v>
      </c>
      <c r="BB195" s="242">
        <f t="shared" si="18"/>
        <v>0</v>
      </c>
      <c r="BC195" s="242">
        <f t="shared" si="195"/>
        <v>0</v>
      </c>
      <c r="BD195" s="243">
        <f t="shared" si="196"/>
        <v>0</v>
      </c>
      <c r="BE195" s="245"/>
      <c r="BF195" s="245"/>
      <c r="BG195" s="245"/>
      <c r="BH195" s="240">
        <f>VLOOKUP(BJ195,[2]תחזיות!$B$4:$H$1000,6)</f>
        <v>1.1377545454545506E-2</v>
      </c>
      <c r="BI195" s="134">
        <f t="shared" si="19"/>
        <v>9.4812878787879217E-4</v>
      </c>
      <c r="BJ195" s="237">
        <v>143</v>
      </c>
      <c r="BK195" s="242">
        <f t="shared" si="197"/>
        <v>0</v>
      </c>
      <c r="BL195" s="242">
        <f t="shared" si="222"/>
        <v>0</v>
      </c>
      <c r="BM195" s="242">
        <f t="shared" si="20"/>
        <v>0</v>
      </c>
      <c r="BN195" s="242">
        <f t="shared" si="65"/>
        <v>0</v>
      </c>
      <c r="BO195" s="243">
        <f t="shared" si="198"/>
        <v>0</v>
      </c>
      <c r="BP195" s="245"/>
      <c r="BQ195" s="246">
        <f>VLOOKUP(BT195,[2]תחזיות!$B$4:$E$1000,2)</f>
        <v>3.3355379999999935E-2</v>
      </c>
      <c r="BR195" s="134">
        <f t="shared" si="21"/>
        <v>2.3629483333333277E-3</v>
      </c>
      <c r="BS195" s="3">
        <f t="shared" si="199"/>
        <v>4319</v>
      </c>
      <c r="BT195" s="237">
        <v>143</v>
      </c>
      <c r="BU195" s="238">
        <f t="shared" si="200"/>
        <v>94712.934865650343</v>
      </c>
      <c r="BV195" s="238">
        <f t="shared" si="201"/>
        <v>1218.2976385749164</v>
      </c>
      <c r="BW195" s="238">
        <f t="shared" si="22"/>
        <v>994.49586698901987</v>
      </c>
      <c r="BX195" s="238">
        <f t="shared" si="23"/>
        <v>223.80177158589649</v>
      </c>
      <c r="BY195" s="239">
        <f t="shared" si="202"/>
        <v>166085.16601226214</v>
      </c>
      <c r="CA195" s="246">
        <f>VLOOKUP(CD195,[2]תחזיות!$B$4:$E$1000,4)</f>
        <v>4.4029101599999919E-2</v>
      </c>
      <c r="CB195" s="134">
        <f t="shared" si="24"/>
        <v>3.2524251333333268E-3</v>
      </c>
      <c r="CC195" s="3">
        <f t="shared" si="203"/>
        <v>4319</v>
      </c>
      <c r="CD195" s="237">
        <v>143</v>
      </c>
      <c r="CE195" s="238">
        <f t="shared" si="204"/>
        <v>98739.893887778671</v>
      </c>
      <c r="CF195" s="238">
        <f t="shared" si="205"/>
        <v>1318.0401847718485</v>
      </c>
      <c r="CG195" s="238">
        <f t="shared" si="25"/>
        <v>996.89607222857148</v>
      </c>
      <c r="CH195" s="238">
        <f t="shared" si="26"/>
        <v>321.14411254327706</v>
      </c>
      <c r="CI195" s="239">
        <f t="shared" si="206"/>
        <v>177183.39990814234</v>
      </c>
      <c r="CJ195" s="1"/>
      <c r="CK195" s="246">
        <f>VLOOKUP(CN195,[2]תחזיות!$B$4:$E$1000,3)</f>
        <v>2.9004678260869509E-2</v>
      </c>
      <c r="CL195" s="134">
        <f t="shared" si="27"/>
        <v>2.000389855072459E-3</v>
      </c>
      <c r="CM195" s="3">
        <f t="shared" si="207"/>
        <v>4319</v>
      </c>
      <c r="CN195" s="237">
        <v>143</v>
      </c>
      <c r="CO195" s="238">
        <f t="shared" si="208"/>
        <v>93287.690060913548</v>
      </c>
      <c r="CP195" s="238">
        <f t="shared" si="223"/>
        <v>1181.8023499739518</v>
      </c>
      <c r="CQ195" s="238">
        <f t="shared" si="28"/>
        <v>995.19060117295646</v>
      </c>
      <c r="CR195" s="238">
        <f t="shared" si="29"/>
        <v>186.61174880099531</v>
      </c>
      <c r="CS195" s="239">
        <f t="shared" si="209"/>
        <v>162572.70238062023</v>
      </c>
      <c r="CT195" s="1"/>
      <c r="CU195" s="237">
        <v>143</v>
      </c>
      <c r="CV195" s="238">
        <f t="shared" si="168"/>
        <v>253143.99707339244</v>
      </c>
      <c r="CW195" s="238">
        <f t="shared" si="168"/>
        <v>4636.2546958806452</v>
      </c>
      <c r="CX195" s="238">
        <f t="shared" si="168"/>
        <v>4054.7698274328877</v>
      </c>
      <c r="CY195" s="238">
        <f t="shared" si="168"/>
        <v>581.48486844775721</v>
      </c>
      <c r="CZ195" s="238">
        <f t="shared" si="168"/>
        <v>652254.41888769867</v>
      </c>
      <c r="DB195" s="237">
        <v>143</v>
      </c>
      <c r="DC195" s="238">
        <f t="shared" si="169"/>
        <v>258145.58799258751</v>
      </c>
      <c r="DD195" s="238">
        <f t="shared" si="169"/>
        <v>4762.4285425320877</v>
      </c>
      <c r="DE195" s="238">
        <f t="shared" si="169"/>
        <v>4082.0897512495549</v>
      </c>
      <c r="DF195" s="238">
        <f t="shared" si="169"/>
        <v>680.33879128253307</v>
      </c>
      <c r="DG195" s="238">
        <f t="shared" si="169"/>
        <v>665035.37960589002</v>
      </c>
      <c r="DH195" s="247"/>
      <c r="DI195" s="237">
        <v>143</v>
      </c>
      <c r="DJ195" s="238">
        <f t="shared" si="170"/>
        <v>251598.70936826459</v>
      </c>
      <c r="DK195" s="238">
        <f t="shared" si="170"/>
        <v>4596.5039320821052</v>
      </c>
      <c r="DL195" s="238">
        <f t="shared" si="170"/>
        <v>4052.3952640656889</v>
      </c>
      <c r="DM195" s="238">
        <f t="shared" si="170"/>
        <v>544.10866801641623</v>
      </c>
      <c r="DN195" s="238">
        <f t="shared" si="170"/>
        <v>648531.20460741164</v>
      </c>
      <c r="DP195" s="3">
        <f t="shared" si="210"/>
        <v>4319</v>
      </c>
      <c r="DQ195" s="237">
        <v>143</v>
      </c>
      <c r="DR195" s="238">
        <f t="shared" si="211"/>
        <v>0</v>
      </c>
      <c r="DS195" s="238">
        <f t="shared" si="212"/>
        <v>0</v>
      </c>
      <c r="DT195" s="238">
        <f t="shared" si="33"/>
        <v>0</v>
      </c>
      <c r="DU195" s="238">
        <f t="shared" si="213"/>
        <v>0</v>
      </c>
      <c r="DV195" s="239">
        <f t="shared" si="224"/>
        <v>0</v>
      </c>
      <c r="DX195" s="241">
        <f t="shared" si="173"/>
        <v>5.0099999999999999E-2</v>
      </c>
      <c r="DY195" s="241">
        <f t="shared" si="214"/>
        <v>4.1749999999999999E-3</v>
      </c>
      <c r="DZ195" s="237">
        <v>143</v>
      </c>
      <c r="EA195" s="242">
        <f t="shared" si="225"/>
        <v>0</v>
      </c>
      <c r="EB195" s="242">
        <f t="shared" si="226"/>
        <v>0</v>
      </c>
      <c r="EC195" s="242">
        <f t="shared" si="34"/>
        <v>0</v>
      </c>
      <c r="ED195" s="242">
        <f t="shared" si="177"/>
        <v>0</v>
      </c>
      <c r="EE195" s="243">
        <f t="shared" si="215"/>
        <v>0</v>
      </c>
      <c r="EF195" s="248"/>
      <c r="EG195" s="241">
        <f t="shared" si="174"/>
        <v>5.4599999999999996E-2</v>
      </c>
      <c r="EH195" s="241">
        <f t="shared" si="216"/>
        <v>4.5499999999999994E-3</v>
      </c>
      <c r="EI195" s="237">
        <v>143</v>
      </c>
      <c r="EJ195" s="242">
        <f t="shared" si="227"/>
        <v>0</v>
      </c>
      <c r="EK195" s="242">
        <f t="shared" si="228"/>
        <v>0</v>
      </c>
      <c r="EL195" s="242">
        <f t="shared" si="36"/>
        <v>0</v>
      </c>
      <c r="EM195" s="242">
        <f t="shared" si="178"/>
        <v>0</v>
      </c>
      <c r="EN195" s="243">
        <f t="shared" si="217"/>
        <v>0</v>
      </c>
      <c r="EO195" s="248"/>
      <c r="EP195" s="241">
        <f t="shared" si="175"/>
        <v>3.4599999999999999E-2</v>
      </c>
      <c r="EQ195" s="241">
        <f t="shared" si="218"/>
        <v>2.8833333333333332E-3</v>
      </c>
      <c r="ER195" s="237">
        <v>143</v>
      </c>
      <c r="ES195" s="242">
        <f t="shared" si="229"/>
        <v>0</v>
      </c>
      <c r="ET195" s="242">
        <f t="shared" si="230"/>
        <v>0</v>
      </c>
      <c r="EU195" s="242">
        <f t="shared" si="38"/>
        <v>0</v>
      </c>
      <c r="EV195" s="242">
        <f t="shared" si="179"/>
        <v>0</v>
      </c>
      <c r="EW195" s="243">
        <f t="shared" si="219"/>
        <v>0</v>
      </c>
    </row>
    <row r="196" spans="1:153" ht="14.25" customHeight="1" thickBot="1" x14ac:dyDescent="0.25">
      <c r="A196" s="3">
        <f t="shared" si="180"/>
        <v>4350</v>
      </c>
      <c r="B196" s="237">
        <v>144</v>
      </c>
      <c r="C196" s="238">
        <f t="shared" si="181"/>
        <v>145571.9509449164</v>
      </c>
      <c r="D196" s="238">
        <f t="shared" si="5"/>
        <v>3145.2470524113855</v>
      </c>
      <c r="E196" s="238">
        <f t="shared" si="6"/>
        <v>2809.6228321772737</v>
      </c>
      <c r="F196" s="238">
        <f t="shared" si="7"/>
        <v>335.62422023411199</v>
      </c>
      <c r="G196" s="239">
        <f t="shared" si="182"/>
        <v>452915.57554723846</v>
      </c>
      <c r="I196" s="240">
        <f>VLOOKUP(K196,[2]תחזיות!$B$4:$H$1000,5)</f>
        <v>1.2528300000000058E-2</v>
      </c>
      <c r="J196" s="134">
        <f t="shared" si="8"/>
        <v>1.0440250000000048E-3</v>
      </c>
      <c r="K196" s="237">
        <v>144</v>
      </c>
      <c r="L196" s="242">
        <f t="shared" si="183"/>
        <v>9809.067533496438</v>
      </c>
      <c r="M196" s="242">
        <f t="shared" si="44"/>
        <v>272.99472095720296</v>
      </c>
      <c r="N196" s="242">
        <f t="shared" si="9"/>
        <v>257.78158381034507</v>
      </c>
      <c r="O196" s="242">
        <f t="shared" si="10"/>
        <v>15.213137146857893</v>
      </c>
      <c r="P196" s="243">
        <f t="shared" si="184"/>
        <v>36671.919101566615</v>
      </c>
      <c r="Q196" s="244"/>
      <c r="R196" s="240">
        <f>VLOOKUP(T196,[2]תחזיות!$B$4:$H$1000,7)</f>
        <v>2.1298110000000099E-2</v>
      </c>
      <c r="S196" s="134">
        <f t="shared" si="11"/>
        <v>1.7748425000000082E-3</v>
      </c>
      <c r="T196" s="237">
        <v>144</v>
      </c>
      <c r="U196" s="242">
        <f t="shared" si="185"/>
        <v>10767.626463303433</v>
      </c>
      <c r="V196" s="242">
        <f t="shared" si="47"/>
        <v>299.67223405109223</v>
      </c>
      <c r="W196" s="242">
        <f t="shared" si="12"/>
        <v>282.97244300846887</v>
      </c>
      <c r="X196" s="242">
        <f t="shared" si="48"/>
        <v>16.699791042623371</v>
      </c>
      <c r="Y196" s="243">
        <f t="shared" si="186"/>
        <v>38381.323436971623</v>
      </c>
      <c r="Z196" s="245"/>
      <c r="AA196" s="240">
        <f>VLOOKUP(AC196,[2]תחזיות!$B$4:$H$1000,6)</f>
        <v>1.1389363636363689E-2</v>
      </c>
      <c r="AB196" s="134">
        <f t="shared" si="13"/>
        <v>9.4911363636364073E-4</v>
      </c>
      <c r="AC196" s="237">
        <v>144</v>
      </c>
      <c r="AD196" s="242">
        <f t="shared" si="187"/>
        <v>9691.0528884045543</v>
      </c>
      <c r="AE196" s="242">
        <f t="shared" si="51"/>
        <v>269.71027266528279</v>
      </c>
      <c r="AF196" s="242">
        <f t="shared" si="14"/>
        <v>254.68016749113684</v>
      </c>
      <c r="AG196" s="242">
        <f t="shared" si="52"/>
        <v>15.030105174145943</v>
      </c>
      <c r="AH196" s="243">
        <f t="shared" si="188"/>
        <v>36457.884004629574</v>
      </c>
      <c r="AI196" s="245"/>
      <c r="AJ196" s="241">
        <f t="shared" si="171"/>
        <v>4.2819999999999997E-2</v>
      </c>
      <c r="AK196" s="241">
        <f t="shared" si="189"/>
        <v>3.5683333333333331E-3</v>
      </c>
      <c r="AL196" s="240">
        <f>VLOOKUP(AN196,[2]תחזיות!$B$4:$H$1000,5)</f>
        <v>1.2528300000000058E-2</v>
      </c>
      <c r="AM196" s="134">
        <f t="shared" si="176"/>
        <v>1.0440250000000048E-3</v>
      </c>
      <c r="AN196" s="237">
        <v>144</v>
      </c>
      <c r="AO196" s="242">
        <f t="shared" si="190"/>
        <v>0</v>
      </c>
      <c r="AP196" s="242">
        <f t="shared" si="220"/>
        <v>0</v>
      </c>
      <c r="AQ196" s="242">
        <f t="shared" si="16"/>
        <v>0</v>
      </c>
      <c r="AR196" s="242">
        <f t="shared" si="191"/>
        <v>0</v>
      </c>
      <c r="AS196" s="243">
        <f t="shared" si="192"/>
        <v>0</v>
      </c>
      <c r="AT196" s="244"/>
      <c r="AU196" s="241">
        <f t="shared" si="172"/>
        <v>4.7620000000000003E-2</v>
      </c>
      <c r="AV196" s="241">
        <f t="shared" si="193"/>
        <v>3.9683333333333333E-3</v>
      </c>
      <c r="AW196" s="240">
        <f>VLOOKUP(AY196,[2]תחזיות!$B$4:$H$1000,7)</f>
        <v>2.1298110000000099E-2</v>
      </c>
      <c r="AX196" s="134">
        <f t="shared" si="17"/>
        <v>1.7748425000000082E-3</v>
      </c>
      <c r="AY196" s="237">
        <v>144</v>
      </c>
      <c r="AZ196" s="242">
        <f t="shared" si="194"/>
        <v>0</v>
      </c>
      <c r="BA196" s="242">
        <f t="shared" si="221"/>
        <v>0</v>
      </c>
      <c r="BB196" s="242">
        <f t="shared" si="18"/>
        <v>0</v>
      </c>
      <c r="BC196" s="242">
        <f t="shared" si="195"/>
        <v>0</v>
      </c>
      <c r="BD196" s="243">
        <f t="shared" si="196"/>
        <v>0</v>
      </c>
      <c r="BE196" s="245"/>
      <c r="BF196" s="245"/>
      <c r="BG196" s="245"/>
      <c r="BH196" s="240">
        <f>VLOOKUP(BJ196,[2]תחזיות!$B$4:$H$1000,6)</f>
        <v>1.1389363636363689E-2</v>
      </c>
      <c r="BI196" s="134">
        <f t="shared" si="19"/>
        <v>9.4911363636364073E-4</v>
      </c>
      <c r="BJ196" s="237">
        <v>144</v>
      </c>
      <c r="BK196" s="242">
        <f t="shared" si="197"/>
        <v>0</v>
      </c>
      <c r="BL196" s="242">
        <f t="shared" si="222"/>
        <v>0</v>
      </c>
      <c r="BM196" s="242">
        <f t="shared" si="20"/>
        <v>0</v>
      </c>
      <c r="BN196" s="242">
        <f t="shared" si="65"/>
        <v>0</v>
      </c>
      <c r="BO196" s="243">
        <f t="shared" si="198"/>
        <v>0</v>
      </c>
      <c r="BP196" s="245"/>
      <c r="BQ196" s="246">
        <f>VLOOKUP(BT196,[2]תחזיות!$B$4:$E$1000,2)</f>
        <v>3.3471379999999933E-2</v>
      </c>
      <c r="BR196" s="134">
        <f t="shared" si="21"/>
        <v>2.3726149999999942E-3</v>
      </c>
      <c r="BS196" s="3">
        <f t="shared" si="199"/>
        <v>4350</v>
      </c>
      <c r="BT196" s="237">
        <v>144</v>
      </c>
      <c r="BU196" s="238">
        <f t="shared" si="200"/>
        <v>93718.438998661324</v>
      </c>
      <c r="BV196" s="238">
        <f t="shared" si="201"/>
        <v>1218.7862299063722</v>
      </c>
      <c r="BW196" s="238">
        <f t="shared" si="22"/>
        <v>996.4284557615639</v>
      </c>
      <c r="BX196" s="238">
        <f t="shared" si="23"/>
        <v>222.3577741448083</v>
      </c>
      <c r="BY196" s="239">
        <f t="shared" si="202"/>
        <v>167303.95224216851</v>
      </c>
      <c r="CA196" s="246">
        <f>VLOOKUP(CD196,[2]תחזיות!$B$4:$E$1000,4)</f>
        <v>4.4182221599999912E-2</v>
      </c>
      <c r="CB196" s="134">
        <f t="shared" si="24"/>
        <v>3.265185133333326E-3</v>
      </c>
      <c r="CC196" s="3">
        <f t="shared" si="203"/>
        <v>4350</v>
      </c>
      <c r="CD196" s="237">
        <v>144</v>
      </c>
      <c r="CE196" s="238">
        <f t="shared" si="204"/>
        <v>97742.997815550101</v>
      </c>
      <c r="CF196" s="238">
        <f t="shared" si="205"/>
        <v>1318.7284061020241</v>
      </c>
      <c r="CG196" s="238">
        <f t="shared" si="25"/>
        <v>999.57942274725815</v>
      </c>
      <c r="CH196" s="238">
        <f t="shared" si="26"/>
        <v>319.14898335476596</v>
      </c>
      <c r="CI196" s="239">
        <f t="shared" si="206"/>
        <v>178502.12831424436</v>
      </c>
      <c r="CJ196" s="1"/>
      <c r="CK196" s="246">
        <f>VLOOKUP(CN196,[2]תחזיות!$B$4:$E$1000,3)</f>
        <v>2.9105547826086899E-2</v>
      </c>
      <c r="CL196" s="134">
        <f t="shared" si="27"/>
        <v>2.008795652173908E-3</v>
      </c>
      <c r="CM196" s="3">
        <f t="shared" si="207"/>
        <v>4350</v>
      </c>
      <c r="CN196" s="237">
        <v>144</v>
      </c>
      <c r="CO196" s="238">
        <f t="shared" si="208"/>
        <v>92292.499459740589</v>
      </c>
      <c r="CP196" s="238">
        <f t="shared" si="223"/>
        <v>1182.2167833909568</v>
      </c>
      <c r="CQ196" s="238">
        <f t="shared" si="28"/>
        <v>996.82001174796721</v>
      </c>
      <c r="CR196" s="238">
        <f t="shared" si="29"/>
        <v>185.39677164298965</v>
      </c>
      <c r="CS196" s="239">
        <f t="shared" si="209"/>
        <v>163754.9191640112</v>
      </c>
      <c r="CT196" s="1"/>
      <c r="CU196" s="237">
        <v>144</v>
      </c>
      <c r="CV196" s="238">
        <f t="shared" si="168"/>
        <v>249099.45747707417</v>
      </c>
      <c r="CW196" s="238">
        <f t="shared" si="168"/>
        <v>4637.0280032749606</v>
      </c>
      <c r="CX196" s="238">
        <f t="shared" si="168"/>
        <v>4063.8328717491827</v>
      </c>
      <c r="CY196" s="238">
        <f t="shared" si="168"/>
        <v>573.19513152577815</v>
      </c>
      <c r="CZ196" s="238">
        <f t="shared" si="168"/>
        <v>656891.4468909736</v>
      </c>
      <c r="DB196" s="237">
        <v>144</v>
      </c>
      <c r="DC196" s="238">
        <f t="shared" si="169"/>
        <v>254082.57522376993</v>
      </c>
      <c r="DD196" s="238">
        <f t="shared" si="169"/>
        <v>4763.647692564502</v>
      </c>
      <c r="DE196" s="238">
        <f t="shared" si="169"/>
        <v>4092.174697933001</v>
      </c>
      <c r="DF196" s="238">
        <f t="shared" si="169"/>
        <v>671.47299463150125</v>
      </c>
      <c r="DG196" s="238">
        <f t="shared" si="169"/>
        <v>669799.02729845443</v>
      </c>
      <c r="DH196" s="247"/>
      <c r="DI196" s="237">
        <v>144</v>
      </c>
      <c r="DJ196" s="238">
        <f t="shared" si="170"/>
        <v>247555.50329306154</v>
      </c>
      <c r="DK196" s="238">
        <f t="shared" si="170"/>
        <v>4597.174108467625</v>
      </c>
      <c r="DL196" s="238">
        <f t="shared" si="170"/>
        <v>4061.1230114163777</v>
      </c>
      <c r="DM196" s="238">
        <f t="shared" si="170"/>
        <v>536.05109705124755</v>
      </c>
      <c r="DN196" s="238">
        <f t="shared" si="170"/>
        <v>653128.37871587928</v>
      </c>
      <c r="DP196" s="3">
        <f t="shared" si="210"/>
        <v>4350</v>
      </c>
      <c r="DQ196" s="237">
        <v>144</v>
      </c>
      <c r="DR196" s="238">
        <f t="shared" si="211"/>
        <v>0</v>
      </c>
      <c r="DS196" s="238">
        <f t="shared" si="212"/>
        <v>0</v>
      </c>
      <c r="DT196" s="238">
        <f t="shared" si="33"/>
        <v>0</v>
      </c>
      <c r="DU196" s="238">
        <f t="shared" si="213"/>
        <v>0</v>
      </c>
      <c r="DV196" s="239">
        <f t="shared" si="224"/>
        <v>0</v>
      </c>
      <c r="DX196" s="241">
        <f t="shared" si="173"/>
        <v>5.0099999999999999E-2</v>
      </c>
      <c r="DY196" s="241">
        <f t="shared" si="214"/>
        <v>4.1749999999999999E-3</v>
      </c>
      <c r="DZ196" s="237">
        <v>144</v>
      </c>
      <c r="EA196" s="242">
        <f t="shared" si="225"/>
        <v>0</v>
      </c>
      <c r="EB196" s="242">
        <f t="shared" si="226"/>
        <v>0</v>
      </c>
      <c r="EC196" s="242">
        <f t="shared" si="34"/>
        <v>0</v>
      </c>
      <c r="ED196" s="242">
        <f t="shared" si="177"/>
        <v>0</v>
      </c>
      <c r="EE196" s="243">
        <f t="shared" si="215"/>
        <v>0</v>
      </c>
      <c r="EF196" s="248"/>
      <c r="EG196" s="241">
        <f t="shared" si="174"/>
        <v>5.4599999999999996E-2</v>
      </c>
      <c r="EH196" s="241">
        <f t="shared" si="216"/>
        <v>4.5499999999999994E-3</v>
      </c>
      <c r="EI196" s="237">
        <v>144</v>
      </c>
      <c r="EJ196" s="242">
        <f t="shared" si="227"/>
        <v>0</v>
      </c>
      <c r="EK196" s="242">
        <f t="shared" si="228"/>
        <v>0</v>
      </c>
      <c r="EL196" s="242">
        <f t="shared" si="36"/>
        <v>0</v>
      </c>
      <c r="EM196" s="242">
        <f t="shared" si="178"/>
        <v>0</v>
      </c>
      <c r="EN196" s="243">
        <f t="shared" si="217"/>
        <v>0</v>
      </c>
      <c r="EO196" s="248"/>
      <c r="EP196" s="241">
        <f t="shared" si="175"/>
        <v>3.4599999999999999E-2</v>
      </c>
      <c r="EQ196" s="241">
        <f t="shared" si="218"/>
        <v>2.8833333333333332E-3</v>
      </c>
      <c r="ER196" s="237">
        <v>144</v>
      </c>
      <c r="ES196" s="242">
        <f t="shared" si="229"/>
        <v>0</v>
      </c>
      <c r="ET196" s="242">
        <f t="shared" si="230"/>
        <v>0</v>
      </c>
      <c r="EU196" s="242">
        <f t="shared" si="38"/>
        <v>0</v>
      </c>
      <c r="EV196" s="242">
        <f t="shared" si="179"/>
        <v>0</v>
      </c>
      <c r="EW196" s="243">
        <f t="shared" si="219"/>
        <v>0</v>
      </c>
    </row>
    <row r="197" spans="1:153" ht="14.25" customHeight="1" thickBot="1" x14ac:dyDescent="0.25">
      <c r="A197" s="3">
        <f t="shared" si="180"/>
        <v>4380</v>
      </c>
      <c r="B197" s="237">
        <v>145</v>
      </c>
      <c r="C197" s="238">
        <f t="shared" si="181"/>
        <v>142762.32811273914</v>
      </c>
      <c r="D197" s="238">
        <f t="shared" si="5"/>
        <v>3145.2470524113855</v>
      </c>
      <c r="E197" s="238">
        <f t="shared" si="6"/>
        <v>2816.1005737070154</v>
      </c>
      <c r="F197" s="238">
        <f t="shared" si="7"/>
        <v>329.14647870437</v>
      </c>
      <c r="G197" s="239">
        <f t="shared" si="182"/>
        <v>456060.82259964984</v>
      </c>
      <c r="I197" s="240">
        <f>VLOOKUP(K197,[2]תחזיות!$B$4:$H$1000,5)</f>
        <v>1.2541300000000059E-2</v>
      </c>
      <c r="J197" s="134">
        <f t="shared" si="8"/>
        <v>1.0451083333333382E-3</v>
      </c>
      <c r="K197" s="237">
        <v>145</v>
      </c>
      <c r="L197" s="242">
        <f t="shared" si="183"/>
        <v>9561.2680782261596</v>
      </c>
      <c r="M197" s="242">
        <f t="shared" si="44"/>
        <v>273.28003001503134</v>
      </c>
      <c r="N197" s="242">
        <f t="shared" si="9"/>
        <v>258.45121146778246</v>
      </c>
      <c r="O197" s="242">
        <f t="shared" si="10"/>
        <v>14.828818547248895</v>
      </c>
      <c r="P197" s="243">
        <f t="shared" si="184"/>
        <v>36945.199131581649</v>
      </c>
      <c r="Q197" s="244"/>
      <c r="R197" s="240">
        <f>VLOOKUP(T197,[2]תחזיות!$B$4:$H$1000,7)</f>
        <v>2.13202100000001E-2</v>
      </c>
      <c r="S197" s="134">
        <f t="shared" si="11"/>
        <v>1.776684166666675E-3</v>
      </c>
      <c r="T197" s="237">
        <v>145</v>
      </c>
      <c r="U197" s="242">
        <f t="shared" si="185"/>
        <v>10503.281939085802</v>
      </c>
      <c r="V197" s="242">
        <f t="shared" si="47"/>
        <v>300.20465696452055</v>
      </c>
      <c r="W197" s="242">
        <f t="shared" si="12"/>
        <v>283.91484469788287</v>
      </c>
      <c r="X197" s="242">
        <f t="shared" si="48"/>
        <v>16.289812266637693</v>
      </c>
      <c r="Y197" s="243">
        <f t="shared" si="186"/>
        <v>38681.52809393614</v>
      </c>
      <c r="Z197" s="245"/>
      <c r="AA197" s="240">
        <f>VLOOKUP(AC197,[2]תחזיות!$B$4:$H$1000,6)</f>
        <v>1.1401181818181871E-2</v>
      </c>
      <c r="AB197" s="134">
        <f t="shared" si="13"/>
        <v>9.5009848484848929E-4</v>
      </c>
      <c r="AC197" s="237">
        <v>145</v>
      </c>
      <c r="AD197" s="242">
        <f t="shared" si="187"/>
        <v>9445.3382043380225</v>
      </c>
      <c r="AE197" s="242">
        <f t="shared" si="51"/>
        <v>269.96652398669011</v>
      </c>
      <c r="AF197" s="242">
        <f t="shared" si="14"/>
        <v>255.31750408644365</v>
      </c>
      <c r="AG197" s="242">
        <f t="shared" si="52"/>
        <v>14.649019900246461</v>
      </c>
      <c r="AH197" s="243">
        <f t="shared" si="188"/>
        <v>36727.850528616262</v>
      </c>
      <c r="AI197" s="245"/>
      <c r="AJ197" s="241">
        <f t="shared" si="171"/>
        <v>4.2819999999999997E-2</v>
      </c>
      <c r="AK197" s="241">
        <f t="shared" si="189"/>
        <v>3.5683333333333331E-3</v>
      </c>
      <c r="AL197" s="240">
        <f>VLOOKUP(AN197,[2]תחזיות!$B$4:$H$1000,5)</f>
        <v>1.2541300000000059E-2</v>
      </c>
      <c r="AM197" s="134">
        <f t="shared" si="176"/>
        <v>1.0451083333333382E-3</v>
      </c>
      <c r="AN197" s="237">
        <v>145</v>
      </c>
      <c r="AO197" s="242">
        <f t="shared" si="190"/>
        <v>0</v>
      </c>
      <c r="AP197" s="242">
        <f t="shared" si="220"/>
        <v>0</v>
      </c>
      <c r="AQ197" s="242">
        <f t="shared" si="16"/>
        <v>0</v>
      </c>
      <c r="AR197" s="242">
        <f t="shared" si="191"/>
        <v>0</v>
      </c>
      <c r="AS197" s="243">
        <f t="shared" si="192"/>
        <v>0</v>
      </c>
      <c r="AT197" s="244"/>
      <c r="AU197" s="241">
        <f t="shared" si="172"/>
        <v>4.7620000000000003E-2</v>
      </c>
      <c r="AV197" s="241">
        <f t="shared" si="193"/>
        <v>3.9683333333333333E-3</v>
      </c>
      <c r="AW197" s="240">
        <f>VLOOKUP(AY197,[2]תחזיות!$B$4:$H$1000,7)</f>
        <v>2.13202100000001E-2</v>
      </c>
      <c r="AX197" s="134">
        <f t="shared" si="17"/>
        <v>1.776684166666675E-3</v>
      </c>
      <c r="AY197" s="237">
        <v>145</v>
      </c>
      <c r="AZ197" s="242">
        <f t="shared" si="194"/>
        <v>0</v>
      </c>
      <c r="BA197" s="242">
        <f t="shared" si="221"/>
        <v>0</v>
      </c>
      <c r="BB197" s="242">
        <f t="shared" si="18"/>
        <v>0</v>
      </c>
      <c r="BC197" s="242">
        <f t="shared" si="195"/>
        <v>0</v>
      </c>
      <c r="BD197" s="243">
        <f t="shared" si="196"/>
        <v>0</v>
      </c>
      <c r="BE197" s="245"/>
      <c r="BF197" s="245"/>
      <c r="BG197" s="245"/>
      <c r="BH197" s="240">
        <f>VLOOKUP(BJ197,[2]תחזיות!$B$4:$H$1000,6)</f>
        <v>1.1401181818181871E-2</v>
      </c>
      <c r="BI197" s="134">
        <f t="shared" si="19"/>
        <v>9.5009848484848929E-4</v>
      </c>
      <c r="BJ197" s="237">
        <v>145</v>
      </c>
      <c r="BK197" s="242">
        <f t="shared" si="197"/>
        <v>0</v>
      </c>
      <c r="BL197" s="242">
        <f t="shared" si="222"/>
        <v>0</v>
      </c>
      <c r="BM197" s="242">
        <f t="shared" si="20"/>
        <v>0</v>
      </c>
      <c r="BN197" s="242">
        <f t="shared" si="65"/>
        <v>0</v>
      </c>
      <c r="BO197" s="243">
        <f t="shared" si="198"/>
        <v>0</v>
      </c>
      <c r="BP197" s="245"/>
      <c r="BQ197" s="246">
        <f>VLOOKUP(BT197,[2]תחזיות!$B$4:$E$1000,2)</f>
        <v>3.3587379999999931E-2</v>
      </c>
      <c r="BR197" s="134">
        <f t="shared" si="21"/>
        <v>2.3822816666666607E-3</v>
      </c>
      <c r="BS197" s="3">
        <f t="shared" si="199"/>
        <v>4380</v>
      </c>
      <c r="BT197" s="237">
        <v>145</v>
      </c>
      <c r="BU197" s="238">
        <f t="shared" si="200"/>
        <v>92722.010542899763</v>
      </c>
      <c r="BV197" s="238">
        <f t="shared" si="201"/>
        <v>1219.2694578759933</v>
      </c>
      <c r="BW197" s="238">
        <f t="shared" si="22"/>
        <v>998.37951206317041</v>
      </c>
      <c r="BX197" s="238">
        <f t="shared" si="23"/>
        <v>220.88994581282293</v>
      </c>
      <c r="BY197" s="239">
        <f t="shared" si="202"/>
        <v>168523.22170004449</v>
      </c>
      <c r="CA197" s="246">
        <f>VLOOKUP(CD197,[2]תחזיות!$B$4:$E$1000,4)</f>
        <v>4.4335341599999911E-2</v>
      </c>
      <c r="CB197" s="134">
        <f t="shared" si="24"/>
        <v>3.2779451333333261E-3</v>
      </c>
      <c r="CC197" s="3">
        <f t="shared" si="203"/>
        <v>4380</v>
      </c>
      <c r="CD197" s="237">
        <v>145</v>
      </c>
      <c r="CE197" s="238">
        <f t="shared" si="204"/>
        <v>96743.418392802836</v>
      </c>
      <c r="CF197" s="238">
        <f t="shared" si="205"/>
        <v>1319.4092295853577</v>
      </c>
      <c r="CG197" s="238">
        <f t="shared" si="25"/>
        <v>1002.2896120826399</v>
      </c>
      <c r="CH197" s="238">
        <f t="shared" si="26"/>
        <v>317.11961750271786</v>
      </c>
      <c r="CI197" s="239">
        <f t="shared" si="206"/>
        <v>179821.53754382971</v>
      </c>
      <c r="CJ197" s="1"/>
      <c r="CK197" s="246">
        <f>VLOOKUP(CN197,[2]תחזיות!$B$4:$E$1000,3)</f>
        <v>2.9206417391304289E-2</v>
      </c>
      <c r="CL197" s="134">
        <f t="shared" si="27"/>
        <v>2.0172014492753575E-3</v>
      </c>
      <c r="CM197" s="3">
        <f t="shared" si="207"/>
        <v>4380</v>
      </c>
      <c r="CN197" s="237">
        <v>145</v>
      </c>
      <c r="CO197" s="238">
        <f t="shared" si="208"/>
        <v>91295.679447992617</v>
      </c>
      <c r="CP197" s="238">
        <f t="shared" si="223"/>
        <v>1182.6266288527806</v>
      </c>
      <c r="CQ197" s="238">
        <f t="shared" si="28"/>
        <v>998.46485195771152</v>
      </c>
      <c r="CR197" s="238">
        <f t="shared" si="29"/>
        <v>184.16177689506918</v>
      </c>
      <c r="CS197" s="239">
        <f t="shared" si="209"/>
        <v>164937.54579286397</v>
      </c>
      <c r="CT197" s="1"/>
      <c r="CU197" s="237">
        <v>145</v>
      </c>
      <c r="CV197" s="238">
        <f t="shared" si="168"/>
        <v>245045.60673386505</v>
      </c>
      <c r="CW197" s="238">
        <f t="shared" si="168"/>
        <v>4637.79654030241</v>
      </c>
      <c r="CX197" s="238">
        <f t="shared" si="168"/>
        <v>4072.9312972379685</v>
      </c>
      <c r="CY197" s="238">
        <f t="shared" si="168"/>
        <v>564.86524306444176</v>
      </c>
      <c r="CZ197" s="238">
        <f t="shared" si="168"/>
        <v>661529.24343127594</v>
      </c>
      <c r="DB197" s="237">
        <v>145</v>
      </c>
      <c r="DC197" s="238">
        <f t="shared" si="169"/>
        <v>250009.02844462777</v>
      </c>
      <c r="DD197" s="238">
        <f t="shared" si="169"/>
        <v>4764.8609389612639</v>
      </c>
      <c r="DE197" s="238">
        <f t="shared" si="169"/>
        <v>4102.3050304875378</v>
      </c>
      <c r="DF197" s="238">
        <f t="shared" si="169"/>
        <v>662.55590847372559</v>
      </c>
      <c r="DG197" s="238">
        <f t="shared" si="169"/>
        <v>674563.8882374157</v>
      </c>
      <c r="DH197" s="247"/>
      <c r="DI197" s="237">
        <v>145</v>
      </c>
      <c r="DJ197" s="238">
        <f t="shared" si="170"/>
        <v>243503.34576506977</v>
      </c>
      <c r="DK197" s="238">
        <f t="shared" si="170"/>
        <v>4597.8402052508563</v>
      </c>
      <c r="DL197" s="238">
        <f t="shared" si="170"/>
        <v>4069.8829297511702</v>
      </c>
      <c r="DM197" s="238">
        <f t="shared" si="170"/>
        <v>527.95727549968569</v>
      </c>
      <c r="DN197" s="238">
        <f t="shared" si="170"/>
        <v>657726.21892113006</v>
      </c>
      <c r="DP197" s="3">
        <f t="shared" si="210"/>
        <v>4380</v>
      </c>
      <c r="DQ197" s="237">
        <v>145</v>
      </c>
      <c r="DR197" s="238">
        <f t="shared" si="211"/>
        <v>0</v>
      </c>
      <c r="DS197" s="238">
        <f t="shared" si="212"/>
        <v>0</v>
      </c>
      <c r="DT197" s="238">
        <f t="shared" si="33"/>
        <v>0</v>
      </c>
      <c r="DU197" s="238">
        <f t="shared" si="213"/>
        <v>0</v>
      </c>
      <c r="DV197" s="239">
        <f t="shared" si="224"/>
        <v>0</v>
      </c>
      <c r="DX197" s="241">
        <f t="shared" si="173"/>
        <v>5.0099999999999999E-2</v>
      </c>
      <c r="DY197" s="241">
        <f t="shared" si="214"/>
        <v>4.1749999999999999E-3</v>
      </c>
      <c r="DZ197" s="237">
        <v>145</v>
      </c>
      <c r="EA197" s="242">
        <f t="shared" si="225"/>
        <v>0</v>
      </c>
      <c r="EB197" s="242">
        <f t="shared" si="226"/>
        <v>0</v>
      </c>
      <c r="EC197" s="242">
        <f t="shared" si="34"/>
        <v>0</v>
      </c>
      <c r="ED197" s="242">
        <f t="shared" si="177"/>
        <v>0</v>
      </c>
      <c r="EE197" s="243">
        <f t="shared" si="215"/>
        <v>0</v>
      </c>
      <c r="EF197" s="248"/>
      <c r="EG197" s="241">
        <f t="shared" si="174"/>
        <v>5.4599999999999996E-2</v>
      </c>
      <c r="EH197" s="241">
        <f t="shared" si="216"/>
        <v>4.5499999999999994E-3</v>
      </c>
      <c r="EI197" s="237">
        <v>145</v>
      </c>
      <c r="EJ197" s="242">
        <f t="shared" si="227"/>
        <v>0</v>
      </c>
      <c r="EK197" s="242">
        <f t="shared" si="228"/>
        <v>0</v>
      </c>
      <c r="EL197" s="242">
        <f t="shared" si="36"/>
        <v>0</v>
      </c>
      <c r="EM197" s="242">
        <f t="shared" si="178"/>
        <v>0</v>
      </c>
      <c r="EN197" s="243">
        <f t="shared" si="217"/>
        <v>0</v>
      </c>
      <c r="EO197" s="248"/>
      <c r="EP197" s="241">
        <f t="shared" si="175"/>
        <v>3.4599999999999999E-2</v>
      </c>
      <c r="EQ197" s="241">
        <f t="shared" si="218"/>
        <v>2.8833333333333332E-3</v>
      </c>
      <c r="ER197" s="237">
        <v>145</v>
      </c>
      <c r="ES197" s="242">
        <f t="shared" si="229"/>
        <v>0</v>
      </c>
      <c r="ET197" s="242">
        <f t="shared" si="230"/>
        <v>0</v>
      </c>
      <c r="EU197" s="242">
        <f t="shared" si="38"/>
        <v>0</v>
      </c>
      <c r="EV197" s="242">
        <f t="shared" si="179"/>
        <v>0</v>
      </c>
      <c r="EW197" s="243">
        <f t="shared" si="219"/>
        <v>0</v>
      </c>
    </row>
    <row r="198" spans="1:153" ht="14.25" customHeight="1" thickBot="1" x14ac:dyDescent="0.25">
      <c r="A198" s="3">
        <f t="shared" si="180"/>
        <v>4411</v>
      </c>
      <c r="B198" s="237">
        <v>146</v>
      </c>
      <c r="C198" s="238">
        <f t="shared" si="181"/>
        <v>139946.22753903212</v>
      </c>
      <c r="D198" s="238">
        <f t="shared" si="5"/>
        <v>3145.2470524113855</v>
      </c>
      <c r="E198" s="238">
        <f t="shared" si="6"/>
        <v>2822.593250029729</v>
      </c>
      <c r="F198" s="238">
        <f t="shared" si="7"/>
        <v>322.65380238165659</v>
      </c>
      <c r="G198" s="239">
        <f t="shared" si="182"/>
        <v>459206.06965206121</v>
      </c>
      <c r="I198" s="240">
        <f>VLOOKUP(K198,[2]תחזיות!$B$4:$H$1000,5)</f>
        <v>1.255430000000006E-2</v>
      </c>
      <c r="J198" s="134">
        <f t="shared" si="8"/>
        <v>1.0461916666666717E-3</v>
      </c>
      <c r="K198" s="237">
        <v>146</v>
      </c>
      <c r="L198" s="242">
        <f t="shared" si="183"/>
        <v>9312.5493962409055</v>
      </c>
      <c r="M198" s="242">
        <f t="shared" si="44"/>
        <v>273.56593330509946</v>
      </c>
      <c r="N198" s="242">
        <f t="shared" si="9"/>
        <v>259.12285901000359</v>
      </c>
      <c r="O198" s="242">
        <f t="shared" si="10"/>
        <v>14.44307429509584</v>
      </c>
      <c r="P198" s="243">
        <f t="shared" si="184"/>
        <v>37218.765064886749</v>
      </c>
      <c r="Q198" s="244"/>
      <c r="R198" s="240">
        <f>VLOOKUP(T198,[2]תחזיות!$B$4:$H$1000,7)</f>
        <v>2.13423100000001E-2</v>
      </c>
      <c r="S198" s="134">
        <f t="shared" si="11"/>
        <v>1.7785258333333418E-3</v>
      </c>
      <c r="T198" s="237">
        <v>146</v>
      </c>
      <c r="U198" s="242">
        <f t="shared" si="185"/>
        <v>10237.542502765606</v>
      </c>
      <c r="V198" s="242">
        <f t="shared" si="47"/>
        <v>300.73857870221889</v>
      </c>
      <c r="W198" s="242">
        <f t="shared" si="12"/>
        <v>284.8609086169111</v>
      </c>
      <c r="X198" s="242">
        <f t="shared" si="48"/>
        <v>15.877670085307759</v>
      </c>
      <c r="Y198" s="243">
        <f t="shared" si="186"/>
        <v>38982.266672638361</v>
      </c>
      <c r="Z198" s="245"/>
      <c r="AA198" s="240">
        <f>VLOOKUP(AC198,[2]תחזיות!$B$4:$H$1000,6)</f>
        <v>1.1413000000000053E-2</v>
      </c>
      <c r="AB198" s="134">
        <f t="shared" si="13"/>
        <v>9.5108333333333774E-4</v>
      </c>
      <c r="AC198" s="237">
        <v>146</v>
      </c>
      <c r="AD198" s="242">
        <f t="shared" si="187"/>
        <v>9198.7611757725754</v>
      </c>
      <c r="AE198" s="242">
        <f t="shared" si="51"/>
        <v>270.22328464821169</v>
      </c>
      <c r="AF198" s="242">
        <f t="shared" si="14"/>
        <v>255.95668745430515</v>
      </c>
      <c r="AG198" s="242">
        <f t="shared" si="52"/>
        <v>14.266597193906533</v>
      </c>
      <c r="AH198" s="243">
        <f t="shared" si="188"/>
        <v>36998.073813264476</v>
      </c>
      <c r="AI198" s="245"/>
      <c r="AJ198" s="241">
        <f t="shared" si="171"/>
        <v>4.2819999999999997E-2</v>
      </c>
      <c r="AK198" s="241">
        <f t="shared" si="189"/>
        <v>3.5683333333333331E-3</v>
      </c>
      <c r="AL198" s="240">
        <f>VLOOKUP(AN198,[2]תחזיות!$B$4:$H$1000,5)</f>
        <v>1.255430000000006E-2</v>
      </c>
      <c r="AM198" s="134">
        <f t="shared" si="176"/>
        <v>1.0461916666666717E-3</v>
      </c>
      <c r="AN198" s="237">
        <v>146</v>
      </c>
      <c r="AO198" s="242">
        <f t="shared" si="190"/>
        <v>0</v>
      </c>
      <c r="AP198" s="242">
        <f t="shared" si="220"/>
        <v>0</v>
      </c>
      <c r="AQ198" s="242">
        <f t="shared" si="16"/>
        <v>0</v>
      </c>
      <c r="AR198" s="242">
        <f t="shared" si="191"/>
        <v>0</v>
      </c>
      <c r="AS198" s="243">
        <f t="shared" si="192"/>
        <v>0</v>
      </c>
      <c r="AT198" s="244"/>
      <c r="AU198" s="241">
        <f t="shared" si="172"/>
        <v>4.7620000000000003E-2</v>
      </c>
      <c r="AV198" s="241">
        <f t="shared" si="193"/>
        <v>3.9683333333333333E-3</v>
      </c>
      <c r="AW198" s="240">
        <f>VLOOKUP(AY198,[2]תחזיות!$B$4:$H$1000,7)</f>
        <v>2.13423100000001E-2</v>
      </c>
      <c r="AX198" s="134">
        <f t="shared" si="17"/>
        <v>1.7785258333333418E-3</v>
      </c>
      <c r="AY198" s="237">
        <v>146</v>
      </c>
      <c r="AZ198" s="242">
        <f t="shared" si="194"/>
        <v>0</v>
      </c>
      <c r="BA198" s="242">
        <f t="shared" si="221"/>
        <v>0</v>
      </c>
      <c r="BB198" s="242">
        <f t="shared" si="18"/>
        <v>0</v>
      </c>
      <c r="BC198" s="242">
        <f t="shared" si="195"/>
        <v>0</v>
      </c>
      <c r="BD198" s="243">
        <f t="shared" si="196"/>
        <v>0</v>
      </c>
      <c r="BE198" s="245"/>
      <c r="BF198" s="245"/>
      <c r="BG198" s="245"/>
      <c r="BH198" s="240">
        <f>VLOOKUP(BJ198,[2]תחזיות!$B$4:$H$1000,6)</f>
        <v>1.1413000000000053E-2</v>
      </c>
      <c r="BI198" s="134">
        <f t="shared" si="19"/>
        <v>9.5108333333333774E-4</v>
      </c>
      <c r="BJ198" s="237">
        <v>146</v>
      </c>
      <c r="BK198" s="242">
        <f t="shared" si="197"/>
        <v>0</v>
      </c>
      <c r="BL198" s="242">
        <f t="shared" si="222"/>
        <v>0</v>
      </c>
      <c r="BM198" s="242">
        <f t="shared" si="20"/>
        <v>0</v>
      </c>
      <c r="BN198" s="242">
        <f t="shared" si="65"/>
        <v>0</v>
      </c>
      <c r="BO198" s="243">
        <f t="shared" si="198"/>
        <v>0</v>
      </c>
      <c r="BP198" s="245"/>
      <c r="BQ198" s="246">
        <f>VLOOKUP(BT198,[2]תחזיות!$B$4:$E$1000,2)</f>
        <v>3.3703379999999929E-2</v>
      </c>
      <c r="BR198" s="134">
        <f t="shared" si="21"/>
        <v>2.3919483333333272E-3</v>
      </c>
      <c r="BS198" s="3">
        <f t="shared" si="199"/>
        <v>4411</v>
      </c>
      <c r="BT198" s="237">
        <v>146</v>
      </c>
      <c r="BU198" s="238">
        <f t="shared" si="200"/>
        <v>91723.631030836594</v>
      </c>
      <c r="BV198" s="238">
        <f t="shared" si="201"/>
        <v>1219.7473145855704</v>
      </c>
      <c r="BW198" s="238">
        <f t="shared" si="22"/>
        <v>1000.3491282140798</v>
      </c>
      <c r="BX198" s="238">
        <f t="shared" si="23"/>
        <v>219.39818637149065</v>
      </c>
      <c r="BY198" s="239">
        <f t="shared" si="202"/>
        <v>169742.96901463007</v>
      </c>
      <c r="CA198" s="246">
        <f>VLOOKUP(CD198,[2]תחזיות!$B$4:$E$1000,4)</f>
        <v>4.4488461599999911E-2</v>
      </c>
      <c r="CB198" s="134">
        <f t="shared" si="24"/>
        <v>3.2907051333333263E-3</v>
      </c>
      <c r="CC198" s="3">
        <f t="shared" si="203"/>
        <v>4411</v>
      </c>
      <c r="CD198" s="237">
        <v>146</v>
      </c>
      <c r="CE198" s="238">
        <f t="shared" si="204"/>
        <v>95741.128780720202</v>
      </c>
      <c r="CF198" s="238">
        <f t="shared" si="205"/>
        <v>1320.0826404606896</v>
      </c>
      <c r="CG198" s="238">
        <f t="shared" si="25"/>
        <v>1005.0268165108466</v>
      </c>
      <c r="CH198" s="238">
        <f t="shared" si="26"/>
        <v>315.05582394984305</v>
      </c>
      <c r="CI198" s="239">
        <f t="shared" si="206"/>
        <v>181141.6201842904</v>
      </c>
      <c r="CJ198" s="1"/>
      <c r="CK198" s="246">
        <f>VLOOKUP(CN198,[2]תחזיות!$B$4:$E$1000,3)</f>
        <v>2.930728695652168E-2</v>
      </c>
      <c r="CL198" s="134">
        <f t="shared" si="27"/>
        <v>2.0256072463768066E-3</v>
      </c>
      <c r="CM198" s="3">
        <f t="shared" si="207"/>
        <v>4411</v>
      </c>
      <c r="CN198" s="237">
        <v>146</v>
      </c>
      <c r="CO198" s="238">
        <f t="shared" si="208"/>
        <v>90297.214596034901</v>
      </c>
      <c r="CP198" s="238">
        <f t="shared" si="223"/>
        <v>1183.0318805757749</v>
      </c>
      <c r="CQ198" s="238">
        <f t="shared" si="28"/>
        <v>1000.1251883624051</v>
      </c>
      <c r="CR198" s="238">
        <f t="shared" si="29"/>
        <v>182.90669221336984</v>
      </c>
      <c r="CS198" s="239">
        <f t="shared" si="209"/>
        <v>166120.57767343975</v>
      </c>
      <c r="CT198" s="1"/>
      <c r="CU198" s="237">
        <v>146</v>
      </c>
      <c r="CV198" s="238">
        <f t="shared" si="168"/>
        <v>240982.40796610963</v>
      </c>
      <c r="CW198" s="238">
        <f t="shared" si="168"/>
        <v>4638.5603003020551</v>
      </c>
      <c r="CX198" s="238">
        <f t="shared" si="168"/>
        <v>4082.0652372538125</v>
      </c>
      <c r="CY198" s="238">
        <f t="shared" si="168"/>
        <v>556.49506304824308</v>
      </c>
      <c r="CZ198" s="238">
        <f t="shared" si="168"/>
        <v>666167.80373157805</v>
      </c>
      <c r="DB198" s="237">
        <v>146</v>
      </c>
      <c r="DC198" s="238">
        <f t="shared" si="169"/>
        <v>245924.89882251792</v>
      </c>
      <c r="DD198" s="238">
        <f t="shared" si="169"/>
        <v>4766.0682715742942</v>
      </c>
      <c r="DE198" s="238">
        <f t="shared" si="169"/>
        <v>4112.4809751574867</v>
      </c>
      <c r="DF198" s="238">
        <f t="shared" si="169"/>
        <v>653.58729641680748</v>
      </c>
      <c r="DG198" s="238">
        <f t="shared" si="169"/>
        <v>679329.95650898991</v>
      </c>
      <c r="DH198" s="247"/>
      <c r="DI198" s="237">
        <v>146</v>
      </c>
      <c r="DJ198" s="238">
        <f t="shared" si="170"/>
        <v>239442.2033108396</v>
      </c>
      <c r="DK198" s="238">
        <f t="shared" si="170"/>
        <v>4598.5022176353723</v>
      </c>
      <c r="DL198" s="238">
        <f t="shared" si="170"/>
        <v>4078.6751258464392</v>
      </c>
      <c r="DM198" s="238">
        <f t="shared" si="170"/>
        <v>519.82709178893299</v>
      </c>
      <c r="DN198" s="238">
        <f t="shared" si="170"/>
        <v>662324.72113876545</v>
      </c>
      <c r="DP198" s="3">
        <f t="shared" si="210"/>
        <v>4411</v>
      </c>
      <c r="DQ198" s="237">
        <v>146</v>
      </c>
      <c r="DR198" s="238">
        <f t="shared" si="211"/>
        <v>0</v>
      </c>
      <c r="DS198" s="238">
        <f t="shared" si="212"/>
        <v>0</v>
      </c>
      <c r="DT198" s="238">
        <f t="shared" si="33"/>
        <v>0</v>
      </c>
      <c r="DU198" s="238">
        <f t="shared" si="213"/>
        <v>0</v>
      </c>
      <c r="DV198" s="239">
        <f t="shared" si="224"/>
        <v>0</v>
      </c>
      <c r="DX198" s="241">
        <f t="shared" si="173"/>
        <v>5.0099999999999999E-2</v>
      </c>
      <c r="DY198" s="241">
        <f t="shared" si="214"/>
        <v>4.1749999999999999E-3</v>
      </c>
      <c r="DZ198" s="237">
        <v>146</v>
      </c>
      <c r="EA198" s="242">
        <f t="shared" si="225"/>
        <v>0</v>
      </c>
      <c r="EB198" s="242">
        <f t="shared" si="226"/>
        <v>0</v>
      </c>
      <c r="EC198" s="242">
        <f t="shared" si="34"/>
        <v>0</v>
      </c>
      <c r="ED198" s="242">
        <f t="shared" si="177"/>
        <v>0</v>
      </c>
      <c r="EE198" s="243">
        <f t="shared" si="215"/>
        <v>0</v>
      </c>
      <c r="EF198" s="248"/>
      <c r="EG198" s="241">
        <f t="shared" si="174"/>
        <v>5.4599999999999996E-2</v>
      </c>
      <c r="EH198" s="241">
        <f t="shared" si="216"/>
        <v>4.5499999999999994E-3</v>
      </c>
      <c r="EI198" s="237">
        <v>146</v>
      </c>
      <c r="EJ198" s="242">
        <f t="shared" si="227"/>
        <v>0</v>
      </c>
      <c r="EK198" s="242">
        <f t="shared" si="228"/>
        <v>0</v>
      </c>
      <c r="EL198" s="242">
        <f t="shared" si="36"/>
        <v>0</v>
      </c>
      <c r="EM198" s="242">
        <f t="shared" si="178"/>
        <v>0</v>
      </c>
      <c r="EN198" s="243">
        <f t="shared" si="217"/>
        <v>0</v>
      </c>
      <c r="EO198" s="248"/>
      <c r="EP198" s="241">
        <f t="shared" si="175"/>
        <v>3.4599999999999999E-2</v>
      </c>
      <c r="EQ198" s="241">
        <f t="shared" si="218"/>
        <v>2.8833333333333332E-3</v>
      </c>
      <c r="ER198" s="237">
        <v>146</v>
      </c>
      <c r="ES198" s="242">
        <f t="shared" si="229"/>
        <v>0</v>
      </c>
      <c r="ET198" s="242">
        <f t="shared" si="230"/>
        <v>0</v>
      </c>
      <c r="EU198" s="242">
        <f t="shared" si="38"/>
        <v>0</v>
      </c>
      <c r="EV198" s="242">
        <f t="shared" si="179"/>
        <v>0</v>
      </c>
      <c r="EW198" s="243">
        <f t="shared" si="219"/>
        <v>0</v>
      </c>
    </row>
    <row r="199" spans="1:153" ht="14.25" customHeight="1" thickBot="1" x14ac:dyDescent="0.25">
      <c r="A199" s="3">
        <f t="shared" si="180"/>
        <v>4442</v>
      </c>
      <c r="B199" s="237">
        <v>147</v>
      </c>
      <c r="C199" s="238">
        <f t="shared" si="181"/>
        <v>137123.6342890024</v>
      </c>
      <c r="D199" s="238">
        <f t="shared" si="5"/>
        <v>3145.2470524113855</v>
      </c>
      <c r="E199" s="238">
        <f t="shared" si="6"/>
        <v>2829.1008955784087</v>
      </c>
      <c r="F199" s="238">
        <f t="shared" si="7"/>
        <v>316.14615683297694</v>
      </c>
      <c r="G199" s="239">
        <f t="shared" si="182"/>
        <v>462351.31670447259</v>
      </c>
      <c r="I199" s="240">
        <f>VLOOKUP(K199,[2]תחזיות!$B$4:$H$1000,5)</f>
        <v>1.2567300000000061E-2</v>
      </c>
      <c r="J199" s="134">
        <f t="shared" si="8"/>
        <v>1.0472750000000051E-3</v>
      </c>
      <c r="K199" s="237">
        <v>147</v>
      </c>
      <c r="L199" s="242">
        <f t="shared" si="183"/>
        <v>9062.9079645076799</v>
      </c>
      <c r="M199" s="242">
        <f t="shared" si="44"/>
        <v>273.85243206790147</v>
      </c>
      <c r="N199" s="242">
        <f t="shared" si="9"/>
        <v>259.79653314146594</v>
      </c>
      <c r="O199" s="242">
        <f t="shared" si="10"/>
        <v>14.055898926435514</v>
      </c>
      <c r="P199" s="243">
        <f t="shared" si="184"/>
        <v>37492.617496954648</v>
      </c>
      <c r="Q199" s="244"/>
      <c r="R199" s="240">
        <f>VLOOKUP(T199,[2]תחזיות!$B$4:$H$1000,7)</f>
        <v>2.1364410000000101E-2</v>
      </c>
      <c r="S199" s="134">
        <f t="shared" si="11"/>
        <v>1.7803675000000083E-3</v>
      </c>
      <c r="T199" s="237">
        <v>147</v>
      </c>
      <c r="U199" s="242">
        <f t="shared" si="185"/>
        <v>9970.4010249967669</v>
      </c>
      <c r="V199" s="242">
        <f t="shared" si="47"/>
        <v>301.27400389373656</v>
      </c>
      <c r="W199" s="242">
        <f t="shared" si="12"/>
        <v>285.81065045219066</v>
      </c>
      <c r="X199" s="242">
        <f t="shared" si="48"/>
        <v>15.463353441545902</v>
      </c>
      <c r="Y199" s="243">
        <f t="shared" si="186"/>
        <v>39283.540676532095</v>
      </c>
      <c r="Z199" s="245"/>
      <c r="AA199" s="240">
        <f>VLOOKUP(AC199,[2]תחזיות!$B$4:$H$1000,6)</f>
        <v>1.1424818181818236E-2</v>
      </c>
      <c r="AB199" s="134">
        <f t="shared" si="13"/>
        <v>9.520681818181863E-4</v>
      </c>
      <c r="AC199" s="237">
        <v>147</v>
      </c>
      <c r="AD199" s="242">
        <f t="shared" si="187"/>
        <v>8951.3186479278193</v>
      </c>
      <c r="AE199" s="242">
        <f t="shared" si="51"/>
        <v>270.48055563951169</v>
      </c>
      <c r="AF199" s="242">
        <f t="shared" si="14"/>
        <v>256.59772347721622</v>
      </c>
      <c r="AG199" s="242">
        <f t="shared" si="52"/>
        <v>13.882832162295452</v>
      </c>
      <c r="AH199" s="243">
        <f t="shared" si="188"/>
        <v>37268.554368903991</v>
      </c>
      <c r="AI199" s="245"/>
      <c r="AJ199" s="241">
        <f t="shared" si="171"/>
        <v>4.2819999999999997E-2</v>
      </c>
      <c r="AK199" s="241">
        <f t="shared" si="189"/>
        <v>3.5683333333333331E-3</v>
      </c>
      <c r="AL199" s="240">
        <f>VLOOKUP(AN199,[2]תחזיות!$B$4:$H$1000,5)</f>
        <v>1.2567300000000061E-2</v>
      </c>
      <c r="AM199" s="134">
        <f t="shared" si="176"/>
        <v>1.0472750000000051E-3</v>
      </c>
      <c r="AN199" s="237">
        <v>147</v>
      </c>
      <c r="AO199" s="242">
        <f t="shared" si="190"/>
        <v>0</v>
      </c>
      <c r="AP199" s="242">
        <f t="shared" si="220"/>
        <v>0</v>
      </c>
      <c r="AQ199" s="242">
        <f t="shared" si="16"/>
        <v>0</v>
      </c>
      <c r="AR199" s="242">
        <f t="shared" si="191"/>
        <v>0</v>
      </c>
      <c r="AS199" s="243">
        <f t="shared" si="192"/>
        <v>0</v>
      </c>
      <c r="AT199" s="244"/>
      <c r="AU199" s="241">
        <f t="shared" si="172"/>
        <v>4.7620000000000003E-2</v>
      </c>
      <c r="AV199" s="241">
        <f t="shared" si="193"/>
        <v>3.9683333333333333E-3</v>
      </c>
      <c r="AW199" s="240">
        <f>VLOOKUP(AY199,[2]תחזיות!$B$4:$H$1000,7)</f>
        <v>2.1364410000000101E-2</v>
      </c>
      <c r="AX199" s="134">
        <f t="shared" si="17"/>
        <v>1.7803675000000083E-3</v>
      </c>
      <c r="AY199" s="237">
        <v>147</v>
      </c>
      <c r="AZ199" s="242">
        <f t="shared" si="194"/>
        <v>0</v>
      </c>
      <c r="BA199" s="242">
        <f t="shared" si="221"/>
        <v>0</v>
      </c>
      <c r="BB199" s="242">
        <f t="shared" si="18"/>
        <v>0</v>
      </c>
      <c r="BC199" s="242">
        <f t="shared" si="195"/>
        <v>0</v>
      </c>
      <c r="BD199" s="243">
        <f t="shared" si="196"/>
        <v>0</v>
      </c>
      <c r="BE199" s="245"/>
      <c r="BF199" s="245"/>
      <c r="BG199" s="245"/>
      <c r="BH199" s="240">
        <f>VLOOKUP(BJ199,[2]תחזיות!$B$4:$H$1000,6)</f>
        <v>1.1424818181818236E-2</v>
      </c>
      <c r="BI199" s="134">
        <f t="shared" si="19"/>
        <v>9.520681818181863E-4</v>
      </c>
      <c r="BJ199" s="237">
        <v>147</v>
      </c>
      <c r="BK199" s="242">
        <f t="shared" si="197"/>
        <v>0</v>
      </c>
      <c r="BL199" s="242">
        <f t="shared" si="222"/>
        <v>0</v>
      </c>
      <c r="BM199" s="242">
        <f t="shared" si="20"/>
        <v>0</v>
      </c>
      <c r="BN199" s="242">
        <f t="shared" si="65"/>
        <v>0</v>
      </c>
      <c r="BO199" s="243">
        <f t="shared" si="198"/>
        <v>0</v>
      </c>
      <c r="BP199" s="245"/>
      <c r="BQ199" s="246">
        <f>VLOOKUP(BT199,[2]תחזיות!$B$4:$E$1000,2)</f>
        <v>3.3819379999999927E-2</v>
      </c>
      <c r="BR199" s="134">
        <f t="shared" si="21"/>
        <v>2.4016149999999937E-3</v>
      </c>
      <c r="BS199" s="3">
        <f t="shared" si="199"/>
        <v>4442</v>
      </c>
      <c r="BT199" s="237">
        <v>147</v>
      </c>
      <c r="BU199" s="238">
        <f t="shared" si="200"/>
        <v>90723.281902622519</v>
      </c>
      <c r="BV199" s="238">
        <f t="shared" si="201"/>
        <v>1220.2197921490106</v>
      </c>
      <c r="BW199" s="238">
        <f t="shared" si="22"/>
        <v>1002.3373974824444</v>
      </c>
      <c r="BX199" s="238">
        <f t="shared" si="23"/>
        <v>217.8823946665662</v>
      </c>
      <c r="BY199" s="239">
        <f t="shared" si="202"/>
        <v>170963.18880677907</v>
      </c>
      <c r="CA199" s="246">
        <f>VLOOKUP(CD199,[2]תחזיות!$B$4:$E$1000,4)</f>
        <v>4.4641581599999904E-2</v>
      </c>
      <c r="CB199" s="134">
        <f t="shared" si="24"/>
        <v>3.3034651333333255E-3</v>
      </c>
      <c r="CC199" s="3">
        <f t="shared" si="203"/>
        <v>4442</v>
      </c>
      <c r="CD199" s="237">
        <v>147</v>
      </c>
      <c r="CE199" s="238">
        <f t="shared" si="204"/>
        <v>94736.10196420936</v>
      </c>
      <c r="CF199" s="238">
        <f t="shared" si="205"/>
        <v>1320.7486239790242</v>
      </c>
      <c r="CG199" s="238">
        <f t="shared" si="25"/>
        <v>1007.7912142723478</v>
      </c>
      <c r="CH199" s="238">
        <f t="shared" si="26"/>
        <v>312.9574097066764</v>
      </c>
      <c r="CI199" s="239">
        <f t="shared" si="206"/>
        <v>182462.36880826941</v>
      </c>
      <c r="CJ199" s="1"/>
      <c r="CK199" s="246">
        <f>VLOOKUP(CN199,[2]תחזיות!$B$4:$E$1000,3)</f>
        <v>2.940815652173907E-2</v>
      </c>
      <c r="CL199" s="134">
        <f t="shared" si="27"/>
        <v>2.0340130434782556E-3</v>
      </c>
      <c r="CM199" s="3">
        <f t="shared" si="207"/>
        <v>4442</v>
      </c>
      <c r="CN199" s="237">
        <v>147</v>
      </c>
      <c r="CO199" s="238">
        <f t="shared" si="208"/>
        <v>89297.089407672494</v>
      </c>
      <c r="CP199" s="238">
        <f t="shared" si="223"/>
        <v>1183.4325327869335</v>
      </c>
      <c r="CQ199" s="238">
        <f t="shared" si="28"/>
        <v>1001.8010881870837</v>
      </c>
      <c r="CR199" s="238">
        <f t="shared" si="29"/>
        <v>181.63144459984983</v>
      </c>
      <c r="CS199" s="239">
        <f t="shared" si="209"/>
        <v>167304.0102062267</v>
      </c>
      <c r="CT199" s="1"/>
      <c r="CU199" s="237">
        <v>147</v>
      </c>
      <c r="CV199" s="238">
        <f t="shared" si="168"/>
        <v>236909.82415613258</v>
      </c>
      <c r="CW199" s="238">
        <f t="shared" si="168"/>
        <v>4639.3192766282973</v>
      </c>
      <c r="CX199" s="238">
        <f t="shared" si="168"/>
        <v>4091.2348262023188</v>
      </c>
      <c r="CY199" s="238">
        <f t="shared" si="168"/>
        <v>548.08445042597862</v>
      </c>
      <c r="CZ199" s="238">
        <f t="shared" si="168"/>
        <v>670807.12300820625</v>
      </c>
      <c r="DB199" s="237">
        <v>147</v>
      </c>
      <c r="DC199" s="238">
        <f t="shared" si="169"/>
        <v>241830.13727820851</v>
      </c>
      <c r="DD199" s="238">
        <f t="shared" si="169"/>
        <v>4767.2696802841465</v>
      </c>
      <c r="DE199" s="238">
        <f t="shared" si="169"/>
        <v>4122.7027603029474</v>
      </c>
      <c r="DF199" s="238">
        <f t="shared" si="169"/>
        <v>644.56691998119925</v>
      </c>
      <c r="DG199" s="238">
        <f t="shared" si="169"/>
        <v>684097.22618927411</v>
      </c>
      <c r="DH199" s="247"/>
      <c r="DI199" s="237">
        <v>147</v>
      </c>
      <c r="DJ199" s="238">
        <f t="shared" si="170"/>
        <v>235372.0423446027</v>
      </c>
      <c r="DK199" s="238">
        <f t="shared" si="170"/>
        <v>4599.160140837831</v>
      </c>
      <c r="DL199" s="238">
        <f t="shared" si="170"/>
        <v>4087.4997072427086</v>
      </c>
      <c r="DM199" s="238">
        <f t="shared" si="170"/>
        <v>511.66043359512224</v>
      </c>
      <c r="DN199" s="238">
        <f t="shared" si="170"/>
        <v>666923.88127960323</v>
      </c>
      <c r="DP199" s="3">
        <f t="shared" si="210"/>
        <v>4442</v>
      </c>
      <c r="DQ199" s="237">
        <v>147</v>
      </c>
      <c r="DR199" s="238">
        <f t="shared" si="211"/>
        <v>0</v>
      </c>
      <c r="DS199" s="238">
        <f t="shared" si="212"/>
        <v>0</v>
      </c>
      <c r="DT199" s="238">
        <f t="shared" si="33"/>
        <v>0</v>
      </c>
      <c r="DU199" s="238">
        <f t="shared" si="213"/>
        <v>0</v>
      </c>
      <c r="DV199" s="239">
        <f t="shared" si="224"/>
        <v>0</v>
      </c>
      <c r="DX199" s="241">
        <f t="shared" si="173"/>
        <v>5.0099999999999999E-2</v>
      </c>
      <c r="DY199" s="241">
        <f t="shared" si="214"/>
        <v>4.1749999999999999E-3</v>
      </c>
      <c r="DZ199" s="237">
        <v>147</v>
      </c>
      <c r="EA199" s="242">
        <f t="shared" si="225"/>
        <v>0</v>
      </c>
      <c r="EB199" s="242">
        <f t="shared" si="226"/>
        <v>0</v>
      </c>
      <c r="EC199" s="242">
        <f t="shared" si="34"/>
        <v>0</v>
      </c>
      <c r="ED199" s="242">
        <f t="shared" si="177"/>
        <v>0</v>
      </c>
      <c r="EE199" s="243">
        <f t="shared" si="215"/>
        <v>0</v>
      </c>
      <c r="EF199" s="248"/>
      <c r="EG199" s="241">
        <f t="shared" si="174"/>
        <v>5.4599999999999996E-2</v>
      </c>
      <c r="EH199" s="241">
        <f t="shared" si="216"/>
        <v>4.5499999999999994E-3</v>
      </c>
      <c r="EI199" s="237">
        <v>147</v>
      </c>
      <c r="EJ199" s="242">
        <f t="shared" si="227"/>
        <v>0</v>
      </c>
      <c r="EK199" s="242">
        <f t="shared" si="228"/>
        <v>0</v>
      </c>
      <c r="EL199" s="242">
        <f t="shared" si="36"/>
        <v>0</v>
      </c>
      <c r="EM199" s="242">
        <f t="shared" si="178"/>
        <v>0</v>
      </c>
      <c r="EN199" s="243">
        <f t="shared" si="217"/>
        <v>0</v>
      </c>
      <c r="EO199" s="248"/>
      <c r="EP199" s="241">
        <f t="shared" si="175"/>
        <v>3.4599999999999999E-2</v>
      </c>
      <c r="EQ199" s="241">
        <f t="shared" si="218"/>
        <v>2.8833333333333332E-3</v>
      </c>
      <c r="ER199" s="237">
        <v>147</v>
      </c>
      <c r="ES199" s="242">
        <f t="shared" si="229"/>
        <v>0</v>
      </c>
      <c r="ET199" s="242">
        <f t="shared" si="230"/>
        <v>0</v>
      </c>
      <c r="EU199" s="242">
        <f t="shared" si="38"/>
        <v>0</v>
      </c>
      <c r="EV199" s="242">
        <f t="shared" si="179"/>
        <v>0</v>
      </c>
      <c r="EW199" s="243">
        <f t="shared" si="219"/>
        <v>0</v>
      </c>
    </row>
    <row r="200" spans="1:153" ht="14.25" customHeight="1" thickBot="1" x14ac:dyDescent="0.25">
      <c r="A200" s="3">
        <f t="shared" si="180"/>
        <v>4471</v>
      </c>
      <c r="B200" s="237">
        <v>148</v>
      </c>
      <c r="C200" s="238">
        <f t="shared" si="181"/>
        <v>134294.53339342398</v>
      </c>
      <c r="D200" s="238">
        <f t="shared" si="5"/>
        <v>3145.2470524113855</v>
      </c>
      <c r="E200" s="238">
        <f t="shared" si="6"/>
        <v>2835.6235448654365</v>
      </c>
      <c r="F200" s="238">
        <f t="shared" si="7"/>
        <v>309.62350754594894</v>
      </c>
      <c r="G200" s="239">
        <f t="shared" si="182"/>
        <v>465496.56375688396</v>
      </c>
      <c r="I200" s="240">
        <f>VLOOKUP(K200,[2]תחזיות!$B$4:$H$1000,5)</f>
        <v>1.2580300000000062E-2</v>
      </c>
      <c r="J200" s="134">
        <f t="shared" si="8"/>
        <v>1.0483583333333385E-3</v>
      </c>
      <c r="K200" s="237">
        <v>148</v>
      </c>
      <c r="L200" s="242">
        <f t="shared" si="183"/>
        <v>8812.3402465945492</v>
      </c>
      <c r="M200" s="242">
        <f t="shared" si="44"/>
        <v>274.13952754716354</v>
      </c>
      <c r="N200" s="242">
        <f t="shared" si="9"/>
        <v>260.47224059063961</v>
      </c>
      <c r="O200" s="242">
        <f t="shared" si="10"/>
        <v>13.667286956523945</v>
      </c>
      <c r="P200" s="243">
        <f t="shared" si="184"/>
        <v>37766.757024501814</v>
      </c>
      <c r="Q200" s="244"/>
      <c r="R200" s="240">
        <f>VLOOKUP(T200,[2]תחזיות!$B$4:$H$1000,7)</f>
        <v>2.1386510000000105E-2</v>
      </c>
      <c r="S200" s="134">
        <f t="shared" si="11"/>
        <v>1.7822091666666753E-3</v>
      </c>
      <c r="T200" s="237">
        <v>148</v>
      </c>
      <c r="U200" s="242">
        <f t="shared" si="185"/>
        <v>9701.8503402855004</v>
      </c>
      <c r="V200" s="242">
        <f t="shared" si="47"/>
        <v>301.81093718515433</v>
      </c>
      <c r="W200" s="242">
        <f t="shared" si="12"/>
        <v>286.76408596295227</v>
      </c>
      <c r="X200" s="242">
        <f t="shared" si="48"/>
        <v>15.04685122220204</v>
      </c>
      <c r="Y200" s="243">
        <f t="shared" si="186"/>
        <v>39585.351613717248</v>
      </c>
      <c r="Z200" s="245"/>
      <c r="AA200" s="240">
        <f>VLOOKUP(AC200,[2]תחזיות!$B$4:$H$1000,6)</f>
        <v>1.1436636363636418E-2</v>
      </c>
      <c r="AB200" s="134">
        <f t="shared" si="13"/>
        <v>9.5305303030303486E-4</v>
      </c>
      <c r="AC200" s="237">
        <v>148</v>
      </c>
      <c r="AD200" s="242">
        <f t="shared" si="187"/>
        <v>8703.0074545752905</v>
      </c>
      <c r="AE200" s="242">
        <f t="shared" si="51"/>
        <v>270.73833795270201</v>
      </c>
      <c r="AF200" s="242">
        <f t="shared" si="14"/>
        <v>257.2406180578746</v>
      </c>
      <c r="AG200" s="242">
        <f t="shared" si="52"/>
        <v>13.49771989482741</v>
      </c>
      <c r="AH200" s="243">
        <f t="shared" si="188"/>
        <v>37539.292706856693</v>
      </c>
      <c r="AI200" s="245"/>
      <c r="AJ200" s="241">
        <f t="shared" si="171"/>
        <v>4.2819999999999997E-2</v>
      </c>
      <c r="AK200" s="241">
        <f t="shared" si="189"/>
        <v>3.5683333333333331E-3</v>
      </c>
      <c r="AL200" s="240">
        <f>VLOOKUP(AN200,[2]תחזיות!$B$4:$H$1000,5)</f>
        <v>1.2580300000000062E-2</v>
      </c>
      <c r="AM200" s="134">
        <f t="shared" si="176"/>
        <v>1.0483583333333385E-3</v>
      </c>
      <c r="AN200" s="237">
        <v>148</v>
      </c>
      <c r="AO200" s="242">
        <f t="shared" si="190"/>
        <v>0</v>
      </c>
      <c r="AP200" s="242">
        <f t="shared" si="220"/>
        <v>0</v>
      </c>
      <c r="AQ200" s="242">
        <f t="shared" si="16"/>
        <v>0</v>
      </c>
      <c r="AR200" s="242">
        <f t="shared" si="191"/>
        <v>0</v>
      </c>
      <c r="AS200" s="243">
        <f t="shared" si="192"/>
        <v>0</v>
      </c>
      <c r="AT200" s="244"/>
      <c r="AU200" s="241">
        <f t="shared" si="172"/>
        <v>4.7620000000000003E-2</v>
      </c>
      <c r="AV200" s="241">
        <f t="shared" si="193"/>
        <v>3.9683333333333333E-3</v>
      </c>
      <c r="AW200" s="240">
        <f>VLOOKUP(AY200,[2]תחזיות!$B$4:$H$1000,7)</f>
        <v>2.1386510000000105E-2</v>
      </c>
      <c r="AX200" s="134">
        <f t="shared" si="17"/>
        <v>1.7822091666666753E-3</v>
      </c>
      <c r="AY200" s="237">
        <v>148</v>
      </c>
      <c r="AZ200" s="242">
        <f t="shared" si="194"/>
        <v>0</v>
      </c>
      <c r="BA200" s="242">
        <f t="shared" si="221"/>
        <v>0</v>
      </c>
      <c r="BB200" s="242">
        <f t="shared" si="18"/>
        <v>0</v>
      </c>
      <c r="BC200" s="242">
        <f t="shared" si="195"/>
        <v>0</v>
      </c>
      <c r="BD200" s="243">
        <f t="shared" si="196"/>
        <v>0</v>
      </c>
      <c r="BE200" s="245"/>
      <c r="BF200" s="245"/>
      <c r="BG200" s="245"/>
      <c r="BH200" s="240">
        <f>VLOOKUP(BJ200,[2]תחזיות!$B$4:$H$1000,6)</f>
        <v>1.1436636363636418E-2</v>
      </c>
      <c r="BI200" s="134">
        <f t="shared" si="19"/>
        <v>9.5305303030303486E-4</v>
      </c>
      <c r="BJ200" s="237">
        <v>148</v>
      </c>
      <c r="BK200" s="242">
        <f t="shared" si="197"/>
        <v>0</v>
      </c>
      <c r="BL200" s="242">
        <f t="shared" si="222"/>
        <v>0</v>
      </c>
      <c r="BM200" s="242">
        <f t="shared" si="20"/>
        <v>0</v>
      </c>
      <c r="BN200" s="242">
        <f t="shared" si="65"/>
        <v>0</v>
      </c>
      <c r="BO200" s="243">
        <f t="shared" si="198"/>
        <v>0</v>
      </c>
      <c r="BP200" s="245"/>
      <c r="BQ200" s="246">
        <f>VLOOKUP(BT200,[2]תחזיות!$B$4:$E$1000,2)</f>
        <v>3.3935379999999925E-2</v>
      </c>
      <c r="BR200" s="134">
        <f t="shared" si="21"/>
        <v>2.4112816666666602E-3</v>
      </c>
      <c r="BS200" s="3">
        <f t="shared" si="199"/>
        <v>4471</v>
      </c>
      <c r="BT200" s="237">
        <v>148</v>
      </c>
      <c r="BU200" s="238">
        <f t="shared" si="200"/>
        <v>89720.944505140069</v>
      </c>
      <c r="BV200" s="238">
        <f t="shared" si="201"/>
        <v>1220.6868826924285</v>
      </c>
      <c r="BW200" s="238">
        <f t="shared" si="22"/>
        <v>1004.3444140911674</v>
      </c>
      <c r="BX200" s="238">
        <f t="shared" si="23"/>
        <v>216.34246860126106</v>
      </c>
      <c r="BY200" s="239">
        <f t="shared" si="202"/>
        <v>172183.87568947149</v>
      </c>
      <c r="CA200" s="246">
        <f>VLOOKUP(CD200,[2]תחזיות!$B$4:$E$1000,4)</f>
        <v>4.4794701599999903E-2</v>
      </c>
      <c r="CB200" s="134">
        <f t="shared" si="24"/>
        <v>3.3162251333333256E-3</v>
      </c>
      <c r="CC200" s="3">
        <f t="shared" si="203"/>
        <v>4471</v>
      </c>
      <c r="CD200" s="237">
        <v>148</v>
      </c>
      <c r="CE200" s="238">
        <f t="shared" si="204"/>
        <v>93728.310749937009</v>
      </c>
      <c r="CF200" s="238">
        <f t="shared" si="205"/>
        <v>1321.4071654037557</v>
      </c>
      <c r="CG200" s="238">
        <f t="shared" si="25"/>
        <v>1010.5829855899385</v>
      </c>
      <c r="CH200" s="238">
        <f t="shared" si="26"/>
        <v>310.82417981381724</v>
      </c>
      <c r="CI200" s="239">
        <f t="shared" si="206"/>
        <v>183783.77597367318</v>
      </c>
      <c r="CJ200" s="1"/>
      <c r="CK200" s="246">
        <f>VLOOKUP(CN200,[2]תחזיות!$B$4:$E$1000,3)</f>
        <v>2.950902608695646E-2</v>
      </c>
      <c r="CL200" s="134">
        <f t="shared" si="27"/>
        <v>2.0424188405797051E-3</v>
      </c>
      <c r="CM200" s="3">
        <f t="shared" si="207"/>
        <v>4471</v>
      </c>
      <c r="CN200" s="237">
        <v>148</v>
      </c>
      <c r="CO200" s="238">
        <f t="shared" si="208"/>
        <v>88295.288319485408</v>
      </c>
      <c r="CP200" s="238">
        <f t="shared" si="223"/>
        <v>1183.828579723955</v>
      </c>
      <c r="CQ200" s="238">
        <f t="shared" si="28"/>
        <v>1003.4926193258209</v>
      </c>
      <c r="CR200" s="238">
        <f t="shared" si="29"/>
        <v>180.33596039813415</v>
      </c>
      <c r="CS200" s="239">
        <f t="shared" si="209"/>
        <v>168487.83878595065</v>
      </c>
      <c r="CT200" s="1"/>
      <c r="CU200" s="237">
        <v>148</v>
      </c>
      <c r="CV200" s="238">
        <f t="shared" si="168"/>
        <v>232827.81814515858</v>
      </c>
      <c r="CW200" s="238">
        <f t="shared" si="168"/>
        <v>4640.0734626509775</v>
      </c>
      <c r="CX200" s="238">
        <f t="shared" si="168"/>
        <v>4100.4401995472435</v>
      </c>
      <c r="CY200" s="238">
        <f t="shared" si="168"/>
        <v>539.63326310373395</v>
      </c>
      <c r="CZ200" s="238">
        <f t="shared" si="168"/>
        <v>675447.19647085725</v>
      </c>
      <c r="DB200" s="237">
        <v>148</v>
      </c>
      <c r="DC200" s="238">
        <f t="shared" si="169"/>
        <v>237724.69448364648</v>
      </c>
      <c r="DD200" s="238">
        <f t="shared" si="169"/>
        <v>4768.4651550002955</v>
      </c>
      <c r="DE200" s="238">
        <f t="shared" si="169"/>
        <v>4132.9706164183272</v>
      </c>
      <c r="DF200" s="238">
        <f t="shared" si="169"/>
        <v>635.4945385819683</v>
      </c>
      <c r="DG200" s="238">
        <f t="shared" si="169"/>
        <v>688865.69134427444</v>
      </c>
      <c r="DH200" s="247"/>
      <c r="DI200" s="237">
        <v>148</v>
      </c>
      <c r="DJ200" s="238">
        <f t="shared" si="170"/>
        <v>231292.82916748468</v>
      </c>
      <c r="DK200" s="238">
        <f t="shared" si="170"/>
        <v>4599.813970088042</v>
      </c>
      <c r="DL200" s="238">
        <f t="shared" si="170"/>
        <v>4096.3567822491323</v>
      </c>
      <c r="DM200" s="238">
        <f t="shared" si="170"/>
        <v>503.4571878389105</v>
      </c>
      <c r="DN200" s="238">
        <f t="shared" si="170"/>
        <v>671523.69524969126</v>
      </c>
      <c r="DP200" s="3">
        <f t="shared" si="210"/>
        <v>4471</v>
      </c>
      <c r="DQ200" s="237">
        <v>148</v>
      </c>
      <c r="DR200" s="238">
        <f t="shared" si="211"/>
        <v>0</v>
      </c>
      <c r="DS200" s="238">
        <f t="shared" si="212"/>
        <v>0</v>
      </c>
      <c r="DT200" s="238">
        <f t="shared" si="33"/>
        <v>0</v>
      </c>
      <c r="DU200" s="238">
        <f t="shared" si="213"/>
        <v>0</v>
      </c>
      <c r="DV200" s="239">
        <f t="shared" si="224"/>
        <v>0</v>
      </c>
      <c r="DX200" s="241">
        <f t="shared" si="173"/>
        <v>5.0099999999999999E-2</v>
      </c>
      <c r="DY200" s="241">
        <f t="shared" si="214"/>
        <v>4.1749999999999999E-3</v>
      </c>
      <c r="DZ200" s="237">
        <v>148</v>
      </c>
      <c r="EA200" s="242">
        <f t="shared" si="225"/>
        <v>0</v>
      </c>
      <c r="EB200" s="242">
        <f t="shared" si="226"/>
        <v>0</v>
      </c>
      <c r="EC200" s="242">
        <f t="shared" si="34"/>
        <v>0</v>
      </c>
      <c r="ED200" s="242">
        <f t="shared" si="177"/>
        <v>0</v>
      </c>
      <c r="EE200" s="243">
        <f t="shared" si="215"/>
        <v>0</v>
      </c>
      <c r="EF200" s="248"/>
      <c r="EG200" s="241">
        <f t="shared" si="174"/>
        <v>5.4599999999999996E-2</v>
      </c>
      <c r="EH200" s="241">
        <f t="shared" si="216"/>
        <v>4.5499999999999994E-3</v>
      </c>
      <c r="EI200" s="237">
        <v>148</v>
      </c>
      <c r="EJ200" s="242">
        <f t="shared" si="227"/>
        <v>0</v>
      </c>
      <c r="EK200" s="242">
        <f t="shared" si="228"/>
        <v>0</v>
      </c>
      <c r="EL200" s="242">
        <f t="shared" si="36"/>
        <v>0</v>
      </c>
      <c r="EM200" s="242">
        <f t="shared" si="178"/>
        <v>0</v>
      </c>
      <c r="EN200" s="243">
        <f t="shared" si="217"/>
        <v>0</v>
      </c>
      <c r="EO200" s="248"/>
      <c r="EP200" s="241">
        <f t="shared" si="175"/>
        <v>3.4599999999999999E-2</v>
      </c>
      <c r="EQ200" s="241">
        <f t="shared" si="218"/>
        <v>2.8833333333333332E-3</v>
      </c>
      <c r="ER200" s="237">
        <v>148</v>
      </c>
      <c r="ES200" s="242">
        <f t="shared" si="229"/>
        <v>0</v>
      </c>
      <c r="ET200" s="242">
        <f t="shared" si="230"/>
        <v>0</v>
      </c>
      <c r="EU200" s="242">
        <f t="shared" si="38"/>
        <v>0</v>
      </c>
      <c r="EV200" s="242">
        <f t="shared" si="179"/>
        <v>0</v>
      </c>
      <c r="EW200" s="243">
        <f t="shared" si="219"/>
        <v>0</v>
      </c>
    </row>
    <row r="201" spans="1:153" ht="14.25" customHeight="1" thickBot="1" x14ac:dyDescent="0.25">
      <c r="A201" s="3">
        <f t="shared" si="180"/>
        <v>4502</v>
      </c>
      <c r="B201" s="237">
        <v>149</v>
      </c>
      <c r="C201" s="238">
        <f t="shared" si="181"/>
        <v>131458.90984855854</v>
      </c>
      <c r="D201" s="238">
        <f t="shared" si="5"/>
        <v>3145.2470524113855</v>
      </c>
      <c r="E201" s="238">
        <f t="shared" si="6"/>
        <v>2842.1612324827652</v>
      </c>
      <c r="F201" s="238">
        <f t="shared" si="7"/>
        <v>303.08581992862031</v>
      </c>
      <c r="G201" s="239">
        <f t="shared" si="182"/>
        <v>468641.81080929533</v>
      </c>
      <c r="I201" s="240">
        <f>VLOOKUP(K201,[2]תחזיות!$B$4:$H$1000,5)</f>
        <v>1.2593300000000062E-2</v>
      </c>
      <c r="J201" s="134">
        <f t="shared" si="8"/>
        <v>1.0494416666666719E-3</v>
      </c>
      <c r="K201" s="237">
        <v>149</v>
      </c>
      <c r="L201" s="242">
        <f t="shared" si="183"/>
        <v>8560.8426926172433</v>
      </c>
      <c r="M201" s="242">
        <f t="shared" si="44"/>
        <v>274.42722098985183</v>
      </c>
      <c r="N201" s="242">
        <f t="shared" si="9"/>
        <v>261.14998811009826</v>
      </c>
      <c r="O201" s="242">
        <f t="shared" si="10"/>
        <v>13.277232879753587</v>
      </c>
      <c r="P201" s="243">
        <f t="shared" si="184"/>
        <v>38041.18424549167</v>
      </c>
      <c r="Q201" s="244"/>
      <c r="R201" s="240">
        <f>VLOOKUP(T201,[2]תחזיות!$B$4:$H$1000,7)</f>
        <v>2.1408610000000106E-2</v>
      </c>
      <c r="S201" s="134">
        <f t="shared" si="11"/>
        <v>1.7840508333333421E-3</v>
      </c>
      <c r="T201" s="237">
        <v>149</v>
      </c>
      <c r="U201" s="242">
        <f t="shared" si="185"/>
        <v>9431.8832468004784</v>
      </c>
      <c r="V201" s="242">
        <f t="shared" si="47"/>
        <v>302.34938323914866</v>
      </c>
      <c r="W201" s="242">
        <f t="shared" si="12"/>
        <v>287.72123098137939</v>
      </c>
      <c r="X201" s="242">
        <f t="shared" si="48"/>
        <v>14.628152257769251</v>
      </c>
      <c r="Y201" s="243">
        <f t="shared" si="186"/>
        <v>39887.700996956395</v>
      </c>
      <c r="Z201" s="245"/>
      <c r="AA201" s="240">
        <f>VLOOKUP(AC201,[2]תחזיות!$B$4:$H$1000,6)</f>
        <v>1.1448454545454602E-2</v>
      </c>
      <c r="AB201" s="134">
        <f t="shared" si="13"/>
        <v>9.5403787878788353E-4</v>
      </c>
      <c r="AC201" s="237">
        <v>149</v>
      </c>
      <c r="AD201" s="242">
        <f t="shared" si="187"/>
        <v>8453.8244179948633</v>
      </c>
      <c r="AE201" s="242">
        <f t="shared" si="51"/>
        <v>270.99663258234892</v>
      </c>
      <c r="AF201" s="242">
        <f t="shared" si="14"/>
        <v>257.88537711925505</v>
      </c>
      <c r="AG201" s="242">
        <f t="shared" si="52"/>
        <v>13.111255463093878</v>
      </c>
      <c r="AH201" s="243">
        <f t="shared" si="188"/>
        <v>37810.289339439041</v>
      </c>
      <c r="AI201" s="245"/>
      <c r="AJ201" s="241">
        <f t="shared" si="171"/>
        <v>4.2819999999999997E-2</v>
      </c>
      <c r="AK201" s="241">
        <f t="shared" si="189"/>
        <v>3.5683333333333331E-3</v>
      </c>
      <c r="AL201" s="240">
        <f>VLOOKUP(AN201,[2]תחזיות!$B$4:$H$1000,5)</f>
        <v>1.2593300000000062E-2</v>
      </c>
      <c r="AM201" s="134">
        <f t="shared" si="176"/>
        <v>1.0494416666666719E-3</v>
      </c>
      <c r="AN201" s="237">
        <v>149</v>
      </c>
      <c r="AO201" s="242">
        <f t="shared" si="190"/>
        <v>0</v>
      </c>
      <c r="AP201" s="242">
        <f t="shared" si="220"/>
        <v>0</v>
      </c>
      <c r="AQ201" s="242">
        <f t="shared" si="16"/>
        <v>0</v>
      </c>
      <c r="AR201" s="242">
        <f t="shared" si="191"/>
        <v>0</v>
      </c>
      <c r="AS201" s="243">
        <f t="shared" si="192"/>
        <v>0</v>
      </c>
      <c r="AT201" s="244"/>
      <c r="AU201" s="241">
        <f t="shared" si="172"/>
        <v>4.7620000000000003E-2</v>
      </c>
      <c r="AV201" s="241">
        <f t="shared" si="193"/>
        <v>3.9683333333333333E-3</v>
      </c>
      <c r="AW201" s="240">
        <f>VLOOKUP(AY201,[2]תחזיות!$B$4:$H$1000,7)</f>
        <v>2.1408610000000106E-2</v>
      </c>
      <c r="AX201" s="134">
        <f t="shared" si="17"/>
        <v>1.7840508333333421E-3</v>
      </c>
      <c r="AY201" s="237">
        <v>149</v>
      </c>
      <c r="AZ201" s="242">
        <f t="shared" si="194"/>
        <v>0</v>
      </c>
      <c r="BA201" s="242">
        <f t="shared" si="221"/>
        <v>0</v>
      </c>
      <c r="BB201" s="242">
        <f t="shared" si="18"/>
        <v>0</v>
      </c>
      <c r="BC201" s="242">
        <f t="shared" si="195"/>
        <v>0</v>
      </c>
      <c r="BD201" s="243">
        <f t="shared" si="196"/>
        <v>0</v>
      </c>
      <c r="BE201" s="245"/>
      <c r="BF201" s="245"/>
      <c r="BG201" s="245"/>
      <c r="BH201" s="240">
        <f>VLOOKUP(BJ201,[2]תחזיות!$B$4:$H$1000,6)</f>
        <v>1.1448454545454602E-2</v>
      </c>
      <c r="BI201" s="134">
        <f t="shared" si="19"/>
        <v>9.5403787878788353E-4</v>
      </c>
      <c r="BJ201" s="237">
        <v>149</v>
      </c>
      <c r="BK201" s="242">
        <f t="shared" si="197"/>
        <v>0</v>
      </c>
      <c r="BL201" s="242">
        <f t="shared" si="222"/>
        <v>0</v>
      </c>
      <c r="BM201" s="242">
        <f t="shared" si="20"/>
        <v>0</v>
      </c>
      <c r="BN201" s="242">
        <f t="shared" si="65"/>
        <v>0</v>
      </c>
      <c r="BO201" s="243">
        <f t="shared" si="198"/>
        <v>0</v>
      </c>
      <c r="BP201" s="245"/>
      <c r="BQ201" s="246">
        <f>VLOOKUP(BT201,[2]תחזיות!$B$4:$E$1000,2)</f>
        <v>3.4051379999999923E-2</v>
      </c>
      <c r="BR201" s="134">
        <f t="shared" si="21"/>
        <v>2.4209483333333267E-3</v>
      </c>
      <c r="BS201" s="3">
        <f t="shared" si="199"/>
        <v>4502</v>
      </c>
      <c r="BT201" s="237">
        <v>149</v>
      </c>
      <c r="BU201" s="238">
        <f t="shared" si="200"/>
        <v>88716.600091048895</v>
      </c>
      <c r="BV201" s="238">
        <f t="shared" si="201"/>
        <v>1221.1485783542471</v>
      </c>
      <c r="BW201" s="238">
        <f t="shared" si="22"/>
        <v>1006.370273224823</v>
      </c>
      <c r="BX201" s="238">
        <f t="shared" si="23"/>
        <v>214.77830512942407</v>
      </c>
      <c r="BY201" s="239">
        <f t="shared" si="202"/>
        <v>173405.02426782573</v>
      </c>
      <c r="CA201" s="246">
        <f>VLOOKUP(CD201,[2]תחזיות!$B$4:$E$1000,4)</f>
        <v>4.4947821599999903E-2</v>
      </c>
      <c r="CB201" s="134">
        <f t="shared" si="24"/>
        <v>3.3289851333333253E-3</v>
      </c>
      <c r="CC201" s="3">
        <f t="shared" si="203"/>
        <v>4502</v>
      </c>
      <c r="CD201" s="237">
        <v>149</v>
      </c>
      <c r="CE201" s="238">
        <f t="shared" si="204"/>
        <v>92717.727764347073</v>
      </c>
      <c r="CF201" s="238">
        <f t="shared" si="205"/>
        <v>1322.0582500108994</v>
      </c>
      <c r="CG201" s="238">
        <f t="shared" si="25"/>
        <v>1013.4023126869415</v>
      </c>
      <c r="CH201" s="238">
        <f t="shared" si="26"/>
        <v>308.65593732395791</v>
      </c>
      <c r="CI201" s="239">
        <f t="shared" si="206"/>
        <v>185105.83422368407</v>
      </c>
      <c r="CJ201" s="1"/>
      <c r="CK201" s="246">
        <f>VLOOKUP(CN201,[2]תחזיות!$B$4:$E$1000,3)</f>
        <v>2.9609895652173847E-2</v>
      </c>
      <c r="CL201" s="134">
        <f t="shared" si="27"/>
        <v>2.0508246376811537E-3</v>
      </c>
      <c r="CM201" s="3">
        <f t="shared" si="207"/>
        <v>4502</v>
      </c>
      <c r="CN201" s="237">
        <v>149</v>
      </c>
      <c r="CO201" s="238">
        <f t="shared" si="208"/>
        <v>87291.795700159593</v>
      </c>
      <c r="CP201" s="238">
        <f t="shared" si="223"/>
        <v>1184.2200156353006</v>
      </c>
      <c r="CQ201" s="238">
        <f t="shared" si="28"/>
        <v>1005.1998503459835</v>
      </c>
      <c r="CR201" s="238">
        <f t="shared" si="29"/>
        <v>179.02016528931708</v>
      </c>
      <c r="CS201" s="239">
        <f t="shared" si="209"/>
        <v>169672.05880158595</v>
      </c>
      <c r="CT201" s="1"/>
      <c r="CU201" s="237">
        <v>149</v>
      </c>
      <c r="CV201" s="238">
        <f t="shared" si="168"/>
        <v>228736.35263222468</v>
      </c>
      <c r="CW201" s="238">
        <f t="shared" si="168"/>
        <v>4640.8228517554844</v>
      </c>
      <c r="CX201" s="238">
        <f t="shared" si="168"/>
        <v>4109.6814938176867</v>
      </c>
      <c r="CY201" s="238">
        <f t="shared" si="168"/>
        <v>531.14135793779792</v>
      </c>
      <c r="CZ201" s="238">
        <f t="shared" si="168"/>
        <v>680088.01932261279</v>
      </c>
      <c r="DB201" s="237">
        <v>149</v>
      </c>
      <c r="DC201" s="238">
        <f t="shared" si="169"/>
        <v>233608.5208597061</v>
      </c>
      <c r="DD201" s="238">
        <f t="shared" si="169"/>
        <v>4769.6546856614332</v>
      </c>
      <c r="DE201" s="238">
        <f t="shared" si="169"/>
        <v>4143.2847761510857</v>
      </c>
      <c r="DF201" s="238">
        <f t="shared" si="169"/>
        <v>626.3699095103475</v>
      </c>
      <c r="DG201" s="238">
        <f t="shared" si="169"/>
        <v>693635.34602993587</v>
      </c>
      <c r="DH201" s="247"/>
      <c r="DI201" s="237">
        <v>149</v>
      </c>
      <c r="DJ201" s="238">
        <f t="shared" si="170"/>
        <v>227204.52996671299</v>
      </c>
      <c r="DK201" s="238">
        <f t="shared" si="170"/>
        <v>4600.463700629035</v>
      </c>
      <c r="DL201" s="238">
        <f t="shared" si="170"/>
        <v>4105.2464599480036</v>
      </c>
      <c r="DM201" s="238">
        <f t="shared" si="170"/>
        <v>495.21724068103129</v>
      </c>
      <c r="DN201" s="238">
        <f t="shared" si="170"/>
        <v>676124.15895032033</v>
      </c>
      <c r="DP201" s="3">
        <f t="shared" si="210"/>
        <v>4502</v>
      </c>
      <c r="DQ201" s="237">
        <v>149</v>
      </c>
      <c r="DR201" s="238">
        <f t="shared" si="211"/>
        <v>0</v>
      </c>
      <c r="DS201" s="238">
        <f t="shared" si="212"/>
        <v>0</v>
      </c>
      <c r="DT201" s="238">
        <f t="shared" si="33"/>
        <v>0</v>
      </c>
      <c r="DU201" s="238">
        <f t="shared" si="213"/>
        <v>0</v>
      </c>
      <c r="DV201" s="239">
        <f t="shared" si="224"/>
        <v>0</v>
      </c>
      <c r="DX201" s="241">
        <f t="shared" si="173"/>
        <v>5.0099999999999999E-2</v>
      </c>
      <c r="DY201" s="241">
        <f t="shared" si="214"/>
        <v>4.1749999999999999E-3</v>
      </c>
      <c r="DZ201" s="237">
        <v>149</v>
      </c>
      <c r="EA201" s="242">
        <f t="shared" si="225"/>
        <v>0</v>
      </c>
      <c r="EB201" s="242">
        <f t="shared" si="226"/>
        <v>0</v>
      </c>
      <c r="EC201" s="242">
        <f t="shared" si="34"/>
        <v>0</v>
      </c>
      <c r="ED201" s="242">
        <f t="shared" si="177"/>
        <v>0</v>
      </c>
      <c r="EE201" s="243">
        <f t="shared" si="215"/>
        <v>0</v>
      </c>
      <c r="EF201" s="248"/>
      <c r="EG201" s="241">
        <f t="shared" si="174"/>
        <v>5.4599999999999996E-2</v>
      </c>
      <c r="EH201" s="241">
        <f t="shared" si="216"/>
        <v>4.5499999999999994E-3</v>
      </c>
      <c r="EI201" s="237">
        <v>149</v>
      </c>
      <c r="EJ201" s="242">
        <f t="shared" si="227"/>
        <v>0</v>
      </c>
      <c r="EK201" s="242">
        <f t="shared" si="228"/>
        <v>0</v>
      </c>
      <c r="EL201" s="242">
        <f t="shared" si="36"/>
        <v>0</v>
      </c>
      <c r="EM201" s="242">
        <f t="shared" si="178"/>
        <v>0</v>
      </c>
      <c r="EN201" s="243">
        <f t="shared" si="217"/>
        <v>0</v>
      </c>
      <c r="EO201" s="248"/>
      <c r="EP201" s="241">
        <f t="shared" si="175"/>
        <v>3.4599999999999999E-2</v>
      </c>
      <c r="EQ201" s="241">
        <f t="shared" si="218"/>
        <v>2.8833333333333332E-3</v>
      </c>
      <c r="ER201" s="237">
        <v>149</v>
      </c>
      <c r="ES201" s="242">
        <f t="shared" si="229"/>
        <v>0</v>
      </c>
      <c r="ET201" s="242">
        <f t="shared" si="230"/>
        <v>0</v>
      </c>
      <c r="EU201" s="242">
        <f t="shared" si="38"/>
        <v>0</v>
      </c>
      <c r="EV201" s="242">
        <f t="shared" si="179"/>
        <v>0</v>
      </c>
      <c r="EW201" s="243">
        <f t="shared" si="219"/>
        <v>0</v>
      </c>
    </row>
    <row r="202" spans="1:153" ht="14.25" customHeight="1" thickBot="1" x14ac:dyDescent="0.25">
      <c r="A202" s="3">
        <f t="shared" si="180"/>
        <v>4532</v>
      </c>
      <c r="B202" s="237">
        <v>150</v>
      </c>
      <c r="C202" s="238">
        <f t="shared" si="181"/>
        <v>128616.74861607578</v>
      </c>
      <c r="D202" s="238">
        <f t="shared" si="5"/>
        <v>3145.2470524113855</v>
      </c>
      <c r="E202" s="238">
        <f t="shared" si="6"/>
        <v>2848.7139931021006</v>
      </c>
      <c r="F202" s="238">
        <f t="shared" si="7"/>
        <v>296.53305930928508</v>
      </c>
      <c r="G202" s="239">
        <f t="shared" si="182"/>
        <v>471787.05786170671</v>
      </c>
      <c r="I202" s="240">
        <f>VLOOKUP(K202,[2]תחזיות!$B$4:$H$1000,5)</f>
        <v>1.2606300000000063E-2</v>
      </c>
      <c r="J202" s="134">
        <f t="shared" si="8"/>
        <v>1.0505250000000053E-3</v>
      </c>
      <c r="K202" s="237">
        <v>150</v>
      </c>
      <c r="L202" s="242">
        <f t="shared" si="183"/>
        <v>8308.4117391855452</v>
      </c>
      <c r="M202" s="242">
        <f t="shared" si="44"/>
        <v>274.7155136461821</v>
      </c>
      <c r="N202" s="242">
        <f t="shared" si="9"/>
        <v>261.82978247661191</v>
      </c>
      <c r="O202" s="242">
        <f t="shared" si="10"/>
        <v>12.885731169570166</v>
      </c>
      <c r="P202" s="243">
        <f t="shared" si="184"/>
        <v>38315.89975913785</v>
      </c>
      <c r="Q202" s="244"/>
      <c r="R202" s="240">
        <f>VLOOKUP(T202,[2]תחזיות!$B$4:$H$1000,7)</f>
        <v>2.1430710000000106E-2</v>
      </c>
      <c r="S202" s="134">
        <f t="shared" si="11"/>
        <v>1.7858925000000089E-3</v>
      </c>
      <c r="T202" s="237">
        <v>150</v>
      </c>
      <c r="U202" s="242">
        <f t="shared" si="185"/>
        <v>9160.4925061819358</v>
      </c>
      <c r="V202" s="242">
        <f t="shared" si="47"/>
        <v>302.88934673505503</v>
      </c>
      <c r="W202" s="242">
        <f t="shared" si="12"/>
        <v>288.68210141296731</v>
      </c>
      <c r="X202" s="242">
        <f t="shared" si="48"/>
        <v>14.207245322087717</v>
      </c>
      <c r="Y202" s="243">
        <f t="shared" si="186"/>
        <v>40190.590343691452</v>
      </c>
      <c r="Z202" s="245"/>
      <c r="AA202" s="240">
        <f>VLOOKUP(AC202,[2]תחזיות!$B$4:$H$1000,6)</f>
        <v>1.1460272727272784E-2</v>
      </c>
      <c r="AB202" s="134">
        <f t="shared" si="13"/>
        <v>9.5502272727273198E-4</v>
      </c>
      <c r="AC202" s="237">
        <v>150</v>
      </c>
      <c r="AD202" s="242">
        <f t="shared" si="187"/>
        <v>8203.7663489309871</v>
      </c>
      <c r="AE202" s="242">
        <f t="shared" si="51"/>
        <v>271.25544052547946</v>
      </c>
      <c r="AF202" s="242">
        <f t="shared" si="14"/>
        <v>258.53200660468372</v>
      </c>
      <c r="AG202" s="242">
        <f t="shared" si="52"/>
        <v>12.723433920795737</v>
      </c>
      <c r="AH202" s="243">
        <f t="shared" si="188"/>
        <v>38081.544779964519</v>
      </c>
      <c r="AI202" s="245"/>
      <c r="AJ202" s="241">
        <f t="shared" si="171"/>
        <v>4.2819999999999997E-2</v>
      </c>
      <c r="AK202" s="241">
        <f t="shared" si="189"/>
        <v>3.5683333333333331E-3</v>
      </c>
      <c r="AL202" s="240">
        <f>VLOOKUP(AN202,[2]תחזיות!$B$4:$H$1000,5)</f>
        <v>1.2606300000000063E-2</v>
      </c>
      <c r="AM202" s="134">
        <f t="shared" si="176"/>
        <v>1.0505250000000053E-3</v>
      </c>
      <c r="AN202" s="237">
        <v>150</v>
      </c>
      <c r="AO202" s="242">
        <f t="shared" si="190"/>
        <v>0</v>
      </c>
      <c r="AP202" s="242">
        <f t="shared" si="220"/>
        <v>0</v>
      </c>
      <c r="AQ202" s="242">
        <f t="shared" si="16"/>
        <v>0</v>
      </c>
      <c r="AR202" s="242">
        <f t="shared" si="191"/>
        <v>0</v>
      </c>
      <c r="AS202" s="243">
        <f t="shared" si="192"/>
        <v>0</v>
      </c>
      <c r="AT202" s="244"/>
      <c r="AU202" s="241">
        <f t="shared" si="172"/>
        <v>4.7620000000000003E-2</v>
      </c>
      <c r="AV202" s="241">
        <f t="shared" si="193"/>
        <v>3.9683333333333333E-3</v>
      </c>
      <c r="AW202" s="240">
        <f>VLOOKUP(AY202,[2]תחזיות!$B$4:$H$1000,7)</f>
        <v>2.1430710000000106E-2</v>
      </c>
      <c r="AX202" s="134">
        <f t="shared" si="17"/>
        <v>1.7858925000000089E-3</v>
      </c>
      <c r="AY202" s="237">
        <v>150</v>
      </c>
      <c r="AZ202" s="242">
        <f t="shared" si="194"/>
        <v>0</v>
      </c>
      <c r="BA202" s="242">
        <f t="shared" si="221"/>
        <v>0</v>
      </c>
      <c r="BB202" s="242">
        <f t="shared" si="18"/>
        <v>0</v>
      </c>
      <c r="BC202" s="242">
        <f t="shared" si="195"/>
        <v>0</v>
      </c>
      <c r="BD202" s="243">
        <f t="shared" si="196"/>
        <v>0</v>
      </c>
      <c r="BE202" s="245"/>
      <c r="BF202" s="245"/>
      <c r="BG202" s="245"/>
      <c r="BH202" s="240">
        <f>VLOOKUP(BJ202,[2]תחזיות!$B$4:$H$1000,6)</f>
        <v>1.1460272727272784E-2</v>
      </c>
      <c r="BI202" s="134">
        <f t="shared" si="19"/>
        <v>9.5502272727273198E-4</v>
      </c>
      <c r="BJ202" s="237">
        <v>150</v>
      </c>
      <c r="BK202" s="242">
        <f t="shared" si="197"/>
        <v>0</v>
      </c>
      <c r="BL202" s="242">
        <f t="shared" si="222"/>
        <v>0</v>
      </c>
      <c r="BM202" s="242">
        <f t="shared" si="20"/>
        <v>0</v>
      </c>
      <c r="BN202" s="242">
        <f t="shared" si="65"/>
        <v>0</v>
      </c>
      <c r="BO202" s="243">
        <f t="shared" si="198"/>
        <v>0</v>
      </c>
      <c r="BP202" s="245"/>
      <c r="BQ202" s="246">
        <f>VLOOKUP(BT202,[2]תחזיות!$B$4:$E$1000,2)</f>
        <v>3.4167379999999921E-2</v>
      </c>
      <c r="BR202" s="134">
        <f t="shared" si="21"/>
        <v>2.4306149999999932E-3</v>
      </c>
      <c r="BS202" s="3">
        <f t="shared" si="199"/>
        <v>4532</v>
      </c>
      <c r="BT202" s="237">
        <v>150</v>
      </c>
      <c r="BU202" s="238">
        <f t="shared" si="200"/>
        <v>87710.229817824074</v>
      </c>
      <c r="BV202" s="238">
        <f t="shared" si="201"/>
        <v>1221.6048712852944</v>
      </c>
      <c r="BW202" s="238">
        <f t="shared" si="22"/>
        <v>1008.4150710366446</v>
      </c>
      <c r="BX202" s="238">
        <f t="shared" si="23"/>
        <v>213.18980024864987</v>
      </c>
      <c r="BY202" s="239">
        <f t="shared" si="202"/>
        <v>174626.62913911103</v>
      </c>
      <c r="CA202" s="246">
        <f>VLOOKUP(CD202,[2]תחזיות!$B$4:$E$1000,4)</f>
        <v>4.5100941599999896E-2</v>
      </c>
      <c r="CB202" s="134">
        <f t="shared" si="24"/>
        <v>3.341745133333325E-3</v>
      </c>
      <c r="CC202" s="3">
        <f t="shared" si="203"/>
        <v>4532</v>
      </c>
      <c r="CD202" s="237">
        <v>150</v>
      </c>
      <c r="CE202" s="238">
        <f t="shared" si="204"/>
        <v>91704.32545166013</v>
      </c>
      <c r="CF202" s="238">
        <f t="shared" si="205"/>
        <v>1322.7018630893253</v>
      </c>
      <c r="CG202" s="238">
        <f t="shared" si="25"/>
        <v>1016.2493798056248</v>
      </c>
      <c r="CH202" s="238">
        <f t="shared" si="26"/>
        <v>306.45248328370059</v>
      </c>
      <c r="CI202" s="239">
        <f t="shared" si="206"/>
        <v>186428.53608677338</v>
      </c>
      <c r="CJ202" s="1"/>
      <c r="CK202" s="246">
        <f>VLOOKUP(CN202,[2]תחזיות!$B$4:$E$1000,3)</f>
        <v>2.9710765217391237E-2</v>
      </c>
      <c r="CL202" s="134">
        <f t="shared" si="27"/>
        <v>2.0592304347826032E-3</v>
      </c>
      <c r="CM202" s="3">
        <f t="shared" si="207"/>
        <v>4532</v>
      </c>
      <c r="CN202" s="237">
        <v>150</v>
      </c>
      <c r="CO202" s="238">
        <f t="shared" si="208"/>
        <v>86286.595849813617</v>
      </c>
      <c r="CP202" s="238">
        <f t="shared" si="223"/>
        <v>1184.6068347802598</v>
      </c>
      <c r="CQ202" s="238">
        <f t="shared" si="28"/>
        <v>1006.9228504925372</v>
      </c>
      <c r="CR202" s="238">
        <f t="shared" si="29"/>
        <v>177.68398428772247</v>
      </c>
      <c r="CS202" s="239">
        <f t="shared" si="209"/>
        <v>170856.6656363662</v>
      </c>
      <c r="CT202" s="1"/>
      <c r="CU202" s="237">
        <v>150</v>
      </c>
      <c r="CV202" s="238">
        <f t="shared" si="168"/>
        <v>224635.39017308538</v>
      </c>
      <c r="CW202" s="238">
        <f t="shared" si="168"/>
        <v>4641.5674373428619</v>
      </c>
      <c r="CX202" s="238">
        <f t="shared" si="168"/>
        <v>4118.9588466153573</v>
      </c>
      <c r="CY202" s="238">
        <f t="shared" si="168"/>
        <v>522.60859072750509</v>
      </c>
      <c r="CZ202" s="238">
        <f t="shared" si="168"/>
        <v>684729.58675995562</v>
      </c>
      <c r="DB202" s="237">
        <v>150</v>
      </c>
      <c r="DC202" s="238">
        <f t="shared" si="169"/>
        <v>229481.56657391787</v>
      </c>
      <c r="DD202" s="238">
        <f t="shared" si="169"/>
        <v>4770.8382622357658</v>
      </c>
      <c r="DE202" s="238">
        <f t="shared" si="169"/>
        <v>4153.6454743206923</v>
      </c>
      <c r="DF202" s="238">
        <f t="shared" si="169"/>
        <v>617.19278791507338</v>
      </c>
      <c r="DG202" s="238">
        <f t="shared" si="169"/>
        <v>698406.18429217162</v>
      </c>
      <c r="DH202" s="247"/>
      <c r="DI202" s="237">
        <v>150</v>
      </c>
      <c r="DJ202" s="238">
        <f t="shared" si="170"/>
        <v>223107.11081482039</v>
      </c>
      <c r="DK202" s="238">
        <f t="shared" si="170"/>
        <v>4601.1093277171249</v>
      </c>
      <c r="DL202" s="238">
        <f t="shared" si="170"/>
        <v>4114.1688501993212</v>
      </c>
      <c r="DM202" s="238">
        <f t="shared" si="170"/>
        <v>486.94047751780329</v>
      </c>
      <c r="DN202" s="238">
        <f t="shared" si="170"/>
        <v>680725.26827803743</v>
      </c>
      <c r="DP202" s="3">
        <f t="shared" si="210"/>
        <v>4532</v>
      </c>
      <c r="DQ202" s="237">
        <v>150</v>
      </c>
      <c r="DR202" s="238">
        <f t="shared" si="211"/>
        <v>0</v>
      </c>
      <c r="DS202" s="238">
        <f t="shared" si="212"/>
        <v>0</v>
      </c>
      <c r="DT202" s="238">
        <f t="shared" si="33"/>
        <v>0</v>
      </c>
      <c r="DU202" s="238">
        <f t="shared" si="213"/>
        <v>0</v>
      </c>
      <c r="DV202" s="239">
        <f t="shared" si="224"/>
        <v>0</v>
      </c>
      <c r="DX202" s="241">
        <f t="shared" si="173"/>
        <v>5.0099999999999999E-2</v>
      </c>
      <c r="DY202" s="241">
        <f t="shared" si="214"/>
        <v>4.1749999999999999E-3</v>
      </c>
      <c r="DZ202" s="237">
        <v>150</v>
      </c>
      <c r="EA202" s="242">
        <f t="shared" si="225"/>
        <v>0</v>
      </c>
      <c r="EB202" s="242">
        <f t="shared" si="226"/>
        <v>0</v>
      </c>
      <c r="EC202" s="242">
        <f t="shared" si="34"/>
        <v>0</v>
      </c>
      <c r="ED202" s="242">
        <f t="shared" si="177"/>
        <v>0</v>
      </c>
      <c r="EE202" s="243">
        <f t="shared" si="215"/>
        <v>0</v>
      </c>
      <c r="EF202" s="248"/>
      <c r="EG202" s="241">
        <f t="shared" si="174"/>
        <v>5.4599999999999996E-2</v>
      </c>
      <c r="EH202" s="241">
        <f t="shared" si="216"/>
        <v>4.5499999999999994E-3</v>
      </c>
      <c r="EI202" s="237">
        <v>150</v>
      </c>
      <c r="EJ202" s="242">
        <f t="shared" si="227"/>
        <v>0</v>
      </c>
      <c r="EK202" s="242">
        <f t="shared" si="228"/>
        <v>0</v>
      </c>
      <c r="EL202" s="242">
        <f t="shared" si="36"/>
        <v>0</v>
      </c>
      <c r="EM202" s="242">
        <f t="shared" si="178"/>
        <v>0</v>
      </c>
      <c r="EN202" s="243">
        <f t="shared" si="217"/>
        <v>0</v>
      </c>
      <c r="EO202" s="248"/>
      <c r="EP202" s="241">
        <f t="shared" si="175"/>
        <v>3.4599999999999999E-2</v>
      </c>
      <c r="EQ202" s="241">
        <f t="shared" si="218"/>
        <v>2.8833333333333332E-3</v>
      </c>
      <c r="ER202" s="237">
        <v>150</v>
      </c>
      <c r="ES202" s="242">
        <f t="shared" si="229"/>
        <v>0</v>
      </c>
      <c r="ET202" s="242">
        <f t="shared" si="230"/>
        <v>0</v>
      </c>
      <c r="EU202" s="242">
        <f t="shared" si="38"/>
        <v>0</v>
      </c>
      <c r="EV202" s="242">
        <f t="shared" si="179"/>
        <v>0</v>
      </c>
      <c r="EW202" s="243">
        <f t="shared" si="219"/>
        <v>0</v>
      </c>
    </row>
    <row r="203" spans="1:153" ht="14.25" customHeight="1" thickBot="1" x14ac:dyDescent="0.25">
      <c r="A203" s="3">
        <f t="shared" si="180"/>
        <v>4563</v>
      </c>
      <c r="B203" s="237">
        <v>151</v>
      </c>
      <c r="C203" s="238">
        <f t="shared" si="181"/>
        <v>125768.03462297369</v>
      </c>
      <c r="D203" s="238">
        <f t="shared" si="5"/>
        <v>3145.2470524113855</v>
      </c>
      <c r="E203" s="238">
        <f t="shared" si="6"/>
        <v>2855.2818614750859</v>
      </c>
      <c r="F203" s="238">
        <f t="shared" si="7"/>
        <v>289.96519093629973</v>
      </c>
      <c r="G203" s="239">
        <f t="shared" si="182"/>
        <v>474932.30491411808</v>
      </c>
      <c r="I203" s="240">
        <f>VLOOKUP(K203,[2]תחזיות!$B$4:$H$1000,5)</f>
        <v>1.2619300000000064E-2</v>
      </c>
      <c r="J203" s="134">
        <f t="shared" si="8"/>
        <v>1.0516083333333387E-3</v>
      </c>
      <c r="K203" s="237">
        <v>151</v>
      </c>
      <c r="L203" s="242">
        <f t="shared" si="183"/>
        <v>8055.0438093494586</v>
      </c>
      <c r="M203" s="242">
        <f t="shared" si="44"/>
        <v>275.00440676962847</v>
      </c>
      <c r="N203" s="242">
        <f t="shared" si="9"/>
        <v>262.51163049123926</v>
      </c>
      <c r="O203" s="242">
        <f t="shared" si="10"/>
        <v>12.492776278389199</v>
      </c>
      <c r="P203" s="243">
        <f t="shared" si="184"/>
        <v>38590.904165907479</v>
      </c>
      <c r="Q203" s="244"/>
      <c r="R203" s="240">
        <f>VLOOKUP(T203,[2]תחזיות!$B$4:$H$1000,7)</f>
        <v>2.1452810000000107E-2</v>
      </c>
      <c r="S203" s="134">
        <f t="shared" si="11"/>
        <v>1.7877341666666755E-3</v>
      </c>
      <c r="T203" s="237">
        <v>151</v>
      </c>
      <c r="U203" s="242">
        <f t="shared" si="185"/>
        <v>8887.6708433497643</v>
      </c>
      <c r="V203" s="242">
        <f t="shared" si="47"/>
        <v>303.43083236893284</v>
      </c>
      <c r="W203" s="242">
        <f t="shared" si="12"/>
        <v>289.64671323688577</v>
      </c>
      <c r="X203" s="242">
        <f t="shared" si="48"/>
        <v>13.78411913204708</v>
      </c>
      <c r="Y203" s="243">
        <f t="shared" si="186"/>
        <v>40494.021176060385</v>
      </c>
      <c r="Z203" s="245"/>
      <c r="AA203" s="240">
        <f>VLOOKUP(AC203,[2]תחזיות!$B$4:$H$1000,6)</f>
        <v>1.1472090909090966E-2</v>
      </c>
      <c r="AB203" s="134">
        <f t="shared" si="13"/>
        <v>9.5600757575758054E-4</v>
      </c>
      <c r="AC203" s="237">
        <v>151</v>
      </c>
      <c r="AD203" s="242">
        <f t="shared" si="187"/>
        <v>7952.8300465487364</v>
      </c>
      <c r="AE203" s="242">
        <f t="shared" si="51"/>
        <v>271.51476278158742</v>
      </c>
      <c r="AF203" s="242">
        <f t="shared" si="14"/>
        <v>259.18051247791232</v>
      </c>
      <c r="AG203" s="242">
        <f t="shared" si="52"/>
        <v>12.334250303675116</v>
      </c>
      <c r="AH203" s="243">
        <f t="shared" si="188"/>
        <v>38353.059542746108</v>
      </c>
      <c r="AI203" s="245"/>
      <c r="AJ203" s="241">
        <f t="shared" si="171"/>
        <v>4.2819999999999997E-2</v>
      </c>
      <c r="AK203" s="241">
        <f t="shared" si="189"/>
        <v>3.5683333333333331E-3</v>
      </c>
      <c r="AL203" s="240">
        <f>VLOOKUP(AN203,[2]תחזיות!$B$4:$H$1000,5)</f>
        <v>1.2619300000000064E-2</v>
      </c>
      <c r="AM203" s="134">
        <f t="shared" si="176"/>
        <v>1.0516083333333387E-3</v>
      </c>
      <c r="AN203" s="237">
        <v>151</v>
      </c>
      <c r="AO203" s="242">
        <f t="shared" si="190"/>
        <v>0</v>
      </c>
      <c r="AP203" s="242">
        <f t="shared" si="220"/>
        <v>0</v>
      </c>
      <c r="AQ203" s="242">
        <f t="shared" si="16"/>
        <v>0</v>
      </c>
      <c r="AR203" s="242">
        <f t="shared" si="191"/>
        <v>0</v>
      </c>
      <c r="AS203" s="243">
        <f t="shared" si="192"/>
        <v>0</v>
      </c>
      <c r="AT203" s="244"/>
      <c r="AU203" s="241">
        <f t="shared" si="172"/>
        <v>4.7620000000000003E-2</v>
      </c>
      <c r="AV203" s="241">
        <f t="shared" si="193"/>
        <v>3.9683333333333333E-3</v>
      </c>
      <c r="AW203" s="240">
        <f>VLOOKUP(AY203,[2]תחזיות!$B$4:$H$1000,7)</f>
        <v>2.1452810000000107E-2</v>
      </c>
      <c r="AX203" s="134">
        <f t="shared" si="17"/>
        <v>1.7877341666666755E-3</v>
      </c>
      <c r="AY203" s="237">
        <v>151</v>
      </c>
      <c r="AZ203" s="242">
        <f t="shared" si="194"/>
        <v>0</v>
      </c>
      <c r="BA203" s="242">
        <f t="shared" si="221"/>
        <v>0</v>
      </c>
      <c r="BB203" s="242">
        <f t="shared" si="18"/>
        <v>0</v>
      </c>
      <c r="BC203" s="242">
        <f t="shared" si="195"/>
        <v>0</v>
      </c>
      <c r="BD203" s="243">
        <f t="shared" si="196"/>
        <v>0</v>
      </c>
      <c r="BE203" s="245"/>
      <c r="BF203" s="245"/>
      <c r="BG203" s="245"/>
      <c r="BH203" s="240">
        <f>VLOOKUP(BJ203,[2]תחזיות!$B$4:$H$1000,6)</f>
        <v>1.1472090909090966E-2</v>
      </c>
      <c r="BI203" s="134">
        <f t="shared" si="19"/>
        <v>9.5600757575758054E-4</v>
      </c>
      <c r="BJ203" s="237">
        <v>151</v>
      </c>
      <c r="BK203" s="242">
        <f t="shared" si="197"/>
        <v>0</v>
      </c>
      <c r="BL203" s="242">
        <f t="shared" si="222"/>
        <v>0</v>
      </c>
      <c r="BM203" s="242">
        <f t="shared" si="20"/>
        <v>0</v>
      </c>
      <c r="BN203" s="242">
        <f t="shared" si="65"/>
        <v>0</v>
      </c>
      <c r="BO203" s="243">
        <f t="shared" si="198"/>
        <v>0</v>
      </c>
      <c r="BP203" s="245"/>
      <c r="BQ203" s="246">
        <f>VLOOKUP(BT203,[2]תחזיות!$B$4:$E$1000,2)</f>
        <v>3.4283379999999919E-2</v>
      </c>
      <c r="BR203" s="134">
        <f t="shared" si="21"/>
        <v>2.4402816666666597E-3</v>
      </c>
      <c r="BS203" s="3">
        <f t="shared" si="199"/>
        <v>4563</v>
      </c>
      <c r="BT203" s="237">
        <v>151</v>
      </c>
      <c r="BU203" s="238">
        <f t="shared" si="200"/>
        <v>86701.814746787437</v>
      </c>
      <c r="BV203" s="238">
        <f t="shared" si="201"/>
        <v>1222.0557536489055</v>
      </c>
      <c r="BW203" s="238">
        <f t="shared" si="22"/>
        <v>1010.478904655591</v>
      </c>
      <c r="BX203" s="238">
        <f t="shared" si="23"/>
        <v>211.57684899331443</v>
      </c>
      <c r="BY203" s="239">
        <f t="shared" si="202"/>
        <v>175848.68489275992</v>
      </c>
      <c r="CA203" s="246">
        <f>VLOOKUP(CD203,[2]תחזיות!$B$4:$E$1000,4)</f>
        <v>4.5254061599999895E-2</v>
      </c>
      <c r="CB203" s="134">
        <f t="shared" si="24"/>
        <v>3.3545051333333247E-3</v>
      </c>
      <c r="CC203" s="3">
        <f t="shared" si="203"/>
        <v>4563</v>
      </c>
      <c r="CD203" s="237">
        <v>151</v>
      </c>
      <c r="CE203" s="238">
        <f t="shared" si="204"/>
        <v>90688.076071854506</v>
      </c>
      <c r="CF203" s="238">
        <f t="shared" si="205"/>
        <v>1323.3379899410033</v>
      </c>
      <c r="CG203" s="238">
        <f t="shared" si="25"/>
        <v>1019.1243732258444</v>
      </c>
      <c r="CH203" s="238">
        <f t="shared" si="26"/>
        <v>304.21361671515899</v>
      </c>
      <c r="CI203" s="239">
        <f t="shared" si="206"/>
        <v>187751.87407671439</v>
      </c>
      <c r="CJ203" s="1"/>
      <c r="CK203" s="246">
        <f>VLOOKUP(CN203,[2]תחזיות!$B$4:$E$1000,3)</f>
        <v>2.9811634782608627E-2</v>
      </c>
      <c r="CL203" s="134">
        <f t="shared" si="27"/>
        <v>2.0676362318840522E-3</v>
      </c>
      <c r="CM203" s="3">
        <f t="shared" si="207"/>
        <v>4563</v>
      </c>
      <c r="CN203" s="237">
        <v>151</v>
      </c>
      <c r="CO203" s="238">
        <f t="shared" si="208"/>
        <v>85279.672999321076</v>
      </c>
      <c r="CP203" s="238">
        <f t="shared" si="223"/>
        <v>1184.9890314290142</v>
      </c>
      <c r="CQ203" s="238">
        <f t="shared" si="28"/>
        <v>1008.6616896923938</v>
      </c>
      <c r="CR203" s="238">
        <f t="shared" si="29"/>
        <v>176.32734173662038</v>
      </c>
      <c r="CS203" s="239">
        <f t="shared" si="209"/>
        <v>172041.65466779523</v>
      </c>
      <c r="CT203" s="1"/>
      <c r="CU203" s="237">
        <v>151</v>
      </c>
      <c r="CV203" s="238">
        <f t="shared" si="168"/>
        <v>220524.8931791106</v>
      </c>
      <c r="CW203" s="238">
        <f t="shared" si="168"/>
        <v>4642.3072128299191</v>
      </c>
      <c r="CX203" s="238">
        <f t="shared" si="168"/>
        <v>4128.2723966219164</v>
      </c>
      <c r="CY203" s="238">
        <f t="shared" si="168"/>
        <v>514.03481620800335</v>
      </c>
      <c r="CZ203" s="238">
        <f t="shared" si="168"/>
        <v>689371.89397278544</v>
      </c>
      <c r="DB203" s="237">
        <v>151</v>
      </c>
      <c r="DC203" s="238">
        <f t="shared" si="169"/>
        <v>225343.78153817798</v>
      </c>
      <c r="DD203" s="238">
        <f t="shared" si="169"/>
        <v>4772.0158747213218</v>
      </c>
      <c r="DE203" s="238">
        <f t="shared" si="169"/>
        <v>4164.0529479378165</v>
      </c>
      <c r="DF203" s="238">
        <f t="shared" si="169"/>
        <v>607.96292678350574</v>
      </c>
      <c r="DG203" s="238">
        <f t="shared" si="169"/>
        <v>703178.20016689284</v>
      </c>
      <c r="DH203" s="247"/>
      <c r="DI203" s="237">
        <v>151</v>
      </c>
      <c r="DJ203" s="238">
        <f t="shared" si="170"/>
        <v>219000.53766884349</v>
      </c>
      <c r="DK203" s="238">
        <f t="shared" si="170"/>
        <v>4601.750846621987</v>
      </c>
      <c r="DL203" s="238">
        <f t="shared" si="170"/>
        <v>4123.1240636453913</v>
      </c>
      <c r="DM203" s="238">
        <f t="shared" si="170"/>
        <v>478.62678297659522</v>
      </c>
      <c r="DN203" s="238">
        <f t="shared" si="170"/>
        <v>685327.01912465948</v>
      </c>
      <c r="DP203" s="3">
        <f t="shared" si="210"/>
        <v>4563</v>
      </c>
      <c r="DQ203" s="237">
        <v>151</v>
      </c>
      <c r="DR203" s="238">
        <f t="shared" si="211"/>
        <v>0</v>
      </c>
      <c r="DS203" s="238">
        <f t="shared" si="212"/>
        <v>0</v>
      </c>
      <c r="DT203" s="238">
        <f t="shared" si="33"/>
        <v>0</v>
      </c>
      <c r="DU203" s="238">
        <f t="shared" si="213"/>
        <v>0</v>
      </c>
      <c r="DV203" s="239">
        <f t="shared" si="224"/>
        <v>0</v>
      </c>
      <c r="DX203" s="241">
        <f t="shared" si="173"/>
        <v>5.0099999999999999E-2</v>
      </c>
      <c r="DY203" s="241">
        <f t="shared" si="214"/>
        <v>4.1749999999999999E-3</v>
      </c>
      <c r="DZ203" s="237">
        <v>151</v>
      </c>
      <c r="EA203" s="242">
        <f t="shared" si="225"/>
        <v>0</v>
      </c>
      <c r="EB203" s="242">
        <f t="shared" si="226"/>
        <v>0</v>
      </c>
      <c r="EC203" s="242">
        <f t="shared" si="34"/>
        <v>0</v>
      </c>
      <c r="ED203" s="242">
        <f t="shared" si="177"/>
        <v>0</v>
      </c>
      <c r="EE203" s="243">
        <f t="shared" si="215"/>
        <v>0</v>
      </c>
      <c r="EF203" s="248"/>
      <c r="EG203" s="241">
        <f t="shared" si="174"/>
        <v>5.4599999999999996E-2</v>
      </c>
      <c r="EH203" s="241">
        <f t="shared" si="216"/>
        <v>4.5499999999999994E-3</v>
      </c>
      <c r="EI203" s="237">
        <v>151</v>
      </c>
      <c r="EJ203" s="242">
        <f t="shared" si="227"/>
        <v>0</v>
      </c>
      <c r="EK203" s="242">
        <f t="shared" si="228"/>
        <v>0</v>
      </c>
      <c r="EL203" s="242">
        <f t="shared" si="36"/>
        <v>0</v>
      </c>
      <c r="EM203" s="242">
        <f t="shared" si="178"/>
        <v>0</v>
      </c>
      <c r="EN203" s="243">
        <f t="shared" si="217"/>
        <v>0</v>
      </c>
      <c r="EO203" s="248"/>
      <c r="EP203" s="241">
        <f t="shared" si="175"/>
        <v>3.4599999999999999E-2</v>
      </c>
      <c r="EQ203" s="241">
        <f t="shared" si="218"/>
        <v>2.8833333333333332E-3</v>
      </c>
      <c r="ER203" s="237">
        <v>151</v>
      </c>
      <c r="ES203" s="242">
        <f t="shared" si="229"/>
        <v>0</v>
      </c>
      <c r="ET203" s="242">
        <f t="shared" si="230"/>
        <v>0</v>
      </c>
      <c r="EU203" s="242">
        <f t="shared" si="38"/>
        <v>0</v>
      </c>
      <c r="EV203" s="242">
        <f t="shared" si="179"/>
        <v>0</v>
      </c>
      <c r="EW203" s="243">
        <f t="shared" si="219"/>
        <v>0</v>
      </c>
    </row>
    <row r="204" spans="1:153" ht="14.25" customHeight="1" thickBot="1" x14ac:dyDescent="0.25">
      <c r="A204" s="3">
        <f t="shared" si="180"/>
        <v>4593</v>
      </c>
      <c r="B204" s="237">
        <v>152</v>
      </c>
      <c r="C204" s="238">
        <f t="shared" si="181"/>
        <v>122912.7527614986</v>
      </c>
      <c r="D204" s="238">
        <f t="shared" si="5"/>
        <v>3145.2470524113855</v>
      </c>
      <c r="E204" s="238">
        <f t="shared" si="6"/>
        <v>2861.8648724334867</v>
      </c>
      <c r="F204" s="238">
        <f t="shared" si="7"/>
        <v>283.38217997789883</v>
      </c>
      <c r="G204" s="239">
        <f t="shared" si="182"/>
        <v>478077.55196652946</v>
      </c>
      <c r="I204" s="240">
        <f>VLOOKUP(K204,[2]תחזיות!$B$4:$H$1000,5)</f>
        <v>1.2632300000000065E-2</v>
      </c>
      <c r="J204" s="134">
        <f t="shared" si="8"/>
        <v>1.0526916666666721E-3</v>
      </c>
      <c r="K204" s="237">
        <v>152</v>
      </c>
      <c r="L204" s="242">
        <f t="shared" si="183"/>
        <v>7800.7353125451355</v>
      </c>
      <c r="M204" s="242">
        <f t="shared" si="44"/>
        <v>275.29390161693146</v>
      </c>
      <c r="N204" s="242">
        <f t="shared" si="9"/>
        <v>263.19553897941933</v>
      </c>
      <c r="O204" s="242">
        <f t="shared" si="10"/>
        <v>12.098362637512125</v>
      </c>
      <c r="P204" s="243">
        <f t="shared" si="184"/>
        <v>38866.198067524412</v>
      </c>
      <c r="Q204" s="244"/>
      <c r="R204" s="240">
        <f>VLOOKUP(T204,[2]תחזיות!$B$4:$H$1000,7)</f>
        <v>2.1474910000000111E-2</v>
      </c>
      <c r="S204" s="134">
        <f t="shared" si="11"/>
        <v>1.7895758333333425E-3</v>
      </c>
      <c r="T204" s="237">
        <v>152</v>
      </c>
      <c r="U204" s="242">
        <f t="shared" si="185"/>
        <v>8613.4109463105451</v>
      </c>
      <c r="V204" s="242">
        <f t="shared" si="47"/>
        <v>303.97384485362846</v>
      </c>
      <c r="W204" s="242">
        <f t="shared" si="12"/>
        <v>290.61508250634131</v>
      </c>
      <c r="X204" s="242">
        <f t="shared" si="48"/>
        <v>13.358762347287181</v>
      </c>
      <c r="Y204" s="243">
        <f t="shared" si="186"/>
        <v>40797.995020914015</v>
      </c>
      <c r="Z204" s="245"/>
      <c r="AA204" s="240">
        <f>VLOOKUP(AC204,[2]תחזיות!$B$4:$H$1000,6)</f>
        <v>1.1483909090909149E-2</v>
      </c>
      <c r="AB204" s="134">
        <f t="shared" si="13"/>
        <v>9.569924242424291E-4</v>
      </c>
      <c r="AC204" s="237">
        <v>152</v>
      </c>
      <c r="AD204" s="242">
        <f t="shared" si="187"/>
        <v>7701.0122983897072</v>
      </c>
      <c r="AE204" s="242">
        <f t="shared" si="51"/>
        <v>271.77460035263931</v>
      </c>
      <c r="AF204" s="242">
        <f t="shared" si="14"/>
        <v>259.83090072319231</v>
      </c>
      <c r="AG204" s="242">
        <f t="shared" si="52"/>
        <v>11.943699629446993</v>
      </c>
      <c r="AH204" s="243">
        <f t="shared" si="188"/>
        <v>38624.834143098749</v>
      </c>
      <c r="AI204" s="245"/>
      <c r="AJ204" s="241">
        <f t="shared" si="171"/>
        <v>4.2819999999999997E-2</v>
      </c>
      <c r="AK204" s="241">
        <f t="shared" si="189"/>
        <v>3.5683333333333331E-3</v>
      </c>
      <c r="AL204" s="240">
        <f>VLOOKUP(AN204,[2]תחזיות!$B$4:$H$1000,5)</f>
        <v>1.2632300000000065E-2</v>
      </c>
      <c r="AM204" s="134">
        <f t="shared" si="176"/>
        <v>1.0526916666666721E-3</v>
      </c>
      <c r="AN204" s="237">
        <v>152</v>
      </c>
      <c r="AO204" s="242">
        <f t="shared" si="190"/>
        <v>0</v>
      </c>
      <c r="AP204" s="242">
        <f t="shared" si="220"/>
        <v>0</v>
      </c>
      <c r="AQ204" s="242">
        <f t="shared" si="16"/>
        <v>0</v>
      </c>
      <c r="AR204" s="242">
        <f t="shared" si="191"/>
        <v>0</v>
      </c>
      <c r="AS204" s="243">
        <f t="shared" si="192"/>
        <v>0</v>
      </c>
      <c r="AT204" s="244"/>
      <c r="AU204" s="241">
        <f t="shared" si="172"/>
        <v>4.7620000000000003E-2</v>
      </c>
      <c r="AV204" s="241">
        <f t="shared" si="193"/>
        <v>3.9683333333333333E-3</v>
      </c>
      <c r="AW204" s="240">
        <f>VLOOKUP(AY204,[2]תחזיות!$B$4:$H$1000,7)</f>
        <v>2.1474910000000111E-2</v>
      </c>
      <c r="AX204" s="134">
        <f t="shared" si="17"/>
        <v>1.7895758333333425E-3</v>
      </c>
      <c r="AY204" s="237">
        <v>152</v>
      </c>
      <c r="AZ204" s="242">
        <f t="shared" si="194"/>
        <v>0</v>
      </c>
      <c r="BA204" s="242">
        <f t="shared" si="221"/>
        <v>0</v>
      </c>
      <c r="BB204" s="242">
        <f t="shared" si="18"/>
        <v>0</v>
      </c>
      <c r="BC204" s="242">
        <f t="shared" si="195"/>
        <v>0</v>
      </c>
      <c r="BD204" s="243">
        <f t="shared" si="196"/>
        <v>0</v>
      </c>
      <c r="BE204" s="245"/>
      <c r="BF204" s="245"/>
      <c r="BG204" s="245"/>
      <c r="BH204" s="240">
        <f>VLOOKUP(BJ204,[2]תחזיות!$B$4:$H$1000,6)</f>
        <v>1.1483909090909149E-2</v>
      </c>
      <c r="BI204" s="134">
        <f t="shared" si="19"/>
        <v>9.569924242424291E-4</v>
      </c>
      <c r="BJ204" s="237">
        <v>152</v>
      </c>
      <c r="BK204" s="242">
        <f t="shared" si="197"/>
        <v>0</v>
      </c>
      <c r="BL204" s="242">
        <f t="shared" si="222"/>
        <v>0</v>
      </c>
      <c r="BM204" s="242">
        <f t="shared" si="20"/>
        <v>0</v>
      </c>
      <c r="BN204" s="242">
        <f t="shared" si="65"/>
        <v>0</v>
      </c>
      <c r="BO204" s="243">
        <f t="shared" si="198"/>
        <v>0</v>
      </c>
      <c r="BP204" s="245"/>
      <c r="BQ204" s="246">
        <f>VLOOKUP(BT204,[2]תחזיות!$B$4:$E$1000,2)</f>
        <v>3.4399379999999917E-2</v>
      </c>
      <c r="BR204" s="134">
        <f t="shared" si="21"/>
        <v>2.4499483333333262E-3</v>
      </c>
      <c r="BS204" s="3">
        <f t="shared" si="199"/>
        <v>4593</v>
      </c>
      <c r="BT204" s="237">
        <v>152</v>
      </c>
      <c r="BU204" s="238">
        <f t="shared" si="200"/>
        <v>85691.335842131841</v>
      </c>
      <c r="BV204" s="238">
        <f t="shared" si="201"/>
        <v>1222.5012176210269</v>
      </c>
      <c r="BW204" s="238">
        <f t="shared" si="22"/>
        <v>1012.5618721934896</v>
      </c>
      <c r="BX204" s="238">
        <f t="shared" si="23"/>
        <v>209.93934542753723</v>
      </c>
      <c r="BY204" s="239">
        <f t="shared" si="202"/>
        <v>177071.18611038095</v>
      </c>
      <c r="CA204" s="246">
        <f>VLOOKUP(CD204,[2]תחזיות!$B$4:$E$1000,4)</f>
        <v>4.5407181599999895E-2</v>
      </c>
      <c r="CB204" s="134">
        <f t="shared" si="24"/>
        <v>3.3672651333333248E-3</v>
      </c>
      <c r="CC204" s="3">
        <f t="shared" si="203"/>
        <v>4593</v>
      </c>
      <c r="CD204" s="237">
        <v>152</v>
      </c>
      <c r="CE204" s="238">
        <f t="shared" si="204"/>
        <v>89668.951698628662</v>
      </c>
      <c r="CF204" s="238">
        <f t="shared" si="205"/>
        <v>1323.9666158812513</v>
      </c>
      <c r="CG204" s="238">
        <f t="shared" si="25"/>
        <v>1022.0274812839091</v>
      </c>
      <c r="CH204" s="238">
        <f t="shared" si="26"/>
        <v>301.93913459734227</v>
      </c>
      <c r="CI204" s="239">
        <f t="shared" si="206"/>
        <v>189075.84069259564</v>
      </c>
      <c r="CJ204" s="1"/>
      <c r="CK204" s="246">
        <f>VLOOKUP(CN204,[2]תחזיות!$B$4:$E$1000,3)</f>
        <v>2.9912504347826017E-2</v>
      </c>
      <c r="CL204" s="134">
        <f t="shared" si="27"/>
        <v>2.0760420289855012E-3</v>
      </c>
      <c r="CM204" s="3">
        <f t="shared" si="207"/>
        <v>4593</v>
      </c>
      <c r="CN204" s="237">
        <v>152</v>
      </c>
      <c r="CO204" s="238">
        <f t="shared" si="208"/>
        <v>84271.01130962868</v>
      </c>
      <c r="CP204" s="238">
        <f t="shared" si="223"/>
        <v>1185.3665998627055</v>
      </c>
      <c r="CQ204" s="238">
        <f t="shared" si="28"/>
        <v>1010.4164385588039</v>
      </c>
      <c r="CR204" s="238">
        <f t="shared" si="29"/>
        <v>174.95016130390164</v>
      </c>
      <c r="CS204" s="239">
        <f t="shared" si="209"/>
        <v>173227.02126765792</v>
      </c>
      <c r="CT204" s="1"/>
      <c r="CU204" s="237">
        <v>152</v>
      </c>
      <c r="CV204" s="238">
        <f t="shared" si="168"/>
        <v>216404.82391617558</v>
      </c>
      <c r="CW204" s="238">
        <f t="shared" si="168"/>
        <v>4643.0421716493438</v>
      </c>
      <c r="CX204" s="238">
        <f t="shared" si="168"/>
        <v>4137.6222836063953</v>
      </c>
      <c r="CY204" s="238">
        <f t="shared" si="168"/>
        <v>505.41988804294817</v>
      </c>
      <c r="CZ204" s="238">
        <f t="shared" si="168"/>
        <v>694014.93614443485</v>
      </c>
      <c r="DB204" s="237">
        <v>152</v>
      </c>
      <c r="DC204" s="238">
        <f t="shared" si="169"/>
        <v>221195.11540643781</v>
      </c>
      <c r="DD204" s="238">
        <f t="shared" si="169"/>
        <v>4773.1875131462657</v>
      </c>
      <c r="DE204" s="238">
        <f t="shared" si="169"/>
        <v>4174.5074362237374</v>
      </c>
      <c r="DF204" s="238">
        <f t="shared" si="169"/>
        <v>598.68007692252831</v>
      </c>
      <c r="DG204" s="238">
        <f t="shared" si="169"/>
        <v>707951.38768003904</v>
      </c>
      <c r="DH204" s="247"/>
      <c r="DI204" s="237">
        <v>152</v>
      </c>
      <c r="DJ204" s="238">
        <f t="shared" si="170"/>
        <v>214884.77636951697</v>
      </c>
      <c r="DK204" s="238">
        <f t="shared" si="170"/>
        <v>4602.3882526267307</v>
      </c>
      <c r="DL204" s="238">
        <f t="shared" si="170"/>
        <v>4132.1122117154828</v>
      </c>
      <c r="DM204" s="238">
        <f t="shared" si="170"/>
        <v>470.27604091124749</v>
      </c>
      <c r="DN204" s="238">
        <f t="shared" si="170"/>
        <v>689929.40737728612</v>
      </c>
      <c r="DP204" s="3">
        <f t="shared" si="210"/>
        <v>4593</v>
      </c>
      <c r="DQ204" s="237">
        <v>152</v>
      </c>
      <c r="DR204" s="238">
        <f t="shared" si="211"/>
        <v>0</v>
      </c>
      <c r="DS204" s="238">
        <f t="shared" si="212"/>
        <v>0</v>
      </c>
      <c r="DT204" s="238">
        <f t="shared" si="33"/>
        <v>0</v>
      </c>
      <c r="DU204" s="238">
        <f t="shared" si="213"/>
        <v>0</v>
      </c>
      <c r="DV204" s="239">
        <f t="shared" si="224"/>
        <v>0</v>
      </c>
      <c r="DX204" s="241">
        <f t="shared" si="173"/>
        <v>5.0099999999999999E-2</v>
      </c>
      <c r="DY204" s="241">
        <f t="shared" si="214"/>
        <v>4.1749999999999999E-3</v>
      </c>
      <c r="DZ204" s="237">
        <v>152</v>
      </c>
      <c r="EA204" s="242">
        <f t="shared" si="225"/>
        <v>0</v>
      </c>
      <c r="EB204" s="242">
        <f t="shared" si="226"/>
        <v>0</v>
      </c>
      <c r="EC204" s="242">
        <f t="shared" si="34"/>
        <v>0</v>
      </c>
      <c r="ED204" s="242">
        <f t="shared" si="177"/>
        <v>0</v>
      </c>
      <c r="EE204" s="243">
        <f t="shared" si="215"/>
        <v>0</v>
      </c>
      <c r="EF204" s="248"/>
      <c r="EG204" s="241">
        <f t="shared" si="174"/>
        <v>5.4599999999999996E-2</v>
      </c>
      <c r="EH204" s="241">
        <f t="shared" si="216"/>
        <v>4.5499999999999994E-3</v>
      </c>
      <c r="EI204" s="237">
        <v>152</v>
      </c>
      <c r="EJ204" s="242">
        <f t="shared" si="227"/>
        <v>0</v>
      </c>
      <c r="EK204" s="242">
        <f t="shared" si="228"/>
        <v>0</v>
      </c>
      <c r="EL204" s="242">
        <f t="shared" si="36"/>
        <v>0</v>
      </c>
      <c r="EM204" s="242">
        <f t="shared" si="178"/>
        <v>0</v>
      </c>
      <c r="EN204" s="243">
        <f t="shared" si="217"/>
        <v>0</v>
      </c>
      <c r="EO204" s="248"/>
      <c r="EP204" s="241">
        <f t="shared" si="175"/>
        <v>3.4599999999999999E-2</v>
      </c>
      <c r="EQ204" s="241">
        <f t="shared" si="218"/>
        <v>2.8833333333333332E-3</v>
      </c>
      <c r="ER204" s="237">
        <v>152</v>
      </c>
      <c r="ES204" s="242">
        <f t="shared" si="229"/>
        <v>0</v>
      </c>
      <c r="ET204" s="242">
        <f t="shared" si="230"/>
        <v>0</v>
      </c>
      <c r="EU204" s="242">
        <f t="shared" si="38"/>
        <v>0</v>
      </c>
      <c r="EV204" s="242">
        <f t="shared" si="179"/>
        <v>0</v>
      </c>
      <c r="EW204" s="243">
        <f t="shared" si="219"/>
        <v>0</v>
      </c>
    </row>
    <row r="205" spans="1:153" ht="14.25" customHeight="1" thickBot="1" x14ac:dyDescent="0.25">
      <c r="A205" s="3">
        <f t="shared" si="180"/>
        <v>4624</v>
      </c>
      <c r="B205" s="237">
        <v>153</v>
      </c>
      <c r="C205" s="238">
        <f t="shared" si="181"/>
        <v>120050.88788906511</v>
      </c>
      <c r="D205" s="238">
        <f t="shared" si="5"/>
        <v>3145.2470524113855</v>
      </c>
      <c r="E205" s="238">
        <f t="shared" si="6"/>
        <v>2868.4630608893749</v>
      </c>
      <c r="F205" s="238">
        <f t="shared" si="7"/>
        <v>276.78399152201052</v>
      </c>
      <c r="G205" s="239">
        <f t="shared" si="182"/>
        <v>481222.79901894083</v>
      </c>
      <c r="I205" s="240">
        <f>VLOOKUP(K205,[2]תחזיות!$B$4:$H$1000,5)</f>
        <v>1.2645300000000066E-2</v>
      </c>
      <c r="J205" s="134">
        <f t="shared" si="8"/>
        <v>1.0537750000000055E-3</v>
      </c>
      <c r="K205" s="237">
        <v>153</v>
      </c>
      <c r="L205" s="242">
        <f t="shared" si="183"/>
        <v>7545.4826445406052</v>
      </c>
      <c r="M205" s="242">
        <f t="shared" si="44"/>
        <v>275.58399944810782</v>
      </c>
      <c r="N205" s="242">
        <f t="shared" si="9"/>
        <v>263.88151479106568</v>
      </c>
      <c r="O205" s="242">
        <f t="shared" si="10"/>
        <v>11.702484657042135</v>
      </c>
      <c r="P205" s="243">
        <f t="shared" si="184"/>
        <v>39141.782066972519</v>
      </c>
      <c r="Q205" s="244"/>
      <c r="R205" s="240">
        <f>VLOOKUP(T205,[2]תחזיות!$B$4:$H$1000,7)</f>
        <v>2.1497010000000111E-2</v>
      </c>
      <c r="S205" s="134">
        <f t="shared" si="11"/>
        <v>1.7914175000000093E-3</v>
      </c>
      <c r="T205" s="237">
        <v>153</v>
      </c>
      <c r="U205" s="242">
        <f t="shared" si="185"/>
        <v>8337.7054659635505</v>
      </c>
      <c r="V205" s="242">
        <f t="shared" si="47"/>
        <v>304.51838891884148</v>
      </c>
      <c r="W205" s="242">
        <f t="shared" si="12"/>
        <v>291.58722534894434</v>
      </c>
      <c r="X205" s="242">
        <f t="shared" si="48"/>
        <v>12.931163569897166</v>
      </c>
      <c r="Y205" s="243">
        <f t="shared" si="186"/>
        <v>41102.513409832856</v>
      </c>
      <c r="Z205" s="245"/>
      <c r="AA205" s="240">
        <f>VLOOKUP(AC205,[2]תחזיות!$B$4:$H$1000,6)</f>
        <v>1.1495727272727331E-2</v>
      </c>
      <c r="AB205" s="134">
        <f t="shared" si="13"/>
        <v>9.5797727272727755E-4</v>
      </c>
      <c r="AC205" s="237">
        <v>153</v>
      </c>
      <c r="AD205" s="242">
        <f t="shared" si="187"/>
        <v>7448.3098803277207</v>
      </c>
      <c r="AE205" s="242">
        <f t="shared" si="51"/>
        <v>272.0349542430817</v>
      </c>
      <c r="AF205" s="242">
        <f t="shared" si="14"/>
        <v>260.48317734535124</v>
      </c>
      <c r="AG205" s="242">
        <f t="shared" si="52"/>
        <v>11.551776897730486</v>
      </c>
      <c r="AH205" s="243">
        <f t="shared" si="188"/>
        <v>38896.869097341834</v>
      </c>
      <c r="AI205" s="245"/>
      <c r="AJ205" s="241">
        <f t="shared" si="171"/>
        <v>4.2819999999999997E-2</v>
      </c>
      <c r="AK205" s="241">
        <f t="shared" si="189"/>
        <v>3.5683333333333331E-3</v>
      </c>
      <c r="AL205" s="240">
        <f>VLOOKUP(AN205,[2]תחזיות!$B$4:$H$1000,5)</f>
        <v>1.2645300000000066E-2</v>
      </c>
      <c r="AM205" s="134">
        <f t="shared" si="176"/>
        <v>1.0537750000000055E-3</v>
      </c>
      <c r="AN205" s="237">
        <v>153</v>
      </c>
      <c r="AO205" s="242">
        <f t="shared" si="190"/>
        <v>0</v>
      </c>
      <c r="AP205" s="242">
        <f t="shared" si="220"/>
        <v>0</v>
      </c>
      <c r="AQ205" s="242">
        <f t="shared" si="16"/>
        <v>0</v>
      </c>
      <c r="AR205" s="242">
        <f t="shared" si="191"/>
        <v>0</v>
      </c>
      <c r="AS205" s="243">
        <f t="shared" si="192"/>
        <v>0</v>
      </c>
      <c r="AT205" s="244"/>
      <c r="AU205" s="241">
        <f t="shared" si="172"/>
        <v>4.7620000000000003E-2</v>
      </c>
      <c r="AV205" s="241">
        <f t="shared" si="193"/>
        <v>3.9683333333333333E-3</v>
      </c>
      <c r="AW205" s="240">
        <f>VLOOKUP(AY205,[2]תחזיות!$B$4:$H$1000,7)</f>
        <v>2.1497010000000111E-2</v>
      </c>
      <c r="AX205" s="134">
        <f t="shared" si="17"/>
        <v>1.7914175000000093E-3</v>
      </c>
      <c r="AY205" s="237">
        <v>153</v>
      </c>
      <c r="AZ205" s="242">
        <f t="shared" si="194"/>
        <v>0</v>
      </c>
      <c r="BA205" s="242">
        <f t="shared" si="221"/>
        <v>0</v>
      </c>
      <c r="BB205" s="242">
        <f t="shared" si="18"/>
        <v>0</v>
      </c>
      <c r="BC205" s="242">
        <f t="shared" si="195"/>
        <v>0</v>
      </c>
      <c r="BD205" s="243">
        <f t="shared" si="196"/>
        <v>0</v>
      </c>
      <c r="BE205" s="245"/>
      <c r="BF205" s="245"/>
      <c r="BG205" s="245"/>
      <c r="BH205" s="240">
        <f>VLOOKUP(BJ205,[2]תחזיות!$B$4:$H$1000,6)</f>
        <v>1.1495727272727331E-2</v>
      </c>
      <c r="BI205" s="134">
        <f t="shared" si="19"/>
        <v>9.5797727272727755E-4</v>
      </c>
      <c r="BJ205" s="237">
        <v>153</v>
      </c>
      <c r="BK205" s="242">
        <f t="shared" si="197"/>
        <v>0</v>
      </c>
      <c r="BL205" s="242">
        <f t="shared" si="222"/>
        <v>0</v>
      </c>
      <c r="BM205" s="242">
        <f t="shared" si="20"/>
        <v>0</v>
      </c>
      <c r="BN205" s="242">
        <f t="shared" si="65"/>
        <v>0</v>
      </c>
      <c r="BO205" s="243">
        <f t="shared" si="198"/>
        <v>0</v>
      </c>
      <c r="BP205" s="245"/>
      <c r="BQ205" s="246">
        <f>VLOOKUP(BT205,[2]תחזיות!$B$4:$E$1000,2)</f>
        <v>3.4515379999999915E-2</v>
      </c>
      <c r="BR205" s="134">
        <f t="shared" si="21"/>
        <v>2.4596149999999927E-3</v>
      </c>
      <c r="BS205" s="3">
        <f t="shared" si="199"/>
        <v>4624</v>
      </c>
      <c r="BT205" s="237">
        <v>153</v>
      </c>
      <c r="BU205" s="238">
        <f t="shared" si="200"/>
        <v>84678.773969938353</v>
      </c>
      <c r="BV205" s="238">
        <f t="shared" si="201"/>
        <v>1222.9412553903221</v>
      </c>
      <c r="BW205" s="238">
        <f t="shared" si="22"/>
        <v>1014.6640727522529</v>
      </c>
      <c r="BX205" s="238">
        <f t="shared" si="23"/>
        <v>208.27718263806929</v>
      </c>
      <c r="BY205" s="239">
        <f t="shared" si="202"/>
        <v>178294.12736577127</v>
      </c>
      <c r="CA205" s="246">
        <f>VLOOKUP(CD205,[2]תחזיות!$B$4:$E$1000,4)</f>
        <v>4.5560301599999888E-2</v>
      </c>
      <c r="CB205" s="134">
        <f t="shared" si="24"/>
        <v>3.380025133333324E-3</v>
      </c>
      <c r="CC205" s="3">
        <f t="shared" si="203"/>
        <v>4624</v>
      </c>
      <c r="CD205" s="237">
        <v>153</v>
      </c>
      <c r="CE205" s="238">
        <f t="shared" si="204"/>
        <v>88646.924217344756</v>
      </c>
      <c r="CF205" s="238">
        <f t="shared" si="205"/>
        <v>1324.5877262389874</v>
      </c>
      <c r="CG205" s="238">
        <f t="shared" si="25"/>
        <v>1024.9588943916676</v>
      </c>
      <c r="CH205" s="238">
        <f t="shared" si="26"/>
        <v>299.62883184731976</v>
      </c>
      <c r="CI205" s="239">
        <f t="shared" si="206"/>
        <v>190400.42841883464</v>
      </c>
      <c r="CJ205" s="1"/>
      <c r="CK205" s="246">
        <f>VLOOKUP(CN205,[2]תחזיות!$B$4:$E$1000,3)</f>
        <v>3.0013373913043408E-2</v>
      </c>
      <c r="CL205" s="134">
        <f t="shared" si="27"/>
        <v>2.0844478260869507E-3</v>
      </c>
      <c r="CM205" s="3">
        <f t="shared" si="207"/>
        <v>4624</v>
      </c>
      <c r="CN205" s="237">
        <v>153</v>
      </c>
      <c r="CO205" s="238">
        <f t="shared" si="208"/>
        <v>83260.594871069872</v>
      </c>
      <c r="CP205" s="238">
        <f t="shared" si="223"/>
        <v>1185.7395343734993</v>
      </c>
      <c r="CQ205" s="238">
        <f t="shared" si="28"/>
        <v>1012.1871683957913</v>
      </c>
      <c r="CR205" s="238">
        <f t="shared" si="29"/>
        <v>173.55236597770792</v>
      </c>
      <c r="CS205" s="239">
        <f t="shared" si="209"/>
        <v>174412.76080203144</v>
      </c>
      <c r="CT205" s="1"/>
      <c r="CU205" s="237">
        <v>153</v>
      </c>
      <c r="CV205" s="238">
        <f t="shared" si="168"/>
        <v>212275.14450354408</v>
      </c>
      <c r="CW205" s="238">
        <f t="shared" si="168"/>
        <v>4643.7723072498156</v>
      </c>
      <c r="CX205" s="238">
        <f t="shared" si="168"/>
        <v>4147.008648432693</v>
      </c>
      <c r="CY205" s="238">
        <f t="shared" si="168"/>
        <v>496.76365881712195</v>
      </c>
      <c r="CZ205" s="238">
        <f t="shared" si="168"/>
        <v>698658.70845168456</v>
      </c>
      <c r="DB205" s="237">
        <v>153</v>
      </c>
      <c r="DC205" s="238">
        <f t="shared" si="169"/>
        <v>217035.51757237341</v>
      </c>
      <c r="DD205" s="238">
        <f t="shared" si="169"/>
        <v>4774.3531675692147</v>
      </c>
      <c r="DE205" s="238">
        <f t="shared" si="169"/>
        <v>4185.009180629987</v>
      </c>
      <c r="DF205" s="238">
        <f t="shared" si="169"/>
        <v>589.34398693922742</v>
      </c>
      <c r="DG205" s="238">
        <f t="shared" si="169"/>
        <v>712725.74084760831</v>
      </c>
      <c r="DH205" s="247"/>
      <c r="DI205" s="237">
        <v>153</v>
      </c>
      <c r="DJ205" s="238">
        <f t="shared" si="170"/>
        <v>210759.79264046269</v>
      </c>
      <c r="DK205" s="238">
        <f t="shared" si="170"/>
        <v>4603.021541027967</v>
      </c>
      <c r="DL205" s="238">
        <f t="shared" si="170"/>
        <v>4141.1334066305171</v>
      </c>
      <c r="DM205" s="238">
        <f t="shared" si="170"/>
        <v>461.88813439744888</v>
      </c>
      <c r="DN205" s="238">
        <f t="shared" si="170"/>
        <v>694532.42891831417</v>
      </c>
      <c r="DP205" s="3">
        <f t="shared" si="210"/>
        <v>4624</v>
      </c>
      <c r="DQ205" s="237">
        <v>153</v>
      </c>
      <c r="DR205" s="238">
        <f t="shared" si="211"/>
        <v>0</v>
      </c>
      <c r="DS205" s="238">
        <f t="shared" si="212"/>
        <v>0</v>
      </c>
      <c r="DT205" s="238">
        <f t="shared" si="33"/>
        <v>0</v>
      </c>
      <c r="DU205" s="238">
        <f t="shared" si="213"/>
        <v>0</v>
      </c>
      <c r="DV205" s="239">
        <f t="shared" si="224"/>
        <v>0</v>
      </c>
      <c r="DX205" s="241">
        <f t="shared" si="173"/>
        <v>5.0099999999999999E-2</v>
      </c>
      <c r="DY205" s="241">
        <f t="shared" si="214"/>
        <v>4.1749999999999999E-3</v>
      </c>
      <c r="DZ205" s="237">
        <v>153</v>
      </c>
      <c r="EA205" s="242">
        <f t="shared" si="225"/>
        <v>0</v>
      </c>
      <c r="EB205" s="242">
        <f t="shared" si="226"/>
        <v>0</v>
      </c>
      <c r="EC205" s="242">
        <f t="shared" si="34"/>
        <v>0</v>
      </c>
      <c r="ED205" s="242">
        <f t="shared" si="177"/>
        <v>0</v>
      </c>
      <c r="EE205" s="243">
        <f t="shared" si="215"/>
        <v>0</v>
      </c>
      <c r="EF205" s="248"/>
      <c r="EG205" s="241">
        <f t="shared" si="174"/>
        <v>5.4599999999999996E-2</v>
      </c>
      <c r="EH205" s="241">
        <f t="shared" si="216"/>
        <v>4.5499999999999994E-3</v>
      </c>
      <c r="EI205" s="237">
        <v>153</v>
      </c>
      <c r="EJ205" s="242">
        <f t="shared" si="227"/>
        <v>0</v>
      </c>
      <c r="EK205" s="242">
        <f t="shared" si="228"/>
        <v>0</v>
      </c>
      <c r="EL205" s="242">
        <f t="shared" si="36"/>
        <v>0</v>
      </c>
      <c r="EM205" s="242">
        <f t="shared" si="178"/>
        <v>0</v>
      </c>
      <c r="EN205" s="243">
        <f t="shared" si="217"/>
        <v>0</v>
      </c>
      <c r="EO205" s="248"/>
      <c r="EP205" s="241">
        <f t="shared" si="175"/>
        <v>3.4599999999999999E-2</v>
      </c>
      <c r="EQ205" s="241">
        <f t="shared" si="218"/>
        <v>2.8833333333333332E-3</v>
      </c>
      <c r="ER205" s="237">
        <v>153</v>
      </c>
      <c r="ES205" s="242">
        <f t="shared" si="229"/>
        <v>0</v>
      </c>
      <c r="ET205" s="242">
        <f t="shared" si="230"/>
        <v>0</v>
      </c>
      <c r="EU205" s="242">
        <f t="shared" si="38"/>
        <v>0</v>
      </c>
      <c r="EV205" s="242">
        <f t="shared" si="179"/>
        <v>0</v>
      </c>
      <c r="EW205" s="243">
        <f t="shared" si="219"/>
        <v>0</v>
      </c>
    </row>
    <row r="206" spans="1:153" ht="14.25" customHeight="1" thickBot="1" x14ac:dyDescent="0.25">
      <c r="A206" s="3">
        <f t="shared" si="180"/>
        <v>4655</v>
      </c>
      <c r="B206" s="237">
        <v>154</v>
      </c>
      <c r="C206" s="238">
        <f t="shared" si="181"/>
        <v>117182.42482817573</v>
      </c>
      <c r="D206" s="238">
        <f t="shared" si="5"/>
        <v>3145.2470524113855</v>
      </c>
      <c r="E206" s="238">
        <f t="shared" si="6"/>
        <v>2875.0764618353141</v>
      </c>
      <c r="F206" s="238">
        <f t="shared" si="7"/>
        <v>270.17059057607116</v>
      </c>
      <c r="G206" s="239">
        <f t="shared" si="182"/>
        <v>484368.0460713522</v>
      </c>
      <c r="I206" s="240">
        <f>VLOOKUP(K206,[2]תחזיות!$B$4:$H$1000,5)</f>
        <v>1.2658300000000067E-2</v>
      </c>
      <c r="J206" s="134">
        <f t="shared" si="8"/>
        <v>1.0548583333333389E-3</v>
      </c>
      <c r="K206" s="237">
        <v>154</v>
      </c>
      <c r="L206" s="242">
        <f t="shared" si="183"/>
        <v>7289.2821873812663</v>
      </c>
      <c r="M206" s="242">
        <f t="shared" si="44"/>
        <v>275.87470152645903</v>
      </c>
      <c r="N206" s="242">
        <f t="shared" si="9"/>
        <v>264.56956480065941</v>
      </c>
      <c r="O206" s="242">
        <f t="shared" si="10"/>
        <v>11.305136725799642</v>
      </c>
      <c r="P206" s="243">
        <f t="shared" si="184"/>
        <v>39417.656768498979</v>
      </c>
      <c r="Q206" s="244"/>
      <c r="R206" s="240">
        <f>VLOOKUP(T206,[2]תחזיות!$B$4:$H$1000,7)</f>
        <v>2.1519110000000112E-2</v>
      </c>
      <c r="S206" s="134">
        <f t="shared" si="11"/>
        <v>1.7932591666666761E-3</v>
      </c>
      <c r="T206" s="237">
        <v>154</v>
      </c>
      <c r="U206" s="242">
        <f t="shared" si="185"/>
        <v>8060.5470159056731</v>
      </c>
      <c r="V206" s="242">
        <f t="shared" si="47"/>
        <v>305.06446931118876</v>
      </c>
      <c r="W206" s="242">
        <f t="shared" si="12"/>
        <v>292.56315796707582</v>
      </c>
      <c r="X206" s="242">
        <f t="shared" si="48"/>
        <v>12.501311344112958</v>
      </c>
      <c r="Y206" s="243">
        <f t="shared" si="186"/>
        <v>41407.577879144046</v>
      </c>
      <c r="Z206" s="245"/>
      <c r="AA206" s="240">
        <f>VLOOKUP(AC206,[2]תחזיות!$B$4:$H$1000,6)</f>
        <v>1.1507545454545515E-2</v>
      </c>
      <c r="AB206" s="134">
        <f t="shared" si="13"/>
        <v>9.5896212121212622E-4</v>
      </c>
      <c r="AC206" s="237">
        <v>154</v>
      </c>
      <c r="AD206" s="242">
        <f t="shared" si="187"/>
        <v>7194.7195565243655</v>
      </c>
      <c r="AE206" s="242">
        <f t="shared" si="51"/>
        <v>272.29582545984641</v>
      </c>
      <c r="AF206" s="242">
        <f t="shared" si="14"/>
        <v>261.13734836986652</v>
      </c>
      <c r="AG206" s="242">
        <f t="shared" si="52"/>
        <v>11.158477089979913</v>
      </c>
      <c r="AH206" s="243">
        <f t="shared" si="188"/>
        <v>39169.164922801683</v>
      </c>
      <c r="AI206" s="245"/>
      <c r="AJ206" s="241">
        <f t="shared" si="171"/>
        <v>4.2819999999999997E-2</v>
      </c>
      <c r="AK206" s="241">
        <f t="shared" si="189"/>
        <v>3.5683333333333331E-3</v>
      </c>
      <c r="AL206" s="240">
        <f>VLOOKUP(AN206,[2]תחזיות!$B$4:$H$1000,5)</f>
        <v>1.2658300000000067E-2</v>
      </c>
      <c r="AM206" s="134">
        <f t="shared" si="176"/>
        <v>1.0548583333333389E-3</v>
      </c>
      <c r="AN206" s="237">
        <v>154</v>
      </c>
      <c r="AO206" s="242">
        <f t="shared" si="190"/>
        <v>0</v>
      </c>
      <c r="AP206" s="242">
        <f t="shared" si="220"/>
        <v>0</v>
      </c>
      <c r="AQ206" s="242">
        <f t="shared" si="16"/>
        <v>0</v>
      </c>
      <c r="AR206" s="242">
        <f t="shared" si="191"/>
        <v>0</v>
      </c>
      <c r="AS206" s="243">
        <f t="shared" si="192"/>
        <v>0</v>
      </c>
      <c r="AT206" s="244"/>
      <c r="AU206" s="241">
        <f t="shared" si="172"/>
        <v>4.7620000000000003E-2</v>
      </c>
      <c r="AV206" s="241">
        <f t="shared" si="193"/>
        <v>3.9683333333333333E-3</v>
      </c>
      <c r="AW206" s="240">
        <f>VLOOKUP(AY206,[2]תחזיות!$B$4:$H$1000,7)</f>
        <v>2.1519110000000112E-2</v>
      </c>
      <c r="AX206" s="134">
        <f t="shared" si="17"/>
        <v>1.7932591666666761E-3</v>
      </c>
      <c r="AY206" s="237">
        <v>154</v>
      </c>
      <c r="AZ206" s="242">
        <f t="shared" si="194"/>
        <v>0</v>
      </c>
      <c r="BA206" s="242">
        <f t="shared" si="221"/>
        <v>0</v>
      </c>
      <c r="BB206" s="242">
        <f t="shared" si="18"/>
        <v>0</v>
      </c>
      <c r="BC206" s="242">
        <f t="shared" si="195"/>
        <v>0</v>
      </c>
      <c r="BD206" s="243">
        <f t="shared" si="196"/>
        <v>0</v>
      </c>
      <c r="BE206" s="245"/>
      <c r="BF206" s="245"/>
      <c r="BG206" s="245"/>
      <c r="BH206" s="240">
        <f>VLOOKUP(BJ206,[2]תחזיות!$B$4:$H$1000,6)</f>
        <v>1.1507545454545515E-2</v>
      </c>
      <c r="BI206" s="134">
        <f t="shared" si="19"/>
        <v>9.5896212121212622E-4</v>
      </c>
      <c r="BJ206" s="237">
        <v>154</v>
      </c>
      <c r="BK206" s="242">
        <f t="shared" si="197"/>
        <v>0</v>
      </c>
      <c r="BL206" s="242">
        <f t="shared" si="222"/>
        <v>0</v>
      </c>
      <c r="BM206" s="242">
        <f t="shared" si="20"/>
        <v>0</v>
      </c>
      <c r="BN206" s="242">
        <f t="shared" si="65"/>
        <v>0</v>
      </c>
      <c r="BO206" s="243">
        <f t="shared" si="198"/>
        <v>0</v>
      </c>
      <c r="BP206" s="245"/>
      <c r="BQ206" s="246">
        <f>VLOOKUP(BT206,[2]תחזיות!$B$4:$E$1000,2)</f>
        <v>3.4631379999999913E-2</v>
      </c>
      <c r="BR206" s="134">
        <f t="shared" si="21"/>
        <v>2.4692816666666592E-3</v>
      </c>
      <c r="BS206" s="3">
        <f t="shared" si="199"/>
        <v>4655</v>
      </c>
      <c r="BT206" s="237">
        <v>154</v>
      </c>
      <c r="BU206" s="238">
        <f t="shared" si="200"/>
        <v>83664.109897186107</v>
      </c>
      <c r="BV206" s="238">
        <f t="shared" si="201"/>
        <v>1223.3758591582825</v>
      </c>
      <c r="BW206" s="238">
        <f t="shared" si="22"/>
        <v>1016.7856064311763</v>
      </c>
      <c r="BX206" s="238">
        <f t="shared" si="23"/>
        <v>206.59025272710625</v>
      </c>
      <c r="BY206" s="239">
        <f t="shared" si="202"/>
        <v>179517.50322492956</v>
      </c>
      <c r="CA206" s="246">
        <f>VLOOKUP(CD206,[2]תחזיות!$B$4:$E$1000,4)</f>
        <v>4.5713421599999887E-2</v>
      </c>
      <c r="CB206" s="134">
        <f t="shared" si="24"/>
        <v>3.3927851333333241E-3</v>
      </c>
      <c r="CC206" s="3">
        <f t="shared" si="203"/>
        <v>4655</v>
      </c>
      <c r="CD206" s="237">
        <v>154</v>
      </c>
      <c r="CE206" s="238">
        <f t="shared" si="204"/>
        <v>87621.965322953096</v>
      </c>
      <c r="CF206" s="238">
        <f t="shared" si="205"/>
        <v>1325.2013063569946</v>
      </c>
      <c r="CG206" s="238">
        <f t="shared" si="25"/>
        <v>1027.9188050558312</v>
      </c>
      <c r="CH206" s="238">
        <f t="shared" si="26"/>
        <v>297.28250130116334</v>
      </c>
      <c r="CI206" s="239">
        <f t="shared" si="206"/>
        <v>191725.62972519163</v>
      </c>
      <c r="CJ206" s="1"/>
      <c r="CK206" s="246">
        <f>VLOOKUP(CN206,[2]תחזיות!$B$4:$E$1000,3)</f>
        <v>3.0114243478260798E-2</v>
      </c>
      <c r="CL206" s="134">
        <f t="shared" si="27"/>
        <v>2.0928536231883997E-3</v>
      </c>
      <c r="CM206" s="3">
        <f t="shared" si="207"/>
        <v>4655</v>
      </c>
      <c r="CN206" s="237">
        <v>154</v>
      </c>
      <c r="CO206" s="238">
        <f t="shared" si="208"/>
        <v>82248.407702674085</v>
      </c>
      <c r="CP206" s="238">
        <f t="shared" si="223"/>
        <v>1186.1078292646582</v>
      </c>
      <c r="CQ206" s="238">
        <f t="shared" si="28"/>
        <v>1013.9739512026401</v>
      </c>
      <c r="CR206" s="238">
        <f t="shared" si="29"/>
        <v>172.13387806201814</v>
      </c>
      <c r="CS206" s="239">
        <f t="shared" si="209"/>
        <v>175598.86863129609</v>
      </c>
      <c r="CT206" s="1"/>
      <c r="CU206" s="237">
        <v>154</v>
      </c>
      <c r="CV206" s="238">
        <f t="shared" si="168"/>
        <v>208135.81691274309</v>
      </c>
      <c r="CW206" s="238">
        <f t="shared" si="168"/>
        <v>4644.4976130961277</v>
      </c>
      <c r="CX206" s="238">
        <f t="shared" si="168"/>
        <v>4156.43163306715</v>
      </c>
      <c r="CY206" s="238">
        <f t="shared" si="168"/>
        <v>488.06598002897704</v>
      </c>
      <c r="CZ206" s="238">
        <f t="shared" si="168"/>
        <v>703303.20606478071</v>
      </c>
      <c r="DB206" s="237">
        <v>154</v>
      </c>
      <c r="DC206" s="238">
        <f t="shared" si="169"/>
        <v>212864.93716703448</v>
      </c>
      <c r="DD206" s="238">
        <f t="shared" si="169"/>
        <v>4775.5128280795689</v>
      </c>
      <c r="DE206" s="238">
        <f t="shared" si="169"/>
        <v>4195.5584248582209</v>
      </c>
      <c r="DF206" s="238">
        <f t="shared" si="169"/>
        <v>579.95440322134743</v>
      </c>
      <c r="DG206" s="238">
        <f t="shared" si="169"/>
        <v>717501.25367568783</v>
      </c>
      <c r="DH206" s="247"/>
      <c r="DI206" s="237">
        <v>154</v>
      </c>
      <c r="DJ206" s="238">
        <f t="shared" si="170"/>
        <v>206625.55208737418</v>
      </c>
      <c r="DK206" s="238">
        <f t="shared" si="170"/>
        <v>4603.6507071358901</v>
      </c>
      <c r="DL206" s="238">
        <f t="shared" si="170"/>
        <v>4150.1877614078212</v>
      </c>
      <c r="DM206" s="238">
        <f t="shared" si="170"/>
        <v>453.4629457280692</v>
      </c>
      <c r="DN206" s="238">
        <f t="shared" si="170"/>
        <v>699136.07962544996</v>
      </c>
      <c r="DP206" s="3">
        <f t="shared" si="210"/>
        <v>4655</v>
      </c>
      <c r="DQ206" s="237">
        <v>154</v>
      </c>
      <c r="DR206" s="238">
        <f t="shared" si="211"/>
        <v>0</v>
      </c>
      <c r="DS206" s="238">
        <f t="shared" si="212"/>
        <v>0</v>
      </c>
      <c r="DT206" s="238">
        <f t="shared" si="33"/>
        <v>0</v>
      </c>
      <c r="DU206" s="238">
        <f t="shared" si="213"/>
        <v>0</v>
      </c>
      <c r="DV206" s="239">
        <f t="shared" si="224"/>
        <v>0</v>
      </c>
      <c r="DX206" s="241">
        <f t="shared" si="173"/>
        <v>5.0099999999999999E-2</v>
      </c>
      <c r="DY206" s="241">
        <f t="shared" si="214"/>
        <v>4.1749999999999999E-3</v>
      </c>
      <c r="DZ206" s="237">
        <v>154</v>
      </c>
      <c r="EA206" s="242">
        <f t="shared" si="225"/>
        <v>0</v>
      </c>
      <c r="EB206" s="242">
        <f t="shared" si="226"/>
        <v>0</v>
      </c>
      <c r="EC206" s="242">
        <f t="shared" si="34"/>
        <v>0</v>
      </c>
      <c r="ED206" s="242">
        <f t="shared" si="177"/>
        <v>0</v>
      </c>
      <c r="EE206" s="243">
        <f t="shared" si="215"/>
        <v>0</v>
      </c>
      <c r="EF206" s="248"/>
      <c r="EG206" s="241">
        <f t="shared" si="174"/>
        <v>5.4599999999999996E-2</v>
      </c>
      <c r="EH206" s="241">
        <f t="shared" si="216"/>
        <v>4.5499999999999994E-3</v>
      </c>
      <c r="EI206" s="237">
        <v>154</v>
      </c>
      <c r="EJ206" s="242">
        <f t="shared" si="227"/>
        <v>0</v>
      </c>
      <c r="EK206" s="242">
        <f t="shared" si="228"/>
        <v>0</v>
      </c>
      <c r="EL206" s="242">
        <f t="shared" si="36"/>
        <v>0</v>
      </c>
      <c r="EM206" s="242">
        <f t="shared" si="178"/>
        <v>0</v>
      </c>
      <c r="EN206" s="243">
        <f t="shared" si="217"/>
        <v>0</v>
      </c>
      <c r="EO206" s="248"/>
      <c r="EP206" s="241">
        <f t="shared" si="175"/>
        <v>3.4599999999999999E-2</v>
      </c>
      <c r="EQ206" s="241">
        <f t="shared" si="218"/>
        <v>2.8833333333333332E-3</v>
      </c>
      <c r="ER206" s="237">
        <v>154</v>
      </c>
      <c r="ES206" s="242">
        <f t="shared" si="229"/>
        <v>0</v>
      </c>
      <c r="ET206" s="242">
        <f t="shared" si="230"/>
        <v>0</v>
      </c>
      <c r="EU206" s="242">
        <f t="shared" si="38"/>
        <v>0</v>
      </c>
      <c r="EV206" s="242">
        <f t="shared" si="179"/>
        <v>0</v>
      </c>
      <c r="EW206" s="243">
        <f t="shared" si="219"/>
        <v>0</v>
      </c>
    </row>
    <row r="207" spans="1:153" ht="14.25" customHeight="1" thickBot="1" x14ac:dyDescent="0.25">
      <c r="A207" s="3">
        <f t="shared" si="180"/>
        <v>4685</v>
      </c>
      <c r="B207" s="237">
        <v>155</v>
      </c>
      <c r="C207" s="238">
        <f t="shared" si="181"/>
        <v>114307.34836634042</v>
      </c>
      <c r="D207" s="238">
        <f t="shared" si="5"/>
        <v>3145.2470524113855</v>
      </c>
      <c r="E207" s="238">
        <f t="shared" si="6"/>
        <v>2881.7051103445456</v>
      </c>
      <c r="F207" s="238">
        <f t="shared" si="7"/>
        <v>263.54194206683974</v>
      </c>
      <c r="G207" s="239">
        <f t="shared" si="182"/>
        <v>487513.29312376358</v>
      </c>
      <c r="I207" s="240">
        <f>VLOOKUP(K207,[2]תחזיות!$B$4:$H$1000,5)</f>
        <v>1.2671300000000068E-2</v>
      </c>
      <c r="J207" s="134">
        <f t="shared" si="8"/>
        <v>1.0559416666666723E-3</v>
      </c>
      <c r="K207" s="237">
        <v>155</v>
      </c>
      <c r="L207" s="242">
        <f t="shared" si="183"/>
        <v>7032.1303093351489</v>
      </c>
      <c r="M207" s="242">
        <f t="shared" si="44"/>
        <v>276.16600911858006</v>
      </c>
      <c r="N207" s="242">
        <f t="shared" si="9"/>
        <v>265.25969590734269</v>
      </c>
      <c r="O207" s="242">
        <f t="shared" si="10"/>
        <v>10.906313211237377</v>
      </c>
      <c r="P207" s="243">
        <f t="shared" si="184"/>
        <v>39693.822777617555</v>
      </c>
      <c r="Q207" s="244"/>
      <c r="R207" s="240">
        <f>VLOOKUP(T207,[2]תחזיות!$B$4:$H$1000,7)</f>
        <v>2.1541210000000113E-2</v>
      </c>
      <c r="S207" s="134">
        <f t="shared" si="11"/>
        <v>1.7951008333333426E-3</v>
      </c>
      <c r="T207" s="237">
        <v>155</v>
      </c>
      <c r="U207" s="242">
        <f t="shared" si="185"/>
        <v>7781.9281722353035</v>
      </c>
      <c r="V207" s="242">
        <f t="shared" si="47"/>
        <v>305.61209079426976</v>
      </c>
      <c r="W207" s="242">
        <f t="shared" si="12"/>
        <v>293.54289663825671</v>
      </c>
      <c r="X207" s="242">
        <f t="shared" si="48"/>
        <v>12.069194156013079</v>
      </c>
      <c r="Y207" s="243">
        <f t="shared" si="186"/>
        <v>41713.189969938314</v>
      </c>
      <c r="Z207" s="245"/>
      <c r="AA207" s="240">
        <f>VLOOKUP(AC207,[2]תחזיות!$B$4:$H$1000,6)</f>
        <v>1.1519363636363697E-2</v>
      </c>
      <c r="AB207" s="134">
        <f t="shared" si="13"/>
        <v>9.5994696969697478E-4</v>
      </c>
      <c r="AC207" s="237">
        <v>155</v>
      </c>
      <c r="AD207" s="242">
        <f t="shared" si="187"/>
        <v>6940.2380793843622</v>
      </c>
      <c r="AE207" s="242">
        <f t="shared" si="51"/>
        <v>272.5572150123578</v>
      </c>
      <c r="AF207" s="242">
        <f t="shared" si="14"/>
        <v>261.79341984294223</v>
      </c>
      <c r="AG207" s="242">
        <f t="shared" si="52"/>
        <v>10.763795169415555</v>
      </c>
      <c r="AH207" s="243">
        <f t="shared" si="188"/>
        <v>39441.722137814038</v>
      </c>
      <c r="AI207" s="245"/>
      <c r="AJ207" s="241">
        <f t="shared" si="171"/>
        <v>4.2819999999999997E-2</v>
      </c>
      <c r="AK207" s="241">
        <f t="shared" si="189"/>
        <v>3.5683333333333331E-3</v>
      </c>
      <c r="AL207" s="240">
        <f>VLOOKUP(AN207,[2]תחזיות!$B$4:$H$1000,5)</f>
        <v>1.2671300000000068E-2</v>
      </c>
      <c r="AM207" s="134">
        <f t="shared" si="176"/>
        <v>1.0559416666666723E-3</v>
      </c>
      <c r="AN207" s="237">
        <v>155</v>
      </c>
      <c r="AO207" s="242">
        <f t="shared" si="190"/>
        <v>0</v>
      </c>
      <c r="AP207" s="242">
        <f t="shared" si="220"/>
        <v>0</v>
      </c>
      <c r="AQ207" s="242">
        <f t="shared" si="16"/>
        <v>0</v>
      </c>
      <c r="AR207" s="242">
        <f t="shared" si="191"/>
        <v>0</v>
      </c>
      <c r="AS207" s="243">
        <f t="shared" si="192"/>
        <v>0</v>
      </c>
      <c r="AT207" s="244"/>
      <c r="AU207" s="241">
        <f t="shared" si="172"/>
        <v>4.7620000000000003E-2</v>
      </c>
      <c r="AV207" s="241">
        <f t="shared" si="193"/>
        <v>3.9683333333333333E-3</v>
      </c>
      <c r="AW207" s="240">
        <f>VLOOKUP(AY207,[2]תחזיות!$B$4:$H$1000,7)</f>
        <v>2.1541210000000113E-2</v>
      </c>
      <c r="AX207" s="134">
        <f t="shared" si="17"/>
        <v>1.7951008333333426E-3</v>
      </c>
      <c r="AY207" s="237">
        <v>155</v>
      </c>
      <c r="AZ207" s="242">
        <f t="shared" si="194"/>
        <v>0</v>
      </c>
      <c r="BA207" s="242">
        <f t="shared" si="221"/>
        <v>0</v>
      </c>
      <c r="BB207" s="242">
        <f t="shared" si="18"/>
        <v>0</v>
      </c>
      <c r="BC207" s="242">
        <f t="shared" si="195"/>
        <v>0</v>
      </c>
      <c r="BD207" s="243">
        <f t="shared" si="196"/>
        <v>0</v>
      </c>
      <c r="BE207" s="245"/>
      <c r="BF207" s="245"/>
      <c r="BG207" s="245"/>
      <c r="BH207" s="240">
        <f>VLOOKUP(BJ207,[2]תחזיות!$B$4:$H$1000,6)</f>
        <v>1.1519363636363697E-2</v>
      </c>
      <c r="BI207" s="134">
        <f t="shared" si="19"/>
        <v>9.5994696969697478E-4</v>
      </c>
      <c r="BJ207" s="237">
        <v>155</v>
      </c>
      <c r="BK207" s="242">
        <f t="shared" si="197"/>
        <v>0</v>
      </c>
      <c r="BL207" s="242">
        <f t="shared" si="222"/>
        <v>0</v>
      </c>
      <c r="BM207" s="242">
        <f t="shared" si="20"/>
        <v>0</v>
      </c>
      <c r="BN207" s="242">
        <f t="shared" si="65"/>
        <v>0</v>
      </c>
      <c r="BO207" s="243">
        <f t="shared" si="198"/>
        <v>0</v>
      </c>
      <c r="BP207" s="245"/>
      <c r="BQ207" s="246">
        <f>VLOOKUP(BT207,[2]תחזיות!$B$4:$E$1000,2)</f>
        <v>3.4747379999999911E-2</v>
      </c>
      <c r="BR207" s="134">
        <f t="shared" si="21"/>
        <v>2.4789483333333257E-3</v>
      </c>
      <c r="BS207" s="3">
        <f t="shared" si="199"/>
        <v>4685</v>
      </c>
      <c r="BT207" s="237">
        <v>155</v>
      </c>
      <c r="BU207" s="238">
        <f t="shared" si="200"/>
        <v>82647.324290754928</v>
      </c>
      <c r="BV207" s="238">
        <f t="shared" si="201"/>
        <v>1223.805021139334</v>
      </c>
      <c r="BW207" s="238">
        <f t="shared" si="22"/>
        <v>1018.9265743343083</v>
      </c>
      <c r="BX207" s="238">
        <f t="shared" si="23"/>
        <v>204.87844680502582</v>
      </c>
      <c r="BY207" s="239">
        <f t="shared" si="202"/>
        <v>180741.30824606889</v>
      </c>
      <c r="CA207" s="246">
        <f>VLOOKUP(CD207,[2]תחזיות!$B$4:$E$1000,4)</f>
        <v>4.5866541599999887E-2</v>
      </c>
      <c r="CB207" s="134">
        <f t="shared" si="24"/>
        <v>3.4055451333333243E-3</v>
      </c>
      <c r="CC207" s="3">
        <f t="shared" si="203"/>
        <v>4685</v>
      </c>
      <c r="CD207" s="237">
        <v>155</v>
      </c>
      <c r="CE207" s="238">
        <f t="shared" si="204"/>
        <v>86594.046517897266</v>
      </c>
      <c r="CF207" s="238">
        <f t="shared" si="205"/>
        <v>1325.8073415921829</v>
      </c>
      <c r="CG207" s="238">
        <f t="shared" si="25"/>
        <v>1030.9074078975184</v>
      </c>
      <c r="CH207" s="238">
        <f t="shared" si="26"/>
        <v>294.89993369466453</v>
      </c>
      <c r="CI207" s="239">
        <f t="shared" si="206"/>
        <v>193051.43706678381</v>
      </c>
      <c r="CJ207" s="1"/>
      <c r="CK207" s="246">
        <f>VLOOKUP(CN207,[2]תחזיות!$B$4:$E$1000,3)</f>
        <v>3.0215113043478185E-2</v>
      </c>
      <c r="CL207" s="134">
        <f t="shared" si="27"/>
        <v>2.1012594202898488E-3</v>
      </c>
      <c r="CM207" s="3">
        <f t="shared" si="207"/>
        <v>4685</v>
      </c>
      <c r="CN207" s="237">
        <v>155</v>
      </c>
      <c r="CO207" s="238">
        <f t="shared" si="208"/>
        <v>81234.433751471443</v>
      </c>
      <c r="CP207" s="238">
        <f t="shared" si="223"/>
        <v>1186.4714788506096</v>
      </c>
      <c r="CQ207" s="238">
        <f t="shared" si="28"/>
        <v>1015.7768596784186</v>
      </c>
      <c r="CR207" s="238">
        <f t="shared" si="29"/>
        <v>170.69461917219101</v>
      </c>
      <c r="CS207" s="239">
        <f t="shared" si="209"/>
        <v>176785.3401101467</v>
      </c>
      <c r="CT207" s="1"/>
      <c r="CU207" s="237">
        <v>155</v>
      </c>
      <c r="CV207" s="238">
        <f t="shared" si="168"/>
        <v>203986.80296643049</v>
      </c>
      <c r="CW207" s="238">
        <f t="shared" si="168"/>
        <v>4645.2180826693002</v>
      </c>
      <c r="CX207" s="238">
        <f t="shared" si="168"/>
        <v>4165.8913805861966</v>
      </c>
      <c r="CY207" s="238">
        <f t="shared" si="168"/>
        <v>479.32670208310293</v>
      </c>
      <c r="CZ207" s="238">
        <f t="shared" si="168"/>
        <v>707948.42414745002</v>
      </c>
      <c r="DB207" s="237">
        <v>155</v>
      </c>
      <c r="DC207" s="238">
        <f t="shared" si="169"/>
        <v>208683.32305647299</v>
      </c>
      <c r="DD207" s="238">
        <f t="shared" si="169"/>
        <v>4776.6664847978382</v>
      </c>
      <c r="DE207" s="238">
        <f t="shared" si="169"/>
        <v>4206.1554148803207</v>
      </c>
      <c r="DF207" s="238">
        <f t="shared" si="169"/>
        <v>570.51106991751726</v>
      </c>
      <c r="DG207" s="238">
        <f t="shared" si="169"/>
        <v>722277.92016048566</v>
      </c>
      <c r="DH207" s="247"/>
      <c r="DI207" s="237">
        <v>155</v>
      </c>
      <c r="DJ207" s="238">
        <f t="shared" si="170"/>
        <v>202482.02019719622</v>
      </c>
      <c r="DK207" s="238">
        <f t="shared" si="170"/>
        <v>4604.275746274353</v>
      </c>
      <c r="DL207" s="238">
        <f t="shared" si="170"/>
        <v>4159.2753898659066</v>
      </c>
      <c r="DM207" s="238">
        <f t="shared" si="170"/>
        <v>445.00035640844635</v>
      </c>
      <c r="DN207" s="238">
        <f t="shared" si="170"/>
        <v>703740.35537172435</v>
      </c>
      <c r="DP207" s="3">
        <f t="shared" si="210"/>
        <v>4685</v>
      </c>
      <c r="DQ207" s="237">
        <v>155</v>
      </c>
      <c r="DR207" s="238">
        <f t="shared" si="211"/>
        <v>0</v>
      </c>
      <c r="DS207" s="238">
        <f t="shared" si="212"/>
        <v>0</v>
      </c>
      <c r="DT207" s="238">
        <f t="shared" si="33"/>
        <v>0</v>
      </c>
      <c r="DU207" s="238">
        <f t="shared" si="213"/>
        <v>0</v>
      </c>
      <c r="DV207" s="239">
        <f t="shared" si="224"/>
        <v>0</v>
      </c>
      <c r="DX207" s="241">
        <f t="shared" si="173"/>
        <v>5.0099999999999999E-2</v>
      </c>
      <c r="DY207" s="241">
        <f t="shared" si="214"/>
        <v>4.1749999999999999E-3</v>
      </c>
      <c r="DZ207" s="237">
        <v>155</v>
      </c>
      <c r="EA207" s="242">
        <f t="shared" si="225"/>
        <v>0</v>
      </c>
      <c r="EB207" s="242">
        <f t="shared" si="226"/>
        <v>0</v>
      </c>
      <c r="EC207" s="242">
        <f t="shared" si="34"/>
        <v>0</v>
      </c>
      <c r="ED207" s="242">
        <f t="shared" si="177"/>
        <v>0</v>
      </c>
      <c r="EE207" s="243">
        <f t="shared" si="215"/>
        <v>0</v>
      </c>
      <c r="EF207" s="248"/>
      <c r="EG207" s="241">
        <f t="shared" si="174"/>
        <v>5.4599999999999996E-2</v>
      </c>
      <c r="EH207" s="241">
        <f t="shared" si="216"/>
        <v>4.5499999999999994E-3</v>
      </c>
      <c r="EI207" s="237">
        <v>155</v>
      </c>
      <c r="EJ207" s="242">
        <f t="shared" si="227"/>
        <v>0</v>
      </c>
      <c r="EK207" s="242">
        <f t="shared" si="228"/>
        <v>0</v>
      </c>
      <c r="EL207" s="242">
        <f t="shared" si="36"/>
        <v>0</v>
      </c>
      <c r="EM207" s="242">
        <f t="shared" si="178"/>
        <v>0</v>
      </c>
      <c r="EN207" s="243">
        <f t="shared" si="217"/>
        <v>0</v>
      </c>
      <c r="EO207" s="248"/>
      <c r="EP207" s="241">
        <f t="shared" si="175"/>
        <v>3.4599999999999999E-2</v>
      </c>
      <c r="EQ207" s="241">
        <f t="shared" si="218"/>
        <v>2.8833333333333332E-3</v>
      </c>
      <c r="ER207" s="237">
        <v>155</v>
      </c>
      <c r="ES207" s="242">
        <f t="shared" si="229"/>
        <v>0</v>
      </c>
      <c r="ET207" s="242">
        <f t="shared" si="230"/>
        <v>0</v>
      </c>
      <c r="EU207" s="242">
        <f t="shared" si="38"/>
        <v>0</v>
      </c>
      <c r="EV207" s="242">
        <f t="shared" si="179"/>
        <v>0</v>
      </c>
      <c r="EW207" s="243">
        <f t="shared" si="219"/>
        <v>0</v>
      </c>
    </row>
    <row r="208" spans="1:153" ht="14.25" customHeight="1" thickBot="1" x14ac:dyDescent="0.25">
      <c r="A208" s="3">
        <f t="shared" si="180"/>
        <v>4716</v>
      </c>
      <c r="B208" s="237">
        <v>156</v>
      </c>
      <c r="C208" s="238">
        <f t="shared" si="181"/>
        <v>111425.64325599588</v>
      </c>
      <c r="D208" s="238">
        <f t="shared" si="5"/>
        <v>3145.2470524113855</v>
      </c>
      <c r="E208" s="238">
        <f t="shared" si="6"/>
        <v>2888.3490415711735</v>
      </c>
      <c r="F208" s="238">
        <f t="shared" si="7"/>
        <v>256.89801084021207</v>
      </c>
      <c r="G208" s="239">
        <f t="shared" si="182"/>
        <v>490658.54017617495</v>
      </c>
      <c r="I208" s="240">
        <f>VLOOKUP(K208,[2]תחזיות!$B$4:$H$1000,5)</f>
        <v>1.2684300000000068E-2</v>
      </c>
      <c r="J208" s="134">
        <f t="shared" si="8"/>
        <v>1.0570250000000057E-3</v>
      </c>
      <c r="K208" s="237">
        <v>156</v>
      </c>
      <c r="L208" s="242">
        <f t="shared" si="183"/>
        <v>6774.0233648379644</v>
      </c>
      <c r="M208" s="242">
        <f t="shared" si="44"/>
        <v>276.45792349436852</v>
      </c>
      <c r="N208" s="242">
        <f t="shared" si="9"/>
        <v>265.95191503501337</v>
      </c>
      <c r="O208" s="242">
        <f t="shared" si="10"/>
        <v>10.50600845935517</v>
      </c>
      <c r="P208" s="243">
        <f t="shared" si="184"/>
        <v>39970.280701111922</v>
      </c>
      <c r="Q208" s="244"/>
      <c r="R208" s="240">
        <f>VLOOKUP(T208,[2]תחזיות!$B$4:$H$1000,7)</f>
        <v>2.1563310000000117E-2</v>
      </c>
      <c r="S208" s="134">
        <f t="shared" si="11"/>
        <v>1.7969425000000097E-3</v>
      </c>
      <c r="T208" s="237">
        <v>156</v>
      </c>
      <c r="U208" s="242">
        <f t="shared" si="185"/>
        <v>7501.8414733551408</v>
      </c>
      <c r="V208" s="242">
        <f t="shared" si="47"/>
        <v>306.16125814873175</v>
      </c>
      <c r="W208" s="242">
        <f t="shared" si="12"/>
        <v>294.52645771551892</v>
      </c>
      <c r="X208" s="242">
        <f t="shared" si="48"/>
        <v>11.634800433212828</v>
      </c>
      <c r="Y208" s="243">
        <f t="shared" si="186"/>
        <v>42019.351228087049</v>
      </c>
      <c r="Z208" s="245"/>
      <c r="AA208" s="240">
        <f>VLOOKUP(AC208,[2]תחזיות!$B$4:$H$1000,6)</f>
        <v>1.153118181818188E-2</v>
      </c>
      <c r="AB208" s="134">
        <f t="shared" si="13"/>
        <v>9.6093181818182334E-4</v>
      </c>
      <c r="AC208" s="237">
        <v>156</v>
      </c>
      <c r="AD208" s="242">
        <f t="shared" si="187"/>
        <v>6684.8621895107399</v>
      </c>
      <c r="AE208" s="242">
        <f t="shared" si="51"/>
        <v>272.81912391253815</v>
      </c>
      <c r="AF208" s="242">
        <f t="shared" si="14"/>
        <v>262.45139783158402</v>
      </c>
      <c r="AG208" s="242">
        <f t="shared" si="52"/>
        <v>10.367726080954151</v>
      </c>
      <c r="AH208" s="243">
        <f t="shared" si="188"/>
        <v>39714.541261726576</v>
      </c>
      <c r="AI208" s="245"/>
      <c r="AJ208" s="241">
        <f t="shared" si="171"/>
        <v>4.2819999999999997E-2</v>
      </c>
      <c r="AK208" s="241">
        <f t="shared" si="189"/>
        <v>3.5683333333333331E-3</v>
      </c>
      <c r="AL208" s="240">
        <f>VLOOKUP(AN208,[2]תחזיות!$B$4:$H$1000,5)</f>
        <v>1.2684300000000068E-2</v>
      </c>
      <c r="AM208" s="134">
        <f t="shared" si="176"/>
        <v>1.0570250000000057E-3</v>
      </c>
      <c r="AN208" s="237">
        <v>156</v>
      </c>
      <c r="AO208" s="242">
        <f t="shared" si="190"/>
        <v>0</v>
      </c>
      <c r="AP208" s="242">
        <f t="shared" si="220"/>
        <v>0</v>
      </c>
      <c r="AQ208" s="242">
        <f t="shared" si="16"/>
        <v>0</v>
      </c>
      <c r="AR208" s="242">
        <f t="shared" si="191"/>
        <v>0</v>
      </c>
      <c r="AS208" s="243">
        <f t="shared" si="192"/>
        <v>0</v>
      </c>
      <c r="AT208" s="244"/>
      <c r="AU208" s="241">
        <f t="shared" si="172"/>
        <v>4.7620000000000003E-2</v>
      </c>
      <c r="AV208" s="241">
        <f t="shared" si="193"/>
        <v>3.9683333333333333E-3</v>
      </c>
      <c r="AW208" s="240">
        <f>VLOOKUP(AY208,[2]תחזיות!$B$4:$H$1000,7)</f>
        <v>2.1563310000000117E-2</v>
      </c>
      <c r="AX208" s="134">
        <f t="shared" si="17"/>
        <v>1.7969425000000097E-3</v>
      </c>
      <c r="AY208" s="237">
        <v>156</v>
      </c>
      <c r="AZ208" s="242">
        <f t="shared" si="194"/>
        <v>0</v>
      </c>
      <c r="BA208" s="242">
        <f t="shared" si="221"/>
        <v>0</v>
      </c>
      <c r="BB208" s="242">
        <f t="shared" si="18"/>
        <v>0</v>
      </c>
      <c r="BC208" s="242">
        <f t="shared" si="195"/>
        <v>0</v>
      </c>
      <c r="BD208" s="243">
        <f t="shared" si="196"/>
        <v>0</v>
      </c>
      <c r="BE208" s="245"/>
      <c r="BF208" s="245"/>
      <c r="BG208" s="245"/>
      <c r="BH208" s="240">
        <f>VLOOKUP(BJ208,[2]תחזיות!$B$4:$H$1000,6)</f>
        <v>1.153118181818188E-2</v>
      </c>
      <c r="BI208" s="134">
        <f t="shared" si="19"/>
        <v>9.6093181818182334E-4</v>
      </c>
      <c r="BJ208" s="237">
        <v>156</v>
      </c>
      <c r="BK208" s="242">
        <f t="shared" si="197"/>
        <v>0</v>
      </c>
      <c r="BL208" s="242">
        <f t="shared" si="222"/>
        <v>0</v>
      </c>
      <c r="BM208" s="242">
        <f t="shared" si="20"/>
        <v>0</v>
      </c>
      <c r="BN208" s="242">
        <f t="shared" si="65"/>
        <v>0</v>
      </c>
      <c r="BO208" s="243">
        <f t="shared" si="198"/>
        <v>0</v>
      </c>
      <c r="BP208" s="245"/>
      <c r="BQ208" s="246">
        <f>VLOOKUP(BT208,[2]תחזיות!$B$4:$E$1000,2)</f>
        <v>3.4863379999999909E-2</v>
      </c>
      <c r="BR208" s="134">
        <f t="shared" si="21"/>
        <v>2.4886149999999922E-3</v>
      </c>
      <c r="BS208" s="3">
        <f t="shared" si="199"/>
        <v>4716</v>
      </c>
      <c r="BT208" s="237">
        <v>156</v>
      </c>
      <c r="BU208" s="238">
        <f t="shared" si="200"/>
        <v>81628.397716420615</v>
      </c>
      <c r="BV208" s="238">
        <f t="shared" si="201"/>
        <v>1224.2287335609547</v>
      </c>
      <c r="BW208" s="238">
        <f t="shared" si="22"/>
        <v>1021.0870785779052</v>
      </c>
      <c r="BX208" s="238">
        <f t="shared" si="23"/>
        <v>203.14165498304945</v>
      </c>
      <c r="BY208" s="239">
        <f t="shared" si="202"/>
        <v>181965.53697962983</v>
      </c>
      <c r="CA208" s="246">
        <f>VLOOKUP(CD208,[2]תחזיות!$B$4:$E$1000,4)</f>
        <v>4.601966159999988E-2</v>
      </c>
      <c r="CB208" s="134">
        <f t="shared" si="24"/>
        <v>3.4183051333333235E-3</v>
      </c>
      <c r="CC208" s="3">
        <f t="shared" si="203"/>
        <v>4716</v>
      </c>
      <c r="CD208" s="237">
        <v>156</v>
      </c>
      <c r="CE208" s="238">
        <f t="shared" si="204"/>
        <v>85563.139109999742</v>
      </c>
      <c r="CF208" s="238">
        <f t="shared" si="205"/>
        <v>1326.4058173158667</v>
      </c>
      <c r="CG208" s="238">
        <f t="shared" si="25"/>
        <v>1033.9248996720412</v>
      </c>
      <c r="CH208" s="238">
        <f t="shared" si="26"/>
        <v>292.48091764382536</v>
      </c>
      <c r="CI208" s="239">
        <f t="shared" si="206"/>
        <v>194377.84288409966</v>
      </c>
      <c r="CJ208" s="1"/>
      <c r="CK208" s="246">
        <f>VLOOKUP(CN208,[2]תחזיות!$B$4:$E$1000,3)</f>
        <v>3.0315982608695575E-2</v>
      </c>
      <c r="CL208" s="134">
        <f t="shared" si="27"/>
        <v>2.1096652173912978E-3</v>
      </c>
      <c r="CM208" s="3">
        <f t="shared" si="207"/>
        <v>4716</v>
      </c>
      <c r="CN208" s="237">
        <v>156</v>
      </c>
      <c r="CO208" s="238">
        <f t="shared" si="208"/>
        <v>80218.656891793027</v>
      </c>
      <c r="CP208" s="238">
        <f t="shared" si="223"/>
        <v>1186.8304774570177</v>
      </c>
      <c r="CQ208" s="238">
        <f t="shared" si="28"/>
        <v>1017.5959672265552</v>
      </c>
      <c r="CR208" s="238">
        <f t="shared" si="29"/>
        <v>169.23451023046246</v>
      </c>
      <c r="CS208" s="239">
        <f t="shared" si="209"/>
        <v>177972.17058760373</v>
      </c>
      <c r="CT208" s="1"/>
      <c r="CU208" s="237">
        <v>156</v>
      </c>
      <c r="CV208" s="238">
        <f t="shared" si="168"/>
        <v>199828.06433725444</v>
      </c>
      <c r="CW208" s="238">
        <f t="shared" si="168"/>
        <v>4645.9337094667089</v>
      </c>
      <c r="CX208" s="238">
        <f t="shared" si="168"/>
        <v>4175.3880351840926</v>
      </c>
      <c r="CY208" s="238">
        <f t="shared" si="168"/>
        <v>470.54567428261669</v>
      </c>
      <c r="CZ208" s="238">
        <f t="shared" si="168"/>
        <v>712594.35785691673</v>
      </c>
      <c r="DB208" s="237">
        <v>156</v>
      </c>
      <c r="DC208" s="238">
        <f t="shared" si="169"/>
        <v>204490.62383935077</v>
      </c>
      <c r="DD208" s="238">
        <f t="shared" si="169"/>
        <v>4777.814127875984</v>
      </c>
      <c r="DE208" s="238">
        <f t="shared" si="169"/>
        <v>4216.8003989587341</v>
      </c>
      <c r="DF208" s="238">
        <f t="shared" si="169"/>
        <v>561.01372891725032</v>
      </c>
      <c r="DG208" s="238">
        <f t="shared" si="169"/>
        <v>727055.73428836162</v>
      </c>
      <c r="DH208" s="247"/>
      <c r="DI208" s="237">
        <v>156</v>
      </c>
      <c r="DJ208" s="238">
        <f t="shared" si="170"/>
        <v>198329.16233729964</v>
      </c>
      <c r="DK208" s="238">
        <f t="shared" si="170"/>
        <v>4604.8966537809411</v>
      </c>
      <c r="DL208" s="238">
        <f t="shared" si="170"/>
        <v>4168.3964066293129</v>
      </c>
      <c r="DM208" s="238">
        <f t="shared" si="170"/>
        <v>436.50024715162863</v>
      </c>
      <c r="DN208" s="238">
        <f t="shared" si="170"/>
        <v>708345.25202550518</v>
      </c>
      <c r="DP208" s="3">
        <f t="shared" si="210"/>
        <v>4716</v>
      </c>
      <c r="DQ208" s="237">
        <v>156</v>
      </c>
      <c r="DR208" s="238">
        <f t="shared" si="211"/>
        <v>0</v>
      </c>
      <c r="DS208" s="238">
        <f t="shared" si="212"/>
        <v>0</v>
      </c>
      <c r="DT208" s="238">
        <f t="shared" si="33"/>
        <v>0</v>
      </c>
      <c r="DU208" s="238">
        <f t="shared" si="213"/>
        <v>0</v>
      </c>
      <c r="DV208" s="239">
        <f t="shared" si="224"/>
        <v>0</v>
      </c>
      <c r="DX208" s="241">
        <f t="shared" si="173"/>
        <v>5.0099999999999999E-2</v>
      </c>
      <c r="DY208" s="241">
        <f t="shared" si="214"/>
        <v>4.1749999999999999E-3</v>
      </c>
      <c r="DZ208" s="237">
        <v>156</v>
      </c>
      <c r="EA208" s="242">
        <f t="shared" si="225"/>
        <v>0</v>
      </c>
      <c r="EB208" s="242">
        <f t="shared" si="226"/>
        <v>0</v>
      </c>
      <c r="EC208" s="242">
        <f t="shared" si="34"/>
        <v>0</v>
      </c>
      <c r="ED208" s="242">
        <f t="shared" si="177"/>
        <v>0</v>
      </c>
      <c r="EE208" s="243">
        <f t="shared" si="215"/>
        <v>0</v>
      </c>
      <c r="EF208" s="248"/>
      <c r="EG208" s="241">
        <f t="shared" si="174"/>
        <v>5.4599999999999996E-2</v>
      </c>
      <c r="EH208" s="241">
        <f t="shared" si="216"/>
        <v>4.5499999999999994E-3</v>
      </c>
      <c r="EI208" s="237">
        <v>156</v>
      </c>
      <c r="EJ208" s="242">
        <f t="shared" si="227"/>
        <v>0</v>
      </c>
      <c r="EK208" s="242">
        <f t="shared" si="228"/>
        <v>0</v>
      </c>
      <c r="EL208" s="242">
        <f t="shared" si="36"/>
        <v>0</v>
      </c>
      <c r="EM208" s="242">
        <f t="shared" si="178"/>
        <v>0</v>
      </c>
      <c r="EN208" s="243">
        <f t="shared" si="217"/>
        <v>0</v>
      </c>
      <c r="EO208" s="248"/>
      <c r="EP208" s="241">
        <f t="shared" si="175"/>
        <v>3.4599999999999999E-2</v>
      </c>
      <c r="EQ208" s="241">
        <f t="shared" si="218"/>
        <v>2.8833333333333332E-3</v>
      </c>
      <c r="ER208" s="237">
        <v>156</v>
      </c>
      <c r="ES208" s="242">
        <f t="shared" si="229"/>
        <v>0</v>
      </c>
      <c r="ET208" s="242">
        <f t="shared" si="230"/>
        <v>0</v>
      </c>
      <c r="EU208" s="242">
        <f t="shared" si="38"/>
        <v>0</v>
      </c>
      <c r="EV208" s="242">
        <f t="shared" si="179"/>
        <v>0</v>
      </c>
      <c r="EW208" s="243">
        <f t="shared" si="219"/>
        <v>0</v>
      </c>
    </row>
    <row r="209" spans="1:153" ht="14.25" customHeight="1" thickBot="1" x14ac:dyDescent="0.25">
      <c r="A209" s="3">
        <f t="shared" si="180"/>
        <v>4746</v>
      </c>
      <c r="B209" s="237">
        <v>157</v>
      </c>
      <c r="C209" s="238">
        <f t="shared" si="181"/>
        <v>108537.29421442471</v>
      </c>
      <c r="D209" s="238">
        <f t="shared" si="5"/>
        <v>3145.2470524113855</v>
      </c>
      <c r="E209" s="238">
        <f t="shared" si="6"/>
        <v>2895.0082907503515</v>
      </c>
      <c r="F209" s="238">
        <f t="shared" si="7"/>
        <v>250.23876166103412</v>
      </c>
      <c r="G209" s="239">
        <f t="shared" si="182"/>
        <v>493803.78722858633</v>
      </c>
      <c r="I209" s="240">
        <f>VLOOKUP(K209,[2]תחזיות!$B$4:$H$1000,5)</f>
        <v>1.2697300000000069E-2</v>
      </c>
      <c r="J209" s="134">
        <f t="shared" si="8"/>
        <v>1.0581083333333391E-3</v>
      </c>
      <c r="K209" s="237">
        <v>157</v>
      </c>
      <c r="L209" s="242">
        <f t="shared" si="183"/>
        <v>6514.9576944379169</v>
      </c>
      <c r="M209" s="242">
        <f t="shared" si="44"/>
        <v>276.75044592703404</v>
      </c>
      <c r="N209" s="242">
        <f t="shared" si="9"/>
        <v>266.64622913241971</v>
      </c>
      <c r="O209" s="242">
        <f t="shared" si="10"/>
        <v>10.104216794614356</v>
      </c>
      <c r="P209" s="243">
        <f t="shared" si="184"/>
        <v>40247.031147038957</v>
      </c>
      <c r="Q209" s="244"/>
      <c r="R209" s="240">
        <f>VLOOKUP(T209,[2]תחזיות!$B$4:$H$1000,7)</f>
        <v>2.1585410000000117E-2</v>
      </c>
      <c r="S209" s="134">
        <f t="shared" si="11"/>
        <v>1.7987841666666764E-3</v>
      </c>
      <c r="T209" s="237">
        <v>157</v>
      </c>
      <c r="U209" s="242">
        <f t="shared" si="185"/>
        <v>7220.279419773934</v>
      </c>
      <c r="V209" s="242">
        <f t="shared" si="47"/>
        <v>306.71197617233651</v>
      </c>
      <c r="W209" s="242">
        <f t="shared" si="12"/>
        <v>295.51385762777971</v>
      </c>
      <c r="X209" s="242">
        <f t="shared" si="48"/>
        <v>11.19811854455679</v>
      </c>
      <c r="Y209" s="243">
        <f t="shared" si="186"/>
        <v>42326.063204259386</v>
      </c>
      <c r="Z209" s="245"/>
      <c r="AA209" s="240">
        <f>VLOOKUP(AC209,[2]תחזיות!$B$4:$H$1000,6)</f>
        <v>1.1543000000000062E-2</v>
      </c>
      <c r="AB209" s="134">
        <f t="shared" si="13"/>
        <v>9.6191666666667179E-4</v>
      </c>
      <c r="AC209" s="237">
        <v>157</v>
      </c>
      <c r="AD209" s="242">
        <f t="shared" si="187"/>
        <v>6428.5886156598517</v>
      </c>
      <c r="AE209" s="242">
        <f t="shared" si="51"/>
        <v>273.08155317481504</v>
      </c>
      <c r="AF209" s="242">
        <f t="shared" si="14"/>
        <v>263.11128842367594</v>
      </c>
      <c r="AG209" s="242">
        <f t="shared" si="52"/>
        <v>9.9702647511391156</v>
      </c>
      <c r="AH209" s="243">
        <f t="shared" si="188"/>
        <v>39987.622814901391</v>
      </c>
      <c r="AI209" s="245"/>
      <c r="AJ209" s="241">
        <f t="shared" si="171"/>
        <v>4.2819999999999997E-2</v>
      </c>
      <c r="AK209" s="241">
        <f t="shared" si="189"/>
        <v>3.5683333333333331E-3</v>
      </c>
      <c r="AL209" s="240">
        <f>VLOOKUP(AN209,[2]תחזיות!$B$4:$H$1000,5)</f>
        <v>1.2697300000000069E-2</v>
      </c>
      <c r="AM209" s="134">
        <f t="shared" si="176"/>
        <v>1.0581083333333391E-3</v>
      </c>
      <c r="AN209" s="237">
        <v>157</v>
      </c>
      <c r="AO209" s="242">
        <f t="shared" si="190"/>
        <v>0</v>
      </c>
      <c r="AP209" s="242">
        <f t="shared" si="220"/>
        <v>0</v>
      </c>
      <c r="AQ209" s="242">
        <f t="shared" si="16"/>
        <v>0</v>
      </c>
      <c r="AR209" s="242">
        <f t="shared" si="191"/>
        <v>0</v>
      </c>
      <c r="AS209" s="243">
        <f t="shared" si="192"/>
        <v>0</v>
      </c>
      <c r="AT209" s="244"/>
      <c r="AU209" s="241">
        <f t="shared" si="172"/>
        <v>4.7620000000000003E-2</v>
      </c>
      <c r="AV209" s="241">
        <f t="shared" si="193"/>
        <v>3.9683333333333333E-3</v>
      </c>
      <c r="AW209" s="240">
        <f>VLOOKUP(AY209,[2]תחזיות!$B$4:$H$1000,7)</f>
        <v>2.1585410000000117E-2</v>
      </c>
      <c r="AX209" s="134">
        <f t="shared" si="17"/>
        <v>1.7987841666666764E-3</v>
      </c>
      <c r="AY209" s="237">
        <v>157</v>
      </c>
      <c r="AZ209" s="242">
        <f t="shared" si="194"/>
        <v>0</v>
      </c>
      <c r="BA209" s="242">
        <f t="shared" si="221"/>
        <v>0</v>
      </c>
      <c r="BB209" s="242">
        <f t="shared" si="18"/>
        <v>0</v>
      </c>
      <c r="BC209" s="242">
        <f t="shared" si="195"/>
        <v>0</v>
      </c>
      <c r="BD209" s="243">
        <f t="shared" si="196"/>
        <v>0</v>
      </c>
      <c r="BE209" s="245"/>
      <c r="BF209" s="245"/>
      <c r="BG209" s="245"/>
      <c r="BH209" s="240">
        <f>VLOOKUP(BJ209,[2]תחזיות!$B$4:$H$1000,6)</f>
        <v>1.1543000000000062E-2</v>
      </c>
      <c r="BI209" s="134">
        <f t="shared" si="19"/>
        <v>9.6191666666667179E-4</v>
      </c>
      <c r="BJ209" s="237">
        <v>157</v>
      </c>
      <c r="BK209" s="242">
        <f t="shared" si="197"/>
        <v>0</v>
      </c>
      <c r="BL209" s="242">
        <f t="shared" si="222"/>
        <v>0</v>
      </c>
      <c r="BM209" s="242">
        <f t="shared" si="20"/>
        <v>0</v>
      </c>
      <c r="BN209" s="242">
        <f t="shared" si="65"/>
        <v>0</v>
      </c>
      <c r="BO209" s="243">
        <f t="shared" si="198"/>
        <v>0</v>
      </c>
      <c r="BP209" s="245"/>
      <c r="BQ209" s="246">
        <f>VLOOKUP(BT209,[2]תחזיות!$B$4:$E$1000,2)</f>
        <v>3.4979379999999907E-2</v>
      </c>
      <c r="BR209" s="134">
        <f t="shared" si="21"/>
        <v>2.4982816666666587E-3</v>
      </c>
      <c r="BS209" s="3">
        <f t="shared" si="199"/>
        <v>4746</v>
      </c>
      <c r="BT209" s="237">
        <v>157</v>
      </c>
      <c r="BU209" s="238">
        <f t="shared" si="200"/>
        <v>80607.310637842704</v>
      </c>
      <c r="BV209" s="238">
        <f t="shared" si="201"/>
        <v>1224.6469886637883</v>
      </c>
      <c r="BW209" s="238">
        <f t="shared" si="22"/>
        <v>1023.2672222979616</v>
      </c>
      <c r="BX209" s="238">
        <f t="shared" si="23"/>
        <v>201.37976636582675</v>
      </c>
      <c r="BY209" s="239">
        <f t="shared" si="202"/>
        <v>183190.18396829363</v>
      </c>
      <c r="CA209" s="246">
        <f>VLOOKUP(CD209,[2]תחזיות!$B$4:$E$1000,4)</f>
        <v>4.6172781599999879E-2</v>
      </c>
      <c r="CB209" s="134">
        <f t="shared" si="24"/>
        <v>3.4310651333333236E-3</v>
      </c>
      <c r="CC209" s="3">
        <f t="shared" si="203"/>
        <v>4746</v>
      </c>
      <c r="CD209" s="237">
        <v>157</v>
      </c>
      <c r="CE209" s="238">
        <f t="shared" si="204"/>
        <v>84529.2142103277</v>
      </c>
      <c r="CF209" s="238">
        <f t="shared" si="205"/>
        <v>1326.9967189140423</v>
      </c>
      <c r="CG209" s="238">
        <f t="shared" si="25"/>
        <v>1036.9714792889231</v>
      </c>
      <c r="CH209" s="238">
        <f t="shared" si="26"/>
        <v>290.02523962511907</v>
      </c>
      <c r="CI209" s="239">
        <f t="shared" si="206"/>
        <v>195704.83960301371</v>
      </c>
      <c r="CJ209" s="1"/>
      <c r="CK209" s="246">
        <f>VLOOKUP(CN209,[2]תחזיות!$B$4:$E$1000,3)</f>
        <v>3.0416852173912965E-2</v>
      </c>
      <c r="CL209" s="134">
        <f t="shared" si="27"/>
        <v>2.1180710144927469E-3</v>
      </c>
      <c r="CM209" s="3">
        <f t="shared" si="207"/>
        <v>4746</v>
      </c>
      <c r="CN209" s="237">
        <v>157</v>
      </c>
      <c r="CO209" s="238">
        <f t="shared" si="208"/>
        <v>79201.060924566467</v>
      </c>
      <c r="CP209" s="238">
        <f t="shared" si="223"/>
        <v>1187.1848194208594</v>
      </c>
      <c r="CQ209" s="238">
        <f t="shared" si="28"/>
        <v>1019.431347959461</v>
      </c>
      <c r="CR209" s="238">
        <f t="shared" si="29"/>
        <v>167.75347146139836</v>
      </c>
      <c r="CS209" s="239">
        <f t="shared" si="209"/>
        <v>179159.35540702459</v>
      </c>
      <c r="CT209" s="1"/>
      <c r="CU209" s="237">
        <v>157</v>
      </c>
      <c r="CV209" s="238">
        <f t="shared" si="168"/>
        <v>195659.56254670533</v>
      </c>
      <c r="CW209" s="238">
        <f t="shared" si="168"/>
        <v>4646.6444870022078</v>
      </c>
      <c r="CX209" s="238">
        <f t="shared" si="168"/>
        <v>4184.9217421807325</v>
      </c>
      <c r="CY209" s="238">
        <f t="shared" si="168"/>
        <v>461.7227448214752</v>
      </c>
      <c r="CZ209" s="238">
        <f t="shared" si="168"/>
        <v>717241.0023439189</v>
      </c>
      <c r="DB209" s="237">
        <v>157</v>
      </c>
      <c r="DC209" s="238">
        <f t="shared" si="169"/>
        <v>200286.78784452635</v>
      </c>
      <c r="DD209" s="238">
        <f t="shared" si="169"/>
        <v>4778.9557474977646</v>
      </c>
      <c r="DE209" s="238">
        <f t="shared" si="169"/>
        <v>4227.4936276670542</v>
      </c>
      <c r="DF209" s="238">
        <f t="shared" si="169"/>
        <v>551.46211983070998</v>
      </c>
      <c r="DG209" s="238">
        <f t="shared" si="169"/>
        <v>731834.69003585936</v>
      </c>
      <c r="DH209" s="247"/>
      <c r="DI209" s="237">
        <v>157</v>
      </c>
      <c r="DJ209" s="238">
        <f t="shared" si="170"/>
        <v>194166.94375465103</v>
      </c>
      <c r="DK209" s="238">
        <f t="shared" si="170"/>
        <v>4605.5134250070596</v>
      </c>
      <c r="DL209" s="238">
        <f t="shared" si="170"/>
        <v>4177.5509271334886</v>
      </c>
      <c r="DM209" s="238">
        <f t="shared" si="170"/>
        <v>427.96249787357158</v>
      </c>
      <c r="DN209" s="238">
        <f t="shared" si="170"/>
        <v>712950.76545051229</v>
      </c>
      <c r="DP209" s="3">
        <f t="shared" si="210"/>
        <v>4746</v>
      </c>
      <c r="DQ209" s="237">
        <v>157</v>
      </c>
      <c r="DR209" s="238">
        <f t="shared" si="211"/>
        <v>0</v>
      </c>
      <c r="DS209" s="238">
        <f t="shared" si="212"/>
        <v>0</v>
      </c>
      <c r="DT209" s="238">
        <f t="shared" si="33"/>
        <v>0</v>
      </c>
      <c r="DU209" s="238">
        <f t="shared" si="213"/>
        <v>0</v>
      </c>
      <c r="DV209" s="239">
        <f t="shared" si="224"/>
        <v>0</v>
      </c>
      <c r="DX209" s="241">
        <f t="shared" si="173"/>
        <v>5.0099999999999999E-2</v>
      </c>
      <c r="DY209" s="241">
        <f t="shared" si="214"/>
        <v>4.1749999999999999E-3</v>
      </c>
      <c r="DZ209" s="237">
        <v>157</v>
      </c>
      <c r="EA209" s="242">
        <f t="shared" si="225"/>
        <v>0</v>
      </c>
      <c r="EB209" s="242">
        <f t="shared" si="226"/>
        <v>0</v>
      </c>
      <c r="EC209" s="242">
        <f t="shared" si="34"/>
        <v>0</v>
      </c>
      <c r="ED209" s="242">
        <f t="shared" si="177"/>
        <v>0</v>
      </c>
      <c r="EE209" s="243">
        <f t="shared" si="215"/>
        <v>0</v>
      </c>
      <c r="EF209" s="248"/>
      <c r="EG209" s="241">
        <f t="shared" si="174"/>
        <v>5.4599999999999996E-2</v>
      </c>
      <c r="EH209" s="241">
        <f t="shared" si="216"/>
        <v>4.5499999999999994E-3</v>
      </c>
      <c r="EI209" s="237">
        <v>157</v>
      </c>
      <c r="EJ209" s="242">
        <f t="shared" si="227"/>
        <v>0</v>
      </c>
      <c r="EK209" s="242">
        <f t="shared" si="228"/>
        <v>0</v>
      </c>
      <c r="EL209" s="242">
        <f t="shared" si="36"/>
        <v>0</v>
      </c>
      <c r="EM209" s="242">
        <f t="shared" si="178"/>
        <v>0</v>
      </c>
      <c r="EN209" s="243">
        <f t="shared" si="217"/>
        <v>0</v>
      </c>
      <c r="EO209" s="248"/>
      <c r="EP209" s="241">
        <f t="shared" si="175"/>
        <v>3.4599999999999999E-2</v>
      </c>
      <c r="EQ209" s="241">
        <f t="shared" si="218"/>
        <v>2.8833333333333332E-3</v>
      </c>
      <c r="ER209" s="237">
        <v>157</v>
      </c>
      <c r="ES209" s="242">
        <f t="shared" si="229"/>
        <v>0</v>
      </c>
      <c r="ET209" s="242">
        <f t="shared" si="230"/>
        <v>0</v>
      </c>
      <c r="EU209" s="242">
        <f t="shared" si="38"/>
        <v>0</v>
      </c>
      <c r="EV209" s="242">
        <f t="shared" si="179"/>
        <v>0</v>
      </c>
      <c r="EW209" s="243">
        <f t="shared" si="219"/>
        <v>0</v>
      </c>
    </row>
    <row r="210" spans="1:153" ht="14.25" customHeight="1" thickBot="1" x14ac:dyDescent="0.25">
      <c r="A210" s="3">
        <f t="shared" si="180"/>
        <v>4777</v>
      </c>
      <c r="B210" s="237">
        <v>158</v>
      </c>
      <c r="C210" s="238">
        <f t="shared" si="181"/>
        <v>105642.28592367435</v>
      </c>
      <c r="D210" s="238">
        <f t="shared" si="5"/>
        <v>3145.2470524113855</v>
      </c>
      <c r="E210" s="238">
        <f t="shared" si="6"/>
        <v>2901.6828931984701</v>
      </c>
      <c r="F210" s="238">
        <f t="shared" si="7"/>
        <v>243.56415921291526</v>
      </c>
      <c r="G210" s="239">
        <f t="shared" si="182"/>
        <v>496949.0342809977</v>
      </c>
      <c r="I210" s="240">
        <f>VLOOKUP(K210,[2]תחזיות!$B$4:$H$1000,5)</f>
        <v>1.271030000000007E-2</v>
      </c>
      <c r="J210" s="134">
        <f t="shared" si="8"/>
        <v>1.0591916666666725E-3</v>
      </c>
      <c r="K210" s="237">
        <v>158</v>
      </c>
      <c r="L210" s="242">
        <f t="shared" si="183"/>
        <v>6254.9296247402863</v>
      </c>
      <c r="M210" s="242">
        <f t="shared" si="44"/>
        <v>277.04357769310622</v>
      </c>
      <c r="N210" s="242">
        <f t="shared" si="9"/>
        <v>267.34264517325437</v>
      </c>
      <c r="O210" s="242">
        <f t="shared" si="10"/>
        <v>9.7009325198518273</v>
      </c>
      <c r="P210" s="243">
        <f t="shared" si="184"/>
        <v>40524.074724732061</v>
      </c>
      <c r="Q210" s="244"/>
      <c r="R210" s="240">
        <f>VLOOKUP(T210,[2]תחזיות!$B$4:$H$1000,7)</f>
        <v>2.1607510000000118E-2</v>
      </c>
      <c r="S210" s="134">
        <f t="shared" si="11"/>
        <v>1.8006258333333432E-3</v>
      </c>
      <c r="T210" s="237">
        <v>158</v>
      </c>
      <c r="U210" s="242">
        <f t="shared" si="185"/>
        <v>6937.2344739071323</v>
      </c>
      <c r="V210" s="242">
        <f t="shared" si="47"/>
        <v>307.26424968002516</v>
      </c>
      <c r="W210" s="242">
        <f t="shared" si="12"/>
        <v>296.50511288021551</v>
      </c>
      <c r="X210" s="242">
        <f t="shared" si="48"/>
        <v>10.759136799809665</v>
      </c>
      <c r="Y210" s="243">
        <f t="shared" si="186"/>
        <v>42633.327453939411</v>
      </c>
      <c r="Z210" s="245"/>
      <c r="AA210" s="240">
        <f>VLOOKUP(AC210,[2]תחזיות!$B$4:$H$1000,6)</f>
        <v>1.1554818181818244E-2</v>
      </c>
      <c r="AB210" s="134">
        <f t="shared" si="13"/>
        <v>9.6290151515152035E-4</v>
      </c>
      <c r="AC210" s="237">
        <v>158</v>
      </c>
      <c r="AD210" s="242">
        <f t="shared" si="187"/>
        <v>6171.4140746962039</v>
      </c>
      <c r="AE210" s="242">
        <f t="shared" si="51"/>
        <v>273.34450381612697</v>
      </c>
      <c r="AF210" s="242">
        <f t="shared" si="14"/>
        <v>263.77309772805648</v>
      </c>
      <c r="AG210" s="242">
        <f t="shared" si="52"/>
        <v>9.5714060880704963</v>
      </c>
      <c r="AH210" s="243">
        <f t="shared" si="188"/>
        <v>40260.967318717521</v>
      </c>
      <c r="AI210" s="245"/>
      <c r="AJ210" s="241">
        <f t="shared" si="171"/>
        <v>4.2819999999999997E-2</v>
      </c>
      <c r="AK210" s="241">
        <f t="shared" si="189"/>
        <v>3.5683333333333331E-3</v>
      </c>
      <c r="AL210" s="240">
        <f>VLOOKUP(AN210,[2]תחזיות!$B$4:$H$1000,5)</f>
        <v>1.271030000000007E-2</v>
      </c>
      <c r="AM210" s="134">
        <f t="shared" si="176"/>
        <v>1.0591916666666725E-3</v>
      </c>
      <c r="AN210" s="237">
        <v>158</v>
      </c>
      <c r="AO210" s="242">
        <f t="shared" si="190"/>
        <v>0</v>
      </c>
      <c r="AP210" s="242">
        <f t="shared" si="220"/>
        <v>0</v>
      </c>
      <c r="AQ210" s="242">
        <f t="shared" si="16"/>
        <v>0</v>
      </c>
      <c r="AR210" s="242">
        <f t="shared" si="191"/>
        <v>0</v>
      </c>
      <c r="AS210" s="243">
        <f t="shared" si="192"/>
        <v>0</v>
      </c>
      <c r="AT210" s="244"/>
      <c r="AU210" s="241">
        <f t="shared" si="172"/>
        <v>4.7620000000000003E-2</v>
      </c>
      <c r="AV210" s="241">
        <f t="shared" si="193"/>
        <v>3.9683333333333333E-3</v>
      </c>
      <c r="AW210" s="240">
        <f>VLOOKUP(AY210,[2]תחזיות!$B$4:$H$1000,7)</f>
        <v>2.1607510000000118E-2</v>
      </c>
      <c r="AX210" s="134">
        <f t="shared" si="17"/>
        <v>1.8006258333333432E-3</v>
      </c>
      <c r="AY210" s="237">
        <v>158</v>
      </c>
      <c r="AZ210" s="242">
        <f t="shared" si="194"/>
        <v>0</v>
      </c>
      <c r="BA210" s="242">
        <f t="shared" si="221"/>
        <v>0</v>
      </c>
      <c r="BB210" s="242">
        <f t="shared" si="18"/>
        <v>0</v>
      </c>
      <c r="BC210" s="242">
        <f t="shared" si="195"/>
        <v>0</v>
      </c>
      <c r="BD210" s="243">
        <f t="shared" si="196"/>
        <v>0</v>
      </c>
      <c r="BE210" s="245"/>
      <c r="BF210" s="245"/>
      <c r="BG210" s="245"/>
      <c r="BH210" s="240">
        <f>VLOOKUP(BJ210,[2]תחזיות!$B$4:$H$1000,6)</f>
        <v>1.1554818181818244E-2</v>
      </c>
      <c r="BI210" s="134">
        <f t="shared" si="19"/>
        <v>9.6290151515152035E-4</v>
      </c>
      <c r="BJ210" s="237">
        <v>158</v>
      </c>
      <c r="BK210" s="242">
        <f t="shared" si="197"/>
        <v>0</v>
      </c>
      <c r="BL210" s="242">
        <f t="shared" si="222"/>
        <v>0</v>
      </c>
      <c r="BM210" s="242">
        <f t="shared" si="20"/>
        <v>0</v>
      </c>
      <c r="BN210" s="242">
        <f t="shared" si="65"/>
        <v>0</v>
      </c>
      <c r="BO210" s="243">
        <f t="shared" si="198"/>
        <v>0</v>
      </c>
      <c r="BP210" s="245"/>
      <c r="BQ210" s="246">
        <f>VLOOKUP(BT210,[2]תחזיות!$B$4:$E$1000,2)</f>
        <v>3.5095379999999905E-2</v>
      </c>
      <c r="BR210" s="134">
        <f t="shared" si="21"/>
        <v>2.5079483333333252E-3</v>
      </c>
      <c r="BS210" s="3">
        <f t="shared" si="199"/>
        <v>4777</v>
      </c>
      <c r="BT210" s="237">
        <v>158</v>
      </c>
      <c r="BU210" s="238">
        <f t="shared" si="200"/>
        <v>79584.043415544744</v>
      </c>
      <c r="BV210" s="238">
        <f t="shared" si="201"/>
        <v>1225.0597787017639</v>
      </c>
      <c r="BW210" s="238">
        <f t="shared" si="22"/>
        <v>1025.4671096578215</v>
      </c>
      <c r="BX210" s="238">
        <f t="shared" si="23"/>
        <v>199.59266904394244</v>
      </c>
      <c r="BY210" s="239">
        <f t="shared" si="202"/>
        <v>184415.2437469954</v>
      </c>
      <c r="CA210" s="246">
        <f>VLOOKUP(CD210,[2]תחזיות!$B$4:$E$1000,4)</f>
        <v>4.6325901599999879E-2</v>
      </c>
      <c r="CB210" s="134">
        <f t="shared" si="24"/>
        <v>3.4438251333333233E-3</v>
      </c>
      <c r="CC210" s="3">
        <f t="shared" si="203"/>
        <v>4777</v>
      </c>
      <c r="CD210" s="237">
        <v>158</v>
      </c>
      <c r="CE210" s="238">
        <f t="shared" si="204"/>
        <v>83492.242731038772</v>
      </c>
      <c r="CF210" s="238">
        <f t="shared" si="205"/>
        <v>1327.5800317876747</v>
      </c>
      <c r="CG210" s="238">
        <f t="shared" si="25"/>
        <v>1040.0473478321569</v>
      </c>
      <c r="CH210" s="238">
        <f t="shared" si="26"/>
        <v>287.53268395551777</v>
      </c>
      <c r="CI210" s="239">
        <f t="shared" si="206"/>
        <v>197032.41963480139</v>
      </c>
      <c r="CJ210" s="1"/>
      <c r="CK210" s="246">
        <f>VLOOKUP(CN210,[2]תחזיות!$B$4:$E$1000,3)</f>
        <v>3.0517721739130355E-2</v>
      </c>
      <c r="CL210" s="134">
        <f t="shared" si="27"/>
        <v>2.1264768115941963E-3</v>
      </c>
      <c r="CM210" s="3">
        <f t="shared" si="207"/>
        <v>4777</v>
      </c>
      <c r="CN210" s="237">
        <v>158</v>
      </c>
      <c r="CO210" s="238">
        <f t="shared" si="208"/>
        <v>78181.629576607011</v>
      </c>
      <c r="CP210" s="238">
        <f t="shared" si="223"/>
        <v>1187.5344990904964</v>
      </c>
      <c r="CQ210" s="238">
        <f t="shared" si="28"/>
        <v>1021.2830767031946</v>
      </c>
      <c r="CR210" s="238">
        <f t="shared" si="29"/>
        <v>166.2514223873018</v>
      </c>
      <c r="CS210" s="239">
        <f t="shared" si="209"/>
        <v>180346.88990611507</v>
      </c>
      <c r="CT210" s="1"/>
      <c r="CU210" s="237">
        <v>158</v>
      </c>
      <c r="CV210" s="238">
        <f t="shared" si="168"/>
        <v>191481.25896395938</v>
      </c>
      <c r="CW210" s="238">
        <f t="shared" si="168"/>
        <v>4647.3504088062555</v>
      </c>
      <c r="CX210" s="238">
        <f t="shared" si="168"/>
        <v>4194.4926480295462</v>
      </c>
      <c r="CY210" s="238">
        <f t="shared" si="168"/>
        <v>452.85776077670948</v>
      </c>
      <c r="CZ210" s="238">
        <f t="shared" si="168"/>
        <v>721888.35275272513</v>
      </c>
      <c r="DB210" s="237">
        <v>158</v>
      </c>
      <c r="DC210" s="238">
        <f t="shared" si="169"/>
        <v>196071.76312862025</v>
      </c>
      <c r="DD210" s="238">
        <f t="shared" si="169"/>
        <v>4780.0913338790851</v>
      </c>
      <c r="DE210" s="238">
        <f t="shared" si="169"/>
        <v>4238.2353539108426</v>
      </c>
      <c r="DF210" s="238">
        <f t="shared" si="169"/>
        <v>541.85597996824265</v>
      </c>
      <c r="DG210" s="238">
        <f t="shared" si="169"/>
        <v>736614.78136973851</v>
      </c>
      <c r="DH210" s="247"/>
      <c r="DI210" s="237">
        <v>158</v>
      </c>
      <c r="DJ210" s="238">
        <f t="shared" si="170"/>
        <v>189995.32957497757</v>
      </c>
      <c r="DK210" s="238">
        <f t="shared" si="170"/>
        <v>4606.1260553180091</v>
      </c>
      <c r="DL210" s="238">
        <f t="shared" si="170"/>
        <v>4186.7390676297218</v>
      </c>
      <c r="DM210" s="238">
        <f t="shared" si="170"/>
        <v>419.38698768828755</v>
      </c>
      <c r="DN210" s="238">
        <f t="shared" si="170"/>
        <v>717556.89150583022</v>
      </c>
      <c r="DP210" s="3">
        <f t="shared" si="210"/>
        <v>4777</v>
      </c>
      <c r="DQ210" s="237">
        <v>158</v>
      </c>
      <c r="DR210" s="238">
        <f t="shared" si="211"/>
        <v>0</v>
      </c>
      <c r="DS210" s="238">
        <f t="shared" si="212"/>
        <v>0</v>
      </c>
      <c r="DT210" s="238">
        <f t="shared" si="33"/>
        <v>0</v>
      </c>
      <c r="DU210" s="238">
        <f t="shared" si="213"/>
        <v>0</v>
      </c>
      <c r="DV210" s="239">
        <f t="shared" si="224"/>
        <v>0</v>
      </c>
      <c r="DX210" s="241">
        <f t="shared" si="173"/>
        <v>5.0099999999999999E-2</v>
      </c>
      <c r="DY210" s="241">
        <f t="shared" si="214"/>
        <v>4.1749999999999999E-3</v>
      </c>
      <c r="DZ210" s="237">
        <v>158</v>
      </c>
      <c r="EA210" s="242">
        <f t="shared" si="225"/>
        <v>0</v>
      </c>
      <c r="EB210" s="242">
        <f t="shared" si="226"/>
        <v>0</v>
      </c>
      <c r="EC210" s="242">
        <f t="shared" si="34"/>
        <v>0</v>
      </c>
      <c r="ED210" s="242">
        <f t="shared" si="177"/>
        <v>0</v>
      </c>
      <c r="EE210" s="243">
        <f t="shared" si="215"/>
        <v>0</v>
      </c>
      <c r="EF210" s="248"/>
      <c r="EG210" s="241">
        <f t="shared" si="174"/>
        <v>5.4599999999999996E-2</v>
      </c>
      <c r="EH210" s="241">
        <f t="shared" si="216"/>
        <v>4.5499999999999994E-3</v>
      </c>
      <c r="EI210" s="237">
        <v>158</v>
      </c>
      <c r="EJ210" s="242">
        <f t="shared" si="227"/>
        <v>0</v>
      </c>
      <c r="EK210" s="242">
        <f t="shared" si="228"/>
        <v>0</v>
      </c>
      <c r="EL210" s="242">
        <f t="shared" si="36"/>
        <v>0</v>
      </c>
      <c r="EM210" s="242">
        <f t="shared" si="178"/>
        <v>0</v>
      </c>
      <c r="EN210" s="243">
        <f t="shared" si="217"/>
        <v>0</v>
      </c>
      <c r="EO210" s="248"/>
      <c r="EP210" s="241">
        <f t="shared" si="175"/>
        <v>3.4599999999999999E-2</v>
      </c>
      <c r="EQ210" s="241">
        <f t="shared" si="218"/>
        <v>2.8833333333333332E-3</v>
      </c>
      <c r="ER210" s="237">
        <v>158</v>
      </c>
      <c r="ES210" s="242">
        <f t="shared" si="229"/>
        <v>0</v>
      </c>
      <c r="ET210" s="242">
        <f t="shared" si="230"/>
        <v>0</v>
      </c>
      <c r="EU210" s="242">
        <f t="shared" si="38"/>
        <v>0</v>
      </c>
      <c r="EV210" s="242">
        <f t="shared" si="179"/>
        <v>0</v>
      </c>
      <c r="EW210" s="243">
        <f t="shared" si="219"/>
        <v>0</v>
      </c>
    </row>
    <row r="211" spans="1:153" ht="14.25" customHeight="1" thickBot="1" x14ac:dyDescent="0.25">
      <c r="A211" s="3">
        <f t="shared" si="180"/>
        <v>4808</v>
      </c>
      <c r="B211" s="237">
        <v>159</v>
      </c>
      <c r="C211" s="238">
        <f t="shared" si="181"/>
        <v>102740.60303047589</v>
      </c>
      <c r="D211" s="238">
        <f t="shared" si="5"/>
        <v>3145.2470524113855</v>
      </c>
      <c r="E211" s="238">
        <f t="shared" si="6"/>
        <v>2908.3728843133445</v>
      </c>
      <c r="F211" s="238">
        <f t="shared" si="7"/>
        <v>236.87416809804105</v>
      </c>
      <c r="G211" s="239">
        <f t="shared" si="182"/>
        <v>500094.28133340908</v>
      </c>
      <c r="I211" s="240">
        <f>VLOOKUP(K211,[2]תחזיות!$B$4:$H$1000,5)</f>
        <v>1.2723300000000071E-2</v>
      </c>
      <c r="J211" s="134">
        <f t="shared" si="8"/>
        <v>1.0602750000000059E-3</v>
      </c>
      <c r="K211" s="237">
        <v>159</v>
      </c>
      <c r="L211" s="242">
        <f t="shared" si="183"/>
        <v>5993.9354683517913</v>
      </c>
      <c r="M211" s="242">
        <f t="shared" si="44"/>
        <v>277.3373200724447</v>
      </c>
      <c r="N211" s="242">
        <f t="shared" si="9"/>
        <v>268.04117015625093</v>
      </c>
      <c r="O211" s="242">
        <f t="shared" si="10"/>
        <v>9.2961499161937446</v>
      </c>
      <c r="P211" s="243">
        <f t="shared" si="184"/>
        <v>40801.412044804507</v>
      </c>
      <c r="Q211" s="244"/>
      <c r="R211" s="240">
        <f>VLOOKUP(T211,[2]תחזיות!$B$4:$H$1000,7)</f>
        <v>2.1629610000000118E-2</v>
      </c>
      <c r="S211" s="134">
        <f t="shared" si="11"/>
        <v>1.8024675000000098E-3</v>
      </c>
      <c r="T211" s="237">
        <v>159</v>
      </c>
      <c r="U211" s="242">
        <f t="shared" si="185"/>
        <v>6652.6990598764633</v>
      </c>
      <c r="V211" s="242">
        <f t="shared" si="47"/>
        <v>307.81808350398529</v>
      </c>
      <c r="W211" s="242">
        <f t="shared" si="12"/>
        <v>297.50024005463985</v>
      </c>
      <c r="X211" s="242">
        <f t="shared" si="48"/>
        <v>10.317843449345435</v>
      </c>
      <c r="Y211" s="243">
        <f t="shared" si="186"/>
        <v>42941.145537443394</v>
      </c>
      <c r="Z211" s="245"/>
      <c r="AA211" s="240">
        <f>VLOOKUP(AC211,[2]תחזיות!$B$4:$H$1000,6)</f>
        <v>1.1566636363636426E-2</v>
      </c>
      <c r="AB211" s="134">
        <f t="shared" si="13"/>
        <v>9.6388636363636891E-4</v>
      </c>
      <c r="AC211" s="237">
        <v>159</v>
      </c>
      <c r="AD211" s="242">
        <f t="shared" si="187"/>
        <v>5913.3352715471065</v>
      </c>
      <c r="AE211" s="242">
        <f t="shared" si="51"/>
        <v>273.6079768559303</v>
      </c>
      <c r="AF211" s="242">
        <f t="shared" si="14"/>
        <v>264.43683187459567</v>
      </c>
      <c r="AG211" s="242">
        <f t="shared" si="52"/>
        <v>9.1711449813346277</v>
      </c>
      <c r="AH211" s="243">
        <f t="shared" si="188"/>
        <v>40534.57529557345</v>
      </c>
      <c r="AI211" s="245"/>
      <c r="AJ211" s="241">
        <f t="shared" si="171"/>
        <v>4.2819999999999997E-2</v>
      </c>
      <c r="AK211" s="241">
        <f t="shared" si="189"/>
        <v>3.5683333333333331E-3</v>
      </c>
      <c r="AL211" s="240">
        <f>VLOOKUP(AN211,[2]תחזיות!$B$4:$H$1000,5)</f>
        <v>1.2723300000000071E-2</v>
      </c>
      <c r="AM211" s="134">
        <f t="shared" si="176"/>
        <v>1.0602750000000059E-3</v>
      </c>
      <c r="AN211" s="237">
        <v>159</v>
      </c>
      <c r="AO211" s="242">
        <f t="shared" si="190"/>
        <v>0</v>
      </c>
      <c r="AP211" s="242">
        <f t="shared" si="220"/>
        <v>0</v>
      </c>
      <c r="AQ211" s="242">
        <f t="shared" si="16"/>
        <v>0</v>
      </c>
      <c r="AR211" s="242">
        <f t="shared" si="191"/>
        <v>0</v>
      </c>
      <c r="AS211" s="243">
        <f t="shared" si="192"/>
        <v>0</v>
      </c>
      <c r="AT211" s="244"/>
      <c r="AU211" s="241">
        <f t="shared" si="172"/>
        <v>4.7620000000000003E-2</v>
      </c>
      <c r="AV211" s="241">
        <f t="shared" si="193"/>
        <v>3.9683333333333333E-3</v>
      </c>
      <c r="AW211" s="240">
        <f>VLOOKUP(AY211,[2]תחזיות!$B$4:$H$1000,7)</f>
        <v>2.1629610000000118E-2</v>
      </c>
      <c r="AX211" s="134">
        <f t="shared" si="17"/>
        <v>1.8024675000000098E-3</v>
      </c>
      <c r="AY211" s="237">
        <v>159</v>
      </c>
      <c r="AZ211" s="242">
        <f t="shared" si="194"/>
        <v>0</v>
      </c>
      <c r="BA211" s="242">
        <f t="shared" si="221"/>
        <v>0</v>
      </c>
      <c r="BB211" s="242">
        <f t="shared" si="18"/>
        <v>0</v>
      </c>
      <c r="BC211" s="242">
        <f t="shared" si="195"/>
        <v>0</v>
      </c>
      <c r="BD211" s="243">
        <f t="shared" si="196"/>
        <v>0</v>
      </c>
      <c r="BE211" s="245"/>
      <c r="BF211" s="245"/>
      <c r="BG211" s="245"/>
      <c r="BH211" s="240">
        <f>VLOOKUP(BJ211,[2]תחזיות!$B$4:$H$1000,6)</f>
        <v>1.1566636363636426E-2</v>
      </c>
      <c r="BI211" s="134">
        <f t="shared" si="19"/>
        <v>9.6388636363636891E-4</v>
      </c>
      <c r="BJ211" s="237">
        <v>159</v>
      </c>
      <c r="BK211" s="242">
        <f t="shared" si="197"/>
        <v>0</v>
      </c>
      <c r="BL211" s="242">
        <f t="shared" si="222"/>
        <v>0</v>
      </c>
      <c r="BM211" s="242">
        <f t="shared" si="20"/>
        <v>0</v>
      </c>
      <c r="BN211" s="242">
        <f t="shared" si="65"/>
        <v>0</v>
      </c>
      <c r="BO211" s="243">
        <f t="shared" si="198"/>
        <v>0</v>
      </c>
      <c r="BP211" s="245"/>
      <c r="BQ211" s="246">
        <f>VLOOKUP(BT211,[2]תחזיות!$B$4:$E$1000,2)</f>
        <v>3.5211379999999903E-2</v>
      </c>
      <c r="BR211" s="134">
        <f t="shared" si="21"/>
        <v>2.5176149999999917E-3</v>
      </c>
      <c r="BS211" s="3">
        <f t="shared" si="199"/>
        <v>4808</v>
      </c>
      <c r="BT211" s="237">
        <v>159</v>
      </c>
      <c r="BU211" s="238">
        <f t="shared" si="200"/>
        <v>78558.57630588692</v>
      </c>
      <c r="BV211" s="238">
        <f t="shared" si="201"/>
        <v>1225.4670959422142</v>
      </c>
      <c r="BW211" s="238">
        <f t="shared" si="22"/>
        <v>1027.6868458558693</v>
      </c>
      <c r="BX211" s="238">
        <f t="shared" si="23"/>
        <v>197.78025008634484</v>
      </c>
      <c r="BY211" s="239">
        <f t="shared" si="202"/>
        <v>185640.71084293761</v>
      </c>
      <c r="CA211" s="246">
        <f>VLOOKUP(CD211,[2]תחזיות!$B$4:$E$1000,4)</f>
        <v>4.6479021599999872E-2</v>
      </c>
      <c r="CB211" s="134">
        <f t="shared" si="24"/>
        <v>3.456585133333323E-3</v>
      </c>
      <c r="CC211" s="3">
        <f t="shared" si="203"/>
        <v>4808</v>
      </c>
      <c r="CD211" s="237">
        <v>159</v>
      </c>
      <c r="CE211" s="238">
        <f t="shared" si="204"/>
        <v>82452.195383206621</v>
      </c>
      <c r="CF211" s="238">
        <f t="shared" si="205"/>
        <v>1328.155741352987</v>
      </c>
      <c r="CG211" s="238">
        <f t="shared" si="25"/>
        <v>1043.1527085807006</v>
      </c>
      <c r="CH211" s="238">
        <f t="shared" si="26"/>
        <v>285.00303277228647</v>
      </c>
      <c r="CI211" s="239">
        <f t="shared" si="206"/>
        <v>198360.57537615439</v>
      </c>
      <c r="CJ211" s="1"/>
      <c r="CK211" s="246">
        <f>VLOOKUP(CN211,[2]תחזיות!$B$4:$E$1000,3)</f>
        <v>3.0618591304347745E-2</v>
      </c>
      <c r="CL211" s="134">
        <f t="shared" si="27"/>
        <v>2.1348826086956454E-3</v>
      </c>
      <c r="CM211" s="3">
        <f t="shared" si="207"/>
        <v>4808</v>
      </c>
      <c r="CN211" s="237">
        <v>159</v>
      </c>
      <c r="CO211" s="238">
        <f t="shared" si="208"/>
        <v>77160.346499903811</v>
      </c>
      <c r="CP211" s="238">
        <f t="shared" si="223"/>
        <v>1187.8795108257543</v>
      </c>
      <c r="CQ211" s="238">
        <f t="shared" si="28"/>
        <v>1023.1512290021798</v>
      </c>
      <c r="CR211" s="238">
        <f t="shared" si="29"/>
        <v>164.72828182357455</v>
      </c>
      <c r="CS211" s="239">
        <f t="shared" si="209"/>
        <v>181534.76941694084</v>
      </c>
      <c r="CT211" s="1"/>
      <c r="CU211" s="237">
        <v>159</v>
      </c>
      <c r="CV211" s="238">
        <f t="shared" si="168"/>
        <v>187293.1148047146</v>
      </c>
      <c r="CW211" s="238">
        <f t="shared" si="168"/>
        <v>4648.0514684260443</v>
      </c>
      <c r="CX211" s="238">
        <f t="shared" si="168"/>
        <v>4204.1009003254649</v>
      </c>
      <c r="CY211" s="238">
        <f t="shared" si="168"/>
        <v>443.95056810057963</v>
      </c>
      <c r="CZ211" s="238">
        <f t="shared" si="168"/>
        <v>726536.40422115126</v>
      </c>
      <c r="DB211" s="237">
        <v>159</v>
      </c>
      <c r="DC211" s="238">
        <f t="shared" si="169"/>
        <v>191845.49747355899</v>
      </c>
      <c r="DD211" s="238">
        <f t="shared" si="169"/>
        <v>4781.220877268358</v>
      </c>
      <c r="DE211" s="238">
        <f t="shared" si="169"/>
        <v>4249.0258329486851</v>
      </c>
      <c r="DF211" s="238">
        <f t="shared" si="169"/>
        <v>532.195044319673</v>
      </c>
      <c r="DG211" s="238">
        <f t="shared" si="169"/>
        <v>741396.00224700687</v>
      </c>
      <c r="DH211" s="247"/>
      <c r="DI211" s="237">
        <v>159</v>
      </c>
      <c r="DJ211" s="238">
        <f t="shared" si="170"/>
        <v>185814.28480192681</v>
      </c>
      <c r="DK211" s="238">
        <f t="shared" si="170"/>
        <v>4606.7345400930699</v>
      </c>
      <c r="DL211" s="238">
        <f t="shared" si="170"/>
        <v>4195.9609451901197</v>
      </c>
      <c r="DM211" s="238">
        <f t="shared" si="170"/>
        <v>410.77359490295021</v>
      </c>
      <c r="DN211" s="238">
        <f t="shared" si="170"/>
        <v>722163.62604592345</v>
      </c>
      <c r="DP211" s="3">
        <f t="shared" si="210"/>
        <v>4808</v>
      </c>
      <c r="DQ211" s="237">
        <v>159</v>
      </c>
      <c r="DR211" s="238">
        <f t="shared" si="211"/>
        <v>0</v>
      </c>
      <c r="DS211" s="238">
        <f t="shared" si="212"/>
        <v>0</v>
      </c>
      <c r="DT211" s="238">
        <f t="shared" si="33"/>
        <v>0</v>
      </c>
      <c r="DU211" s="238">
        <f t="shared" si="213"/>
        <v>0</v>
      </c>
      <c r="DV211" s="239">
        <f t="shared" si="224"/>
        <v>0</v>
      </c>
      <c r="DX211" s="241">
        <f t="shared" si="173"/>
        <v>5.0099999999999999E-2</v>
      </c>
      <c r="DY211" s="241">
        <f t="shared" si="214"/>
        <v>4.1749999999999999E-3</v>
      </c>
      <c r="DZ211" s="237">
        <v>159</v>
      </c>
      <c r="EA211" s="242">
        <f t="shared" si="225"/>
        <v>0</v>
      </c>
      <c r="EB211" s="242">
        <f t="shared" si="226"/>
        <v>0</v>
      </c>
      <c r="EC211" s="242">
        <f t="shared" si="34"/>
        <v>0</v>
      </c>
      <c r="ED211" s="242">
        <f t="shared" si="177"/>
        <v>0</v>
      </c>
      <c r="EE211" s="243">
        <f t="shared" si="215"/>
        <v>0</v>
      </c>
      <c r="EF211" s="248"/>
      <c r="EG211" s="241">
        <f t="shared" si="174"/>
        <v>5.4599999999999996E-2</v>
      </c>
      <c r="EH211" s="241">
        <f t="shared" si="216"/>
        <v>4.5499999999999994E-3</v>
      </c>
      <c r="EI211" s="237">
        <v>159</v>
      </c>
      <c r="EJ211" s="242">
        <f t="shared" si="227"/>
        <v>0</v>
      </c>
      <c r="EK211" s="242">
        <f t="shared" si="228"/>
        <v>0</v>
      </c>
      <c r="EL211" s="242">
        <f t="shared" si="36"/>
        <v>0</v>
      </c>
      <c r="EM211" s="242">
        <f t="shared" si="178"/>
        <v>0</v>
      </c>
      <c r="EN211" s="243">
        <f t="shared" si="217"/>
        <v>0</v>
      </c>
      <c r="EO211" s="248"/>
      <c r="EP211" s="241">
        <f t="shared" si="175"/>
        <v>3.4599999999999999E-2</v>
      </c>
      <c r="EQ211" s="241">
        <f t="shared" si="218"/>
        <v>2.8833333333333332E-3</v>
      </c>
      <c r="ER211" s="237">
        <v>159</v>
      </c>
      <c r="ES211" s="242">
        <f t="shared" si="229"/>
        <v>0</v>
      </c>
      <c r="ET211" s="242">
        <f t="shared" si="230"/>
        <v>0</v>
      </c>
      <c r="EU211" s="242">
        <f t="shared" si="38"/>
        <v>0</v>
      </c>
      <c r="EV211" s="242">
        <f t="shared" si="179"/>
        <v>0</v>
      </c>
      <c r="EW211" s="243">
        <f t="shared" si="219"/>
        <v>0</v>
      </c>
    </row>
    <row r="212" spans="1:153" ht="14.25" customHeight="1" thickBot="1" x14ac:dyDescent="0.25">
      <c r="A212" s="3">
        <f t="shared" si="180"/>
        <v>4836</v>
      </c>
      <c r="B212" s="237">
        <v>160</v>
      </c>
      <c r="C212" s="238">
        <f t="shared" si="181"/>
        <v>99832.230146162547</v>
      </c>
      <c r="D212" s="238">
        <f t="shared" si="5"/>
        <v>3145.2470524113855</v>
      </c>
      <c r="E212" s="238">
        <f t="shared" si="6"/>
        <v>2915.0782995744003</v>
      </c>
      <c r="F212" s="238">
        <f t="shared" si="7"/>
        <v>230.16875283698531</v>
      </c>
      <c r="G212" s="239">
        <f t="shared" si="182"/>
        <v>503239.52838582045</v>
      </c>
      <c r="I212" s="240">
        <f>VLOOKUP(K212,[2]תחזיות!$B$4:$H$1000,5)</f>
        <v>1.2736300000000072E-2</v>
      </c>
      <c r="J212" s="134">
        <f t="shared" si="8"/>
        <v>1.0613583333333393E-3</v>
      </c>
      <c r="K212" s="237">
        <v>160</v>
      </c>
      <c r="L212" s="242">
        <f t="shared" si="183"/>
        <v>5731.9715238247172</v>
      </c>
      <c r="M212" s="242">
        <f t="shared" si="44"/>
        <v>277.63167434824805</v>
      </c>
      <c r="N212" s="242">
        <f t="shared" si="9"/>
        <v>268.74181110527917</v>
      </c>
      <c r="O212" s="242">
        <f t="shared" si="10"/>
        <v>8.8898632429688842</v>
      </c>
      <c r="P212" s="243">
        <f t="shared" si="184"/>
        <v>41079.043719152753</v>
      </c>
      <c r="Q212" s="244"/>
      <c r="R212" s="240">
        <f>VLOOKUP(T212,[2]תחזיות!$B$4:$H$1000,7)</f>
        <v>2.1651710000000123E-2</v>
      </c>
      <c r="S212" s="134">
        <f t="shared" si="11"/>
        <v>1.8043091666666768E-3</v>
      </c>
      <c r="T212" s="237">
        <v>160</v>
      </c>
      <c r="U212" s="242">
        <f t="shared" si="185"/>
        <v>6366.6655633084165</v>
      </c>
      <c r="V212" s="242">
        <f t="shared" si="47"/>
        <v>308.37348249371729</v>
      </c>
      <c r="W212" s="242">
        <f t="shared" si="12"/>
        <v>298.49925580988247</v>
      </c>
      <c r="X212" s="242">
        <f t="shared" si="48"/>
        <v>9.8742266838348058</v>
      </c>
      <c r="Y212" s="243">
        <f t="shared" si="186"/>
        <v>43249.519019937114</v>
      </c>
      <c r="Z212" s="245"/>
      <c r="AA212" s="240">
        <f>VLOOKUP(AC212,[2]תחזיות!$B$4:$H$1000,6)</f>
        <v>1.157845454545461E-2</v>
      </c>
      <c r="AB212" s="134">
        <f t="shared" si="13"/>
        <v>9.6487121212121758E-4</v>
      </c>
      <c r="AC212" s="237">
        <v>160</v>
      </c>
      <c r="AD212" s="242">
        <f t="shared" si="187"/>
        <v>5654.3488991571476</v>
      </c>
      <c r="AE212" s="242">
        <f t="shared" si="51"/>
        <v>273.87197331620541</v>
      </c>
      <c r="AF212" s="242">
        <f t="shared" si="14"/>
        <v>265.10249701427188</v>
      </c>
      <c r="AG212" s="242">
        <f t="shared" si="52"/>
        <v>8.7694763019335333</v>
      </c>
      <c r="AH212" s="243">
        <f t="shared" si="188"/>
        <v>40808.447268889657</v>
      </c>
      <c r="AI212" s="245"/>
      <c r="AJ212" s="241">
        <f t="shared" si="171"/>
        <v>4.2819999999999997E-2</v>
      </c>
      <c r="AK212" s="241">
        <f t="shared" si="189"/>
        <v>3.5683333333333331E-3</v>
      </c>
      <c r="AL212" s="240">
        <f>VLOOKUP(AN212,[2]תחזיות!$B$4:$H$1000,5)</f>
        <v>1.2736300000000072E-2</v>
      </c>
      <c r="AM212" s="134">
        <f t="shared" si="176"/>
        <v>1.0613583333333393E-3</v>
      </c>
      <c r="AN212" s="237">
        <v>160</v>
      </c>
      <c r="AO212" s="242">
        <f t="shared" si="190"/>
        <v>0</v>
      </c>
      <c r="AP212" s="242">
        <f t="shared" si="220"/>
        <v>0</v>
      </c>
      <c r="AQ212" s="242">
        <f t="shared" si="16"/>
        <v>0</v>
      </c>
      <c r="AR212" s="242">
        <f t="shared" si="191"/>
        <v>0</v>
      </c>
      <c r="AS212" s="243">
        <f t="shared" si="192"/>
        <v>0</v>
      </c>
      <c r="AT212" s="244"/>
      <c r="AU212" s="241">
        <f t="shared" si="172"/>
        <v>4.7620000000000003E-2</v>
      </c>
      <c r="AV212" s="241">
        <f t="shared" si="193"/>
        <v>3.9683333333333333E-3</v>
      </c>
      <c r="AW212" s="240">
        <f>VLOOKUP(AY212,[2]תחזיות!$B$4:$H$1000,7)</f>
        <v>2.1651710000000123E-2</v>
      </c>
      <c r="AX212" s="134">
        <f t="shared" si="17"/>
        <v>1.8043091666666768E-3</v>
      </c>
      <c r="AY212" s="237">
        <v>160</v>
      </c>
      <c r="AZ212" s="242">
        <f t="shared" si="194"/>
        <v>0</v>
      </c>
      <c r="BA212" s="242">
        <f t="shared" si="221"/>
        <v>0</v>
      </c>
      <c r="BB212" s="242">
        <f t="shared" si="18"/>
        <v>0</v>
      </c>
      <c r="BC212" s="242">
        <f t="shared" si="195"/>
        <v>0</v>
      </c>
      <c r="BD212" s="243">
        <f t="shared" si="196"/>
        <v>0</v>
      </c>
      <c r="BE212" s="245"/>
      <c r="BF212" s="245"/>
      <c r="BG212" s="245"/>
      <c r="BH212" s="240">
        <f>VLOOKUP(BJ212,[2]תחזיות!$B$4:$H$1000,6)</f>
        <v>1.157845454545461E-2</v>
      </c>
      <c r="BI212" s="134">
        <f t="shared" si="19"/>
        <v>9.6487121212121758E-4</v>
      </c>
      <c r="BJ212" s="237">
        <v>160</v>
      </c>
      <c r="BK212" s="242">
        <f t="shared" si="197"/>
        <v>0</v>
      </c>
      <c r="BL212" s="242">
        <f t="shared" si="222"/>
        <v>0</v>
      </c>
      <c r="BM212" s="242">
        <f t="shared" si="20"/>
        <v>0</v>
      </c>
      <c r="BN212" s="242">
        <f t="shared" si="65"/>
        <v>0</v>
      </c>
      <c r="BO212" s="243">
        <f t="shared" si="198"/>
        <v>0</v>
      </c>
      <c r="BP212" s="245"/>
      <c r="BQ212" s="246">
        <f>VLOOKUP(BT212,[2]תחזיות!$B$4:$E$1000,2)</f>
        <v>3.5327379999999901E-2</v>
      </c>
      <c r="BR212" s="134">
        <f t="shared" si="21"/>
        <v>2.5272816666666582E-3</v>
      </c>
      <c r="BS212" s="3">
        <f t="shared" si="199"/>
        <v>4836</v>
      </c>
      <c r="BT212" s="237">
        <v>160</v>
      </c>
      <c r="BU212" s="238">
        <f t="shared" si="200"/>
        <v>77530.889460031045</v>
      </c>
      <c r="BV212" s="238">
        <f t="shared" si="201"/>
        <v>1225.868932666001</v>
      </c>
      <c r="BW212" s="238">
        <f t="shared" si="22"/>
        <v>1029.9265371333054</v>
      </c>
      <c r="BX212" s="238">
        <f t="shared" si="23"/>
        <v>195.94239553269571</v>
      </c>
      <c r="BY212" s="239">
        <f t="shared" si="202"/>
        <v>186866.5797756036</v>
      </c>
      <c r="CA212" s="246">
        <f>VLOOKUP(CD212,[2]תחזיות!$B$4:$E$1000,4)</f>
        <v>4.6632141599999871E-2</v>
      </c>
      <c r="CB212" s="134">
        <f t="shared" si="24"/>
        <v>3.4693451333333227E-3</v>
      </c>
      <c r="CC212" s="3">
        <f t="shared" si="203"/>
        <v>4836</v>
      </c>
      <c r="CD212" s="237">
        <v>160</v>
      </c>
      <c r="CE212" s="238">
        <f t="shared" si="204"/>
        <v>81409.042674625918</v>
      </c>
      <c r="CF212" s="238">
        <f t="shared" si="205"/>
        <v>1328.7238330417617</v>
      </c>
      <c r="CG212" s="238">
        <f t="shared" si="25"/>
        <v>1046.2877670292235</v>
      </c>
      <c r="CH212" s="238">
        <f t="shared" si="26"/>
        <v>282.43606601253822</v>
      </c>
      <c r="CI212" s="239">
        <f t="shared" si="206"/>
        <v>199689.29920919615</v>
      </c>
      <c r="CJ212" s="1"/>
      <c r="CK212" s="246">
        <f>VLOOKUP(CN212,[2]תחזיות!$B$4:$E$1000,3)</f>
        <v>3.0719460869565136E-2</v>
      </c>
      <c r="CL212" s="134">
        <f t="shared" si="27"/>
        <v>2.1432884057970944E-3</v>
      </c>
      <c r="CM212" s="3">
        <f t="shared" si="207"/>
        <v>4836</v>
      </c>
      <c r="CN212" s="237">
        <v>160</v>
      </c>
      <c r="CO212" s="238">
        <f t="shared" si="208"/>
        <v>76137.195270901633</v>
      </c>
      <c r="CP212" s="238">
        <f t="shared" si="223"/>
        <v>1188.2198489979978</v>
      </c>
      <c r="CQ212" s="238">
        <f t="shared" si="28"/>
        <v>1025.0358811239651</v>
      </c>
      <c r="CR212" s="238">
        <f t="shared" si="29"/>
        <v>163.18396787403285</v>
      </c>
      <c r="CS212" s="239">
        <f t="shared" si="209"/>
        <v>182722.98926593884</v>
      </c>
      <c r="CT212" s="1"/>
      <c r="CU212" s="237">
        <v>160</v>
      </c>
      <c r="CV212" s="238">
        <f t="shared" si="168"/>
        <v>183095.09113001829</v>
      </c>
      <c r="CW212" s="238">
        <f t="shared" si="168"/>
        <v>4648.747659425635</v>
      </c>
      <c r="CX212" s="238">
        <f t="shared" si="168"/>
        <v>4213.7466478129845</v>
      </c>
      <c r="CY212" s="238">
        <f t="shared" si="168"/>
        <v>435.0010116126499</v>
      </c>
      <c r="CZ212" s="238">
        <f t="shared" si="168"/>
        <v>731185.15188057674</v>
      </c>
      <c r="DB212" s="237">
        <v>160</v>
      </c>
      <c r="DC212" s="238">
        <f t="shared" si="169"/>
        <v>187607.93838409689</v>
      </c>
      <c r="DD212" s="238">
        <f t="shared" si="169"/>
        <v>4782.3443679468646</v>
      </c>
      <c r="DE212" s="238">
        <f t="shared" si="169"/>
        <v>4259.865322413506</v>
      </c>
      <c r="DF212" s="238">
        <f t="shared" si="169"/>
        <v>522.47904553335832</v>
      </c>
      <c r="DG212" s="238">
        <f t="shared" si="169"/>
        <v>746178.34661495371</v>
      </c>
      <c r="DH212" s="247"/>
      <c r="DI212" s="237">
        <v>160</v>
      </c>
      <c r="DJ212" s="238">
        <f t="shared" si="170"/>
        <v>181623.77431622133</v>
      </c>
      <c r="DK212" s="238">
        <f t="shared" si="170"/>
        <v>4607.3388747255885</v>
      </c>
      <c r="DL212" s="238">
        <f t="shared" si="170"/>
        <v>4205.2166777126367</v>
      </c>
      <c r="DM212" s="238">
        <f t="shared" si="170"/>
        <v>402.12219701295169</v>
      </c>
      <c r="DN212" s="238">
        <f t="shared" si="170"/>
        <v>726770.96492064896</v>
      </c>
      <c r="DP212" s="3">
        <f t="shared" si="210"/>
        <v>4836</v>
      </c>
      <c r="DQ212" s="237">
        <v>160</v>
      </c>
      <c r="DR212" s="238">
        <f t="shared" si="211"/>
        <v>0</v>
      </c>
      <c r="DS212" s="238">
        <f t="shared" si="212"/>
        <v>0</v>
      </c>
      <c r="DT212" s="238">
        <f t="shared" si="33"/>
        <v>0</v>
      </c>
      <c r="DU212" s="238">
        <f t="shared" si="213"/>
        <v>0</v>
      </c>
      <c r="DV212" s="239">
        <f t="shared" si="224"/>
        <v>0</v>
      </c>
      <c r="DX212" s="241">
        <f t="shared" si="173"/>
        <v>5.0099999999999999E-2</v>
      </c>
      <c r="DY212" s="241">
        <f t="shared" si="214"/>
        <v>4.1749999999999999E-3</v>
      </c>
      <c r="DZ212" s="237">
        <v>160</v>
      </c>
      <c r="EA212" s="242">
        <f t="shared" si="225"/>
        <v>0</v>
      </c>
      <c r="EB212" s="242">
        <f t="shared" si="226"/>
        <v>0</v>
      </c>
      <c r="EC212" s="242">
        <f t="shared" si="34"/>
        <v>0</v>
      </c>
      <c r="ED212" s="242">
        <f t="shared" si="177"/>
        <v>0</v>
      </c>
      <c r="EE212" s="243">
        <f t="shared" si="215"/>
        <v>0</v>
      </c>
      <c r="EF212" s="248"/>
      <c r="EG212" s="241">
        <f t="shared" si="174"/>
        <v>5.4599999999999996E-2</v>
      </c>
      <c r="EH212" s="241">
        <f t="shared" si="216"/>
        <v>4.5499999999999994E-3</v>
      </c>
      <c r="EI212" s="237">
        <v>160</v>
      </c>
      <c r="EJ212" s="242">
        <f t="shared" si="227"/>
        <v>0</v>
      </c>
      <c r="EK212" s="242">
        <f t="shared" si="228"/>
        <v>0</v>
      </c>
      <c r="EL212" s="242">
        <f t="shared" si="36"/>
        <v>0</v>
      </c>
      <c r="EM212" s="242">
        <f t="shared" si="178"/>
        <v>0</v>
      </c>
      <c r="EN212" s="243">
        <f t="shared" si="217"/>
        <v>0</v>
      </c>
      <c r="EO212" s="248"/>
      <c r="EP212" s="241">
        <f t="shared" si="175"/>
        <v>3.4599999999999999E-2</v>
      </c>
      <c r="EQ212" s="241">
        <f t="shared" si="218"/>
        <v>2.8833333333333332E-3</v>
      </c>
      <c r="ER212" s="237">
        <v>160</v>
      </c>
      <c r="ES212" s="242">
        <f t="shared" si="229"/>
        <v>0</v>
      </c>
      <c r="ET212" s="242">
        <f t="shared" si="230"/>
        <v>0</v>
      </c>
      <c r="EU212" s="242">
        <f t="shared" si="38"/>
        <v>0</v>
      </c>
      <c r="EV212" s="242">
        <f t="shared" si="179"/>
        <v>0</v>
      </c>
      <c r="EW212" s="243">
        <f t="shared" si="219"/>
        <v>0</v>
      </c>
    </row>
    <row r="213" spans="1:153" ht="14.25" customHeight="1" thickBot="1" x14ac:dyDescent="0.25">
      <c r="A213" s="3">
        <f t="shared" si="180"/>
        <v>4867</v>
      </c>
      <c r="B213" s="237">
        <v>161</v>
      </c>
      <c r="C213" s="238">
        <f t="shared" si="181"/>
        <v>96917.151846588153</v>
      </c>
      <c r="D213" s="238">
        <f t="shared" si="5"/>
        <v>3145.2470524113855</v>
      </c>
      <c r="E213" s="238">
        <f t="shared" si="6"/>
        <v>2921.7991745428635</v>
      </c>
      <c r="F213" s="238">
        <f t="shared" si="7"/>
        <v>223.44787786852214</v>
      </c>
      <c r="G213" s="239">
        <f t="shared" si="182"/>
        <v>506384.77543823182</v>
      </c>
      <c r="I213" s="240">
        <f>VLOOKUP(K213,[2]תחזיות!$B$4:$H$1000,5)</f>
        <v>1.2749300000000073E-2</v>
      </c>
      <c r="J213" s="134">
        <f t="shared" si="8"/>
        <v>1.0624416666666727E-3</v>
      </c>
      <c r="K213" s="237">
        <v>161</v>
      </c>
      <c r="L213" s="242">
        <f t="shared" si="183"/>
        <v>5469.0340756008027</v>
      </c>
      <c r="M213" s="242">
        <f t="shared" si="44"/>
        <v>277.92664180706203</v>
      </c>
      <c r="N213" s="242">
        <f t="shared" si="9"/>
        <v>269.44457506944042</v>
      </c>
      <c r="O213" s="242">
        <f t="shared" si="10"/>
        <v>8.4820667376216097</v>
      </c>
      <c r="P213" s="243">
        <f t="shared" si="184"/>
        <v>41356.970360959815</v>
      </c>
      <c r="Q213" s="244"/>
      <c r="R213" s="240">
        <f>VLOOKUP(T213,[2]תחזיות!$B$4:$H$1000,7)</f>
        <v>2.1673810000000123E-2</v>
      </c>
      <c r="S213" s="134">
        <f t="shared" si="11"/>
        <v>1.8061508333333436E-3</v>
      </c>
      <c r="T213" s="237">
        <v>161</v>
      </c>
      <c r="U213" s="242">
        <f t="shared" si="185"/>
        <v>6079.126331131627</v>
      </c>
      <c r="V213" s="242">
        <f t="shared" si="47"/>
        <v>308.93045151610113</v>
      </c>
      <c r="W213" s="242">
        <f t="shared" si="12"/>
        <v>299.50217688217015</v>
      </c>
      <c r="X213" s="242">
        <f t="shared" si="48"/>
        <v>9.4282746339309895</v>
      </c>
      <c r="Y213" s="243">
        <f t="shared" si="186"/>
        <v>43558.449471453212</v>
      </c>
      <c r="Z213" s="245"/>
      <c r="AA213" s="240">
        <f>VLOOKUP(AC213,[2]תחזיות!$B$4:$H$1000,6)</f>
        <v>1.1590272727272793E-2</v>
      </c>
      <c r="AB213" s="134">
        <f t="shared" si="13"/>
        <v>9.6585606060606603E-4</v>
      </c>
      <c r="AC213" s="237">
        <v>161</v>
      </c>
      <c r="AD213" s="242">
        <f t="shared" si="187"/>
        <v>5394.4516384424851</v>
      </c>
      <c r="AE213" s="242">
        <f t="shared" si="51"/>
        <v>274.13649422146295</v>
      </c>
      <c r="AF213" s="242">
        <f t="shared" si="14"/>
        <v>265.77009931924891</v>
      </c>
      <c r="AG213" s="242">
        <f t="shared" si="52"/>
        <v>8.3663949022140347</v>
      </c>
      <c r="AH213" s="243">
        <f t="shared" si="188"/>
        <v>41082.583763111121</v>
      </c>
      <c r="AI213" s="245"/>
      <c r="AJ213" s="241">
        <f t="shared" si="171"/>
        <v>4.2819999999999997E-2</v>
      </c>
      <c r="AK213" s="241">
        <f t="shared" si="189"/>
        <v>3.5683333333333331E-3</v>
      </c>
      <c r="AL213" s="240">
        <f>VLOOKUP(AN213,[2]תחזיות!$B$4:$H$1000,5)</f>
        <v>1.2749300000000073E-2</v>
      </c>
      <c r="AM213" s="134">
        <f t="shared" si="176"/>
        <v>1.0624416666666727E-3</v>
      </c>
      <c r="AN213" s="237">
        <v>161</v>
      </c>
      <c r="AO213" s="242">
        <f t="shared" si="190"/>
        <v>0</v>
      </c>
      <c r="AP213" s="242">
        <f t="shared" si="220"/>
        <v>0</v>
      </c>
      <c r="AQ213" s="242">
        <f t="shared" si="16"/>
        <v>0</v>
      </c>
      <c r="AR213" s="242">
        <f t="shared" si="191"/>
        <v>0</v>
      </c>
      <c r="AS213" s="243">
        <f t="shared" si="192"/>
        <v>0</v>
      </c>
      <c r="AT213" s="244"/>
      <c r="AU213" s="241">
        <f t="shared" si="172"/>
        <v>4.7620000000000003E-2</v>
      </c>
      <c r="AV213" s="241">
        <f t="shared" si="193"/>
        <v>3.9683333333333333E-3</v>
      </c>
      <c r="AW213" s="240">
        <f>VLOOKUP(AY213,[2]תחזיות!$B$4:$H$1000,7)</f>
        <v>2.1673810000000123E-2</v>
      </c>
      <c r="AX213" s="134">
        <f t="shared" si="17"/>
        <v>1.8061508333333436E-3</v>
      </c>
      <c r="AY213" s="237">
        <v>161</v>
      </c>
      <c r="AZ213" s="242">
        <f t="shared" si="194"/>
        <v>0</v>
      </c>
      <c r="BA213" s="242">
        <f t="shared" si="221"/>
        <v>0</v>
      </c>
      <c r="BB213" s="242">
        <f t="shared" si="18"/>
        <v>0</v>
      </c>
      <c r="BC213" s="242">
        <f t="shared" si="195"/>
        <v>0</v>
      </c>
      <c r="BD213" s="243">
        <f t="shared" si="196"/>
        <v>0</v>
      </c>
      <c r="BE213" s="245"/>
      <c r="BF213" s="245"/>
      <c r="BG213" s="245"/>
      <c r="BH213" s="240">
        <f>VLOOKUP(BJ213,[2]תחזיות!$B$4:$H$1000,6)</f>
        <v>1.1590272727272793E-2</v>
      </c>
      <c r="BI213" s="134">
        <f t="shared" si="19"/>
        <v>9.6585606060606603E-4</v>
      </c>
      <c r="BJ213" s="237">
        <v>161</v>
      </c>
      <c r="BK213" s="242">
        <f t="shared" si="197"/>
        <v>0</v>
      </c>
      <c r="BL213" s="242">
        <f t="shared" si="222"/>
        <v>0</v>
      </c>
      <c r="BM213" s="242">
        <f t="shared" si="20"/>
        <v>0</v>
      </c>
      <c r="BN213" s="242">
        <f t="shared" si="65"/>
        <v>0</v>
      </c>
      <c r="BO213" s="243">
        <f t="shared" si="198"/>
        <v>0</v>
      </c>
      <c r="BP213" s="245"/>
      <c r="BQ213" s="246">
        <f>VLOOKUP(BT213,[2]תחזיות!$B$4:$E$1000,2)</f>
        <v>3.5443379999999899E-2</v>
      </c>
      <c r="BR213" s="134">
        <f t="shared" si="21"/>
        <v>2.5369483333333247E-3</v>
      </c>
      <c r="BS213" s="3">
        <f t="shared" si="199"/>
        <v>4867</v>
      </c>
      <c r="BT213" s="237">
        <v>161</v>
      </c>
      <c r="BU213" s="238">
        <f t="shared" si="200"/>
        <v>76500.962922897743</v>
      </c>
      <c r="BV213" s="238">
        <f t="shared" si="201"/>
        <v>1226.2652811676385</v>
      </c>
      <c r="BW213" s="238">
        <f t="shared" si="22"/>
        <v>1032.1862907819987</v>
      </c>
      <c r="BX213" s="238">
        <f t="shared" si="23"/>
        <v>194.07899038563991</v>
      </c>
      <c r="BY213" s="239">
        <f t="shared" si="202"/>
        <v>188092.84505677124</v>
      </c>
      <c r="CA213" s="246">
        <f>VLOOKUP(CD213,[2]תחזיות!$B$4:$E$1000,4)</f>
        <v>4.6785261599999871E-2</v>
      </c>
      <c r="CB213" s="134">
        <f t="shared" si="24"/>
        <v>3.4821051333333228E-3</v>
      </c>
      <c r="CC213" s="3">
        <f t="shared" si="203"/>
        <v>4867</v>
      </c>
      <c r="CD213" s="237">
        <v>161</v>
      </c>
      <c r="CE213" s="238">
        <f t="shared" si="204"/>
        <v>80362.754907596696</v>
      </c>
      <c r="CF213" s="238">
        <f t="shared" si="205"/>
        <v>1329.2842923016428</v>
      </c>
      <c r="CG213" s="238">
        <f t="shared" si="25"/>
        <v>1049.4527309090927</v>
      </c>
      <c r="CH213" s="238">
        <f t="shared" si="26"/>
        <v>279.83156139255016</v>
      </c>
      <c r="CI213" s="239">
        <f t="shared" si="206"/>
        <v>201018.58350149778</v>
      </c>
      <c r="CJ213" s="1"/>
      <c r="CK213" s="246">
        <f>VLOOKUP(CN213,[2]תחזיות!$B$4:$E$1000,3)</f>
        <v>3.0820330434782522E-2</v>
      </c>
      <c r="CL213" s="134">
        <f t="shared" si="27"/>
        <v>2.1516942028985435E-3</v>
      </c>
      <c r="CM213" s="3">
        <f t="shared" si="207"/>
        <v>4867</v>
      </c>
      <c r="CN213" s="237">
        <v>161</v>
      </c>
      <c r="CO213" s="238">
        <f t="shared" si="208"/>
        <v>75112.159389777662</v>
      </c>
      <c r="CP213" s="238">
        <f t="shared" si="223"/>
        <v>1188.5555079902133</v>
      </c>
      <c r="CQ213" s="238">
        <f t="shared" si="28"/>
        <v>1026.9371100640374</v>
      </c>
      <c r="CR213" s="238">
        <f t="shared" si="29"/>
        <v>161.61839792617599</v>
      </c>
      <c r="CS213" s="239">
        <f t="shared" si="209"/>
        <v>183911.54477392905</v>
      </c>
      <c r="CT213" s="1"/>
      <c r="CU213" s="237">
        <v>161</v>
      </c>
      <c r="CV213" s="238">
        <f t="shared" si="168"/>
        <v>178887.14884508669</v>
      </c>
      <c r="CW213" s="238">
        <f t="shared" si="168"/>
        <v>4649.438975386086</v>
      </c>
      <c r="CX213" s="238">
        <f t="shared" si="168"/>
        <v>4223.4300403943025</v>
      </c>
      <c r="CY213" s="238">
        <f t="shared" si="168"/>
        <v>426.00893499178369</v>
      </c>
      <c r="CZ213" s="238">
        <f t="shared" si="168"/>
        <v>735834.59085596283</v>
      </c>
      <c r="DB213" s="237">
        <v>161</v>
      </c>
      <c r="DC213" s="238">
        <f t="shared" si="169"/>
        <v>183359.03308531648</v>
      </c>
      <c r="DD213" s="238">
        <f t="shared" si="169"/>
        <v>4783.4617962291295</v>
      </c>
      <c r="DE213" s="238">
        <f t="shared" si="169"/>
        <v>4270.754082334126</v>
      </c>
      <c r="DF213" s="238">
        <f t="shared" si="169"/>
        <v>512.70771389500328</v>
      </c>
      <c r="DG213" s="238">
        <f t="shared" si="169"/>
        <v>750961.80841118284</v>
      </c>
      <c r="DH213" s="247"/>
      <c r="DI213" s="237">
        <v>161</v>
      </c>
      <c r="DJ213" s="238">
        <f t="shared" si="170"/>
        <v>177423.76287480828</v>
      </c>
      <c r="DK213" s="238">
        <f t="shared" si="170"/>
        <v>4607.9390546230616</v>
      </c>
      <c r="DL213" s="238">
        <f t="shared" si="170"/>
        <v>4214.5063839261493</v>
      </c>
      <c r="DM213" s="238">
        <f t="shared" si="170"/>
        <v>393.43267069691217</v>
      </c>
      <c r="DN213" s="238">
        <f t="shared" si="170"/>
        <v>731378.90397527197</v>
      </c>
      <c r="DP213" s="3">
        <f t="shared" si="210"/>
        <v>4867</v>
      </c>
      <c r="DQ213" s="237">
        <v>161</v>
      </c>
      <c r="DR213" s="238">
        <f t="shared" si="211"/>
        <v>0</v>
      </c>
      <c r="DS213" s="238">
        <f t="shared" si="212"/>
        <v>0</v>
      </c>
      <c r="DT213" s="238">
        <f t="shared" si="33"/>
        <v>0</v>
      </c>
      <c r="DU213" s="238">
        <f t="shared" si="213"/>
        <v>0</v>
      </c>
      <c r="DV213" s="239">
        <f t="shared" si="224"/>
        <v>0</v>
      </c>
      <c r="DX213" s="241">
        <f t="shared" si="173"/>
        <v>5.0099999999999999E-2</v>
      </c>
      <c r="DY213" s="241">
        <f t="shared" si="214"/>
        <v>4.1749999999999999E-3</v>
      </c>
      <c r="DZ213" s="237">
        <v>161</v>
      </c>
      <c r="EA213" s="242">
        <f t="shared" si="225"/>
        <v>0</v>
      </c>
      <c r="EB213" s="242">
        <f t="shared" si="226"/>
        <v>0</v>
      </c>
      <c r="EC213" s="242">
        <f t="shared" si="34"/>
        <v>0</v>
      </c>
      <c r="ED213" s="242">
        <f t="shared" si="177"/>
        <v>0</v>
      </c>
      <c r="EE213" s="243">
        <f t="shared" si="215"/>
        <v>0</v>
      </c>
      <c r="EF213" s="248"/>
      <c r="EG213" s="241">
        <f t="shared" si="174"/>
        <v>5.4599999999999996E-2</v>
      </c>
      <c r="EH213" s="241">
        <f t="shared" si="216"/>
        <v>4.5499999999999994E-3</v>
      </c>
      <c r="EI213" s="237">
        <v>161</v>
      </c>
      <c r="EJ213" s="242">
        <f t="shared" si="227"/>
        <v>0</v>
      </c>
      <c r="EK213" s="242">
        <f t="shared" si="228"/>
        <v>0</v>
      </c>
      <c r="EL213" s="242">
        <f t="shared" si="36"/>
        <v>0</v>
      </c>
      <c r="EM213" s="242">
        <f t="shared" si="178"/>
        <v>0</v>
      </c>
      <c r="EN213" s="243">
        <f t="shared" si="217"/>
        <v>0</v>
      </c>
      <c r="EO213" s="248"/>
      <c r="EP213" s="241">
        <f t="shared" si="175"/>
        <v>3.4599999999999999E-2</v>
      </c>
      <c r="EQ213" s="241">
        <f t="shared" si="218"/>
        <v>2.8833333333333332E-3</v>
      </c>
      <c r="ER213" s="237">
        <v>161</v>
      </c>
      <c r="ES213" s="242">
        <f t="shared" si="229"/>
        <v>0</v>
      </c>
      <c r="ET213" s="242">
        <f t="shared" si="230"/>
        <v>0</v>
      </c>
      <c r="EU213" s="242">
        <f t="shared" si="38"/>
        <v>0</v>
      </c>
      <c r="EV213" s="242">
        <f t="shared" si="179"/>
        <v>0</v>
      </c>
      <c r="EW213" s="243">
        <f t="shared" si="219"/>
        <v>0</v>
      </c>
    </row>
    <row r="214" spans="1:153" ht="14.25" customHeight="1" thickBot="1" x14ac:dyDescent="0.25">
      <c r="A214" s="3">
        <f t="shared" si="180"/>
        <v>4897</v>
      </c>
      <c r="B214" s="237">
        <v>162</v>
      </c>
      <c r="C214" s="238">
        <f t="shared" si="181"/>
        <v>93995.352672045294</v>
      </c>
      <c r="D214" s="238">
        <f t="shared" si="5"/>
        <v>3145.2470524113855</v>
      </c>
      <c r="E214" s="238">
        <f t="shared" si="6"/>
        <v>2928.5355448619484</v>
      </c>
      <c r="F214" s="238">
        <f t="shared" si="7"/>
        <v>216.71150754943721</v>
      </c>
      <c r="G214" s="239">
        <f t="shared" si="182"/>
        <v>509530.0224906432</v>
      </c>
      <c r="I214" s="240">
        <f>VLOOKUP(K214,[2]תחזיות!$B$4:$H$1000,5)</f>
        <v>1.2762300000000074E-2</v>
      </c>
      <c r="J214" s="134">
        <f t="shared" si="8"/>
        <v>1.0635250000000061E-3</v>
      </c>
      <c r="K214" s="237">
        <v>162</v>
      </c>
      <c r="L214" s="242">
        <f t="shared" si="183"/>
        <v>5205.1193939549148</v>
      </c>
      <c r="M214" s="242">
        <f t="shared" si="44"/>
        <v>278.22222373878986</v>
      </c>
      <c r="N214" s="242">
        <f t="shared" si="9"/>
        <v>270.14946912316537</v>
      </c>
      <c r="O214" s="242">
        <f t="shared" si="10"/>
        <v>8.0727546156245165</v>
      </c>
      <c r="P214" s="243">
        <f t="shared" si="184"/>
        <v>41635.192584698605</v>
      </c>
      <c r="Q214" s="244"/>
      <c r="R214" s="240">
        <f>VLOOKUP(T214,[2]תחזיות!$B$4:$H$1000,7)</f>
        <v>2.1695910000000124E-2</v>
      </c>
      <c r="S214" s="134">
        <f t="shared" si="11"/>
        <v>1.8079925000000104E-3</v>
      </c>
      <c r="T214" s="237">
        <v>162</v>
      </c>
      <c r="U214" s="242">
        <f t="shared" si="185"/>
        <v>5790.0736713731594</v>
      </c>
      <c r="V214" s="242">
        <f t="shared" si="47"/>
        <v>309.48899545546391</v>
      </c>
      <c r="W214" s="242">
        <f t="shared" si="12"/>
        <v>300.50902008551014</v>
      </c>
      <c r="X214" s="242">
        <f t="shared" si="48"/>
        <v>8.9799753699537366</v>
      </c>
      <c r="Y214" s="243">
        <f t="shared" si="186"/>
        <v>43867.938466908679</v>
      </c>
      <c r="Z214" s="245"/>
      <c r="AA214" s="240">
        <f>VLOOKUP(AC214,[2]תחזיות!$B$4:$H$1000,6)</f>
        <v>1.1602090909090975E-2</v>
      </c>
      <c r="AB214" s="134">
        <f t="shared" si="13"/>
        <v>9.6684090909091459E-4</v>
      </c>
      <c r="AC214" s="237">
        <v>162</v>
      </c>
      <c r="AD214" s="242">
        <f t="shared" si="187"/>
        <v>5133.6401582449589</v>
      </c>
      <c r="AE214" s="242">
        <f t="shared" si="51"/>
        <v>274.40154059875096</v>
      </c>
      <c r="AF214" s="242">
        <f t="shared" si="14"/>
        <v>266.43964498295441</v>
      </c>
      <c r="AG214" s="242">
        <f t="shared" si="52"/>
        <v>7.9618956157965748</v>
      </c>
      <c r="AH214" s="243">
        <f t="shared" si="188"/>
        <v>41356.985303709873</v>
      </c>
      <c r="AI214" s="245"/>
      <c r="AJ214" s="241">
        <f t="shared" si="171"/>
        <v>4.2819999999999997E-2</v>
      </c>
      <c r="AK214" s="241">
        <f t="shared" si="189"/>
        <v>3.5683333333333331E-3</v>
      </c>
      <c r="AL214" s="240">
        <f>VLOOKUP(AN214,[2]תחזיות!$B$4:$H$1000,5)</f>
        <v>1.2762300000000074E-2</v>
      </c>
      <c r="AM214" s="134">
        <f t="shared" si="176"/>
        <v>1.0635250000000061E-3</v>
      </c>
      <c r="AN214" s="237">
        <v>162</v>
      </c>
      <c r="AO214" s="242">
        <f t="shared" si="190"/>
        <v>0</v>
      </c>
      <c r="AP214" s="242">
        <f t="shared" si="220"/>
        <v>0</v>
      </c>
      <c r="AQ214" s="242">
        <f t="shared" si="16"/>
        <v>0</v>
      </c>
      <c r="AR214" s="242">
        <f t="shared" si="191"/>
        <v>0</v>
      </c>
      <c r="AS214" s="243">
        <f t="shared" si="192"/>
        <v>0</v>
      </c>
      <c r="AT214" s="244"/>
      <c r="AU214" s="241">
        <f t="shared" si="172"/>
        <v>4.7620000000000003E-2</v>
      </c>
      <c r="AV214" s="241">
        <f t="shared" si="193"/>
        <v>3.9683333333333333E-3</v>
      </c>
      <c r="AW214" s="240">
        <f>VLOOKUP(AY214,[2]תחזיות!$B$4:$H$1000,7)</f>
        <v>2.1695910000000124E-2</v>
      </c>
      <c r="AX214" s="134">
        <f t="shared" si="17"/>
        <v>1.8079925000000104E-3</v>
      </c>
      <c r="AY214" s="237">
        <v>162</v>
      </c>
      <c r="AZ214" s="242">
        <f t="shared" si="194"/>
        <v>0</v>
      </c>
      <c r="BA214" s="242">
        <f t="shared" si="221"/>
        <v>0</v>
      </c>
      <c r="BB214" s="242">
        <f t="shared" si="18"/>
        <v>0</v>
      </c>
      <c r="BC214" s="242">
        <f t="shared" si="195"/>
        <v>0</v>
      </c>
      <c r="BD214" s="243">
        <f t="shared" si="196"/>
        <v>0</v>
      </c>
      <c r="BE214" s="245"/>
      <c r="BF214" s="245"/>
      <c r="BG214" s="245"/>
      <c r="BH214" s="240">
        <f>VLOOKUP(BJ214,[2]תחזיות!$B$4:$H$1000,6)</f>
        <v>1.1602090909090975E-2</v>
      </c>
      <c r="BI214" s="134">
        <f t="shared" si="19"/>
        <v>9.6684090909091459E-4</v>
      </c>
      <c r="BJ214" s="237">
        <v>162</v>
      </c>
      <c r="BK214" s="242">
        <f t="shared" si="197"/>
        <v>0</v>
      </c>
      <c r="BL214" s="242">
        <f t="shared" si="222"/>
        <v>0</v>
      </c>
      <c r="BM214" s="242">
        <f t="shared" si="20"/>
        <v>0</v>
      </c>
      <c r="BN214" s="242">
        <f t="shared" si="65"/>
        <v>0</v>
      </c>
      <c r="BO214" s="243">
        <f t="shared" si="198"/>
        <v>0</v>
      </c>
      <c r="BP214" s="245"/>
      <c r="BQ214" s="246">
        <f>VLOOKUP(BT214,[2]תחזיות!$B$4:$E$1000,2)</f>
        <v>3.5559379999999897E-2</v>
      </c>
      <c r="BR214" s="134">
        <f t="shared" si="21"/>
        <v>2.5466149999999912E-3</v>
      </c>
      <c r="BS214" s="3">
        <f t="shared" si="199"/>
        <v>4897</v>
      </c>
      <c r="BT214" s="237">
        <v>162</v>
      </c>
      <c r="BU214" s="238">
        <f t="shared" si="200"/>
        <v>75468.77663211574</v>
      </c>
      <c r="BV214" s="238">
        <f t="shared" si="201"/>
        <v>1226.6561337554233</v>
      </c>
      <c r="BW214" s="238">
        <f t="shared" si="22"/>
        <v>1034.4662151524285</v>
      </c>
      <c r="BX214" s="238">
        <f t="shared" si="23"/>
        <v>192.18991860299477</v>
      </c>
      <c r="BY214" s="239">
        <f t="shared" si="202"/>
        <v>189319.50119052667</v>
      </c>
      <c r="CA214" s="246">
        <f>VLOOKUP(CD214,[2]תחזיות!$B$4:$E$1000,4)</f>
        <v>4.6938381599999864E-2</v>
      </c>
      <c r="CB214" s="134">
        <f t="shared" si="24"/>
        <v>3.494865133333322E-3</v>
      </c>
      <c r="CC214" s="3">
        <f t="shared" si="203"/>
        <v>4897</v>
      </c>
      <c r="CD214" s="237">
        <v>162</v>
      </c>
      <c r="CE214" s="238">
        <f t="shared" si="204"/>
        <v>79313.302176687605</v>
      </c>
      <c r="CF214" s="238">
        <f t="shared" si="205"/>
        <v>1329.83710459645</v>
      </c>
      <c r="CG214" s="238">
        <f t="shared" si="25"/>
        <v>1052.6478102096146</v>
      </c>
      <c r="CH214" s="238">
        <f t="shared" si="26"/>
        <v>277.1892943868354</v>
      </c>
      <c r="CI214" s="239">
        <f t="shared" si="206"/>
        <v>202348.42060609424</v>
      </c>
      <c r="CJ214" s="1"/>
      <c r="CK214" s="246">
        <f>VLOOKUP(CN214,[2]תחזיות!$B$4:$E$1000,3)</f>
        <v>3.0921199999999913E-2</v>
      </c>
      <c r="CL214" s="134">
        <f t="shared" si="27"/>
        <v>2.1600999999999925E-3</v>
      </c>
      <c r="CM214" s="3">
        <f t="shared" si="207"/>
        <v>4897</v>
      </c>
      <c r="CN214" s="237">
        <v>162</v>
      </c>
      <c r="CO214" s="238">
        <f t="shared" si="208"/>
        <v>74085.22227971362</v>
      </c>
      <c r="CP214" s="238">
        <f t="shared" si="223"/>
        <v>1188.8864821970865</v>
      </c>
      <c r="CQ214" s="238">
        <f t="shared" si="28"/>
        <v>1028.8549935506776</v>
      </c>
      <c r="CR214" s="238">
        <f t="shared" si="29"/>
        <v>160.03148864640883</v>
      </c>
      <c r="CS214" s="239">
        <f t="shared" si="209"/>
        <v>185100.43125612615</v>
      </c>
      <c r="CT214" s="1"/>
      <c r="CU214" s="237">
        <v>162</v>
      </c>
      <c r="CV214" s="238">
        <f t="shared" si="168"/>
        <v>174669.24869811593</v>
      </c>
      <c r="CW214" s="238">
        <f t="shared" si="168"/>
        <v>4650.1254099055986</v>
      </c>
      <c r="CX214" s="238">
        <f t="shared" si="168"/>
        <v>4233.151229137542</v>
      </c>
      <c r="CY214" s="238">
        <f t="shared" si="168"/>
        <v>416.9741807680565</v>
      </c>
      <c r="CZ214" s="238">
        <f t="shared" si="168"/>
        <v>740484.71626586851</v>
      </c>
      <c r="DB214" s="237">
        <v>162</v>
      </c>
      <c r="DC214" s="238">
        <f t="shared" si="169"/>
        <v>179098.72852010606</v>
      </c>
      <c r="DD214" s="238">
        <f t="shared" si="169"/>
        <v>4784.5731524632993</v>
      </c>
      <c r="DE214" s="238">
        <f t="shared" si="169"/>
        <v>4281.692375157073</v>
      </c>
      <c r="DF214" s="238">
        <f t="shared" si="169"/>
        <v>502.88077730622638</v>
      </c>
      <c r="DG214" s="238">
        <f t="shared" si="169"/>
        <v>755746.38156364614</v>
      </c>
      <c r="DH214" s="247"/>
      <c r="DI214" s="237">
        <v>162</v>
      </c>
      <c r="DJ214" s="238">
        <f t="shared" si="170"/>
        <v>173214.21511000389</v>
      </c>
      <c r="DK214" s="238">
        <f t="shared" si="170"/>
        <v>4608.5350752072227</v>
      </c>
      <c r="DL214" s="238">
        <f t="shared" si="170"/>
        <v>4223.8301833955811</v>
      </c>
      <c r="DM214" s="238">
        <f t="shared" si="170"/>
        <v>384.7048918116426</v>
      </c>
      <c r="DN214" s="238">
        <f t="shared" si="170"/>
        <v>735987.43905047921</v>
      </c>
      <c r="DP214" s="3">
        <f t="shared" si="210"/>
        <v>4897</v>
      </c>
      <c r="DQ214" s="237">
        <v>162</v>
      </c>
      <c r="DR214" s="238">
        <f t="shared" si="211"/>
        <v>0</v>
      </c>
      <c r="DS214" s="238">
        <f t="shared" si="212"/>
        <v>0</v>
      </c>
      <c r="DT214" s="238">
        <f t="shared" si="33"/>
        <v>0</v>
      </c>
      <c r="DU214" s="238">
        <f t="shared" si="213"/>
        <v>0</v>
      </c>
      <c r="DV214" s="239">
        <f t="shared" si="224"/>
        <v>0</v>
      </c>
      <c r="DX214" s="241">
        <f t="shared" si="173"/>
        <v>5.0099999999999999E-2</v>
      </c>
      <c r="DY214" s="241">
        <f t="shared" si="214"/>
        <v>4.1749999999999999E-3</v>
      </c>
      <c r="DZ214" s="237">
        <v>162</v>
      </c>
      <c r="EA214" s="242">
        <f t="shared" si="225"/>
        <v>0</v>
      </c>
      <c r="EB214" s="242">
        <f t="shared" si="226"/>
        <v>0</v>
      </c>
      <c r="EC214" s="242">
        <f t="shared" si="34"/>
        <v>0</v>
      </c>
      <c r="ED214" s="242">
        <f t="shared" si="177"/>
        <v>0</v>
      </c>
      <c r="EE214" s="243">
        <f t="shared" si="215"/>
        <v>0</v>
      </c>
      <c r="EF214" s="248"/>
      <c r="EG214" s="241">
        <f t="shared" si="174"/>
        <v>5.4599999999999996E-2</v>
      </c>
      <c r="EH214" s="241">
        <f t="shared" si="216"/>
        <v>4.5499999999999994E-3</v>
      </c>
      <c r="EI214" s="237">
        <v>162</v>
      </c>
      <c r="EJ214" s="242">
        <f t="shared" si="227"/>
        <v>0</v>
      </c>
      <c r="EK214" s="242">
        <f t="shared" si="228"/>
        <v>0</v>
      </c>
      <c r="EL214" s="242">
        <f t="shared" si="36"/>
        <v>0</v>
      </c>
      <c r="EM214" s="242">
        <f t="shared" si="178"/>
        <v>0</v>
      </c>
      <c r="EN214" s="243">
        <f t="shared" si="217"/>
        <v>0</v>
      </c>
      <c r="EO214" s="248"/>
      <c r="EP214" s="241">
        <f t="shared" si="175"/>
        <v>3.4599999999999999E-2</v>
      </c>
      <c r="EQ214" s="241">
        <f t="shared" si="218"/>
        <v>2.8833333333333332E-3</v>
      </c>
      <c r="ER214" s="237">
        <v>162</v>
      </c>
      <c r="ES214" s="242">
        <f t="shared" si="229"/>
        <v>0</v>
      </c>
      <c r="ET214" s="242">
        <f t="shared" si="230"/>
        <v>0</v>
      </c>
      <c r="EU214" s="242">
        <f t="shared" si="38"/>
        <v>0</v>
      </c>
      <c r="EV214" s="242">
        <f t="shared" si="179"/>
        <v>0</v>
      </c>
      <c r="EW214" s="243">
        <f t="shared" si="219"/>
        <v>0</v>
      </c>
    </row>
    <row r="215" spans="1:153" ht="14.25" customHeight="1" thickBot="1" x14ac:dyDescent="0.25">
      <c r="A215" s="3">
        <f t="shared" si="180"/>
        <v>4928</v>
      </c>
      <c r="B215" s="237">
        <v>163</v>
      </c>
      <c r="C215" s="238">
        <f t="shared" si="181"/>
        <v>91066.817127183342</v>
      </c>
      <c r="D215" s="238">
        <f t="shared" si="5"/>
        <v>3145.2470524113855</v>
      </c>
      <c r="E215" s="238">
        <f t="shared" si="6"/>
        <v>2935.2874462570467</v>
      </c>
      <c r="F215" s="238">
        <f t="shared" si="7"/>
        <v>209.95960615433884</v>
      </c>
      <c r="G215" s="239">
        <f t="shared" si="182"/>
        <v>512675.26954305457</v>
      </c>
      <c r="I215" s="240">
        <f>VLOOKUP(K215,[2]תחזיות!$B$4:$H$1000,5)</f>
        <v>1.2775300000000074E-2</v>
      </c>
      <c r="J215" s="134">
        <f t="shared" si="8"/>
        <v>1.0646083333333395E-3</v>
      </c>
      <c r="K215" s="237">
        <v>163</v>
      </c>
      <c r="L215" s="242">
        <f t="shared" si="183"/>
        <v>4940.223734938475</v>
      </c>
      <c r="M215" s="242">
        <f t="shared" si="44"/>
        <v>278.51842143670069</v>
      </c>
      <c r="N215" s="242">
        <f t="shared" si="9"/>
        <v>270.85650036631</v>
      </c>
      <c r="O215" s="242">
        <f t="shared" si="10"/>
        <v>7.6619210703906857</v>
      </c>
      <c r="P215" s="243">
        <f t="shared" si="184"/>
        <v>41913.711006135309</v>
      </c>
      <c r="Q215" s="244"/>
      <c r="R215" s="240">
        <f>VLOOKUP(T215,[2]תחזיות!$B$4:$H$1000,7)</f>
        <v>2.1718010000000124E-2</v>
      </c>
      <c r="S215" s="134">
        <f t="shared" si="11"/>
        <v>1.809834166666677E-3</v>
      </c>
      <c r="T215" s="237">
        <v>163</v>
      </c>
      <c r="U215" s="242">
        <f t="shared" si="185"/>
        <v>5499.4998529536751</v>
      </c>
      <c r="V215" s="242">
        <f t="shared" si="47"/>
        <v>310.04911921364652</v>
      </c>
      <c r="W215" s="242">
        <f t="shared" si="12"/>
        <v>301.51980231207483</v>
      </c>
      <c r="X215" s="242">
        <f t="shared" si="48"/>
        <v>8.5293169015716668</v>
      </c>
      <c r="Y215" s="243">
        <f t="shared" si="186"/>
        <v>44177.987586122326</v>
      </c>
      <c r="Z215" s="245"/>
      <c r="AA215" s="240">
        <f>VLOOKUP(AC215,[2]תחזיות!$B$4:$H$1000,6)</f>
        <v>1.1613909090909157E-2</v>
      </c>
      <c r="AB215" s="134">
        <f t="shared" si="13"/>
        <v>9.6782575757576315E-4</v>
      </c>
      <c r="AC215" s="237">
        <v>163</v>
      </c>
      <c r="AD215" s="242">
        <f t="shared" si="187"/>
        <v>4871.9111152860251</v>
      </c>
      <c r="AE215" s="242">
        <f t="shared" si="51"/>
        <v>274.66711347766091</v>
      </c>
      <c r="AF215" s="242">
        <f t="shared" si="14"/>
        <v>267.1111402201571</v>
      </c>
      <c r="AG215" s="242">
        <f t="shared" si="52"/>
        <v>7.5559732575037843</v>
      </c>
      <c r="AH215" s="243">
        <f t="shared" si="188"/>
        <v>41631.652417187535</v>
      </c>
      <c r="AI215" s="245"/>
      <c r="AJ215" s="241">
        <f t="shared" si="171"/>
        <v>4.2819999999999997E-2</v>
      </c>
      <c r="AK215" s="241">
        <f t="shared" si="189"/>
        <v>3.5683333333333331E-3</v>
      </c>
      <c r="AL215" s="240">
        <f>VLOOKUP(AN215,[2]תחזיות!$B$4:$H$1000,5)</f>
        <v>1.2775300000000074E-2</v>
      </c>
      <c r="AM215" s="134">
        <f t="shared" si="176"/>
        <v>1.0646083333333395E-3</v>
      </c>
      <c r="AN215" s="237">
        <v>163</v>
      </c>
      <c r="AO215" s="242">
        <f t="shared" si="190"/>
        <v>0</v>
      </c>
      <c r="AP215" s="242">
        <f t="shared" si="220"/>
        <v>0</v>
      </c>
      <c r="AQ215" s="242">
        <f t="shared" si="16"/>
        <v>0</v>
      </c>
      <c r="AR215" s="242">
        <f t="shared" si="191"/>
        <v>0</v>
      </c>
      <c r="AS215" s="243">
        <f t="shared" si="192"/>
        <v>0</v>
      </c>
      <c r="AT215" s="244"/>
      <c r="AU215" s="241">
        <f t="shared" si="172"/>
        <v>4.7620000000000003E-2</v>
      </c>
      <c r="AV215" s="241">
        <f t="shared" si="193"/>
        <v>3.9683333333333333E-3</v>
      </c>
      <c r="AW215" s="240">
        <f>VLOOKUP(AY215,[2]תחזיות!$B$4:$H$1000,7)</f>
        <v>2.1718010000000124E-2</v>
      </c>
      <c r="AX215" s="134">
        <f t="shared" si="17"/>
        <v>1.809834166666677E-3</v>
      </c>
      <c r="AY215" s="237">
        <v>163</v>
      </c>
      <c r="AZ215" s="242">
        <f t="shared" si="194"/>
        <v>0</v>
      </c>
      <c r="BA215" s="242">
        <f t="shared" si="221"/>
        <v>0</v>
      </c>
      <c r="BB215" s="242">
        <f t="shared" si="18"/>
        <v>0</v>
      </c>
      <c r="BC215" s="242">
        <f t="shared" si="195"/>
        <v>0</v>
      </c>
      <c r="BD215" s="243">
        <f t="shared" si="196"/>
        <v>0</v>
      </c>
      <c r="BE215" s="245"/>
      <c r="BF215" s="245"/>
      <c r="BG215" s="245"/>
      <c r="BH215" s="240">
        <f>VLOOKUP(BJ215,[2]תחזיות!$B$4:$H$1000,6)</f>
        <v>1.1613909090909157E-2</v>
      </c>
      <c r="BI215" s="134">
        <f t="shared" si="19"/>
        <v>9.6782575757576315E-4</v>
      </c>
      <c r="BJ215" s="237">
        <v>163</v>
      </c>
      <c r="BK215" s="242">
        <f t="shared" si="197"/>
        <v>0</v>
      </c>
      <c r="BL215" s="242">
        <f t="shared" si="222"/>
        <v>0</v>
      </c>
      <c r="BM215" s="242">
        <f t="shared" si="20"/>
        <v>0</v>
      </c>
      <c r="BN215" s="242">
        <f t="shared" si="65"/>
        <v>0</v>
      </c>
      <c r="BO215" s="243">
        <f t="shared" si="198"/>
        <v>0</v>
      </c>
      <c r="BP215" s="245"/>
      <c r="BQ215" s="246">
        <f>VLOOKUP(BT215,[2]תחזיות!$B$4:$E$1000,2)</f>
        <v>3.5675379999999896E-2</v>
      </c>
      <c r="BR215" s="134">
        <f t="shared" si="21"/>
        <v>2.5562816666666577E-3</v>
      </c>
      <c r="BS215" s="3">
        <f t="shared" si="199"/>
        <v>4928</v>
      </c>
      <c r="BT215" s="237">
        <v>163</v>
      </c>
      <c r="BU215" s="238">
        <f t="shared" si="200"/>
        <v>74434.310416963315</v>
      </c>
      <c r="BV215" s="238">
        <f t="shared" si="201"/>
        <v>1227.0414827515626</v>
      </c>
      <c r="BW215" s="238">
        <f t="shared" si="22"/>
        <v>1036.7664196617043</v>
      </c>
      <c r="BX215" s="238">
        <f t="shared" si="23"/>
        <v>190.27506308985835</v>
      </c>
      <c r="BY215" s="239">
        <f t="shared" si="202"/>
        <v>190546.54267327822</v>
      </c>
      <c r="CA215" s="246">
        <f>VLOOKUP(CD215,[2]תחזיות!$B$4:$E$1000,4)</f>
        <v>4.7091501599999863E-2</v>
      </c>
      <c r="CB215" s="134">
        <f t="shared" si="24"/>
        <v>3.5076251333333221E-3</v>
      </c>
      <c r="CC215" s="3">
        <f t="shared" si="203"/>
        <v>4928</v>
      </c>
      <c r="CD215" s="237">
        <v>163</v>
      </c>
      <c r="CE215" s="238">
        <f t="shared" si="204"/>
        <v>78260.654366477989</v>
      </c>
      <c r="CF215" s="238">
        <f t="shared" si="205"/>
        <v>1330.382255406493</v>
      </c>
      <c r="CG215" s="238">
        <f t="shared" si="25"/>
        <v>1055.8732171995225</v>
      </c>
      <c r="CH215" s="238">
        <f t="shared" si="26"/>
        <v>274.50903820697039</v>
      </c>
      <c r="CI215" s="239">
        <f t="shared" si="206"/>
        <v>203678.80286150074</v>
      </c>
      <c r="CJ215" s="1"/>
      <c r="CK215" s="246">
        <f>VLOOKUP(CN215,[2]תחזיות!$B$4:$E$1000,3)</f>
        <v>3.1022069565217303E-2</v>
      </c>
      <c r="CL215" s="134">
        <f t="shared" si="27"/>
        <v>2.168505797101442E-3</v>
      </c>
      <c r="CM215" s="3">
        <f t="shared" si="207"/>
        <v>4928</v>
      </c>
      <c r="CN215" s="237">
        <v>163</v>
      </c>
      <c r="CO215" s="238">
        <f t="shared" si="208"/>
        <v>73056.367286162946</v>
      </c>
      <c r="CP215" s="238">
        <f t="shared" si="223"/>
        <v>1189.2127660250887</v>
      </c>
      <c r="CQ215" s="238">
        <f t="shared" si="28"/>
        <v>1030.7896100498722</v>
      </c>
      <c r="CR215" s="238">
        <f t="shared" si="29"/>
        <v>158.42315597521647</v>
      </c>
      <c r="CS215" s="239">
        <f t="shared" si="209"/>
        <v>186289.64402215125</v>
      </c>
      <c r="CT215" s="1"/>
      <c r="CU215" s="237">
        <v>163</v>
      </c>
      <c r="CV215" s="238">
        <f t="shared" si="168"/>
        <v>170441.35127908515</v>
      </c>
      <c r="CW215" s="238">
        <f t="shared" si="168"/>
        <v>4650.8069565996484</v>
      </c>
      <c r="CX215" s="238">
        <f t="shared" si="168"/>
        <v>4242.9103662850612</v>
      </c>
      <c r="CY215" s="238">
        <f t="shared" si="168"/>
        <v>407.89659031458791</v>
      </c>
      <c r="CZ215" s="238">
        <f t="shared" si="168"/>
        <v>745135.52322246809</v>
      </c>
      <c r="DB215" s="237">
        <v>163</v>
      </c>
      <c r="DC215" s="238">
        <f t="shared" si="169"/>
        <v>174826.971346615</v>
      </c>
      <c r="DD215" s="238">
        <f t="shared" si="169"/>
        <v>4785.6784270315247</v>
      </c>
      <c r="DE215" s="238">
        <f t="shared" si="169"/>
        <v>4292.6804657686444</v>
      </c>
      <c r="DF215" s="238">
        <f t="shared" si="169"/>
        <v>492.99796126288095</v>
      </c>
      <c r="DG215" s="238">
        <f t="shared" si="169"/>
        <v>760532.05999067763</v>
      </c>
      <c r="DH215" s="247"/>
      <c r="DI215" s="237">
        <v>163</v>
      </c>
      <c r="DJ215" s="238">
        <f t="shared" si="170"/>
        <v>168995.09552863232</v>
      </c>
      <c r="DK215" s="238">
        <f t="shared" si="170"/>
        <v>4609.1269319141356</v>
      </c>
      <c r="DL215" s="238">
        <f t="shared" si="170"/>
        <v>4233.1881965270759</v>
      </c>
      <c r="DM215" s="238">
        <f t="shared" si="170"/>
        <v>375.93873538705907</v>
      </c>
      <c r="DN215" s="238">
        <f t="shared" si="170"/>
        <v>740596.56598239334</v>
      </c>
      <c r="DP215" s="3">
        <f t="shared" si="210"/>
        <v>4928</v>
      </c>
      <c r="DQ215" s="237">
        <v>163</v>
      </c>
      <c r="DR215" s="238">
        <f t="shared" si="211"/>
        <v>0</v>
      </c>
      <c r="DS215" s="238">
        <f t="shared" si="212"/>
        <v>0</v>
      </c>
      <c r="DT215" s="238">
        <f t="shared" si="33"/>
        <v>0</v>
      </c>
      <c r="DU215" s="238">
        <f t="shared" si="213"/>
        <v>0</v>
      </c>
      <c r="DV215" s="239">
        <f t="shared" si="224"/>
        <v>0</v>
      </c>
      <c r="DX215" s="241">
        <f t="shared" si="173"/>
        <v>5.0099999999999999E-2</v>
      </c>
      <c r="DY215" s="241">
        <f t="shared" si="214"/>
        <v>4.1749999999999999E-3</v>
      </c>
      <c r="DZ215" s="237">
        <v>163</v>
      </c>
      <c r="EA215" s="242">
        <f t="shared" si="225"/>
        <v>0</v>
      </c>
      <c r="EB215" s="242">
        <f t="shared" si="226"/>
        <v>0</v>
      </c>
      <c r="EC215" s="242">
        <f t="shared" si="34"/>
        <v>0</v>
      </c>
      <c r="ED215" s="242">
        <f t="shared" si="177"/>
        <v>0</v>
      </c>
      <c r="EE215" s="243">
        <f t="shared" si="215"/>
        <v>0</v>
      </c>
      <c r="EF215" s="248"/>
      <c r="EG215" s="241">
        <f t="shared" si="174"/>
        <v>5.4599999999999996E-2</v>
      </c>
      <c r="EH215" s="241">
        <f t="shared" si="216"/>
        <v>4.5499999999999994E-3</v>
      </c>
      <c r="EI215" s="237">
        <v>163</v>
      </c>
      <c r="EJ215" s="242">
        <f t="shared" si="227"/>
        <v>0</v>
      </c>
      <c r="EK215" s="242">
        <f t="shared" si="228"/>
        <v>0</v>
      </c>
      <c r="EL215" s="242">
        <f t="shared" si="36"/>
        <v>0</v>
      </c>
      <c r="EM215" s="242">
        <f t="shared" si="178"/>
        <v>0</v>
      </c>
      <c r="EN215" s="243">
        <f t="shared" si="217"/>
        <v>0</v>
      </c>
      <c r="EO215" s="248"/>
      <c r="EP215" s="241">
        <f t="shared" si="175"/>
        <v>3.4599999999999999E-2</v>
      </c>
      <c r="EQ215" s="241">
        <f t="shared" si="218"/>
        <v>2.8833333333333332E-3</v>
      </c>
      <c r="ER215" s="237">
        <v>163</v>
      </c>
      <c r="ES215" s="242">
        <f t="shared" si="229"/>
        <v>0</v>
      </c>
      <c r="ET215" s="242">
        <f t="shared" si="230"/>
        <v>0</v>
      </c>
      <c r="EU215" s="242">
        <f t="shared" si="38"/>
        <v>0</v>
      </c>
      <c r="EV215" s="242">
        <f t="shared" si="179"/>
        <v>0</v>
      </c>
      <c r="EW215" s="243">
        <f t="shared" si="219"/>
        <v>0</v>
      </c>
    </row>
    <row r="216" spans="1:153" ht="14.25" customHeight="1" thickBot="1" x14ac:dyDescent="0.25">
      <c r="A216" s="3">
        <f t="shared" si="180"/>
        <v>4958</v>
      </c>
      <c r="B216" s="237">
        <v>164</v>
      </c>
      <c r="C216" s="238">
        <f t="shared" si="181"/>
        <v>88131.529680926295</v>
      </c>
      <c r="D216" s="238">
        <f t="shared" si="5"/>
        <v>3145.2470524113855</v>
      </c>
      <c r="E216" s="238">
        <f t="shared" si="6"/>
        <v>2942.0549145359173</v>
      </c>
      <c r="F216" s="238">
        <f t="shared" si="7"/>
        <v>203.19213787546846</v>
      </c>
      <c r="G216" s="239">
        <f t="shared" si="182"/>
        <v>515820.51659546595</v>
      </c>
      <c r="I216" s="240">
        <f>VLOOKUP(K216,[2]תחזיות!$B$4:$H$1000,5)</f>
        <v>1.2788300000000075E-2</v>
      </c>
      <c r="J216" s="134">
        <f t="shared" si="8"/>
        <v>1.0656916666666729E-3</v>
      </c>
      <c r="K216" s="237">
        <v>164</v>
      </c>
      <c r="L216" s="242">
        <f t="shared" si="183"/>
        <v>4674.3433403226554</v>
      </c>
      <c r="M216" s="242">
        <f t="shared" si="44"/>
        <v>278.81523619743899</v>
      </c>
      <c r="N216" s="242">
        <f t="shared" si="9"/>
        <v>271.56567592425341</v>
      </c>
      <c r="O216" s="242">
        <f t="shared" si="10"/>
        <v>7.2495602731855957</v>
      </c>
      <c r="P216" s="243">
        <f t="shared" si="184"/>
        <v>42192.526242332751</v>
      </c>
      <c r="Q216" s="244"/>
      <c r="R216" s="240">
        <f>VLOOKUP(T216,[2]תחזיות!$B$4:$H$1000,7)</f>
        <v>2.1740110000000128E-2</v>
      </c>
      <c r="S216" s="134">
        <f t="shared" si="11"/>
        <v>1.811675833333344E-3</v>
      </c>
      <c r="T216" s="237">
        <v>164</v>
      </c>
      <c r="U216" s="242">
        <f t="shared" si="185"/>
        <v>5207.3971054814965</v>
      </c>
      <c r="V216" s="242">
        <f t="shared" si="47"/>
        <v>310.61082771007221</v>
      </c>
      <c r="W216" s="242">
        <f t="shared" si="12"/>
        <v>302.53454053258935</v>
      </c>
      <c r="X216" s="242">
        <f t="shared" si="48"/>
        <v>8.0762871774828717</v>
      </c>
      <c r="Y216" s="243">
        <f t="shared" si="186"/>
        <v>44488.598413832398</v>
      </c>
      <c r="Z216" s="245"/>
      <c r="AA216" s="240">
        <f>VLOOKUP(AC216,[2]תחזיות!$B$4:$H$1000,6)</f>
        <v>1.162572727272734E-2</v>
      </c>
      <c r="AB216" s="134">
        <f t="shared" si="13"/>
        <v>9.688106060606116E-4</v>
      </c>
      <c r="AC216" s="237">
        <v>164</v>
      </c>
      <c r="AD216" s="242">
        <f t="shared" si="187"/>
        <v>4609.2611541204997</v>
      </c>
      <c r="AE216" s="242">
        <f t="shared" si="51"/>
        <v>274.93321389033412</v>
      </c>
      <c r="AF216" s="242">
        <f t="shared" si="14"/>
        <v>267.78459126704536</v>
      </c>
      <c r="AG216" s="242">
        <f t="shared" si="52"/>
        <v>7.148622623288734</v>
      </c>
      <c r="AH216" s="243">
        <f t="shared" si="188"/>
        <v>41906.585631077869</v>
      </c>
      <c r="AI216" s="245"/>
      <c r="AJ216" s="241">
        <f t="shared" si="171"/>
        <v>4.2819999999999997E-2</v>
      </c>
      <c r="AK216" s="241">
        <f t="shared" si="189"/>
        <v>3.5683333333333331E-3</v>
      </c>
      <c r="AL216" s="240">
        <f>VLOOKUP(AN216,[2]תחזיות!$B$4:$H$1000,5)</f>
        <v>1.2788300000000075E-2</v>
      </c>
      <c r="AM216" s="134">
        <f t="shared" si="176"/>
        <v>1.0656916666666729E-3</v>
      </c>
      <c r="AN216" s="237">
        <v>164</v>
      </c>
      <c r="AO216" s="242">
        <f t="shared" si="190"/>
        <v>0</v>
      </c>
      <c r="AP216" s="242">
        <f t="shared" si="220"/>
        <v>0</v>
      </c>
      <c r="AQ216" s="242">
        <f t="shared" si="16"/>
        <v>0</v>
      </c>
      <c r="AR216" s="242">
        <f t="shared" si="191"/>
        <v>0</v>
      </c>
      <c r="AS216" s="243">
        <f t="shared" si="192"/>
        <v>0</v>
      </c>
      <c r="AT216" s="244"/>
      <c r="AU216" s="241">
        <f t="shared" si="172"/>
        <v>4.7620000000000003E-2</v>
      </c>
      <c r="AV216" s="241">
        <f t="shared" si="193"/>
        <v>3.9683333333333333E-3</v>
      </c>
      <c r="AW216" s="240">
        <f>VLOOKUP(AY216,[2]תחזיות!$B$4:$H$1000,7)</f>
        <v>2.1740110000000128E-2</v>
      </c>
      <c r="AX216" s="134">
        <f t="shared" si="17"/>
        <v>1.811675833333344E-3</v>
      </c>
      <c r="AY216" s="237">
        <v>164</v>
      </c>
      <c r="AZ216" s="242">
        <f t="shared" si="194"/>
        <v>0</v>
      </c>
      <c r="BA216" s="242">
        <f t="shared" si="221"/>
        <v>0</v>
      </c>
      <c r="BB216" s="242">
        <f t="shared" si="18"/>
        <v>0</v>
      </c>
      <c r="BC216" s="242">
        <f t="shared" si="195"/>
        <v>0</v>
      </c>
      <c r="BD216" s="243">
        <f t="shared" si="196"/>
        <v>0</v>
      </c>
      <c r="BE216" s="245"/>
      <c r="BF216" s="245"/>
      <c r="BG216" s="245"/>
      <c r="BH216" s="240">
        <f>VLOOKUP(BJ216,[2]תחזיות!$B$4:$H$1000,6)</f>
        <v>1.162572727272734E-2</v>
      </c>
      <c r="BI216" s="134">
        <f t="shared" si="19"/>
        <v>9.688106060606116E-4</v>
      </c>
      <c r="BJ216" s="237">
        <v>164</v>
      </c>
      <c r="BK216" s="242">
        <f t="shared" si="197"/>
        <v>0</v>
      </c>
      <c r="BL216" s="242">
        <f t="shared" si="222"/>
        <v>0</v>
      </c>
      <c r="BM216" s="242">
        <f t="shared" si="20"/>
        <v>0</v>
      </c>
      <c r="BN216" s="242">
        <f t="shared" si="65"/>
        <v>0</v>
      </c>
      <c r="BO216" s="243">
        <f t="shared" si="198"/>
        <v>0</v>
      </c>
      <c r="BP216" s="245"/>
      <c r="BQ216" s="246">
        <f>VLOOKUP(BT216,[2]תחזיות!$B$4:$E$1000,2)</f>
        <v>3.5791379999999894E-2</v>
      </c>
      <c r="BR216" s="134">
        <f t="shared" si="21"/>
        <v>2.5659483333333242E-3</v>
      </c>
      <c r="BS216" s="3">
        <f t="shared" si="199"/>
        <v>4958</v>
      </c>
      <c r="BT216" s="237">
        <v>164</v>
      </c>
      <c r="BU216" s="238">
        <f t="shared" si="200"/>
        <v>73397.543997301604</v>
      </c>
      <c r="BV216" s="238">
        <f t="shared" si="201"/>
        <v>1227.4213204923083</v>
      </c>
      <c r="BW216" s="238">
        <f t="shared" si="22"/>
        <v>1039.0870148016729</v>
      </c>
      <c r="BX216" s="238">
        <f t="shared" si="23"/>
        <v>188.33430569063538</v>
      </c>
      <c r="BY216" s="239">
        <f t="shared" si="202"/>
        <v>191773.96399377054</v>
      </c>
      <c r="CA216" s="246">
        <f>VLOOKUP(CD216,[2]תחזיות!$B$4:$E$1000,4)</f>
        <v>4.7244621599999863E-2</v>
      </c>
      <c r="CB216" s="134">
        <f t="shared" si="24"/>
        <v>3.5203851333333223E-3</v>
      </c>
      <c r="CC216" s="3">
        <f t="shared" si="203"/>
        <v>4958</v>
      </c>
      <c r="CD216" s="237">
        <v>164</v>
      </c>
      <c r="CE216" s="238">
        <f t="shared" si="204"/>
        <v>77204.781149278468</v>
      </c>
      <c r="CF216" s="238">
        <f t="shared" si="205"/>
        <v>1330.9197302288976</v>
      </c>
      <c r="CG216" s="238">
        <f t="shared" si="25"/>
        <v>1059.1291664487248</v>
      </c>
      <c r="CH216" s="238">
        <f t="shared" si="26"/>
        <v>271.79056378017265</v>
      </c>
      <c r="CI216" s="239">
        <f t="shared" si="206"/>
        <v>205009.72259172963</v>
      </c>
      <c r="CJ216" s="1"/>
      <c r="CK216" s="246">
        <f>VLOOKUP(CN216,[2]תחזיות!$B$4:$E$1000,3)</f>
        <v>3.1122939130434693E-2</v>
      </c>
      <c r="CL216" s="134">
        <f t="shared" si="27"/>
        <v>2.176911594202891E-3</v>
      </c>
      <c r="CM216" s="3">
        <f t="shared" si="207"/>
        <v>4958</v>
      </c>
      <c r="CN216" s="237">
        <v>164</v>
      </c>
      <c r="CO216" s="238">
        <f t="shared" si="208"/>
        <v>72025.577676113069</v>
      </c>
      <c r="CP216" s="238">
        <f t="shared" si="223"/>
        <v>1189.534353892557</v>
      </c>
      <c r="CQ216" s="238">
        <f t="shared" si="28"/>
        <v>1032.7410387702655</v>
      </c>
      <c r="CR216" s="238">
        <f t="shared" si="29"/>
        <v>156.79331512229146</v>
      </c>
      <c r="CS216" s="239">
        <f t="shared" si="209"/>
        <v>187479.1783760438</v>
      </c>
      <c r="CT216" s="1"/>
      <c r="CU216" s="237">
        <v>164</v>
      </c>
      <c r="CV216" s="238">
        <f t="shared" si="168"/>
        <v>166203.41701855056</v>
      </c>
      <c r="CW216" s="238">
        <f t="shared" si="168"/>
        <v>4651.483609101133</v>
      </c>
      <c r="CX216" s="238">
        <f t="shared" si="168"/>
        <v>4252.7076052618431</v>
      </c>
      <c r="CY216" s="238">
        <f t="shared" si="168"/>
        <v>398.77600383928944</v>
      </c>
      <c r="CZ216" s="238">
        <f t="shared" si="168"/>
        <v>749787.00683156925</v>
      </c>
      <c r="DB216" s="237">
        <v>164</v>
      </c>
      <c r="DC216" s="238">
        <f t="shared" si="169"/>
        <v>170543.70793568625</v>
      </c>
      <c r="DD216" s="238">
        <f t="shared" si="169"/>
        <v>4786.7776103503556</v>
      </c>
      <c r="DE216" s="238">
        <f t="shared" si="169"/>
        <v>4303.7186215172314</v>
      </c>
      <c r="DF216" s="238">
        <f t="shared" si="169"/>
        <v>483.05898883312398</v>
      </c>
      <c r="DG216" s="238">
        <f t="shared" si="169"/>
        <v>765318.83760102792</v>
      </c>
      <c r="DH216" s="247"/>
      <c r="DI216" s="237">
        <v>164</v>
      </c>
      <c r="DJ216" s="238">
        <f t="shared" si="170"/>
        <v>164766.36851115985</v>
      </c>
      <c r="DK216" s="238">
        <f t="shared" si="170"/>
        <v>4609.7146201942769</v>
      </c>
      <c r="DL216" s="238">
        <f t="shared" si="170"/>
        <v>4242.5805445732285</v>
      </c>
      <c r="DM216" s="238">
        <f t="shared" si="170"/>
        <v>367.13407562104862</v>
      </c>
      <c r="DN216" s="238">
        <f t="shared" si="170"/>
        <v>745206.28060258762</v>
      </c>
      <c r="DP216" s="3">
        <f t="shared" si="210"/>
        <v>4958</v>
      </c>
      <c r="DQ216" s="237">
        <v>164</v>
      </c>
      <c r="DR216" s="238">
        <f t="shared" si="211"/>
        <v>0</v>
      </c>
      <c r="DS216" s="238">
        <f t="shared" si="212"/>
        <v>0</v>
      </c>
      <c r="DT216" s="238">
        <f t="shared" si="33"/>
        <v>0</v>
      </c>
      <c r="DU216" s="238">
        <f t="shared" si="213"/>
        <v>0</v>
      </c>
      <c r="DV216" s="239">
        <f t="shared" si="224"/>
        <v>0</v>
      </c>
      <c r="DX216" s="241">
        <f t="shared" si="173"/>
        <v>5.0099999999999999E-2</v>
      </c>
      <c r="DY216" s="241">
        <f t="shared" si="214"/>
        <v>4.1749999999999999E-3</v>
      </c>
      <c r="DZ216" s="237">
        <v>164</v>
      </c>
      <c r="EA216" s="242">
        <f t="shared" si="225"/>
        <v>0</v>
      </c>
      <c r="EB216" s="242">
        <f t="shared" si="226"/>
        <v>0</v>
      </c>
      <c r="EC216" s="242">
        <f t="shared" si="34"/>
        <v>0</v>
      </c>
      <c r="ED216" s="242">
        <f t="shared" si="177"/>
        <v>0</v>
      </c>
      <c r="EE216" s="243">
        <f t="shared" si="215"/>
        <v>0</v>
      </c>
      <c r="EF216" s="248"/>
      <c r="EG216" s="241">
        <f t="shared" si="174"/>
        <v>5.4599999999999996E-2</v>
      </c>
      <c r="EH216" s="241">
        <f t="shared" si="216"/>
        <v>4.5499999999999994E-3</v>
      </c>
      <c r="EI216" s="237">
        <v>164</v>
      </c>
      <c r="EJ216" s="242">
        <f t="shared" si="227"/>
        <v>0</v>
      </c>
      <c r="EK216" s="242">
        <f t="shared" si="228"/>
        <v>0</v>
      </c>
      <c r="EL216" s="242">
        <f t="shared" si="36"/>
        <v>0</v>
      </c>
      <c r="EM216" s="242">
        <f t="shared" si="178"/>
        <v>0</v>
      </c>
      <c r="EN216" s="243">
        <f t="shared" si="217"/>
        <v>0</v>
      </c>
      <c r="EO216" s="248"/>
      <c r="EP216" s="241">
        <f t="shared" si="175"/>
        <v>3.4599999999999999E-2</v>
      </c>
      <c r="EQ216" s="241">
        <f t="shared" si="218"/>
        <v>2.8833333333333332E-3</v>
      </c>
      <c r="ER216" s="237">
        <v>164</v>
      </c>
      <c r="ES216" s="242">
        <f t="shared" si="229"/>
        <v>0</v>
      </c>
      <c r="ET216" s="242">
        <f t="shared" si="230"/>
        <v>0</v>
      </c>
      <c r="EU216" s="242">
        <f t="shared" si="38"/>
        <v>0</v>
      </c>
      <c r="EV216" s="242">
        <f t="shared" si="179"/>
        <v>0</v>
      </c>
      <c r="EW216" s="243">
        <f t="shared" si="219"/>
        <v>0</v>
      </c>
    </row>
    <row r="217" spans="1:153" ht="14.25" customHeight="1" thickBot="1" x14ac:dyDescent="0.25">
      <c r="A217" s="3">
        <f t="shared" si="180"/>
        <v>4989</v>
      </c>
      <c r="B217" s="237">
        <v>165</v>
      </c>
      <c r="C217" s="238">
        <f t="shared" si="181"/>
        <v>85189.474766390384</v>
      </c>
      <c r="D217" s="238">
        <f t="shared" si="5"/>
        <v>3145.2470524113855</v>
      </c>
      <c r="E217" s="238">
        <f t="shared" si="6"/>
        <v>2948.8379855888747</v>
      </c>
      <c r="F217" s="238">
        <f t="shared" si="7"/>
        <v>196.40906682251068</v>
      </c>
      <c r="G217" s="239">
        <f t="shared" si="182"/>
        <v>518965.76364787732</v>
      </c>
      <c r="I217" s="240">
        <f>VLOOKUP(K217,[2]תחזיות!$B$4:$H$1000,5)</f>
        <v>1.2801300000000076E-2</v>
      </c>
      <c r="J217" s="134">
        <f t="shared" si="8"/>
        <v>1.0667750000000063E-3</v>
      </c>
      <c r="K217" s="237">
        <v>165</v>
      </c>
      <c r="L217" s="242">
        <f t="shared" si="183"/>
        <v>4407.4744375413402</v>
      </c>
      <c r="M217" s="242">
        <f t="shared" si="44"/>
        <v>279.11266932103354</v>
      </c>
      <c r="N217" s="242">
        <f t="shared" si="9"/>
        <v>272.2770029479949</v>
      </c>
      <c r="O217" s="242">
        <f t="shared" si="10"/>
        <v>6.8356663730386487</v>
      </c>
      <c r="P217" s="243">
        <f t="shared" si="184"/>
        <v>42471.638911653783</v>
      </c>
      <c r="Q217" s="244"/>
      <c r="R217" s="240">
        <f>VLOOKUP(T217,[2]תחזיות!$B$4:$H$1000,7)</f>
        <v>2.1762210000000129E-2</v>
      </c>
      <c r="S217" s="134">
        <f t="shared" si="11"/>
        <v>1.8135175000000107E-3</v>
      </c>
      <c r="T217" s="237">
        <v>165</v>
      </c>
      <c r="U217" s="242">
        <f t="shared" si="185"/>
        <v>4913.7576190455366</v>
      </c>
      <c r="V217" s="242">
        <f t="shared" si="47"/>
        <v>311.17412588181389</v>
      </c>
      <c r="W217" s="242">
        <f t="shared" si="12"/>
        <v>303.55325179672013</v>
      </c>
      <c r="X217" s="242">
        <f t="shared" si="48"/>
        <v>7.6208740850937673</v>
      </c>
      <c r="Y217" s="243">
        <f t="shared" si="186"/>
        <v>44799.772539714213</v>
      </c>
      <c r="Z217" s="245"/>
      <c r="AA217" s="240">
        <f>VLOOKUP(AC217,[2]תחזיות!$B$4:$H$1000,6)</f>
        <v>1.1637545454545524E-2</v>
      </c>
      <c r="AB217" s="134">
        <f t="shared" si="13"/>
        <v>9.6979545454546027E-4</v>
      </c>
      <c r="AC217" s="237">
        <v>165</v>
      </c>
      <c r="AD217" s="242">
        <f t="shared" si="187"/>
        <v>4345.6869070901257</v>
      </c>
      <c r="AE217" s="242">
        <f t="shared" si="51"/>
        <v>275.1998428714686</v>
      </c>
      <c r="AF217" s="242">
        <f t="shared" si="14"/>
        <v>268.46000438130568</v>
      </c>
      <c r="AG217" s="242">
        <f t="shared" si="52"/>
        <v>6.7398384901629225</v>
      </c>
      <c r="AH217" s="243">
        <f t="shared" si="188"/>
        <v>42181.785473949334</v>
      </c>
      <c r="AI217" s="245"/>
      <c r="AJ217" s="241">
        <f t="shared" si="171"/>
        <v>4.2819999999999997E-2</v>
      </c>
      <c r="AK217" s="241">
        <f t="shared" si="189"/>
        <v>3.5683333333333331E-3</v>
      </c>
      <c r="AL217" s="240">
        <f>VLOOKUP(AN217,[2]תחזיות!$B$4:$H$1000,5)</f>
        <v>1.2801300000000076E-2</v>
      </c>
      <c r="AM217" s="134">
        <f t="shared" si="176"/>
        <v>1.0667750000000063E-3</v>
      </c>
      <c r="AN217" s="237">
        <v>165</v>
      </c>
      <c r="AO217" s="242">
        <f t="shared" si="190"/>
        <v>0</v>
      </c>
      <c r="AP217" s="242">
        <f t="shared" si="220"/>
        <v>0</v>
      </c>
      <c r="AQ217" s="242">
        <f t="shared" si="16"/>
        <v>0</v>
      </c>
      <c r="AR217" s="242">
        <f t="shared" si="191"/>
        <v>0</v>
      </c>
      <c r="AS217" s="243">
        <f t="shared" si="192"/>
        <v>0</v>
      </c>
      <c r="AT217" s="244"/>
      <c r="AU217" s="241">
        <f t="shared" si="172"/>
        <v>4.7620000000000003E-2</v>
      </c>
      <c r="AV217" s="241">
        <f t="shared" si="193"/>
        <v>3.9683333333333333E-3</v>
      </c>
      <c r="AW217" s="240">
        <f>VLOOKUP(AY217,[2]תחזיות!$B$4:$H$1000,7)</f>
        <v>2.1762210000000129E-2</v>
      </c>
      <c r="AX217" s="134">
        <f t="shared" si="17"/>
        <v>1.8135175000000107E-3</v>
      </c>
      <c r="AY217" s="237">
        <v>165</v>
      </c>
      <c r="AZ217" s="242">
        <f t="shared" si="194"/>
        <v>0</v>
      </c>
      <c r="BA217" s="242">
        <f t="shared" si="221"/>
        <v>0</v>
      </c>
      <c r="BB217" s="242">
        <f t="shared" si="18"/>
        <v>0</v>
      </c>
      <c r="BC217" s="242">
        <f t="shared" si="195"/>
        <v>0</v>
      </c>
      <c r="BD217" s="243">
        <f t="shared" si="196"/>
        <v>0</v>
      </c>
      <c r="BE217" s="245"/>
      <c r="BF217" s="245"/>
      <c r="BG217" s="245"/>
      <c r="BH217" s="240">
        <f>VLOOKUP(BJ217,[2]תחזיות!$B$4:$H$1000,6)</f>
        <v>1.1637545454545524E-2</v>
      </c>
      <c r="BI217" s="134">
        <f t="shared" si="19"/>
        <v>9.6979545454546027E-4</v>
      </c>
      <c r="BJ217" s="237">
        <v>165</v>
      </c>
      <c r="BK217" s="242">
        <f t="shared" si="197"/>
        <v>0</v>
      </c>
      <c r="BL217" s="242">
        <f t="shared" si="222"/>
        <v>0</v>
      </c>
      <c r="BM217" s="242">
        <f t="shared" si="20"/>
        <v>0</v>
      </c>
      <c r="BN217" s="242">
        <f t="shared" si="65"/>
        <v>0</v>
      </c>
      <c r="BO217" s="243">
        <f t="shared" si="198"/>
        <v>0</v>
      </c>
      <c r="BP217" s="245"/>
      <c r="BQ217" s="246">
        <f>VLOOKUP(BT217,[2]תחזיות!$B$4:$E$1000,2)</f>
        <v>3.5907379999999892E-2</v>
      </c>
      <c r="BR217" s="134">
        <f t="shared" si="21"/>
        <v>2.5756149999999907E-3</v>
      </c>
      <c r="BS217" s="3">
        <f t="shared" si="199"/>
        <v>4989</v>
      </c>
      <c r="BT217" s="237">
        <v>165</v>
      </c>
      <c r="BU217" s="238">
        <f t="shared" si="200"/>
        <v>72358.456982499934</v>
      </c>
      <c r="BV217" s="238">
        <f t="shared" si="201"/>
        <v>1227.7956393280913</v>
      </c>
      <c r="BW217" s="238">
        <f t="shared" si="22"/>
        <v>1041.4281121471104</v>
      </c>
      <c r="BX217" s="238">
        <f t="shared" si="23"/>
        <v>186.36752718098089</v>
      </c>
      <c r="BY217" s="239">
        <f t="shared" si="202"/>
        <v>193001.75963309864</v>
      </c>
      <c r="CA217" s="246">
        <f>VLOOKUP(CD217,[2]תחזיות!$B$4:$E$1000,4)</f>
        <v>4.7397741599999862E-2</v>
      </c>
      <c r="CB217" s="134">
        <f t="shared" si="24"/>
        <v>3.5331451333333219E-3</v>
      </c>
      <c r="CC217" s="3">
        <f t="shared" si="203"/>
        <v>4989</v>
      </c>
      <c r="CD217" s="237">
        <v>165</v>
      </c>
      <c r="CE217" s="238">
        <f t="shared" si="204"/>
        <v>76145.651982829746</v>
      </c>
      <c r="CF217" s="238">
        <f t="shared" si="205"/>
        <v>1331.4495145779358</v>
      </c>
      <c r="CG217" s="238">
        <f t="shared" si="25"/>
        <v>1062.415874850308</v>
      </c>
      <c r="CH217" s="238">
        <f t="shared" si="26"/>
        <v>269.03363972762776</v>
      </c>
      <c r="CI217" s="239">
        <f t="shared" si="206"/>
        <v>206341.17210630755</v>
      </c>
      <c r="CJ217" s="1"/>
      <c r="CK217" s="246">
        <f>VLOOKUP(CN217,[2]תחזיות!$B$4:$E$1000,3)</f>
        <v>3.1223808695652083E-2</v>
      </c>
      <c r="CL217" s="134">
        <f t="shared" si="27"/>
        <v>2.18531739130434E-3</v>
      </c>
      <c r="CM217" s="3">
        <f t="shared" si="207"/>
        <v>4989</v>
      </c>
      <c r="CN217" s="237">
        <v>165</v>
      </c>
      <c r="CO217" s="238">
        <f t="shared" si="208"/>
        <v>70992.8366373428</v>
      </c>
      <c r="CP217" s="238">
        <f t="shared" si="223"/>
        <v>1189.8512402297831</v>
      </c>
      <c r="CQ217" s="238">
        <f t="shared" si="28"/>
        <v>1034.70935966817</v>
      </c>
      <c r="CR217" s="238">
        <f t="shared" si="29"/>
        <v>155.14188056161314</v>
      </c>
      <c r="CS217" s="239">
        <f t="shared" si="209"/>
        <v>188669.02961627359</v>
      </c>
      <c r="CT217" s="1"/>
      <c r="CU217" s="237">
        <v>165</v>
      </c>
      <c r="CV217" s="238">
        <f t="shared" si="168"/>
        <v>161955.40618643165</v>
      </c>
      <c r="CW217" s="238">
        <f t="shared" si="168"/>
        <v>4652.1553610605106</v>
      </c>
      <c r="CX217" s="238">
        <f t="shared" si="168"/>
        <v>4262.5431006839799</v>
      </c>
      <c r="CY217" s="238">
        <f t="shared" si="168"/>
        <v>389.61226037653023</v>
      </c>
      <c r="CZ217" s="238">
        <f t="shared" si="168"/>
        <v>754439.16219262977</v>
      </c>
      <c r="DB217" s="237">
        <v>165</v>
      </c>
      <c r="DC217" s="238">
        <f t="shared" si="169"/>
        <v>166248.88436826569</v>
      </c>
      <c r="DD217" s="238">
        <f t="shared" si="169"/>
        <v>4787.8706928711354</v>
      </c>
      <c r="DE217" s="238">
        <f t="shared" si="169"/>
        <v>4314.8071122359033</v>
      </c>
      <c r="DF217" s="238">
        <f t="shared" si="169"/>
        <v>473.0635806352322</v>
      </c>
      <c r="DG217" s="238">
        <f t="shared" si="169"/>
        <v>770106.70829389908</v>
      </c>
      <c r="DH217" s="247"/>
      <c r="DI217" s="237">
        <v>165</v>
      </c>
      <c r="DJ217" s="238">
        <f t="shared" si="170"/>
        <v>160527.99831082331</v>
      </c>
      <c r="DK217" s="238">
        <f t="shared" si="170"/>
        <v>4610.2981355126376</v>
      </c>
      <c r="DL217" s="238">
        <f t="shared" si="170"/>
        <v>4252.0073496383502</v>
      </c>
      <c r="DM217" s="238">
        <f t="shared" si="170"/>
        <v>358.29078587428671</v>
      </c>
      <c r="DN217" s="238">
        <f t="shared" si="170"/>
        <v>749816.57873810024</v>
      </c>
      <c r="DP217" s="3">
        <f t="shared" si="210"/>
        <v>4989</v>
      </c>
      <c r="DQ217" s="237">
        <v>165</v>
      </c>
      <c r="DR217" s="238">
        <f t="shared" si="211"/>
        <v>0</v>
      </c>
      <c r="DS217" s="238">
        <f t="shared" si="212"/>
        <v>0</v>
      </c>
      <c r="DT217" s="238">
        <f t="shared" si="33"/>
        <v>0</v>
      </c>
      <c r="DU217" s="238">
        <f t="shared" si="213"/>
        <v>0</v>
      </c>
      <c r="DV217" s="239">
        <f t="shared" si="224"/>
        <v>0</v>
      </c>
      <c r="DX217" s="241">
        <f t="shared" si="173"/>
        <v>5.0099999999999999E-2</v>
      </c>
      <c r="DY217" s="241">
        <f t="shared" si="214"/>
        <v>4.1749999999999999E-3</v>
      </c>
      <c r="DZ217" s="237">
        <v>165</v>
      </c>
      <c r="EA217" s="242">
        <f t="shared" si="225"/>
        <v>0</v>
      </c>
      <c r="EB217" s="242">
        <f t="shared" si="226"/>
        <v>0</v>
      </c>
      <c r="EC217" s="242">
        <f t="shared" si="34"/>
        <v>0</v>
      </c>
      <c r="ED217" s="242">
        <f t="shared" si="177"/>
        <v>0</v>
      </c>
      <c r="EE217" s="243">
        <f t="shared" si="215"/>
        <v>0</v>
      </c>
      <c r="EF217" s="248"/>
      <c r="EG217" s="241">
        <f t="shared" si="174"/>
        <v>5.4599999999999996E-2</v>
      </c>
      <c r="EH217" s="241">
        <f t="shared" si="216"/>
        <v>4.5499999999999994E-3</v>
      </c>
      <c r="EI217" s="237">
        <v>165</v>
      </c>
      <c r="EJ217" s="242">
        <f t="shared" si="227"/>
        <v>0</v>
      </c>
      <c r="EK217" s="242">
        <f t="shared" si="228"/>
        <v>0</v>
      </c>
      <c r="EL217" s="242">
        <f t="shared" si="36"/>
        <v>0</v>
      </c>
      <c r="EM217" s="242">
        <f t="shared" si="178"/>
        <v>0</v>
      </c>
      <c r="EN217" s="243">
        <f t="shared" si="217"/>
        <v>0</v>
      </c>
      <c r="EO217" s="248"/>
      <c r="EP217" s="241">
        <f t="shared" si="175"/>
        <v>3.4599999999999999E-2</v>
      </c>
      <c r="EQ217" s="241">
        <f t="shared" si="218"/>
        <v>2.8833333333333332E-3</v>
      </c>
      <c r="ER217" s="237">
        <v>165</v>
      </c>
      <c r="ES217" s="242">
        <f t="shared" si="229"/>
        <v>0</v>
      </c>
      <c r="ET217" s="242">
        <f t="shared" si="230"/>
        <v>0</v>
      </c>
      <c r="EU217" s="242">
        <f t="shared" si="38"/>
        <v>0</v>
      </c>
      <c r="EV217" s="242">
        <f t="shared" si="179"/>
        <v>0</v>
      </c>
      <c r="EW217" s="243">
        <f t="shared" si="219"/>
        <v>0</v>
      </c>
    </row>
    <row r="218" spans="1:153" ht="14.25" customHeight="1" thickBot="1" x14ac:dyDescent="0.25">
      <c r="A218" s="3">
        <f t="shared" si="180"/>
        <v>5020</v>
      </c>
      <c r="B218" s="237">
        <v>166</v>
      </c>
      <c r="C218" s="238">
        <f t="shared" si="181"/>
        <v>82240.636780801506</v>
      </c>
      <c r="D218" s="238">
        <f t="shared" si="5"/>
        <v>3145.2470524113855</v>
      </c>
      <c r="E218" s="238">
        <f t="shared" si="6"/>
        <v>2955.6366953889824</v>
      </c>
      <c r="F218" s="238">
        <f t="shared" si="7"/>
        <v>189.61035702240301</v>
      </c>
      <c r="G218" s="239">
        <f t="shared" si="182"/>
        <v>522111.01070028869</v>
      </c>
      <c r="I218" s="240">
        <f>VLOOKUP(K218,[2]תחזיות!$B$4:$H$1000,5)</f>
        <v>1.2814300000000077E-2</v>
      </c>
      <c r="J218" s="134">
        <f t="shared" si="8"/>
        <v>1.0678583333333398E-3</v>
      </c>
      <c r="K218" s="237">
        <v>166</v>
      </c>
      <c r="L218" s="242">
        <f t="shared" si="183"/>
        <v>4139.6132396338544</v>
      </c>
      <c r="M218" s="242">
        <f t="shared" si="44"/>
        <v>279.41072211090687</v>
      </c>
      <c r="N218" s="242">
        <f t="shared" si="9"/>
        <v>272.99048861425251</v>
      </c>
      <c r="O218" s="242">
        <f t="shared" si="10"/>
        <v>6.4202334966543537</v>
      </c>
      <c r="P218" s="243">
        <f t="shared" si="184"/>
        <v>42751.049633764691</v>
      </c>
      <c r="Q218" s="244"/>
      <c r="R218" s="240">
        <f>VLOOKUP(T218,[2]תחזיות!$B$4:$H$1000,7)</f>
        <v>2.178431000000013E-2</v>
      </c>
      <c r="S218" s="134">
        <f t="shared" si="11"/>
        <v>1.8153591666666775E-3</v>
      </c>
      <c r="T218" s="237">
        <v>166</v>
      </c>
      <c r="U218" s="242">
        <f t="shared" si="185"/>
        <v>4618.5735440071085</v>
      </c>
      <c r="V218" s="242">
        <f t="shared" si="47"/>
        <v>311.73901868366295</v>
      </c>
      <c r="W218" s="242">
        <f t="shared" si="12"/>
        <v>304.57595323346675</v>
      </c>
      <c r="X218" s="242">
        <f t="shared" si="48"/>
        <v>7.1630654501962052</v>
      </c>
      <c r="Y218" s="243">
        <f t="shared" si="186"/>
        <v>45111.511558397877</v>
      </c>
      <c r="Z218" s="245"/>
      <c r="AA218" s="240">
        <f>VLOOKUP(AC218,[2]תחזיות!$B$4:$H$1000,6)</f>
        <v>1.1649363636363706E-2</v>
      </c>
      <c r="AB218" s="134">
        <f t="shared" si="13"/>
        <v>9.7078030303030883E-4</v>
      </c>
      <c r="AC218" s="237">
        <v>166</v>
      </c>
      <c r="AD218" s="242">
        <f t="shared" si="187"/>
        <v>4081.184994276955</v>
      </c>
      <c r="AE218" s="242">
        <f t="shared" si="51"/>
        <v>275.46700145832529</v>
      </c>
      <c r="AF218" s="242">
        <f t="shared" si="14"/>
        <v>269.1373858422013</v>
      </c>
      <c r="AG218" s="242">
        <f t="shared" si="52"/>
        <v>6.3296156161239772</v>
      </c>
      <c r="AH218" s="243">
        <f t="shared" si="188"/>
        <v>42457.252475407658</v>
      </c>
      <c r="AI218" s="245"/>
      <c r="AJ218" s="241">
        <f t="shared" si="171"/>
        <v>4.2819999999999997E-2</v>
      </c>
      <c r="AK218" s="241">
        <f t="shared" si="189"/>
        <v>3.5683333333333331E-3</v>
      </c>
      <c r="AL218" s="240">
        <f>VLOOKUP(AN218,[2]תחזיות!$B$4:$H$1000,5)</f>
        <v>1.2814300000000077E-2</v>
      </c>
      <c r="AM218" s="134">
        <f t="shared" si="176"/>
        <v>1.0678583333333398E-3</v>
      </c>
      <c r="AN218" s="237">
        <v>166</v>
      </c>
      <c r="AO218" s="242">
        <f t="shared" si="190"/>
        <v>0</v>
      </c>
      <c r="AP218" s="242">
        <f t="shared" si="220"/>
        <v>0</v>
      </c>
      <c r="AQ218" s="242">
        <f t="shared" si="16"/>
        <v>0</v>
      </c>
      <c r="AR218" s="242">
        <f t="shared" si="191"/>
        <v>0</v>
      </c>
      <c r="AS218" s="243">
        <f t="shared" si="192"/>
        <v>0</v>
      </c>
      <c r="AT218" s="244"/>
      <c r="AU218" s="241">
        <f t="shared" si="172"/>
        <v>4.7620000000000003E-2</v>
      </c>
      <c r="AV218" s="241">
        <f t="shared" si="193"/>
        <v>3.9683333333333333E-3</v>
      </c>
      <c r="AW218" s="240">
        <f>VLOOKUP(AY218,[2]תחזיות!$B$4:$H$1000,7)</f>
        <v>2.178431000000013E-2</v>
      </c>
      <c r="AX218" s="134">
        <f t="shared" si="17"/>
        <v>1.8153591666666775E-3</v>
      </c>
      <c r="AY218" s="237">
        <v>166</v>
      </c>
      <c r="AZ218" s="242">
        <f t="shared" si="194"/>
        <v>0</v>
      </c>
      <c r="BA218" s="242">
        <f t="shared" si="221"/>
        <v>0</v>
      </c>
      <c r="BB218" s="242">
        <f t="shared" si="18"/>
        <v>0</v>
      </c>
      <c r="BC218" s="242">
        <f t="shared" si="195"/>
        <v>0</v>
      </c>
      <c r="BD218" s="243">
        <f t="shared" si="196"/>
        <v>0</v>
      </c>
      <c r="BE218" s="245"/>
      <c r="BF218" s="245"/>
      <c r="BG218" s="245"/>
      <c r="BH218" s="240">
        <f>VLOOKUP(BJ218,[2]תחזיות!$B$4:$H$1000,6)</f>
        <v>1.1649363636363706E-2</v>
      </c>
      <c r="BI218" s="134">
        <f t="shared" si="19"/>
        <v>9.7078030303030883E-4</v>
      </c>
      <c r="BJ218" s="237">
        <v>166</v>
      </c>
      <c r="BK218" s="242">
        <f t="shared" si="197"/>
        <v>0</v>
      </c>
      <c r="BL218" s="242">
        <f t="shared" si="222"/>
        <v>0</v>
      </c>
      <c r="BM218" s="242">
        <f t="shared" si="20"/>
        <v>0</v>
      </c>
      <c r="BN218" s="242">
        <f t="shared" si="65"/>
        <v>0</v>
      </c>
      <c r="BO218" s="243">
        <f t="shared" si="198"/>
        <v>0</v>
      </c>
      <c r="BP218" s="245"/>
      <c r="BQ218" s="246">
        <f>VLOOKUP(BT218,[2]תחזיות!$B$4:$E$1000,2)</f>
        <v>3.602337999999989E-2</v>
      </c>
      <c r="BR218" s="134">
        <f t="shared" si="21"/>
        <v>2.5852816666666572E-3</v>
      </c>
      <c r="BS218" s="3">
        <f t="shared" si="199"/>
        <v>5020</v>
      </c>
      <c r="BT218" s="237">
        <v>166</v>
      </c>
      <c r="BU218" s="238">
        <f t="shared" si="200"/>
        <v>71317.02887035282</v>
      </c>
      <c r="BV218" s="238">
        <f t="shared" si="201"/>
        <v>1228.1644316236604</v>
      </c>
      <c r="BW218" s="238">
        <f t="shared" si="22"/>
        <v>1043.7898243640007</v>
      </c>
      <c r="BX218" s="238">
        <f t="shared" si="23"/>
        <v>184.37460725965985</v>
      </c>
      <c r="BY218" s="239">
        <f t="shared" si="202"/>
        <v>194229.92406472229</v>
      </c>
      <c r="CA218" s="246">
        <f>VLOOKUP(CD218,[2]תחזיות!$B$4:$E$1000,4)</f>
        <v>4.7550861599999855E-2</v>
      </c>
      <c r="CB218" s="134">
        <f t="shared" si="24"/>
        <v>3.5459051333333216E-3</v>
      </c>
      <c r="CC218" s="3">
        <f t="shared" si="203"/>
        <v>5020</v>
      </c>
      <c r="CD218" s="237">
        <v>166</v>
      </c>
      <c r="CE218" s="238">
        <f t="shared" si="204"/>
        <v>75083.236107979435</v>
      </c>
      <c r="CF218" s="238">
        <f t="shared" si="205"/>
        <v>1331.9715939853629</v>
      </c>
      <c r="CG218" s="238">
        <f t="shared" si="25"/>
        <v>1065.7335616428009</v>
      </c>
      <c r="CH218" s="238">
        <f t="shared" si="26"/>
        <v>266.23803234256206</v>
      </c>
      <c r="CI218" s="239">
        <f t="shared" si="206"/>
        <v>207673.14370029292</v>
      </c>
      <c r="CJ218" s="1"/>
      <c r="CK218" s="246">
        <f>VLOOKUP(CN218,[2]תחזיות!$B$4:$E$1000,3)</f>
        <v>3.1324678260869473E-2</v>
      </c>
      <c r="CL218" s="134">
        <f t="shared" si="27"/>
        <v>2.1937231884057895E-3</v>
      </c>
      <c r="CM218" s="3">
        <f t="shared" si="207"/>
        <v>5020</v>
      </c>
      <c r="CN218" s="237">
        <v>166</v>
      </c>
      <c r="CO218" s="238">
        <f t="shared" si="208"/>
        <v>69958.127277674634</v>
      </c>
      <c r="CP218" s="238">
        <f t="shared" si="223"/>
        <v>1190.1634194790984</v>
      </c>
      <c r="CQ218" s="238">
        <f t="shared" si="28"/>
        <v>1036.6946534526201</v>
      </c>
      <c r="CR218" s="238">
        <f t="shared" si="29"/>
        <v>153.46876602647842</v>
      </c>
      <c r="CS218" s="239">
        <f t="shared" si="209"/>
        <v>189859.19303575269</v>
      </c>
      <c r="CT218" s="1"/>
      <c r="CU218" s="237">
        <v>166</v>
      </c>
      <c r="CV218" s="238">
        <f t="shared" si="168"/>
        <v>157697.27889078818</v>
      </c>
      <c r="CW218" s="238">
        <f t="shared" si="168"/>
        <v>4652.8222061459528</v>
      </c>
      <c r="CX218" s="238">
        <f t="shared" si="168"/>
        <v>4272.4170083672361</v>
      </c>
      <c r="CY218" s="238">
        <f t="shared" si="168"/>
        <v>380.40519777871725</v>
      </c>
      <c r="CZ218" s="238">
        <f t="shared" si="168"/>
        <v>759091.98439877573</v>
      </c>
      <c r="DB218" s="237">
        <v>166</v>
      </c>
      <c r="DC218" s="238">
        <f t="shared" si="169"/>
        <v>161942.44643278804</v>
      </c>
      <c r="DD218" s="238">
        <f t="shared" si="169"/>
        <v>4788.957665080412</v>
      </c>
      <c r="DE218" s="238">
        <f t="shared" si="169"/>
        <v>4325.9462102652506</v>
      </c>
      <c r="DF218" s="238">
        <f t="shared" si="169"/>
        <v>463.0114548151613</v>
      </c>
      <c r="DG218" s="238">
        <f t="shared" si="169"/>
        <v>774895.66595897952</v>
      </c>
      <c r="DH218" s="247"/>
      <c r="DI218" s="237">
        <v>166</v>
      </c>
      <c r="DJ218" s="238">
        <f t="shared" si="170"/>
        <v>156279.9490527531</v>
      </c>
      <c r="DK218" s="238">
        <f t="shared" si="170"/>
        <v>4610.877473348809</v>
      </c>
      <c r="DL218" s="238">
        <f t="shared" si="170"/>
        <v>4261.4687346838036</v>
      </c>
      <c r="DM218" s="238">
        <f t="shared" si="170"/>
        <v>349.40873866500544</v>
      </c>
      <c r="DN218" s="238">
        <f t="shared" si="170"/>
        <v>754427.45621144911</v>
      </c>
      <c r="DP218" s="3">
        <f t="shared" si="210"/>
        <v>5020</v>
      </c>
      <c r="DQ218" s="237">
        <v>166</v>
      </c>
      <c r="DR218" s="238">
        <f t="shared" si="211"/>
        <v>0</v>
      </c>
      <c r="DS218" s="238">
        <f t="shared" si="212"/>
        <v>0</v>
      </c>
      <c r="DT218" s="238">
        <f t="shared" si="33"/>
        <v>0</v>
      </c>
      <c r="DU218" s="238">
        <f t="shared" si="213"/>
        <v>0</v>
      </c>
      <c r="DV218" s="239">
        <f t="shared" si="224"/>
        <v>0</v>
      </c>
      <c r="DX218" s="241">
        <f t="shared" si="173"/>
        <v>5.0099999999999999E-2</v>
      </c>
      <c r="DY218" s="241">
        <f t="shared" si="214"/>
        <v>4.1749999999999999E-3</v>
      </c>
      <c r="DZ218" s="237">
        <v>166</v>
      </c>
      <c r="EA218" s="242">
        <f t="shared" si="225"/>
        <v>0</v>
      </c>
      <c r="EB218" s="242">
        <f t="shared" si="226"/>
        <v>0</v>
      </c>
      <c r="EC218" s="242">
        <f t="shared" si="34"/>
        <v>0</v>
      </c>
      <c r="ED218" s="242">
        <f t="shared" si="177"/>
        <v>0</v>
      </c>
      <c r="EE218" s="243">
        <f t="shared" si="215"/>
        <v>0</v>
      </c>
      <c r="EF218" s="248"/>
      <c r="EG218" s="241">
        <f t="shared" si="174"/>
        <v>5.4599999999999996E-2</v>
      </c>
      <c r="EH218" s="241">
        <f t="shared" si="216"/>
        <v>4.5499999999999994E-3</v>
      </c>
      <c r="EI218" s="237">
        <v>166</v>
      </c>
      <c r="EJ218" s="242">
        <f t="shared" si="227"/>
        <v>0</v>
      </c>
      <c r="EK218" s="242">
        <f t="shared" si="228"/>
        <v>0</v>
      </c>
      <c r="EL218" s="242">
        <f t="shared" si="36"/>
        <v>0</v>
      </c>
      <c r="EM218" s="242">
        <f t="shared" si="178"/>
        <v>0</v>
      </c>
      <c r="EN218" s="243">
        <f t="shared" si="217"/>
        <v>0</v>
      </c>
      <c r="EO218" s="248"/>
      <c r="EP218" s="241">
        <f t="shared" si="175"/>
        <v>3.4599999999999999E-2</v>
      </c>
      <c r="EQ218" s="241">
        <f t="shared" si="218"/>
        <v>2.8833333333333332E-3</v>
      </c>
      <c r="ER218" s="237">
        <v>166</v>
      </c>
      <c r="ES218" s="242">
        <f t="shared" si="229"/>
        <v>0</v>
      </c>
      <c r="ET218" s="242">
        <f t="shared" si="230"/>
        <v>0</v>
      </c>
      <c r="EU218" s="242">
        <f t="shared" si="38"/>
        <v>0</v>
      </c>
      <c r="EV218" s="242">
        <f t="shared" si="179"/>
        <v>0</v>
      </c>
      <c r="EW218" s="243">
        <f t="shared" si="219"/>
        <v>0</v>
      </c>
    </row>
    <row r="219" spans="1:153" ht="14.25" customHeight="1" thickBot="1" x14ac:dyDescent="0.25">
      <c r="A219" s="3">
        <f t="shared" si="180"/>
        <v>5050</v>
      </c>
      <c r="B219" s="237">
        <v>167</v>
      </c>
      <c r="C219" s="238">
        <f t="shared" si="181"/>
        <v>79285.000085412525</v>
      </c>
      <c r="D219" s="238">
        <f t="shared" si="5"/>
        <v>3145.2470524113855</v>
      </c>
      <c r="E219" s="238">
        <f t="shared" si="6"/>
        <v>2962.4510799922405</v>
      </c>
      <c r="F219" s="238">
        <f t="shared" si="7"/>
        <v>182.7959724191451</v>
      </c>
      <c r="G219" s="239">
        <f t="shared" si="182"/>
        <v>525256.25775270013</v>
      </c>
      <c r="I219" s="240">
        <f>VLOOKUP(K219,[2]תחזיות!$B$4:$H$1000,5)</f>
        <v>1.2827300000000078E-2</v>
      </c>
      <c r="J219" s="134">
        <f t="shared" si="8"/>
        <v>1.0689416666666732E-3</v>
      </c>
      <c r="K219" s="237">
        <v>167</v>
      </c>
      <c r="L219" s="242">
        <f t="shared" si="183"/>
        <v>3870.7559451874481</v>
      </c>
      <c r="M219" s="242">
        <f t="shared" si="44"/>
        <v>279.70939587388472</v>
      </c>
      <c r="N219" s="242">
        <f t="shared" si="9"/>
        <v>273.7061401255616</v>
      </c>
      <c r="O219" s="242">
        <f t="shared" si="10"/>
        <v>6.0032557483231219</v>
      </c>
      <c r="P219" s="243">
        <f t="shared" si="184"/>
        <v>43030.759029638575</v>
      </c>
      <c r="Q219" s="244"/>
      <c r="R219" s="240">
        <f>VLOOKUP(T219,[2]תחזיות!$B$4:$H$1000,7)</f>
        <v>2.180641000000013E-2</v>
      </c>
      <c r="S219" s="134">
        <f t="shared" si="11"/>
        <v>1.8172008333333441E-3</v>
      </c>
      <c r="T219" s="237">
        <v>167</v>
      </c>
      <c r="U219" s="242">
        <f t="shared" si="185"/>
        <v>4321.8369907905935</v>
      </c>
      <c r="V219" s="242">
        <f t="shared" si="47"/>
        <v>312.30551108819748</v>
      </c>
      <c r="W219" s="242">
        <f t="shared" si="12"/>
        <v>305.60266205155466</v>
      </c>
      <c r="X219" s="242">
        <f t="shared" si="48"/>
        <v>6.7028490366428146</v>
      </c>
      <c r="Y219" s="243">
        <f t="shared" si="186"/>
        <v>45423.817069486075</v>
      </c>
      <c r="Z219" s="245"/>
      <c r="AA219" s="240">
        <f>VLOOKUP(AC219,[2]תחזיות!$B$4:$H$1000,6)</f>
        <v>1.1661181818181888E-2</v>
      </c>
      <c r="AB219" s="134">
        <f t="shared" si="13"/>
        <v>9.7176515151515739E-4</v>
      </c>
      <c r="AC219" s="237">
        <v>167</v>
      </c>
      <c r="AD219" s="242">
        <f t="shared" si="187"/>
        <v>3815.7520234565472</v>
      </c>
      <c r="AE219" s="242">
        <f t="shared" si="51"/>
        <v>275.73469069073485</v>
      </c>
      <c r="AF219" s="242">
        <f t="shared" si="14"/>
        <v>269.81674195065176</v>
      </c>
      <c r="AG219" s="242">
        <f t="shared" si="52"/>
        <v>5.9179487400830677</v>
      </c>
      <c r="AH219" s="243">
        <f t="shared" si="188"/>
        <v>42732.987166098392</v>
      </c>
      <c r="AI219" s="245"/>
      <c r="AJ219" s="241">
        <f t="shared" si="171"/>
        <v>4.2819999999999997E-2</v>
      </c>
      <c r="AK219" s="241">
        <f t="shared" si="189"/>
        <v>3.5683333333333331E-3</v>
      </c>
      <c r="AL219" s="240">
        <f>VLOOKUP(AN219,[2]תחזיות!$B$4:$H$1000,5)</f>
        <v>1.2827300000000078E-2</v>
      </c>
      <c r="AM219" s="134">
        <f t="shared" si="176"/>
        <v>1.0689416666666732E-3</v>
      </c>
      <c r="AN219" s="237">
        <v>167</v>
      </c>
      <c r="AO219" s="242">
        <f t="shared" si="190"/>
        <v>0</v>
      </c>
      <c r="AP219" s="242">
        <f t="shared" si="220"/>
        <v>0</v>
      </c>
      <c r="AQ219" s="242">
        <f t="shared" si="16"/>
        <v>0</v>
      </c>
      <c r="AR219" s="242">
        <f t="shared" si="191"/>
        <v>0</v>
      </c>
      <c r="AS219" s="243">
        <f t="shared" si="192"/>
        <v>0</v>
      </c>
      <c r="AT219" s="244"/>
      <c r="AU219" s="241">
        <f t="shared" si="172"/>
        <v>4.7620000000000003E-2</v>
      </c>
      <c r="AV219" s="241">
        <f t="shared" si="193"/>
        <v>3.9683333333333333E-3</v>
      </c>
      <c r="AW219" s="240">
        <f>VLOOKUP(AY219,[2]תחזיות!$B$4:$H$1000,7)</f>
        <v>2.180641000000013E-2</v>
      </c>
      <c r="AX219" s="134">
        <f t="shared" si="17"/>
        <v>1.8172008333333441E-3</v>
      </c>
      <c r="AY219" s="237">
        <v>167</v>
      </c>
      <c r="AZ219" s="242">
        <f t="shared" si="194"/>
        <v>0</v>
      </c>
      <c r="BA219" s="242">
        <f t="shared" si="221"/>
        <v>0</v>
      </c>
      <c r="BB219" s="242">
        <f t="shared" si="18"/>
        <v>0</v>
      </c>
      <c r="BC219" s="242">
        <f t="shared" si="195"/>
        <v>0</v>
      </c>
      <c r="BD219" s="243">
        <f t="shared" si="196"/>
        <v>0</v>
      </c>
      <c r="BE219" s="245"/>
      <c r="BF219" s="245"/>
      <c r="BG219" s="245"/>
      <c r="BH219" s="240">
        <f>VLOOKUP(BJ219,[2]תחזיות!$B$4:$H$1000,6)</f>
        <v>1.1661181818181888E-2</v>
      </c>
      <c r="BI219" s="134">
        <f t="shared" si="19"/>
        <v>9.7176515151515739E-4</v>
      </c>
      <c r="BJ219" s="237">
        <v>167</v>
      </c>
      <c r="BK219" s="242">
        <f t="shared" si="197"/>
        <v>0</v>
      </c>
      <c r="BL219" s="242">
        <f t="shared" si="222"/>
        <v>0</v>
      </c>
      <c r="BM219" s="242">
        <f t="shared" si="20"/>
        <v>0</v>
      </c>
      <c r="BN219" s="242">
        <f t="shared" si="65"/>
        <v>0</v>
      </c>
      <c r="BO219" s="243">
        <f t="shared" si="198"/>
        <v>0</v>
      </c>
      <c r="BP219" s="245"/>
      <c r="BQ219" s="246">
        <f>VLOOKUP(BT219,[2]תחזיות!$B$4:$E$1000,2)</f>
        <v>3.6139379999999888E-2</v>
      </c>
      <c r="BR219" s="134">
        <f t="shared" si="21"/>
        <v>2.5949483333333237E-3</v>
      </c>
      <c r="BS219" s="3">
        <f t="shared" si="199"/>
        <v>5050</v>
      </c>
      <c r="BT219" s="237">
        <v>167</v>
      </c>
      <c r="BU219" s="238">
        <f t="shared" si="200"/>
        <v>70273.239045988827</v>
      </c>
      <c r="BV219" s="238">
        <f t="shared" si="201"/>
        <v>1228.5276897582212</v>
      </c>
      <c r="BW219" s="238">
        <f t="shared" si="22"/>
        <v>1046.1722652178983</v>
      </c>
      <c r="BX219" s="238">
        <f t="shared" si="23"/>
        <v>182.35542454032296</v>
      </c>
      <c r="BY219" s="239">
        <f t="shared" si="202"/>
        <v>195458.45175448051</v>
      </c>
      <c r="CA219" s="246">
        <f>VLOOKUP(CD219,[2]תחזיות!$B$4:$E$1000,4)</f>
        <v>4.7703981599999855E-2</v>
      </c>
      <c r="CB219" s="134">
        <f t="shared" si="24"/>
        <v>3.5586651333333213E-3</v>
      </c>
      <c r="CC219" s="3">
        <f t="shared" si="203"/>
        <v>5050</v>
      </c>
      <c r="CD219" s="237">
        <v>167</v>
      </c>
      <c r="CE219" s="238">
        <f t="shared" si="204"/>
        <v>74017.502546336633</v>
      </c>
      <c r="CF219" s="238">
        <f t="shared" si="205"/>
        <v>1332.4859540007603</v>
      </c>
      <c r="CG219" s="238">
        <f t="shared" si="25"/>
        <v>1069.0824484327018</v>
      </c>
      <c r="CH219" s="238">
        <f t="shared" si="26"/>
        <v>263.40350556805851</v>
      </c>
      <c r="CI219" s="239">
        <f t="shared" si="206"/>
        <v>209005.62965429368</v>
      </c>
      <c r="CJ219" s="1"/>
      <c r="CK219" s="246">
        <f>VLOOKUP(CN219,[2]תחזיות!$B$4:$E$1000,3)</f>
        <v>3.1425547826086864E-2</v>
      </c>
      <c r="CL219" s="134">
        <f t="shared" si="27"/>
        <v>2.2021289855072386E-3</v>
      </c>
      <c r="CM219" s="3">
        <f t="shared" si="207"/>
        <v>5050</v>
      </c>
      <c r="CN219" s="237">
        <v>167</v>
      </c>
      <c r="CO219" s="238">
        <f t="shared" si="208"/>
        <v>68921.432624222012</v>
      </c>
      <c r="CP219" s="238">
        <f t="shared" si="223"/>
        <v>1190.4708860949638</v>
      </c>
      <c r="CQ219" s="238">
        <f t="shared" si="28"/>
        <v>1038.6970015904803</v>
      </c>
      <c r="CR219" s="238">
        <f t="shared" si="29"/>
        <v>151.7738845044835</v>
      </c>
      <c r="CS219" s="239">
        <f t="shared" si="209"/>
        <v>191049.66392184765</v>
      </c>
      <c r="CT219" s="1"/>
      <c r="CU219" s="237">
        <v>167</v>
      </c>
      <c r="CV219" s="238">
        <f t="shared" ref="CV219:CZ269" si="231">BU219+L219+C219+AO219+DR219+EA219</f>
        <v>153428.99507658882</v>
      </c>
      <c r="CW219" s="238">
        <f t="shared" si="231"/>
        <v>4653.4841380434918</v>
      </c>
      <c r="CX219" s="238">
        <f t="shared" si="231"/>
        <v>4282.3294853357002</v>
      </c>
      <c r="CY219" s="238">
        <f t="shared" si="231"/>
        <v>371.15465270779117</v>
      </c>
      <c r="CZ219" s="238">
        <f t="shared" si="231"/>
        <v>763745.46853681921</v>
      </c>
      <c r="DB219" s="237">
        <v>167</v>
      </c>
      <c r="DC219" s="238">
        <f t="shared" ref="DC219:DG269" si="232">CE219+U219+C219+AZ219+DR219+EJ219</f>
        <v>157624.33962253976</v>
      </c>
      <c r="DD219" s="238">
        <f t="shared" si="232"/>
        <v>4790.038517500343</v>
      </c>
      <c r="DE219" s="238">
        <f t="shared" si="232"/>
        <v>4337.1361904764972</v>
      </c>
      <c r="DF219" s="238">
        <f t="shared" si="232"/>
        <v>452.9023270238464</v>
      </c>
      <c r="DG219" s="238">
        <f t="shared" si="232"/>
        <v>779685.70447647991</v>
      </c>
      <c r="DH219" s="247"/>
      <c r="DI219" s="237">
        <v>167</v>
      </c>
      <c r="DJ219" s="238">
        <f t="shared" ref="DJ219:DN269" si="233">C219+AD219+CO219+BK219+DR219+ES219</f>
        <v>152022.1847330911</v>
      </c>
      <c r="DK219" s="238">
        <f t="shared" si="233"/>
        <v>4611.4526291970842</v>
      </c>
      <c r="DL219" s="238">
        <f t="shared" si="233"/>
        <v>4270.9648235333725</v>
      </c>
      <c r="DM219" s="238">
        <f t="shared" si="233"/>
        <v>340.4878056637117</v>
      </c>
      <c r="DN219" s="238">
        <f t="shared" si="233"/>
        <v>759038.90884064627</v>
      </c>
      <c r="DP219" s="3">
        <f t="shared" si="210"/>
        <v>5050</v>
      </c>
      <c r="DQ219" s="237">
        <v>167</v>
      </c>
      <c r="DR219" s="238">
        <f t="shared" si="211"/>
        <v>0</v>
      </c>
      <c r="DS219" s="238">
        <f t="shared" si="212"/>
        <v>0</v>
      </c>
      <c r="DT219" s="238">
        <f t="shared" si="33"/>
        <v>0</v>
      </c>
      <c r="DU219" s="238">
        <f t="shared" si="213"/>
        <v>0</v>
      </c>
      <c r="DV219" s="239">
        <f t="shared" si="224"/>
        <v>0</v>
      </c>
      <c r="DX219" s="241">
        <f t="shared" si="173"/>
        <v>5.0099999999999999E-2</v>
      </c>
      <c r="DY219" s="241">
        <f t="shared" si="214"/>
        <v>4.1749999999999999E-3</v>
      </c>
      <c r="DZ219" s="237">
        <v>167</v>
      </c>
      <c r="EA219" s="242">
        <f t="shared" si="225"/>
        <v>0</v>
      </c>
      <c r="EB219" s="242">
        <f t="shared" si="226"/>
        <v>0</v>
      </c>
      <c r="EC219" s="242">
        <f t="shared" si="34"/>
        <v>0</v>
      </c>
      <c r="ED219" s="242">
        <f t="shared" si="177"/>
        <v>0</v>
      </c>
      <c r="EE219" s="243">
        <f t="shared" si="215"/>
        <v>0</v>
      </c>
      <c r="EF219" s="248"/>
      <c r="EG219" s="241">
        <f t="shared" si="174"/>
        <v>5.4599999999999996E-2</v>
      </c>
      <c r="EH219" s="241">
        <f t="shared" si="216"/>
        <v>4.5499999999999994E-3</v>
      </c>
      <c r="EI219" s="237">
        <v>167</v>
      </c>
      <c r="EJ219" s="242">
        <f t="shared" si="227"/>
        <v>0</v>
      </c>
      <c r="EK219" s="242">
        <f t="shared" si="228"/>
        <v>0</v>
      </c>
      <c r="EL219" s="242">
        <f t="shared" si="36"/>
        <v>0</v>
      </c>
      <c r="EM219" s="242">
        <f t="shared" si="178"/>
        <v>0</v>
      </c>
      <c r="EN219" s="243">
        <f t="shared" si="217"/>
        <v>0</v>
      </c>
      <c r="EO219" s="248"/>
      <c r="EP219" s="241">
        <f t="shared" si="175"/>
        <v>3.4599999999999999E-2</v>
      </c>
      <c r="EQ219" s="241">
        <f t="shared" si="218"/>
        <v>2.8833333333333332E-3</v>
      </c>
      <c r="ER219" s="237">
        <v>167</v>
      </c>
      <c r="ES219" s="242">
        <f t="shared" si="229"/>
        <v>0</v>
      </c>
      <c r="ET219" s="242">
        <f t="shared" si="230"/>
        <v>0</v>
      </c>
      <c r="EU219" s="242">
        <f t="shared" si="38"/>
        <v>0</v>
      </c>
      <c r="EV219" s="242">
        <f t="shared" si="179"/>
        <v>0</v>
      </c>
      <c r="EW219" s="243">
        <f t="shared" si="219"/>
        <v>0</v>
      </c>
    </row>
    <row r="220" spans="1:153" ht="14.25" customHeight="1" thickBot="1" x14ac:dyDescent="0.25">
      <c r="A220" s="3">
        <f t="shared" si="180"/>
        <v>5081</v>
      </c>
      <c r="B220" s="237">
        <v>168</v>
      </c>
      <c r="C220" s="238">
        <f t="shared" si="181"/>
        <v>76322.549005420282</v>
      </c>
      <c r="D220" s="238">
        <f t="shared" si="5"/>
        <v>3145.2470524113855</v>
      </c>
      <c r="E220" s="238">
        <f t="shared" si="6"/>
        <v>2969.2811755377779</v>
      </c>
      <c r="F220" s="238">
        <f t="shared" si="7"/>
        <v>175.96587687360744</v>
      </c>
      <c r="G220" s="239">
        <f t="shared" si="182"/>
        <v>528401.50480511156</v>
      </c>
      <c r="I220" s="240">
        <f>VLOOKUP(K220,[2]תחזיות!$B$4:$H$1000,5)</f>
        <v>1.2840300000000079E-2</v>
      </c>
      <c r="J220" s="134">
        <f t="shared" si="8"/>
        <v>1.0700250000000066E-3</v>
      </c>
      <c r="K220" s="237">
        <v>168</v>
      </c>
      <c r="L220" s="242">
        <f t="shared" si="183"/>
        <v>3600.8987382795481</v>
      </c>
      <c r="M220" s="242">
        <f t="shared" si="44"/>
        <v>280.00869192020463</v>
      </c>
      <c r="N220" s="242">
        <f t="shared" si="9"/>
        <v>274.4239647103729</v>
      </c>
      <c r="O220" s="242">
        <f t="shared" si="10"/>
        <v>5.5847272098317031</v>
      </c>
      <c r="P220" s="243">
        <f t="shared" si="184"/>
        <v>43310.767721558783</v>
      </c>
      <c r="Q220" s="244"/>
      <c r="R220" s="240">
        <f>VLOOKUP(T220,[2]תחזיות!$B$4:$H$1000,7)</f>
        <v>2.1828510000000134E-2</v>
      </c>
      <c r="S220" s="134">
        <f t="shared" si="11"/>
        <v>1.8190425000000111E-3</v>
      </c>
      <c r="T220" s="237">
        <v>168</v>
      </c>
      <c r="U220" s="242">
        <f t="shared" si="185"/>
        <v>4023.540029672974</v>
      </c>
      <c r="V220" s="242">
        <f t="shared" si="47"/>
        <v>312.87360808585106</v>
      </c>
      <c r="W220" s="242">
        <f t="shared" si="12"/>
        <v>306.63339553983047</v>
      </c>
      <c r="X220" s="242">
        <f t="shared" si="48"/>
        <v>6.2402125460205813</v>
      </c>
      <c r="Y220" s="243">
        <f t="shared" si="186"/>
        <v>45736.690677571925</v>
      </c>
      <c r="Z220" s="245"/>
      <c r="AA220" s="240">
        <f>VLOOKUP(AC220,[2]תחזיות!$B$4:$H$1000,6)</f>
        <v>1.167300000000007E-2</v>
      </c>
      <c r="AB220" s="134">
        <f t="shared" si="13"/>
        <v>9.7275000000000584E-4</v>
      </c>
      <c r="AC220" s="237">
        <v>168</v>
      </c>
      <c r="AD220" s="242">
        <f t="shared" si="187"/>
        <v>3549.3845900509805</v>
      </c>
      <c r="AE220" s="242">
        <f t="shared" si="51"/>
        <v>276.0029116111042</v>
      </c>
      <c r="AF220" s="242">
        <f t="shared" si="14"/>
        <v>270.49807902931218</v>
      </c>
      <c r="AG220" s="242">
        <f t="shared" si="52"/>
        <v>5.5048325817920265</v>
      </c>
      <c r="AH220" s="243">
        <f t="shared" si="188"/>
        <v>43008.990077709495</v>
      </c>
      <c r="AI220" s="245"/>
      <c r="AJ220" s="241">
        <f t="shared" si="171"/>
        <v>4.2819999999999997E-2</v>
      </c>
      <c r="AK220" s="241">
        <f t="shared" si="189"/>
        <v>3.5683333333333331E-3</v>
      </c>
      <c r="AL220" s="240">
        <f>VLOOKUP(AN220,[2]תחזיות!$B$4:$H$1000,5)</f>
        <v>1.2840300000000079E-2</v>
      </c>
      <c r="AM220" s="134">
        <f t="shared" si="176"/>
        <v>1.0700250000000066E-3</v>
      </c>
      <c r="AN220" s="237">
        <v>168</v>
      </c>
      <c r="AO220" s="242">
        <f t="shared" si="190"/>
        <v>0</v>
      </c>
      <c r="AP220" s="242">
        <f t="shared" si="220"/>
        <v>0</v>
      </c>
      <c r="AQ220" s="242">
        <f t="shared" si="16"/>
        <v>0</v>
      </c>
      <c r="AR220" s="242">
        <f t="shared" si="191"/>
        <v>0</v>
      </c>
      <c r="AS220" s="243">
        <f t="shared" si="192"/>
        <v>0</v>
      </c>
      <c r="AT220" s="244"/>
      <c r="AU220" s="241">
        <f t="shared" si="172"/>
        <v>4.7620000000000003E-2</v>
      </c>
      <c r="AV220" s="241">
        <f t="shared" si="193"/>
        <v>3.9683333333333333E-3</v>
      </c>
      <c r="AW220" s="240">
        <f>VLOOKUP(AY220,[2]תחזיות!$B$4:$H$1000,7)</f>
        <v>2.1828510000000134E-2</v>
      </c>
      <c r="AX220" s="134">
        <f t="shared" si="17"/>
        <v>1.8190425000000111E-3</v>
      </c>
      <c r="AY220" s="237">
        <v>168</v>
      </c>
      <c r="AZ220" s="242">
        <f t="shared" si="194"/>
        <v>0</v>
      </c>
      <c r="BA220" s="242">
        <f t="shared" si="221"/>
        <v>0</v>
      </c>
      <c r="BB220" s="242">
        <f t="shared" si="18"/>
        <v>0</v>
      </c>
      <c r="BC220" s="242">
        <f t="shared" si="195"/>
        <v>0</v>
      </c>
      <c r="BD220" s="243">
        <f t="shared" si="196"/>
        <v>0</v>
      </c>
      <c r="BE220" s="245"/>
      <c r="BF220" s="245"/>
      <c r="BG220" s="245"/>
      <c r="BH220" s="240">
        <f>VLOOKUP(BJ220,[2]תחזיות!$B$4:$H$1000,6)</f>
        <v>1.167300000000007E-2</v>
      </c>
      <c r="BI220" s="134">
        <f t="shared" si="19"/>
        <v>9.7275000000000584E-4</v>
      </c>
      <c r="BJ220" s="237">
        <v>168</v>
      </c>
      <c r="BK220" s="242">
        <f t="shared" si="197"/>
        <v>0</v>
      </c>
      <c r="BL220" s="242">
        <f t="shared" si="222"/>
        <v>0</v>
      </c>
      <c r="BM220" s="242">
        <f t="shared" si="20"/>
        <v>0</v>
      </c>
      <c r="BN220" s="242">
        <f t="shared" si="65"/>
        <v>0</v>
      </c>
      <c r="BO220" s="243">
        <f t="shared" si="198"/>
        <v>0</v>
      </c>
      <c r="BP220" s="245"/>
      <c r="BQ220" s="246">
        <f>VLOOKUP(BT220,[2]תחזיות!$B$4:$E$1000,2)</f>
        <v>3.6255379999999886E-2</v>
      </c>
      <c r="BR220" s="134">
        <f t="shared" si="21"/>
        <v>2.6046149999999907E-3</v>
      </c>
      <c r="BS220" s="3">
        <f t="shared" si="199"/>
        <v>5081</v>
      </c>
      <c r="BT220" s="237">
        <v>168</v>
      </c>
      <c r="BU220" s="238">
        <f t="shared" si="200"/>
        <v>69227.066780770925</v>
      </c>
      <c r="BV220" s="238">
        <f t="shared" si="201"/>
        <v>1228.8854061255793</v>
      </c>
      <c r="BW220" s="238">
        <f t="shared" si="22"/>
        <v>1048.5755495823823</v>
      </c>
      <c r="BX220" s="238">
        <f t="shared" si="23"/>
        <v>180.30985654319701</v>
      </c>
      <c r="BY220" s="239">
        <f t="shared" si="202"/>
        <v>196687.33716060608</v>
      </c>
      <c r="CA220" s="246">
        <f>VLOOKUP(CD220,[2]תחזיות!$B$4:$E$1000,4)</f>
        <v>4.7857101599999854E-2</v>
      </c>
      <c r="CB220" s="134">
        <f t="shared" si="24"/>
        <v>3.5714251333333214E-3</v>
      </c>
      <c r="CC220" s="3">
        <f t="shared" si="203"/>
        <v>5081</v>
      </c>
      <c r="CD220" s="237">
        <v>168</v>
      </c>
      <c r="CE220" s="238">
        <f t="shared" si="204"/>
        <v>72948.420097903931</v>
      </c>
      <c r="CF220" s="238">
        <f t="shared" si="205"/>
        <v>1332.9925801918887</v>
      </c>
      <c r="CG220" s="238">
        <f t="shared" si="25"/>
        <v>1072.4627592172769</v>
      </c>
      <c r="CH220" s="238">
        <f t="shared" si="26"/>
        <v>260.52982097461171</v>
      </c>
      <c r="CI220" s="239">
        <f t="shared" si="206"/>
        <v>210338.62223448558</v>
      </c>
      <c r="CJ220" s="1"/>
      <c r="CK220" s="246">
        <f>VLOOKUP(CN220,[2]תחזיות!$B$4:$E$1000,3)</f>
        <v>3.1526417391304254E-2</v>
      </c>
      <c r="CL220" s="134">
        <f t="shared" si="27"/>
        <v>2.2105347826086876E-3</v>
      </c>
      <c r="CM220" s="3">
        <f t="shared" si="207"/>
        <v>5081</v>
      </c>
      <c r="CN220" s="237">
        <v>168</v>
      </c>
      <c r="CO220" s="238">
        <f t="shared" si="208"/>
        <v>67882.735622631531</v>
      </c>
      <c r="CP220" s="238">
        <f t="shared" si="223"/>
        <v>1190.7736345440578</v>
      </c>
      <c r="CQ220" s="238">
        <f t="shared" si="28"/>
        <v>1040.7164863116011</v>
      </c>
      <c r="CR220" s="238">
        <f t="shared" si="29"/>
        <v>150.0571482324568</v>
      </c>
      <c r="CS220" s="239">
        <f t="shared" si="209"/>
        <v>192240.4375563917</v>
      </c>
      <c r="CT220" s="1"/>
      <c r="CU220" s="237">
        <v>168</v>
      </c>
      <c r="CV220" s="238">
        <f t="shared" si="231"/>
        <v>149150.51452447075</v>
      </c>
      <c r="CW220" s="238">
        <f t="shared" si="231"/>
        <v>4654.1411504571697</v>
      </c>
      <c r="CX220" s="238">
        <f t="shared" si="231"/>
        <v>4292.2806898305334</v>
      </c>
      <c r="CY220" s="238">
        <f t="shared" si="231"/>
        <v>361.86046062663615</v>
      </c>
      <c r="CZ220" s="238">
        <f t="shared" si="231"/>
        <v>768399.60968727642</v>
      </c>
      <c r="DB220" s="237">
        <v>168</v>
      </c>
      <c r="DC220" s="238">
        <f t="shared" si="232"/>
        <v>153294.50913299719</v>
      </c>
      <c r="DD220" s="238">
        <f t="shared" si="232"/>
        <v>4791.1132406891247</v>
      </c>
      <c r="DE220" s="238">
        <f t="shared" si="232"/>
        <v>4348.3773302948848</v>
      </c>
      <c r="DF220" s="238">
        <f t="shared" si="232"/>
        <v>442.73591039423974</v>
      </c>
      <c r="DG220" s="238">
        <f t="shared" si="232"/>
        <v>784476.81771716906</v>
      </c>
      <c r="DH220" s="247"/>
      <c r="DI220" s="237">
        <v>168</v>
      </c>
      <c r="DJ220" s="238">
        <f t="shared" si="233"/>
        <v>147754.66921810279</v>
      </c>
      <c r="DK220" s="238">
        <f t="shared" si="233"/>
        <v>4612.0235985665477</v>
      </c>
      <c r="DL220" s="238">
        <f t="shared" si="233"/>
        <v>4280.4957408786913</v>
      </c>
      <c r="DM220" s="238">
        <f t="shared" si="233"/>
        <v>331.52785768785623</v>
      </c>
      <c r="DN220" s="238">
        <f t="shared" si="233"/>
        <v>763650.9324392128</v>
      </c>
      <c r="DP220" s="3">
        <f t="shared" si="210"/>
        <v>5081</v>
      </c>
      <c r="DQ220" s="237">
        <v>168</v>
      </c>
      <c r="DR220" s="238">
        <f t="shared" si="211"/>
        <v>0</v>
      </c>
      <c r="DS220" s="238">
        <f t="shared" si="212"/>
        <v>0</v>
      </c>
      <c r="DT220" s="238">
        <f t="shared" si="33"/>
        <v>0</v>
      </c>
      <c r="DU220" s="238">
        <f t="shared" si="213"/>
        <v>0</v>
      </c>
      <c r="DV220" s="239">
        <f t="shared" si="224"/>
        <v>0</v>
      </c>
      <c r="DX220" s="241">
        <f t="shared" si="173"/>
        <v>5.0099999999999999E-2</v>
      </c>
      <c r="DY220" s="241">
        <f t="shared" si="214"/>
        <v>4.1749999999999999E-3</v>
      </c>
      <c r="DZ220" s="237">
        <v>168</v>
      </c>
      <c r="EA220" s="242">
        <f t="shared" si="225"/>
        <v>0</v>
      </c>
      <c r="EB220" s="242">
        <f t="shared" si="226"/>
        <v>0</v>
      </c>
      <c r="EC220" s="242">
        <f t="shared" si="34"/>
        <v>0</v>
      </c>
      <c r="ED220" s="242">
        <f t="shared" si="177"/>
        <v>0</v>
      </c>
      <c r="EE220" s="243">
        <f t="shared" si="215"/>
        <v>0</v>
      </c>
      <c r="EF220" s="248"/>
      <c r="EG220" s="241">
        <f t="shared" si="174"/>
        <v>5.4599999999999996E-2</v>
      </c>
      <c r="EH220" s="241">
        <f t="shared" si="216"/>
        <v>4.5499999999999994E-3</v>
      </c>
      <c r="EI220" s="237">
        <v>168</v>
      </c>
      <c r="EJ220" s="242">
        <f t="shared" si="227"/>
        <v>0</v>
      </c>
      <c r="EK220" s="242">
        <f t="shared" si="228"/>
        <v>0</v>
      </c>
      <c r="EL220" s="242">
        <f t="shared" si="36"/>
        <v>0</v>
      </c>
      <c r="EM220" s="242">
        <f t="shared" si="178"/>
        <v>0</v>
      </c>
      <c r="EN220" s="243">
        <f t="shared" si="217"/>
        <v>0</v>
      </c>
      <c r="EO220" s="248"/>
      <c r="EP220" s="241">
        <f t="shared" si="175"/>
        <v>3.4599999999999999E-2</v>
      </c>
      <c r="EQ220" s="241">
        <f t="shared" si="218"/>
        <v>2.8833333333333332E-3</v>
      </c>
      <c r="ER220" s="237">
        <v>168</v>
      </c>
      <c r="ES220" s="242">
        <f t="shared" si="229"/>
        <v>0</v>
      </c>
      <c r="ET220" s="242">
        <f t="shared" si="230"/>
        <v>0</v>
      </c>
      <c r="EU220" s="242">
        <f t="shared" si="38"/>
        <v>0</v>
      </c>
      <c r="EV220" s="242">
        <f t="shared" si="179"/>
        <v>0</v>
      </c>
      <c r="EW220" s="243">
        <f t="shared" si="219"/>
        <v>0</v>
      </c>
    </row>
    <row r="221" spans="1:153" ht="14.25" customHeight="1" thickBot="1" x14ac:dyDescent="0.25">
      <c r="A221" s="3">
        <f t="shared" si="180"/>
        <v>5111</v>
      </c>
      <c r="B221" s="237">
        <v>169</v>
      </c>
      <c r="C221" s="238">
        <f t="shared" si="181"/>
        <v>73353.267829882505</v>
      </c>
      <c r="D221" s="238">
        <f t="shared" si="5"/>
        <v>3145.2470524113855</v>
      </c>
      <c r="E221" s="238">
        <f t="shared" si="6"/>
        <v>2976.1270182480457</v>
      </c>
      <c r="F221" s="238">
        <f t="shared" si="7"/>
        <v>169.1200341633398</v>
      </c>
      <c r="G221" s="239">
        <f t="shared" si="182"/>
        <v>531546.75185752299</v>
      </c>
      <c r="I221" s="240">
        <f>VLOOKUP(K221,[2]תחזיות!$B$4:$H$1000,5)</f>
        <v>1.285330000000008E-2</v>
      </c>
      <c r="J221" s="134">
        <f t="shared" si="8"/>
        <v>1.07110833333334E-3</v>
      </c>
      <c r="K221" s="237">
        <v>169</v>
      </c>
      <c r="L221" s="242">
        <f t="shared" si="183"/>
        <v>3330.0377884197683</v>
      </c>
      <c r="M221" s="242">
        <f t="shared" si="44"/>
        <v>280.30861156352614</v>
      </c>
      <c r="N221" s="242">
        <f t="shared" si="9"/>
        <v>275.14396962315288</v>
      </c>
      <c r="O221" s="242">
        <f t="shared" si="10"/>
        <v>5.1646419403732482</v>
      </c>
      <c r="P221" s="243">
        <f t="shared" si="184"/>
        <v>43591.076333122306</v>
      </c>
      <c r="Q221" s="244"/>
      <c r="R221" s="240">
        <f>VLOOKUP(T221,[2]תחזיות!$B$4:$H$1000,7)</f>
        <v>2.1850610000000135E-2</v>
      </c>
      <c r="S221" s="134">
        <f t="shared" si="11"/>
        <v>1.8208841666666779E-3</v>
      </c>
      <c r="T221" s="237">
        <v>169</v>
      </c>
      <c r="U221" s="242">
        <f t="shared" si="185"/>
        <v>3723.6746905722152</v>
      </c>
      <c r="V221" s="242">
        <f t="shared" si="47"/>
        <v>313.44331468498251</v>
      </c>
      <c r="W221" s="242">
        <f t="shared" si="12"/>
        <v>307.66817106765984</v>
      </c>
      <c r="X221" s="242">
        <f t="shared" si="48"/>
        <v>5.7751436173226454</v>
      </c>
      <c r="Y221" s="243">
        <f t="shared" si="186"/>
        <v>46050.13399225691</v>
      </c>
      <c r="Z221" s="245"/>
      <c r="AA221" s="240">
        <f>VLOOKUP(AC221,[2]תחזיות!$B$4:$H$1000,6)</f>
        <v>1.1684818181818253E-2</v>
      </c>
      <c r="AB221" s="134">
        <f t="shared" si="13"/>
        <v>9.737348484848544E-4</v>
      </c>
      <c r="AC221" s="237">
        <v>169</v>
      </c>
      <c r="AD221" s="242">
        <f t="shared" si="187"/>
        <v>3282.079277081677</v>
      </c>
      <c r="AE221" s="242">
        <f t="shared" si="51"/>
        <v>276.27166526442329</v>
      </c>
      <c r="AF221" s="242">
        <f t="shared" si="14"/>
        <v>271.18140342265309</v>
      </c>
      <c r="AG221" s="242">
        <f t="shared" si="52"/>
        <v>5.0902618417701904</v>
      </c>
      <c r="AH221" s="243">
        <f t="shared" si="188"/>
        <v>43285.261742973918</v>
      </c>
      <c r="AI221" s="245"/>
      <c r="AJ221" s="241">
        <f t="shared" si="171"/>
        <v>4.2819999999999997E-2</v>
      </c>
      <c r="AK221" s="241">
        <f t="shared" si="189"/>
        <v>3.5683333333333331E-3</v>
      </c>
      <c r="AL221" s="240">
        <f>VLOOKUP(AN221,[2]תחזיות!$B$4:$H$1000,5)</f>
        <v>1.285330000000008E-2</v>
      </c>
      <c r="AM221" s="134">
        <f t="shared" si="176"/>
        <v>1.07110833333334E-3</v>
      </c>
      <c r="AN221" s="237">
        <v>169</v>
      </c>
      <c r="AO221" s="242">
        <f t="shared" si="190"/>
        <v>0</v>
      </c>
      <c r="AP221" s="242">
        <f t="shared" si="220"/>
        <v>0</v>
      </c>
      <c r="AQ221" s="242">
        <f t="shared" si="16"/>
        <v>0</v>
      </c>
      <c r="AR221" s="242">
        <f t="shared" si="191"/>
        <v>0</v>
      </c>
      <c r="AS221" s="243">
        <f t="shared" si="192"/>
        <v>0</v>
      </c>
      <c r="AT221" s="244"/>
      <c r="AU221" s="241">
        <f t="shared" si="172"/>
        <v>4.7620000000000003E-2</v>
      </c>
      <c r="AV221" s="241">
        <f t="shared" si="193"/>
        <v>3.9683333333333333E-3</v>
      </c>
      <c r="AW221" s="240">
        <f>VLOOKUP(AY221,[2]תחזיות!$B$4:$H$1000,7)</f>
        <v>2.1850610000000135E-2</v>
      </c>
      <c r="AX221" s="134">
        <f t="shared" si="17"/>
        <v>1.8208841666666779E-3</v>
      </c>
      <c r="AY221" s="237">
        <v>169</v>
      </c>
      <c r="AZ221" s="242">
        <f t="shared" si="194"/>
        <v>0</v>
      </c>
      <c r="BA221" s="242">
        <f t="shared" si="221"/>
        <v>0</v>
      </c>
      <c r="BB221" s="242">
        <f t="shared" si="18"/>
        <v>0</v>
      </c>
      <c r="BC221" s="242">
        <f t="shared" si="195"/>
        <v>0</v>
      </c>
      <c r="BD221" s="243">
        <f t="shared" si="196"/>
        <v>0</v>
      </c>
      <c r="BE221" s="245"/>
      <c r="BF221" s="245"/>
      <c r="BG221" s="245"/>
      <c r="BH221" s="240">
        <f>VLOOKUP(BJ221,[2]תחזיות!$B$4:$H$1000,6)</f>
        <v>1.1684818181818253E-2</v>
      </c>
      <c r="BI221" s="134">
        <f t="shared" si="19"/>
        <v>9.737348484848544E-4</v>
      </c>
      <c r="BJ221" s="237">
        <v>169</v>
      </c>
      <c r="BK221" s="242">
        <f t="shared" si="197"/>
        <v>0</v>
      </c>
      <c r="BL221" s="242">
        <f t="shared" si="222"/>
        <v>0</v>
      </c>
      <c r="BM221" s="242">
        <f t="shared" si="20"/>
        <v>0</v>
      </c>
      <c r="BN221" s="242">
        <f t="shared" si="65"/>
        <v>0</v>
      </c>
      <c r="BO221" s="243">
        <f t="shared" si="198"/>
        <v>0</v>
      </c>
      <c r="BP221" s="245"/>
      <c r="BQ221" s="246">
        <f>VLOOKUP(BT221,[2]תחזיות!$B$4:$E$1000,2)</f>
        <v>3.6371379999999884E-2</v>
      </c>
      <c r="BR221" s="134">
        <f t="shared" si="21"/>
        <v>2.6142816666666572E-3</v>
      </c>
      <c r="BS221" s="3">
        <f t="shared" si="199"/>
        <v>5111</v>
      </c>
      <c r="BT221" s="237">
        <v>169</v>
      </c>
      <c r="BU221" s="238">
        <f t="shared" si="200"/>
        <v>68178.491231188542</v>
      </c>
      <c r="BV221" s="238">
        <f t="shared" si="201"/>
        <v>1229.2375731342861</v>
      </c>
      <c r="BW221" s="238">
        <f t="shared" si="22"/>
        <v>1050.9997934475964</v>
      </c>
      <c r="BX221" s="238">
        <f t="shared" si="23"/>
        <v>178.23777968668966</v>
      </c>
      <c r="BY221" s="239">
        <f t="shared" si="202"/>
        <v>197916.57473374036</v>
      </c>
      <c r="CA221" s="246">
        <f>VLOOKUP(CD221,[2]תחזיות!$B$4:$E$1000,4)</f>
        <v>4.8010221599999847E-2</v>
      </c>
      <c r="CB221" s="134">
        <f t="shared" si="24"/>
        <v>3.5841851333333207E-3</v>
      </c>
      <c r="CC221" s="3">
        <f t="shared" si="203"/>
        <v>5111</v>
      </c>
      <c r="CD221" s="237">
        <v>169</v>
      </c>
      <c r="CE221" s="238">
        <f t="shared" si="204"/>
        <v>71875.957338686654</v>
      </c>
      <c r="CF221" s="238">
        <f t="shared" si="205"/>
        <v>1333.491458145041</v>
      </c>
      <c r="CG221" s="238">
        <f t="shared" si="25"/>
        <v>1075.8747204076203</v>
      </c>
      <c r="CH221" s="238">
        <f t="shared" si="26"/>
        <v>257.61673773742069</v>
      </c>
      <c r="CI221" s="239">
        <f t="shared" si="206"/>
        <v>211672.11369263061</v>
      </c>
      <c r="CJ221" s="1"/>
      <c r="CK221" s="246">
        <f>VLOOKUP(CN221,[2]תחזיות!$B$4:$E$1000,3)</f>
        <v>3.1627286956521637E-2</v>
      </c>
      <c r="CL221" s="134">
        <f t="shared" si="27"/>
        <v>2.2189405797101362E-3</v>
      </c>
      <c r="CM221" s="3">
        <f t="shared" si="207"/>
        <v>5111</v>
      </c>
      <c r="CN221" s="237">
        <v>169</v>
      </c>
      <c r="CO221" s="238">
        <f t="shared" si="208"/>
        <v>66842.019136319926</v>
      </c>
      <c r="CP221" s="238">
        <f t="shared" si="223"/>
        <v>1191.0716593053733</v>
      </c>
      <c r="CQ221" s="238">
        <f t="shared" si="28"/>
        <v>1042.7531906140316</v>
      </c>
      <c r="CR221" s="238">
        <f t="shared" si="29"/>
        <v>148.31846869134176</v>
      </c>
      <c r="CS221" s="239">
        <f t="shared" si="209"/>
        <v>193431.50921569706</v>
      </c>
      <c r="CT221" s="1"/>
      <c r="CU221" s="237">
        <v>169</v>
      </c>
      <c r="CV221" s="238">
        <f t="shared" si="231"/>
        <v>144861.79684949081</v>
      </c>
      <c r="CW221" s="238">
        <f t="shared" si="231"/>
        <v>4654.7932371091974</v>
      </c>
      <c r="CX221" s="238">
        <f t="shared" si="231"/>
        <v>4302.2707813187953</v>
      </c>
      <c r="CY221" s="238">
        <f t="shared" si="231"/>
        <v>352.52245579040272</v>
      </c>
      <c r="CZ221" s="238">
        <f t="shared" si="231"/>
        <v>773054.40292438562</v>
      </c>
      <c r="DB221" s="237">
        <v>169</v>
      </c>
      <c r="DC221" s="238">
        <f t="shared" si="232"/>
        <v>148952.89985914138</v>
      </c>
      <c r="DD221" s="238">
        <f t="shared" si="232"/>
        <v>4792.1818252414087</v>
      </c>
      <c r="DE221" s="238">
        <f t="shared" si="232"/>
        <v>4359.6699097233259</v>
      </c>
      <c r="DF221" s="238">
        <f t="shared" si="232"/>
        <v>432.51191551808313</v>
      </c>
      <c r="DG221" s="238">
        <f t="shared" si="232"/>
        <v>789268.99954241049</v>
      </c>
      <c r="DH221" s="247"/>
      <c r="DI221" s="237">
        <v>169</v>
      </c>
      <c r="DJ221" s="238">
        <f t="shared" si="233"/>
        <v>143477.36624328411</v>
      </c>
      <c r="DK221" s="238">
        <f t="shared" si="233"/>
        <v>4612.5903769811821</v>
      </c>
      <c r="DL221" s="238">
        <f t="shared" si="233"/>
        <v>4290.0616122847305</v>
      </c>
      <c r="DM221" s="238">
        <f t="shared" si="233"/>
        <v>322.52876469645173</v>
      </c>
      <c r="DN221" s="238">
        <f t="shared" si="233"/>
        <v>768263.52281619399</v>
      </c>
      <c r="DP221" s="3">
        <f t="shared" si="210"/>
        <v>5111</v>
      </c>
      <c r="DQ221" s="237">
        <v>169</v>
      </c>
      <c r="DR221" s="238">
        <f t="shared" si="211"/>
        <v>0</v>
      </c>
      <c r="DS221" s="238">
        <f t="shared" si="212"/>
        <v>0</v>
      </c>
      <c r="DT221" s="238">
        <f t="shared" si="33"/>
        <v>0</v>
      </c>
      <c r="DU221" s="238">
        <f t="shared" si="213"/>
        <v>0</v>
      </c>
      <c r="DV221" s="239">
        <f t="shared" si="224"/>
        <v>0</v>
      </c>
      <c r="DX221" s="241">
        <f t="shared" si="173"/>
        <v>5.0099999999999999E-2</v>
      </c>
      <c r="DY221" s="241">
        <f t="shared" si="214"/>
        <v>4.1749999999999999E-3</v>
      </c>
      <c r="DZ221" s="237">
        <v>169</v>
      </c>
      <c r="EA221" s="242">
        <f t="shared" si="225"/>
        <v>0</v>
      </c>
      <c r="EB221" s="242">
        <f t="shared" si="226"/>
        <v>0</v>
      </c>
      <c r="EC221" s="242">
        <f t="shared" si="34"/>
        <v>0</v>
      </c>
      <c r="ED221" s="242">
        <f t="shared" si="177"/>
        <v>0</v>
      </c>
      <c r="EE221" s="243">
        <f t="shared" si="215"/>
        <v>0</v>
      </c>
      <c r="EF221" s="248"/>
      <c r="EG221" s="241">
        <f t="shared" si="174"/>
        <v>5.4599999999999996E-2</v>
      </c>
      <c r="EH221" s="241">
        <f t="shared" si="216"/>
        <v>4.5499999999999994E-3</v>
      </c>
      <c r="EI221" s="237">
        <v>169</v>
      </c>
      <c r="EJ221" s="242">
        <f t="shared" si="227"/>
        <v>0</v>
      </c>
      <c r="EK221" s="242">
        <f t="shared" si="228"/>
        <v>0</v>
      </c>
      <c r="EL221" s="242">
        <f t="shared" si="36"/>
        <v>0</v>
      </c>
      <c r="EM221" s="242">
        <f t="shared" si="178"/>
        <v>0</v>
      </c>
      <c r="EN221" s="243">
        <f t="shared" si="217"/>
        <v>0</v>
      </c>
      <c r="EO221" s="248"/>
      <c r="EP221" s="241">
        <f t="shared" si="175"/>
        <v>3.4599999999999999E-2</v>
      </c>
      <c r="EQ221" s="241">
        <f t="shared" si="218"/>
        <v>2.8833333333333332E-3</v>
      </c>
      <c r="ER221" s="237">
        <v>169</v>
      </c>
      <c r="ES221" s="242">
        <f t="shared" si="229"/>
        <v>0</v>
      </c>
      <c r="ET221" s="242">
        <f t="shared" si="230"/>
        <v>0</v>
      </c>
      <c r="EU221" s="242">
        <f t="shared" si="38"/>
        <v>0</v>
      </c>
      <c r="EV221" s="242">
        <f t="shared" si="179"/>
        <v>0</v>
      </c>
      <c r="EW221" s="243">
        <f t="shared" si="219"/>
        <v>0</v>
      </c>
    </row>
    <row r="222" spans="1:153" ht="14.25" customHeight="1" thickBot="1" x14ac:dyDescent="0.25">
      <c r="A222" s="3">
        <f t="shared" si="180"/>
        <v>5142</v>
      </c>
      <c r="B222" s="237">
        <v>170</v>
      </c>
      <c r="C222" s="238">
        <f t="shared" si="181"/>
        <v>70377.140811634454</v>
      </c>
      <c r="D222" s="238">
        <f t="shared" si="5"/>
        <v>3145.2470524113855</v>
      </c>
      <c r="E222" s="238">
        <f t="shared" si="6"/>
        <v>2982.9886444290064</v>
      </c>
      <c r="F222" s="238">
        <f t="shared" si="7"/>
        <v>162.25840798237903</v>
      </c>
      <c r="G222" s="239">
        <f t="shared" si="182"/>
        <v>534691.99890993442</v>
      </c>
      <c r="I222" s="240">
        <f>VLOOKUP(K222,[2]תחזיות!$B$4:$H$1000,5)</f>
        <v>1.286630000000008E-2</v>
      </c>
      <c r="J222" s="134">
        <f t="shared" si="8"/>
        <v>1.0721916666666734E-3</v>
      </c>
      <c r="K222" s="237">
        <v>170</v>
      </c>
      <c r="L222" s="242">
        <f t="shared" si="183"/>
        <v>3058.1692504916809</v>
      </c>
      <c r="M222" s="242">
        <f t="shared" si="44"/>
        <v>280.60915612093947</v>
      </c>
      <c r="N222" s="242">
        <f t="shared" si="9"/>
        <v>275.86616214448247</v>
      </c>
      <c r="O222" s="242">
        <f t="shared" si="10"/>
        <v>4.7429939764570026</v>
      </c>
      <c r="P222" s="243">
        <f t="shared" si="184"/>
        <v>43871.685489243246</v>
      </c>
      <c r="Q222" s="244"/>
      <c r="R222" s="240">
        <f>VLOOKUP(T222,[2]תחזיות!$B$4:$H$1000,7)</f>
        <v>2.1872710000000135E-2</v>
      </c>
      <c r="S222" s="134">
        <f t="shared" si="11"/>
        <v>1.8227258333333447E-3</v>
      </c>
      <c r="T222" s="237">
        <v>170</v>
      </c>
      <c r="U222" s="242">
        <f t="shared" si="185"/>
        <v>3422.2329628344919</v>
      </c>
      <c r="V222" s="242">
        <f t="shared" si="47"/>
        <v>314.01463591194437</v>
      </c>
      <c r="W222" s="242">
        <f t="shared" si="12"/>
        <v>308.70700608532604</v>
      </c>
      <c r="X222" s="242">
        <f t="shared" si="48"/>
        <v>5.3076298266183057</v>
      </c>
      <c r="Y222" s="243">
        <f t="shared" si="186"/>
        <v>46364.148628168856</v>
      </c>
      <c r="Z222" s="245"/>
      <c r="AA222" s="240">
        <f>VLOOKUP(AC222,[2]תחזיות!$B$4:$H$1000,6)</f>
        <v>1.1696636363636435E-2</v>
      </c>
      <c r="AB222" s="134">
        <f t="shared" si="13"/>
        <v>9.7471969696970296E-4</v>
      </c>
      <c r="AC222" s="237">
        <v>170</v>
      </c>
      <c r="AD222" s="242">
        <f t="shared" si="187"/>
        <v>3013.832655122043</v>
      </c>
      <c r="AE222" s="242">
        <f t="shared" si="51"/>
        <v>276.54095269827098</v>
      </c>
      <c r="AF222" s="242">
        <f t="shared" si="14"/>
        <v>271.86672149704003</v>
      </c>
      <c r="AG222" s="242">
        <f t="shared" si="52"/>
        <v>4.6742312012309437</v>
      </c>
      <c r="AH222" s="243">
        <f t="shared" si="188"/>
        <v>43561.802695672188</v>
      </c>
      <c r="AI222" s="245"/>
      <c r="AJ222" s="241">
        <f t="shared" si="171"/>
        <v>4.2819999999999997E-2</v>
      </c>
      <c r="AK222" s="241">
        <f t="shared" si="189"/>
        <v>3.5683333333333331E-3</v>
      </c>
      <c r="AL222" s="240">
        <f>VLOOKUP(AN222,[2]תחזיות!$B$4:$H$1000,5)</f>
        <v>1.286630000000008E-2</v>
      </c>
      <c r="AM222" s="134">
        <f t="shared" si="176"/>
        <v>1.0721916666666734E-3</v>
      </c>
      <c r="AN222" s="237">
        <v>170</v>
      </c>
      <c r="AO222" s="242">
        <f t="shared" si="190"/>
        <v>0</v>
      </c>
      <c r="AP222" s="242">
        <f t="shared" si="220"/>
        <v>0</v>
      </c>
      <c r="AQ222" s="242">
        <f t="shared" si="16"/>
        <v>0</v>
      </c>
      <c r="AR222" s="242">
        <f t="shared" si="191"/>
        <v>0</v>
      </c>
      <c r="AS222" s="243">
        <f t="shared" si="192"/>
        <v>0</v>
      </c>
      <c r="AT222" s="244"/>
      <c r="AU222" s="241">
        <f t="shared" si="172"/>
        <v>4.7620000000000003E-2</v>
      </c>
      <c r="AV222" s="241">
        <f t="shared" si="193"/>
        <v>3.9683333333333333E-3</v>
      </c>
      <c r="AW222" s="240">
        <f>VLOOKUP(AY222,[2]תחזיות!$B$4:$H$1000,7)</f>
        <v>2.1872710000000135E-2</v>
      </c>
      <c r="AX222" s="134">
        <f t="shared" si="17"/>
        <v>1.8227258333333447E-3</v>
      </c>
      <c r="AY222" s="237">
        <v>170</v>
      </c>
      <c r="AZ222" s="242">
        <f t="shared" si="194"/>
        <v>0</v>
      </c>
      <c r="BA222" s="242">
        <f t="shared" si="221"/>
        <v>0</v>
      </c>
      <c r="BB222" s="242">
        <f t="shared" si="18"/>
        <v>0</v>
      </c>
      <c r="BC222" s="242">
        <f t="shared" si="195"/>
        <v>0</v>
      </c>
      <c r="BD222" s="243">
        <f t="shared" si="196"/>
        <v>0</v>
      </c>
      <c r="BE222" s="245"/>
      <c r="BF222" s="245"/>
      <c r="BG222" s="245"/>
      <c r="BH222" s="240">
        <f>VLOOKUP(BJ222,[2]תחזיות!$B$4:$H$1000,6)</f>
        <v>1.1696636363636435E-2</v>
      </c>
      <c r="BI222" s="134">
        <f t="shared" si="19"/>
        <v>9.7471969696970296E-4</v>
      </c>
      <c r="BJ222" s="237">
        <v>170</v>
      </c>
      <c r="BK222" s="242">
        <f t="shared" si="197"/>
        <v>0</v>
      </c>
      <c r="BL222" s="242">
        <f t="shared" si="222"/>
        <v>0</v>
      </c>
      <c r="BM222" s="242">
        <f t="shared" si="20"/>
        <v>0</v>
      </c>
      <c r="BN222" s="242">
        <f t="shared" si="65"/>
        <v>0</v>
      </c>
      <c r="BO222" s="243">
        <f t="shared" si="198"/>
        <v>0</v>
      </c>
      <c r="BP222" s="245"/>
      <c r="BQ222" s="246">
        <f>VLOOKUP(BT222,[2]תחזיות!$B$4:$E$1000,2)</f>
        <v>3.6487379999999882E-2</v>
      </c>
      <c r="BR222" s="134">
        <f t="shared" si="21"/>
        <v>2.6239483333333237E-3</v>
      </c>
      <c r="BS222" s="3">
        <f t="shared" si="199"/>
        <v>5142</v>
      </c>
      <c r="BT222" s="237">
        <v>170</v>
      </c>
      <c r="BU222" s="238">
        <f t="shared" si="200"/>
        <v>67127.491437740944</v>
      </c>
      <c r="BV222" s="238">
        <f t="shared" si="201"/>
        <v>1229.5841832077849</v>
      </c>
      <c r="BW222" s="238">
        <f t="shared" si="22"/>
        <v>1053.4451139288776</v>
      </c>
      <c r="BX222" s="238">
        <f t="shared" si="23"/>
        <v>176.1390692789073</v>
      </c>
      <c r="BY222" s="239">
        <f t="shared" si="202"/>
        <v>199146.15891694813</v>
      </c>
      <c r="CA222" s="246">
        <f>VLOOKUP(CD222,[2]תחזיות!$B$4:$E$1000,4)</f>
        <v>4.8163341599999847E-2</v>
      </c>
      <c r="CB222" s="134">
        <f t="shared" si="24"/>
        <v>3.5969451333333208E-3</v>
      </c>
      <c r="CC222" s="3">
        <f t="shared" si="203"/>
        <v>5142</v>
      </c>
      <c r="CD222" s="237">
        <v>170</v>
      </c>
      <c r="CE222" s="238">
        <f t="shared" si="204"/>
        <v>70800.082618279033</v>
      </c>
      <c r="CF222" s="238">
        <f t="shared" si="205"/>
        <v>1333.9825734654094</v>
      </c>
      <c r="CG222" s="238">
        <f t="shared" si="25"/>
        <v>1079.3185608519937</v>
      </c>
      <c r="CH222" s="238">
        <f t="shared" si="26"/>
        <v>254.66401261341579</v>
      </c>
      <c r="CI222" s="239">
        <f t="shared" si="206"/>
        <v>213006.09626609602</v>
      </c>
      <c r="CJ222" s="1"/>
      <c r="CK222" s="246">
        <f>VLOOKUP(CN222,[2]תחזיות!$B$4:$E$1000,3)</f>
        <v>3.1728156521739027E-2</v>
      </c>
      <c r="CL222" s="134">
        <f t="shared" si="27"/>
        <v>2.2273463768115857E-3</v>
      </c>
      <c r="CM222" s="3">
        <f t="shared" si="207"/>
        <v>5142</v>
      </c>
      <c r="CN222" s="237">
        <v>170</v>
      </c>
      <c r="CO222" s="238">
        <f t="shared" si="208"/>
        <v>65799.265945705891</v>
      </c>
      <c r="CP222" s="238">
        <f t="shared" si="223"/>
        <v>1191.364954870304</v>
      </c>
      <c r="CQ222" s="238">
        <f t="shared" si="28"/>
        <v>1044.8071982692741</v>
      </c>
      <c r="CR222" s="238">
        <f t="shared" si="29"/>
        <v>146.55775660102998</v>
      </c>
      <c r="CS222" s="239">
        <f t="shared" si="209"/>
        <v>194622.87417056737</v>
      </c>
      <c r="CT222" s="1"/>
      <c r="CU222" s="237">
        <v>170</v>
      </c>
      <c r="CV222" s="238">
        <f t="shared" si="231"/>
        <v>140562.80149986708</v>
      </c>
      <c r="CW222" s="238">
        <f t="shared" si="231"/>
        <v>4655.4403917401105</v>
      </c>
      <c r="CX222" s="238">
        <f t="shared" si="231"/>
        <v>4312.2999205023661</v>
      </c>
      <c r="CY222" s="238">
        <f t="shared" si="231"/>
        <v>343.14047123774333</v>
      </c>
      <c r="CZ222" s="238">
        <f t="shared" si="231"/>
        <v>777709.8433161258</v>
      </c>
      <c r="DB222" s="237">
        <v>170</v>
      </c>
      <c r="DC222" s="238">
        <f t="shared" si="232"/>
        <v>144599.45639274799</v>
      </c>
      <c r="DD222" s="238">
        <f t="shared" si="232"/>
        <v>4793.2442617887391</v>
      </c>
      <c r="DE222" s="238">
        <f t="shared" si="232"/>
        <v>4371.014211366326</v>
      </c>
      <c r="DF222" s="238">
        <f t="shared" si="232"/>
        <v>422.23005042241311</v>
      </c>
      <c r="DG222" s="238">
        <f t="shared" si="232"/>
        <v>794062.24380419927</v>
      </c>
      <c r="DH222" s="247"/>
      <c r="DI222" s="237">
        <v>170</v>
      </c>
      <c r="DJ222" s="238">
        <f t="shared" si="233"/>
        <v>139190.2394124624</v>
      </c>
      <c r="DK222" s="238">
        <f t="shared" si="233"/>
        <v>4613.1529599799605</v>
      </c>
      <c r="DL222" s="238">
        <f t="shared" si="233"/>
        <v>4299.6625641953206</v>
      </c>
      <c r="DM222" s="238">
        <f t="shared" si="233"/>
        <v>313.49039578463999</v>
      </c>
      <c r="DN222" s="238">
        <f t="shared" si="233"/>
        <v>772876.67577617394</v>
      </c>
      <c r="DP222" s="3">
        <f t="shared" si="210"/>
        <v>5142</v>
      </c>
      <c r="DQ222" s="237">
        <v>170</v>
      </c>
      <c r="DR222" s="238">
        <f t="shared" si="211"/>
        <v>0</v>
      </c>
      <c r="DS222" s="238">
        <f t="shared" si="212"/>
        <v>0</v>
      </c>
      <c r="DT222" s="238">
        <f t="shared" si="33"/>
        <v>0</v>
      </c>
      <c r="DU222" s="238">
        <f t="shared" si="213"/>
        <v>0</v>
      </c>
      <c r="DV222" s="239">
        <f t="shared" si="224"/>
        <v>0</v>
      </c>
      <c r="DX222" s="241">
        <f t="shared" si="173"/>
        <v>5.0099999999999999E-2</v>
      </c>
      <c r="DY222" s="241">
        <f t="shared" si="214"/>
        <v>4.1749999999999999E-3</v>
      </c>
      <c r="DZ222" s="237">
        <v>170</v>
      </c>
      <c r="EA222" s="242">
        <f t="shared" si="225"/>
        <v>0</v>
      </c>
      <c r="EB222" s="242">
        <f t="shared" si="226"/>
        <v>0</v>
      </c>
      <c r="EC222" s="242">
        <f t="shared" si="34"/>
        <v>0</v>
      </c>
      <c r="ED222" s="242">
        <f t="shared" si="177"/>
        <v>0</v>
      </c>
      <c r="EE222" s="243">
        <f t="shared" si="215"/>
        <v>0</v>
      </c>
      <c r="EF222" s="248"/>
      <c r="EG222" s="241">
        <f t="shared" si="174"/>
        <v>5.4599999999999996E-2</v>
      </c>
      <c r="EH222" s="241">
        <f t="shared" si="216"/>
        <v>4.5499999999999994E-3</v>
      </c>
      <c r="EI222" s="237">
        <v>170</v>
      </c>
      <c r="EJ222" s="242">
        <f t="shared" si="227"/>
        <v>0</v>
      </c>
      <c r="EK222" s="242">
        <f t="shared" si="228"/>
        <v>0</v>
      </c>
      <c r="EL222" s="242">
        <f t="shared" si="36"/>
        <v>0</v>
      </c>
      <c r="EM222" s="242">
        <f t="shared" si="178"/>
        <v>0</v>
      </c>
      <c r="EN222" s="243">
        <f t="shared" si="217"/>
        <v>0</v>
      </c>
      <c r="EO222" s="248"/>
      <c r="EP222" s="241">
        <f t="shared" si="175"/>
        <v>3.4599999999999999E-2</v>
      </c>
      <c r="EQ222" s="241">
        <f t="shared" si="218"/>
        <v>2.8833333333333332E-3</v>
      </c>
      <c r="ER222" s="237">
        <v>170</v>
      </c>
      <c r="ES222" s="242">
        <f t="shared" si="229"/>
        <v>0</v>
      </c>
      <c r="ET222" s="242">
        <f t="shared" si="230"/>
        <v>0</v>
      </c>
      <c r="EU222" s="242">
        <f t="shared" si="38"/>
        <v>0</v>
      </c>
      <c r="EV222" s="242">
        <f t="shared" si="179"/>
        <v>0</v>
      </c>
      <c r="EW222" s="243">
        <f t="shared" si="219"/>
        <v>0</v>
      </c>
    </row>
    <row r="223" spans="1:153" ht="14.25" customHeight="1" thickBot="1" x14ac:dyDescent="0.25">
      <c r="A223" s="3">
        <f t="shared" si="180"/>
        <v>5173</v>
      </c>
      <c r="B223" s="237">
        <v>171</v>
      </c>
      <c r="C223" s="238">
        <f t="shared" si="181"/>
        <v>67394.152167205451</v>
      </c>
      <c r="D223" s="238">
        <f t="shared" si="5"/>
        <v>3145.2470524113855</v>
      </c>
      <c r="E223" s="238">
        <f t="shared" si="6"/>
        <v>2989.8660904703288</v>
      </c>
      <c r="F223" s="238">
        <f t="shared" si="7"/>
        <v>155.38096194105663</v>
      </c>
      <c r="G223" s="239">
        <f t="shared" si="182"/>
        <v>537837.24596234586</v>
      </c>
      <c r="I223" s="240">
        <f>VLOOKUP(K223,[2]תחזיות!$B$4:$H$1000,5)</f>
        <v>1.2879300000000081E-2</v>
      </c>
      <c r="J223" s="134">
        <f t="shared" si="8"/>
        <v>1.0732750000000068E-3</v>
      </c>
      <c r="K223" s="237">
        <v>171</v>
      </c>
      <c r="L223" s="242">
        <f t="shared" si="183"/>
        <v>2785.2892646943442</v>
      </c>
      <c r="M223" s="242">
        <f t="shared" si="44"/>
        <v>280.91032691297522</v>
      </c>
      <c r="N223" s="242">
        <f t="shared" si="9"/>
        <v>276.59054958115763</v>
      </c>
      <c r="O223" s="242">
        <f t="shared" si="10"/>
        <v>4.3197773318176145</v>
      </c>
      <c r="P223" s="243">
        <f t="shared" si="184"/>
        <v>44152.595816156223</v>
      </c>
      <c r="Q223" s="244"/>
      <c r="R223" s="240">
        <f>VLOOKUP(T223,[2]תחזיות!$B$4:$H$1000,7)</f>
        <v>2.1894810000000136E-2</v>
      </c>
      <c r="S223" s="134">
        <f t="shared" si="11"/>
        <v>1.8245675000000113E-3</v>
      </c>
      <c r="T223" s="237">
        <v>171</v>
      </c>
      <c r="U223" s="242">
        <f t="shared" si="185"/>
        <v>3119.2067950202563</v>
      </c>
      <c r="V223" s="242">
        <f t="shared" si="47"/>
        <v>314.58757681115367</v>
      </c>
      <c r="W223" s="242">
        <f t="shared" si="12"/>
        <v>309.74991812443244</v>
      </c>
      <c r="X223" s="242">
        <f t="shared" si="48"/>
        <v>4.8376586867212277</v>
      </c>
      <c r="Y223" s="243">
        <f t="shared" si="186"/>
        <v>46678.736204980007</v>
      </c>
      <c r="Z223" s="245"/>
      <c r="AA223" s="240">
        <f>VLOOKUP(AC223,[2]תחזיות!$B$4:$H$1000,6)</f>
        <v>1.1708454545454619E-2</v>
      </c>
      <c r="AB223" s="134">
        <f t="shared" si="13"/>
        <v>9.7570454545455162E-4</v>
      </c>
      <c r="AC223" s="237">
        <v>171</v>
      </c>
      <c r="AD223" s="242">
        <f t="shared" si="187"/>
        <v>2744.6412822499224</v>
      </c>
      <c r="AE223" s="242">
        <f t="shared" si="51"/>
        <v>276.81077496282307</v>
      </c>
      <c r="AF223" s="242">
        <f t="shared" si="14"/>
        <v>272.55403964081512</v>
      </c>
      <c r="AG223" s="242">
        <f t="shared" si="52"/>
        <v>4.2567353220079793</v>
      </c>
      <c r="AH223" s="243">
        <f t="shared" si="188"/>
        <v>43838.613470635013</v>
      </c>
      <c r="AI223" s="245"/>
      <c r="AJ223" s="241">
        <f t="shared" si="171"/>
        <v>4.2819999999999997E-2</v>
      </c>
      <c r="AK223" s="241">
        <f t="shared" si="189"/>
        <v>3.5683333333333331E-3</v>
      </c>
      <c r="AL223" s="240">
        <f>VLOOKUP(AN223,[2]תחזיות!$B$4:$H$1000,5)</f>
        <v>1.2879300000000081E-2</v>
      </c>
      <c r="AM223" s="134">
        <f t="shared" si="176"/>
        <v>1.0732750000000068E-3</v>
      </c>
      <c r="AN223" s="237">
        <v>171</v>
      </c>
      <c r="AO223" s="242">
        <f t="shared" si="190"/>
        <v>0</v>
      </c>
      <c r="AP223" s="242">
        <f t="shared" si="220"/>
        <v>0</v>
      </c>
      <c r="AQ223" s="242">
        <f t="shared" si="16"/>
        <v>0</v>
      </c>
      <c r="AR223" s="242">
        <f t="shared" si="191"/>
        <v>0</v>
      </c>
      <c r="AS223" s="243">
        <f t="shared" si="192"/>
        <v>0</v>
      </c>
      <c r="AT223" s="244"/>
      <c r="AU223" s="241">
        <f t="shared" si="172"/>
        <v>4.7620000000000003E-2</v>
      </c>
      <c r="AV223" s="241">
        <f t="shared" si="193"/>
        <v>3.9683333333333333E-3</v>
      </c>
      <c r="AW223" s="240">
        <f>VLOOKUP(AY223,[2]תחזיות!$B$4:$H$1000,7)</f>
        <v>2.1894810000000136E-2</v>
      </c>
      <c r="AX223" s="134">
        <f t="shared" si="17"/>
        <v>1.8245675000000113E-3</v>
      </c>
      <c r="AY223" s="237">
        <v>171</v>
      </c>
      <c r="AZ223" s="242">
        <f t="shared" si="194"/>
        <v>0</v>
      </c>
      <c r="BA223" s="242">
        <f t="shared" si="221"/>
        <v>0</v>
      </c>
      <c r="BB223" s="242">
        <f t="shared" si="18"/>
        <v>0</v>
      </c>
      <c r="BC223" s="242">
        <f t="shared" si="195"/>
        <v>0</v>
      </c>
      <c r="BD223" s="243">
        <f t="shared" si="196"/>
        <v>0</v>
      </c>
      <c r="BE223" s="245"/>
      <c r="BF223" s="245"/>
      <c r="BG223" s="245"/>
      <c r="BH223" s="240">
        <f>VLOOKUP(BJ223,[2]תחזיות!$B$4:$H$1000,6)</f>
        <v>1.1708454545454619E-2</v>
      </c>
      <c r="BI223" s="134">
        <f t="shared" si="19"/>
        <v>9.7570454545455162E-4</v>
      </c>
      <c r="BJ223" s="237">
        <v>171</v>
      </c>
      <c r="BK223" s="242">
        <f t="shared" si="197"/>
        <v>0</v>
      </c>
      <c r="BL223" s="242">
        <f t="shared" si="222"/>
        <v>0</v>
      </c>
      <c r="BM223" s="242">
        <f t="shared" si="20"/>
        <v>0</v>
      </c>
      <c r="BN223" s="242">
        <f t="shared" si="65"/>
        <v>0</v>
      </c>
      <c r="BO223" s="243">
        <f t="shared" si="198"/>
        <v>0</v>
      </c>
      <c r="BP223" s="245"/>
      <c r="BQ223" s="246">
        <f>VLOOKUP(BT223,[2]תחזיות!$B$4:$E$1000,2)</f>
        <v>3.660337999999988E-2</v>
      </c>
      <c r="BR223" s="134">
        <f t="shared" si="21"/>
        <v>2.6336149999999902E-3</v>
      </c>
      <c r="BS223" s="3">
        <f t="shared" si="199"/>
        <v>5173</v>
      </c>
      <c r="BT223" s="237">
        <v>171</v>
      </c>
      <c r="BU223" s="238">
        <f t="shared" si="200"/>
        <v>66074.046323812072</v>
      </c>
      <c r="BV223" s="238">
        <f t="shared" si="201"/>
        <v>1229.9252287845634</v>
      </c>
      <c r="BW223" s="238">
        <f t="shared" si="22"/>
        <v>1055.9116292754777</v>
      </c>
      <c r="BX223" s="238">
        <f t="shared" si="23"/>
        <v>174.01359950908568</v>
      </c>
      <c r="BY223" s="239">
        <f t="shared" si="202"/>
        <v>200376.08414573269</v>
      </c>
      <c r="CA223" s="246">
        <f>VLOOKUP(CD223,[2]תחזיות!$B$4:$E$1000,4)</f>
        <v>4.8316461599999846E-2</v>
      </c>
      <c r="CB223" s="134">
        <f t="shared" si="24"/>
        <v>3.6097051333333209E-3</v>
      </c>
      <c r="CC223" s="3">
        <f t="shared" si="203"/>
        <v>5173</v>
      </c>
      <c r="CD223" s="237">
        <v>171</v>
      </c>
      <c r="CE223" s="238">
        <f t="shared" si="204"/>
        <v>69720.764057427034</v>
      </c>
      <c r="CF223" s="238">
        <f t="shared" si="205"/>
        <v>1334.465911777454</v>
      </c>
      <c r="CG223" s="238">
        <f t="shared" si="25"/>
        <v>1082.7945118594384</v>
      </c>
      <c r="CH223" s="238">
        <f t="shared" si="26"/>
        <v>251.67139991801565</v>
      </c>
      <c r="CI223" s="239">
        <f t="shared" si="206"/>
        <v>214340.56217787348</v>
      </c>
      <c r="CJ223" s="1"/>
      <c r="CK223" s="246">
        <f>VLOOKUP(CN223,[2]תחזיות!$B$4:$E$1000,3)</f>
        <v>3.1829026086956418E-2</v>
      </c>
      <c r="CL223" s="134">
        <f t="shared" si="27"/>
        <v>2.2357521739130347E-3</v>
      </c>
      <c r="CM223" s="3">
        <f t="shared" si="207"/>
        <v>5173</v>
      </c>
      <c r="CN223" s="237">
        <v>171</v>
      </c>
      <c r="CO223" s="238">
        <f t="shared" si="208"/>
        <v>64754.45874743662</v>
      </c>
      <c r="CP223" s="238">
        <f t="shared" si="223"/>
        <v>1191.653515742744</v>
      </c>
      <c r="CQ223" s="238">
        <f t="shared" si="28"/>
        <v>1046.8785938276008</v>
      </c>
      <c r="CR223" s="238">
        <f t="shared" si="29"/>
        <v>144.77492191514335</v>
      </c>
      <c r="CS223" s="239">
        <f t="shared" si="209"/>
        <v>195814.52768631012</v>
      </c>
      <c r="CT223" s="1"/>
      <c r="CU223" s="237">
        <v>171</v>
      </c>
      <c r="CV223" s="238">
        <f t="shared" si="231"/>
        <v>136253.48775571189</v>
      </c>
      <c r="CW223" s="238">
        <f t="shared" si="231"/>
        <v>4656.0826081089244</v>
      </c>
      <c r="CX223" s="238">
        <f t="shared" si="231"/>
        <v>4322.3682693269639</v>
      </c>
      <c r="CY223" s="238">
        <f t="shared" si="231"/>
        <v>333.7143387819599</v>
      </c>
      <c r="CZ223" s="238">
        <f t="shared" si="231"/>
        <v>782365.92592423479</v>
      </c>
      <c r="DB223" s="237">
        <v>171</v>
      </c>
      <c r="DC223" s="238">
        <f t="shared" si="232"/>
        <v>140234.12301965273</v>
      </c>
      <c r="DD223" s="238">
        <f t="shared" si="232"/>
        <v>4794.3005409999932</v>
      </c>
      <c r="DE223" s="238">
        <f t="shared" si="232"/>
        <v>4382.4105204541993</v>
      </c>
      <c r="DF223" s="238">
        <f t="shared" si="232"/>
        <v>411.8900205457935</v>
      </c>
      <c r="DG223" s="238">
        <f t="shared" si="232"/>
        <v>798856.54434519936</v>
      </c>
      <c r="DH223" s="247"/>
      <c r="DI223" s="237">
        <v>171</v>
      </c>
      <c r="DJ223" s="238">
        <f t="shared" si="233"/>
        <v>134893.25219689199</v>
      </c>
      <c r="DK223" s="238">
        <f t="shared" si="233"/>
        <v>4613.7113431169528</v>
      </c>
      <c r="DL223" s="238">
        <f t="shared" si="233"/>
        <v>4309.2987239387448</v>
      </c>
      <c r="DM223" s="238">
        <f t="shared" si="233"/>
        <v>304.41261917820793</v>
      </c>
      <c r="DN223" s="238">
        <f t="shared" si="233"/>
        <v>777490.387119291</v>
      </c>
      <c r="DP223" s="3">
        <f t="shared" si="210"/>
        <v>5173</v>
      </c>
      <c r="DQ223" s="237">
        <v>171</v>
      </c>
      <c r="DR223" s="238">
        <f t="shared" si="211"/>
        <v>0</v>
      </c>
      <c r="DS223" s="238">
        <f t="shared" si="212"/>
        <v>0</v>
      </c>
      <c r="DT223" s="238">
        <f t="shared" si="33"/>
        <v>0</v>
      </c>
      <c r="DU223" s="238">
        <f t="shared" si="213"/>
        <v>0</v>
      </c>
      <c r="DV223" s="239">
        <f t="shared" si="224"/>
        <v>0</v>
      </c>
      <c r="DX223" s="241">
        <f t="shared" si="173"/>
        <v>5.0099999999999999E-2</v>
      </c>
      <c r="DY223" s="241">
        <f t="shared" si="214"/>
        <v>4.1749999999999999E-3</v>
      </c>
      <c r="DZ223" s="237">
        <v>171</v>
      </c>
      <c r="EA223" s="242">
        <f t="shared" si="225"/>
        <v>0</v>
      </c>
      <c r="EB223" s="242">
        <f t="shared" si="226"/>
        <v>0</v>
      </c>
      <c r="EC223" s="242">
        <f t="shared" si="34"/>
        <v>0</v>
      </c>
      <c r="ED223" s="242">
        <f t="shared" si="177"/>
        <v>0</v>
      </c>
      <c r="EE223" s="243">
        <f t="shared" si="215"/>
        <v>0</v>
      </c>
      <c r="EF223" s="248"/>
      <c r="EG223" s="241">
        <f t="shared" si="174"/>
        <v>5.4599999999999996E-2</v>
      </c>
      <c r="EH223" s="241">
        <f t="shared" si="216"/>
        <v>4.5499999999999994E-3</v>
      </c>
      <c r="EI223" s="237">
        <v>171</v>
      </c>
      <c r="EJ223" s="242">
        <f t="shared" si="227"/>
        <v>0</v>
      </c>
      <c r="EK223" s="242">
        <f t="shared" si="228"/>
        <v>0</v>
      </c>
      <c r="EL223" s="242">
        <f t="shared" si="36"/>
        <v>0</v>
      </c>
      <c r="EM223" s="242">
        <f t="shared" si="178"/>
        <v>0</v>
      </c>
      <c r="EN223" s="243">
        <f t="shared" si="217"/>
        <v>0</v>
      </c>
      <c r="EO223" s="248"/>
      <c r="EP223" s="241">
        <f t="shared" si="175"/>
        <v>3.4599999999999999E-2</v>
      </c>
      <c r="EQ223" s="241">
        <f t="shared" si="218"/>
        <v>2.8833333333333332E-3</v>
      </c>
      <c r="ER223" s="237">
        <v>171</v>
      </c>
      <c r="ES223" s="242">
        <f t="shared" si="229"/>
        <v>0</v>
      </c>
      <c r="ET223" s="242">
        <f t="shared" si="230"/>
        <v>0</v>
      </c>
      <c r="EU223" s="242">
        <f t="shared" si="38"/>
        <v>0</v>
      </c>
      <c r="EV223" s="242">
        <f t="shared" si="179"/>
        <v>0</v>
      </c>
      <c r="EW223" s="243">
        <f t="shared" si="219"/>
        <v>0</v>
      </c>
    </row>
    <row r="224" spans="1:153" ht="14.25" customHeight="1" thickBot="1" x14ac:dyDescent="0.25">
      <c r="A224" s="3">
        <f t="shared" si="180"/>
        <v>5201</v>
      </c>
      <c r="B224" s="237">
        <v>172</v>
      </c>
      <c r="C224" s="238">
        <f t="shared" si="181"/>
        <v>64404.286076735123</v>
      </c>
      <c r="D224" s="238">
        <f t="shared" si="5"/>
        <v>3145.2470524113855</v>
      </c>
      <c r="E224" s="238">
        <f t="shared" si="6"/>
        <v>2996.7593928455799</v>
      </c>
      <c r="F224" s="238">
        <f t="shared" si="7"/>
        <v>148.48765956580561</v>
      </c>
      <c r="G224" s="239">
        <f t="shared" si="182"/>
        <v>540982.49301475729</v>
      </c>
      <c r="I224" s="240">
        <f>VLOOKUP(K224,[2]תחזיות!$B$4:$H$1000,5)</f>
        <v>1.2892300000000082E-2</v>
      </c>
      <c r="J224" s="134">
        <f t="shared" si="8"/>
        <v>1.0743583333333402E-3</v>
      </c>
      <c r="K224" s="237">
        <v>172</v>
      </c>
      <c r="L224" s="242">
        <f t="shared" si="183"/>
        <v>2511.393956483591</v>
      </c>
      <c r="M224" s="242">
        <f t="shared" si="44"/>
        <v>281.21212526361353</v>
      </c>
      <c r="N224" s="242">
        <f t="shared" si="9"/>
        <v>277.31713926628942</v>
      </c>
      <c r="O224" s="242">
        <f t="shared" si="10"/>
        <v>3.8949859973240857</v>
      </c>
      <c r="P224" s="243">
        <f t="shared" si="184"/>
        <v>44433.807941419836</v>
      </c>
      <c r="Q224" s="244"/>
      <c r="R224" s="240">
        <f>VLOOKUP(T224,[2]תחזיות!$B$4:$H$1000,7)</f>
        <v>2.191691000000014E-2</v>
      </c>
      <c r="S224" s="134">
        <f t="shared" si="11"/>
        <v>1.8264091666666783E-3</v>
      </c>
      <c r="T224" s="237">
        <v>172</v>
      </c>
      <c r="U224" s="242">
        <f t="shared" si="185"/>
        <v>2814.5880946891411</v>
      </c>
      <c r="V224" s="242">
        <f t="shared" si="47"/>
        <v>315.16214244516101</v>
      </c>
      <c r="W224" s="242">
        <f t="shared" si="12"/>
        <v>310.79692479830516</v>
      </c>
      <c r="X224" s="242">
        <f t="shared" si="48"/>
        <v>4.3652176468558412</v>
      </c>
      <c r="Y224" s="243">
        <f t="shared" si="186"/>
        <v>46993.898347425165</v>
      </c>
      <c r="Z224" s="245"/>
      <c r="AA224" s="240">
        <f>VLOOKUP(AC224,[2]תחזיות!$B$4:$H$1000,6)</f>
        <v>1.1720272727272801E-2</v>
      </c>
      <c r="AB224" s="134">
        <f t="shared" si="13"/>
        <v>9.7668939393940018E-4</v>
      </c>
      <c r="AC224" s="237">
        <v>172</v>
      </c>
      <c r="AD224" s="242">
        <f t="shared" si="187"/>
        <v>2474.5017039998565</v>
      </c>
      <c r="AE224" s="242">
        <f t="shared" si="51"/>
        <v>277.08113311085742</v>
      </c>
      <c r="AF224" s="242">
        <f t="shared" si="14"/>
        <v>273.24336426437617</v>
      </c>
      <c r="AG224" s="242">
        <f t="shared" si="52"/>
        <v>3.8377688464812567</v>
      </c>
      <c r="AH224" s="243">
        <f t="shared" si="188"/>
        <v>44115.694603745869</v>
      </c>
      <c r="AI224" s="245"/>
      <c r="AJ224" s="241">
        <f t="shared" si="171"/>
        <v>4.2819999999999997E-2</v>
      </c>
      <c r="AK224" s="241">
        <f t="shared" si="189"/>
        <v>3.5683333333333331E-3</v>
      </c>
      <c r="AL224" s="240">
        <f>VLOOKUP(AN224,[2]תחזיות!$B$4:$H$1000,5)</f>
        <v>1.2892300000000082E-2</v>
      </c>
      <c r="AM224" s="134">
        <f t="shared" si="176"/>
        <v>1.0743583333333402E-3</v>
      </c>
      <c r="AN224" s="237">
        <v>172</v>
      </c>
      <c r="AO224" s="242">
        <f t="shared" si="190"/>
        <v>0</v>
      </c>
      <c r="AP224" s="242">
        <f t="shared" si="220"/>
        <v>0</v>
      </c>
      <c r="AQ224" s="242">
        <f t="shared" si="16"/>
        <v>0</v>
      </c>
      <c r="AR224" s="242">
        <f t="shared" si="191"/>
        <v>0</v>
      </c>
      <c r="AS224" s="243">
        <f t="shared" si="192"/>
        <v>0</v>
      </c>
      <c r="AT224" s="244"/>
      <c r="AU224" s="241">
        <f t="shared" si="172"/>
        <v>4.7620000000000003E-2</v>
      </c>
      <c r="AV224" s="241">
        <f t="shared" si="193"/>
        <v>3.9683333333333333E-3</v>
      </c>
      <c r="AW224" s="240">
        <f>VLOOKUP(AY224,[2]תחזיות!$B$4:$H$1000,7)</f>
        <v>2.191691000000014E-2</v>
      </c>
      <c r="AX224" s="134">
        <f t="shared" si="17"/>
        <v>1.8264091666666783E-3</v>
      </c>
      <c r="AY224" s="237">
        <v>172</v>
      </c>
      <c r="AZ224" s="242">
        <f t="shared" si="194"/>
        <v>0</v>
      </c>
      <c r="BA224" s="242">
        <f t="shared" si="221"/>
        <v>0</v>
      </c>
      <c r="BB224" s="242">
        <f t="shared" si="18"/>
        <v>0</v>
      </c>
      <c r="BC224" s="242">
        <f t="shared" si="195"/>
        <v>0</v>
      </c>
      <c r="BD224" s="243">
        <f t="shared" si="196"/>
        <v>0</v>
      </c>
      <c r="BE224" s="245"/>
      <c r="BF224" s="245"/>
      <c r="BG224" s="245"/>
      <c r="BH224" s="240">
        <f>VLOOKUP(BJ224,[2]תחזיות!$B$4:$H$1000,6)</f>
        <v>1.1720272727272801E-2</v>
      </c>
      <c r="BI224" s="134">
        <f t="shared" si="19"/>
        <v>9.7668939393940018E-4</v>
      </c>
      <c r="BJ224" s="237">
        <v>172</v>
      </c>
      <c r="BK224" s="242">
        <f t="shared" si="197"/>
        <v>0</v>
      </c>
      <c r="BL224" s="242">
        <f t="shared" si="222"/>
        <v>0</v>
      </c>
      <c r="BM224" s="242">
        <f t="shared" si="20"/>
        <v>0</v>
      </c>
      <c r="BN224" s="242">
        <f t="shared" si="65"/>
        <v>0</v>
      </c>
      <c r="BO224" s="243">
        <f t="shared" si="198"/>
        <v>0</v>
      </c>
      <c r="BP224" s="245"/>
      <c r="BQ224" s="246">
        <f>VLOOKUP(BT224,[2]תחזיות!$B$4:$E$1000,2)</f>
        <v>3.6719379999999878E-2</v>
      </c>
      <c r="BR224" s="134">
        <f t="shared" si="21"/>
        <v>2.6432816666666567E-3</v>
      </c>
      <c r="BS224" s="3">
        <f t="shared" si="199"/>
        <v>5201</v>
      </c>
      <c r="BT224" s="237">
        <v>172</v>
      </c>
      <c r="BU224" s="238">
        <f t="shared" si="200"/>
        <v>65018.134694536595</v>
      </c>
      <c r="BV224" s="238">
        <f t="shared" si="201"/>
        <v>1230.2607023183032</v>
      </c>
      <c r="BW224" s="238">
        <f t="shared" si="22"/>
        <v>1058.3994588793712</v>
      </c>
      <c r="BX224" s="238">
        <f t="shared" si="23"/>
        <v>171.86124343893187</v>
      </c>
      <c r="BY224" s="239">
        <f t="shared" si="202"/>
        <v>201606.344848051</v>
      </c>
      <c r="CA224" s="246">
        <f>VLOOKUP(CD224,[2]תחזיות!$B$4:$E$1000,4)</f>
        <v>4.8469581599999839E-2</v>
      </c>
      <c r="CB224" s="134">
        <f t="shared" si="24"/>
        <v>3.6224651333333201E-3</v>
      </c>
      <c r="CC224" s="3">
        <f t="shared" si="203"/>
        <v>5201</v>
      </c>
      <c r="CD224" s="237">
        <v>172</v>
      </c>
      <c r="CE224" s="238">
        <f t="shared" si="204"/>
        <v>68637.969545567597</v>
      </c>
      <c r="CF224" s="238">
        <f t="shared" si="205"/>
        <v>1334.9414587252811</v>
      </c>
      <c r="CG224" s="238">
        <f t="shared" si="25"/>
        <v>1086.3028072236682</v>
      </c>
      <c r="CH224" s="238">
        <f t="shared" si="26"/>
        <v>248.63865150161288</v>
      </c>
      <c r="CI224" s="239">
        <f t="shared" si="206"/>
        <v>215675.50363659876</v>
      </c>
      <c r="CJ224" s="1"/>
      <c r="CK224" s="246">
        <f>VLOOKUP(CN224,[2]תחזיות!$B$4:$E$1000,3)</f>
        <v>3.1929895652173808E-2</v>
      </c>
      <c r="CL224" s="134">
        <f t="shared" si="27"/>
        <v>2.2441579710144838E-3</v>
      </c>
      <c r="CM224" s="3">
        <f t="shared" si="207"/>
        <v>5201</v>
      </c>
      <c r="CN224" s="237">
        <v>172</v>
      </c>
      <c r="CO224" s="238">
        <f t="shared" si="208"/>
        <v>63707.580153609022</v>
      </c>
      <c r="CP224" s="238">
        <f t="shared" si="223"/>
        <v>1191.9373364391838</v>
      </c>
      <c r="CQ224" s="238">
        <f t="shared" si="28"/>
        <v>1048.967462623418</v>
      </c>
      <c r="CR224" s="238">
        <f t="shared" si="29"/>
        <v>142.96987381576582</v>
      </c>
      <c r="CS224" s="239">
        <f t="shared" si="209"/>
        <v>197006.4650227493</v>
      </c>
      <c r="CT224" s="1"/>
      <c r="CU224" s="237">
        <v>172</v>
      </c>
      <c r="CV224" s="238">
        <f t="shared" si="231"/>
        <v>131933.81472775532</v>
      </c>
      <c r="CW224" s="238">
        <f t="shared" si="231"/>
        <v>4656.7198799933021</v>
      </c>
      <c r="CX224" s="238">
        <f t="shared" si="231"/>
        <v>4332.4759909912409</v>
      </c>
      <c r="CY224" s="238">
        <f t="shared" si="231"/>
        <v>324.24388900206156</v>
      </c>
      <c r="CZ224" s="238">
        <f t="shared" si="231"/>
        <v>787022.64580422814</v>
      </c>
      <c r="DB224" s="237">
        <v>172</v>
      </c>
      <c r="DC224" s="238">
        <f t="shared" si="232"/>
        <v>135856.84371699186</v>
      </c>
      <c r="DD224" s="238">
        <f t="shared" si="232"/>
        <v>4795.3506535818278</v>
      </c>
      <c r="DE224" s="238">
        <f t="shared" si="232"/>
        <v>4393.859124867553</v>
      </c>
      <c r="DF224" s="238">
        <f t="shared" si="232"/>
        <v>401.49152871427435</v>
      </c>
      <c r="DG224" s="238">
        <f t="shared" si="232"/>
        <v>803651.89499878115</v>
      </c>
      <c r="DH224" s="247"/>
      <c r="DI224" s="237">
        <v>172</v>
      </c>
      <c r="DJ224" s="238">
        <f t="shared" si="233"/>
        <v>130586.36793434399</v>
      </c>
      <c r="DK224" s="238">
        <f t="shared" si="233"/>
        <v>4614.2655219614271</v>
      </c>
      <c r="DL224" s="238">
        <f t="shared" si="233"/>
        <v>4318.9702197333745</v>
      </c>
      <c r="DM224" s="238">
        <f t="shared" si="233"/>
        <v>295.29530222805272</v>
      </c>
      <c r="DN224" s="238">
        <f t="shared" si="233"/>
        <v>782104.65264125238</v>
      </c>
      <c r="DP224" s="3">
        <f t="shared" si="210"/>
        <v>5201</v>
      </c>
      <c r="DQ224" s="237">
        <v>172</v>
      </c>
      <c r="DR224" s="238">
        <f t="shared" si="211"/>
        <v>0</v>
      </c>
      <c r="DS224" s="238">
        <f t="shared" si="212"/>
        <v>0</v>
      </c>
      <c r="DT224" s="238">
        <f t="shared" si="33"/>
        <v>0</v>
      </c>
      <c r="DU224" s="238">
        <f t="shared" si="213"/>
        <v>0</v>
      </c>
      <c r="DV224" s="239">
        <f t="shared" si="224"/>
        <v>0</v>
      </c>
      <c r="DX224" s="241">
        <f t="shared" si="173"/>
        <v>5.0099999999999999E-2</v>
      </c>
      <c r="DY224" s="241">
        <f t="shared" si="214"/>
        <v>4.1749999999999999E-3</v>
      </c>
      <c r="DZ224" s="237">
        <v>172</v>
      </c>
      <c r="EA224" s="242">
        <f t="shared" si="225"/>
        <v>0</v>
      </c>
      <c r="EB224" s="242">
        <f t="shared" si="226"/>
        <v>0</v>
      </c>
      <c r="EC224" s="242">
        <f t="shared" si="34"/>
        <v>0</v>
      </c>
      <c r="ED224" s="242">
        <f t="shared" si="177"/>
        <v>0</v>
      </c>
      <c r="EE224" s="243">
        <f t="shared" si="215"/>
        <v>0</v>
      </c>
      <c r="EF224" s="248"/>
      <c r="EG224" s="241">
        <f t="shared" si="174"/>
        <v>5.4599999999999996E-2</v>
      </c>
      <c r="EH224" s="241">
        <f t="shared" si="216"/>
        <v>4.5499999999999994E-3</v>
      </c>
      <c r="EI224" s="237">
        <v>172</v>
      </c>
      <c r="EJ224" s="242">
        <f t="shared" si="227"/>
        <v>0</v>
      </c>
      <c r="EK224" s="242">
        <f t="shared" si="228"/>
        <v>0</v>
      </c>
      <c r="EL224" s="242">
        <f t="shared" si="36"/>
        <v>0</v>
      </c>
      <c r="EM224" s="242">
        <f t="shared" si="178"/>
        <v>0</v>
      </c>
      <c r="EN224" s="243">
        <f t="shared" si="217"/>
        <v>0</v>
      </c>
      <c r="EO224" s="248"/>
      <c r="EP224" s="241">
        <f t="shared" si="175"/>
        <v>3.4599999999999999E-2</v>
      </c>
      <c r="EQ224" s="241">
        <f t="shared" si="218"/>
        <v>2.8833333333333332E-3</v>
      </c>
      <c r="ER224" s="237">
        <v>172</v>
      </c>
      <c r="ES224" s="242">
        <f t="shared" si="229"/>
        <v>0</v>
      </c>
      <c r="ET224" s="242">
        <f t="shared" si="230"/>
        <v>0</v>
      </c>
      <c r="EU224" s="242">
        <f t="shared" si="38"/>
        <v>0</v>
      </c>
      <c r="EV224" s="242">
        <f t="shared" si="179"/>
        <v>0</v>
      </c>
      <c r="EW224" s="243">
        <f t="shared" si="219"/>
        <v>0</v>
      </c>
    </row>
    <row r="225" spans="1:153" ht="14.25" customHeight="1" thickBot="1" x14ac:dyDescent="0.25">
      <c r="A225" s="3">
        <f t="shared" si="180"/>
        <v>5232</v>
      </c>
      <c r="B225" s="237">
        <v>173</v>
      </c>
      <c r="C225" s="238">
        <f t="shared" si="181"/>
        <v>61407.52668388954</v>
      </c>
      <c r="D225" s="238">
        <f t="shared" si="5"/>
        <v>3145.2470524113855</v>
      </c>
      <c r="E225" s="238">
        <f t="shared" si="6"/>
        <v>3003.6685881124185</v>
      </c>
      <c r="F225" s="238">
        <f t="shared" si="7"/>
        <v>141.57846429896719</v>
      </c>
      <c r="G225" s="239">
        <f t="shared" si="182"/>
        <v>544127.74006716872</v>
      </c>
      <c r="I225" s="240">
        <f>VLOOKUP(K225,[2]תחזיות!$B$4:$H$1000,5)</f>
        <v>1.2905300000000083E-2</v>
      </c>
      <c r="J225" s="134">
        <f t="shared" si="8"/>
        <v>1.0754416666666736E-3</v>
      </c>
      <c r="K225" s="237">
        <v>173</v>
      </c>
      <c r="L225" s="242">
        <f t="shared" si="183"/>
        <v>2236.4794365130715</v>
      </c>
      <c r="M225" s="242">
        <f t="shared" si="44"/>
        <v>281.51455250029397</v>
      </c>
      <c r="N225" s="242">
        <f t="shared" si="9"/>
        <v>278.04593855940567</v>
      </c>
      <c r="O225" s="242">
        <f t="shared" si="10"/>
        <v>3.4686139408883263</v>
      </c>
      <c r="P225" s="243">
        <f t="shared" si="184"/>
        <v>44715.322493920132</v>
      </c>
      <c r="Q225" s="244"/>
      <c r="R225" s="240">
        <f>VLOOKUP(T225,[2]תחזיות!$B$4:$H$1000,7)</f>
        <v>2.1939010000000141E-2</v>
      </c>
      <c r="S225" s="134">
        <f t="shared" si="11"/>
        <v>1.8282508333333451E-3</v>
      </c>
      <c r="T225" s="237">
        <v>173</v>
      </c>
      <c r="U225" s="242">
        <f t="shared" si="185"/>
        <v>2508.3687281836819</v>
      </c>
      <c r="V225" s="242">
        <f t="shared" si="47"/>
        <v>315.73833789472161</v>
      </c>
      <c r="W225" s="242">
        <f t="shared" si="12"/>
        <v>311.84804380239967</v>
      </c>
      <c r="X225" s="242">
        <f t="shared" si="48"/>
        <v>3.8902940923219118</v>
      </c>
      <c r="Y225" s="243">
        <f t="shared" si="186"/>
        <v>47309.636685319885</v>
      </c>
      <c r="Z225" s="245"/>
      <c r="AA225" s="240">
        <f>VLOOKUP(AC225,[2]תחזיות!$B$4:$H$1000,6)</f>
        <v>1.1732090909090984E-2</v>
      </c>
      <c r="AB225" s="134">
        <f t="shared" si="13"/>
        <v>9.7767424242424864E-4</v>
      </c>
      <c r="AC225" s="237">
        <v>173</v>
      </c>
      <c r="AD225" s="242">
        <f t="shared" si="187"/>
        <v>2203.4104533151612</v>
      </c>
      <c r="AE225" s="242">
        <f t="shared" si="51"/>
        <v>277.35202819776163</v>
      </c>
      <c r="AF225" s="242">
        <f t="shared" si="14"/>
        <v>273.93470180025895</v>
      </c>
      <c r="AG225" s="242">
        <f t="shared" si="52"/>
        <v>3.4173263975026784</v>
      </c>
      <c r="AH225" s="243">
        <f t="shared" si="188"/>
        <v>44393.046631943631</v>
      </c>
      <c r="AI225" s="245"/>
      <c r="AJ225" s="241">
        <f t="shared" si="171"/>
        <v>4.2819999999999997E-2</v>
      </c>
      <c r="AK225" s="241">
        <f t="shared" si="189"/>
        <v>3.5683333333333331E-3</v>
      </c>
      <c r="AL225" s="240">
        <f>VLOOKUP(AN225,[2]תחזיות!$B$4:$H$1000,5)</f>
        <v>1.2905300000000083E-2</v>
      </c>
      <c r="AM225" s="134">
        <f t="shared" si="176"/>
        <v>1.0754416666666736E-3</v>
      </c>
      <c r="AN225" s="237">
        <v>173</v>
      </c>
      <c r="AO225" s="242">
        <f t="shared" si="190"/>
        <v>0</v>
      </c>
      <c r="AP225" s="242">
        <f t="shared" si="220"/>
        <v>0</v>
      </c>
      <c r="AQ225" s="242">
        <f t="shared" si="16"/>
        <v>0</v>
      </c>
      <c r="AR225" s="242">
        <f t="shared" si="191"/>
        <v>0</v>
      </c>
      <c r="AS225" s="243">
        <f t="shared" si="192"/>
        <v>0</v>
      </c>
      <c r="AT225" s="244"/>
      <c r="AU225" s="241">
        <f t="shared" si="172"/>
        <v>4.7620000000000003E-2</v>
      </c>
      <c r="AV225" s="241">
        <f t="shared" si="193"/>
        <v>3.9683333333333333E-3</v>
      </c>
      <c r="AW225" s="240">
        <f>VLOOKUP(AY225,[2]תחזיות!$B$4:$H$1000,7)</f>
        <v>2.1939010000000141E-2</v>
      </c>
      <c r="AX225" s="134">
        <f t="shared" si="17"/>
        <v>1.8282508333333451E-3</v>
      </c>
      <c r="AY225" s="237">
        <v>173</v>
      </c>
      <c r="AZ225" s="242">
        <f t="shared" si="194"/>
        <v>0</v>
      </c>
      <c r="BA225" s="242">
        <f t="shared" si="221"/>
        <v>0</v>
      </c>
      <c r="BB225" s="242">
        <f t="shared" si="18"/>
        <v>0</v>
      </c>
      <c r="BC225" s="242">
        <f t="shared" si="195"/>
        <v>0</v>
      </c>
      <c r="BD225" s="243">
        <f t="shared" si="196"/>
        <v>0</v>
      </c>
      <c r="BE225" s="245"/>
      <c r="BF225" s="245"/>
      <c r="BG225" s="245"/>
      <c r="BH225" s="240">
        <f>VLOOKUP(BJ225,[2]תחזיות!$B$4:$H$1000,6)</f>
        <v>1.1732090909090984E-2</v>
      </c>
      <c r="BI225" s="134">
        <f t="shared" si="19"/>
        <v>9.7767424242424864E-4</v>
      </c>
      <c r="BJ225" s="237">
        <v>173</v>
      </c>
      <c r="BK225" s="242">
        <f t="shared" si="197"/>
        <v>0</v>
      </c>
      <c r="BL225" s="242">
        <f t="shared" si="222"/>
        <v>0</v>
      </c>
      <c r="BM225" s="242">
        <f t="shared" si="20"/>
        <v>0</v>
      </c>
      <c r="BN225" s="242">
        <f t="shared" si="65"/>
        <v>0</v>
      </c>
      <c r="BO225" s="243">
        <f t="shared" si="198"/>
        <v>0</v>
      </c>
      <c r="BP225" s="245"/>
      <c r="BQ225" s="246">
        <f>VLOOKUP(BT225,[2]תחזיות!$B$4:$E$1000,2)</f>
        <v>3.6835379999999876E-2</v>
      </c>
      <c r="BR225" s="134">
        <f t="shared" si="21"/>
        <v>2.6529483333333232E-3</v>
      </c>
      <c r="BS225" s="3">
        <f t="shared" si="199"/>
        <v>5232</v>
      </c>
      <c r="BT225" s="237">
        <v>173</v>
      </c>
      <c r="BU225" s="238">
        <f t="shared" si="200"/>
        <v>63959.735235657223</v>
      </c>
      <c r="BV225" s="238">
        <f t="shared" si="201"/>
        <v>1230.5905962780391</v>
      </c>
      <c r="BW225" s="238">
        <f t="shared" si="22"/>
        <v>1060.9087232841616</v>
      </c>
      <c r="BX225" s="238">
        <f t="shared" si="23"/>
        <v>169.68187299387745</v>
      </c>
      <c r="BY225" s="239">
        <f t="shared" si="202"/>
        <v>202836.93544432905</v>
      </c>
      <c r="CA225" s="246">
        <f>VLOOKUP(CD225,[2]תחזיות!$B$4:$E$1000,4)</f>
        <v>4.8622701599999839E-2</v>
      </c>
      <c r="CB225" s="134">
        <f t="shared" si="24"/>
        <v>3.6352251333333203E-3</v>
      </c>
      <c r="CC225" s="3">
        <f t="shared" si="203"/>
        <v>5232</v>
      </c>
      <c r="CD225" s="237">
        <v>173</v>
      </c>
      <c r="CE225" s="238">
        <f t="shared" si="204"/>
        <v>67551.666738343934</v>
      </c>
      <c r="CF225" s="238">
        <f t="shared" si="205"/>
        <v>1335.4091999730272</v>
      </c>
      <c r="CG225" s="238">
        <f t="shared" si="25"/>
        <v>1089.8436832472428</v>
      </c>
      <c r="CH225" s="238">
        <f t="shared" si="26"/>
        <v>245.56551672578433</v>
      </c>
      <c r="CI225" s="239">
        <f t="shared" si="206"/>
        <v>217010.91283657178</v>
      </c>
      <c r="CJ225" s="1"/>
      <c r="CK225" s="246">
        <f>VLOOKUP(CN225,[2]תחזיות!$B$4:$E$1000,3)</f>
        <v>3.2030765217391198E-2</v>
      </c>
      <c r="CL225" s="134">
        <f t="shared" si="27"/>
        <v>2.2525637681159332E-3</v>
      </c>
      <c r="CM225" s="3">
        <f t="shared" si="207"/>
        <v>5232</v>
      </c>
      <c r="CN225" s="237">
        <v>173</v>
      </c>
      <c r="CO225" s="238">
        <f t="shared" si="208"/>
        <v>62658.612690985603</v>
      </c>
      <c r="CP225" s="238">
        <f t="shared" si="223"/>
        <v>1192.2164114888064</v>
      </c>
      <c r="CQ225" s="238">
        <f t="shared" si="28"/>
        <v>1051.0738907806831</v>
      </c>
      <c r="CR225" s="238">
        <f t="shared" si="29"/>
        <v>141.14252070812336</v>
      </c>
      <c r="CS225" s="239">
        <f t="shared" si="209"/>
        <v>198198.6814342381</v>
      </c>
      <c r="CT225" s="1"/>
      <c r="CU225" s="237">
        <v>173</v>
      </c>
      <c r="CV225" s="238">
        <f t="shared" si="231"/>
        <v>127603.74135605982</v>
      </c>
      <c r="CW225" s="238">
        <f t="shared" si="231"/>
        <v>4657.3522011897185</v>
      </c>
      <c r="CX225" s="238">
        <f t="shared" si="231"/>
        <v>4342.6232499559856</v>
      </c>
      <c r="CY225" s="238">
        <f t="shared" si="231"/>
        <v>314.72895123373297</v>
      </c>
      <c r="CZ225" s="238">
        <f t="shared" si="231"/>
        <v>791679.99800541787</v>
      </c>
      <c r="DB225" s="237">
        <v>173</v>
      </c>
      <c r="DC225" s="238">
        <f t="shared" si="232"/>
        <v>131467.56215041716</v>
      </c>
      <c r="DD225" s="238">
        <f t="shared" si="232"/>
        <v>4796.3945902791347</v>
      </c>
      <c r="DE225" s="238">
        <f t="shared" si="232"/>
        <v>4405.3603151620609</v>
      </c>
      <c r="DF225" s="238">
        <f t="shared" si="232"/>
        <v>391.03427511707343</v>
      </c>
      <c r="DG225" s="238">
        <f t="shared" si="232"/>
        <v>808448.28958906035</v>
      </c>
      <c r="DH225" s="247"/>
      <c r="DI225" s="237">
        <v>173</v>
      </c>
      <c r="DJ225" s="238">
        <f t="shared" si="233"/>
        <v>126269.5498281903</v>
      </c>
      <c r="DK225" s="238">
        <f t="shared" si="233"/>
        <v>4614.8154920979541</v>
      </c>
      <c r="DL225" s="238">
        <f t="shared" si="233"/>
        <v>4328.6771806933612</v>
      </c>
      <c r="DM225" s="238">
        <f t="shared" si="233"/>
        <v>286.1383114045932</v>
      </c>
      <c r="DN225" s="238">
        <f t="shared" si="233"/>
        <v>786719.46813335049</v>
      </c>
      <c r="DP225" s="3">
        <f t="shared" si="210"/>
        <v>5232</v>
      </c>
      <c r="DQ225" s="237">
        <v>173</v>
      </c>
      <c r="DR225" s="238">
        <f t="shared" si="211"/>
        <v>0</v>
      </c>
      <c r="DS225" s="238">
        <f t="shared" si="212"/>
        <v>0</v>
      </c>
      <c r="DT225" s="238">
        <f t="shared" si="33"/>
        <v>0</v>
      </c>
      <c r="DU225" s="238">
        <f t="shared" si="213"/>
        <v>0</v>
      </c>
      <c r="DV225" s="239">
        <f t="shared" si="224"/>
        <v>0</v>
      </c>
      <c r="DX225" s="241">
        <f t="shared" si="173"/>
        <v>5.0099999999999999E-2</v>
      </c>
      <c r="DY225" s="241">
        <f t="shared" si="214"/>
        <v>4.1749999999999999E-3</v>
      </c>
      <c r="DZ225" s="237">
        <v>173</v>
      </c>
      <c r="EA225" s="242">
        <f t="shared" si="225"/>
        <v>0</v>
      </c>
      <c r="EB225" s="242">
        <f t="shared" si="226"/>
        <v>0</v>
      </c>
      <c r="EC225" s="242">
        <f t="shared" si="34"/>
        <v>0</v>
      </c>
      <c r="ED225" s="242">
        <f t="shared" si="177"/>
        <v>0</v>
      </c>
      <c r="EE225" s="243">
        <f t="shared" si="215"/>
        <v>0</v>
      </c>
      <c r="EF225" s="248"/>
      <c r="EG225" s="241">
        <f t="shared" si="174"/>
        <v>5.4599999999999996E-2</v>
      </c>
      <c r="EH225" s="241">
        <f t="shared" si="216"/>
        <v>4.5499999999999994E-3</v>
      </c>
      <c r="EI225" s="237">
        <v>173</v>
      </c>
      <c r="EJ225" s="242">
        <f t="shared" si="227"/>
        <v>0</v>
      </c>
      <c r="EK225" s="242">
        <f t="shared" si="228"/>
        <v>0</v>
      </c>
      <c r="EL225" s="242">
        <f t="shared" si="36"/>
        <v>0</v>
      </c>
      <c r="EM225" s="242">
        <f t="shared" si="178"/>
        <v>0</v>
      </c>
      <c r="EN225" s="243">
        <f t="shared" si="217"/>
        <v>0</v>
      </c>
      <c r="EO225" s="248"/>
      <c r="EP225" s="241">
        <f t="shared" si="175"/>
        <v>3.4599999999999999E-2</v>
      </c>
      <c r="EQ225" s="241">
        <f t="shared" si="218"/>
        <v>2.8833333333333332E-3</v>
      </c>
      <c r="ER225" s="237">
        <v>173</v>
      </c>
      <c r="ES225" s="242">
        <f t="shared" si="229"/>
        <v>0</v>
      </c>
      <c r="ET225" s="242">
        <f t="shared" si="230"/>
        <v>0</v>
      </c>
      <c r="EU225" s="242">
        <f t="shared" si="38"/>
        <v>0</v>
      </c>
      <c r="EV225" s="242">
        <f t="shared" si="179"/>
        <v>0</v>
      </c>
      <c r="EW225" s="243">
        <f t="shared" si="219"/>
        <v>0</v>
      </c>
    </row>
    <row r="226" spans="1:153" ht="14.25" customHeight="1" thickBot="1" x14ac:dyDescent="0.25">
      <c r="A226" s="3">
        <f t="shared" si="180"/>
        <v>5262</v>
      </c>
      <c r="B226" s="237">
        <v>174</v>
      </c>
      <c r="C226" s="238">
        <f t="shared" si="181"/>
        <v>58403.858095777119</v>
      </c>
      <c r="D226" s="238">
        <f t="shared" si="5"/>
        <v>3145.2470524113855</v>
      </c>
      <c r="E226" s="238">
        <f t="shared" si="6"/>
        <v>3010.5937129127888</v>
      </c>
      <c r="F226" s="238">
        <f t="shared" si="7"/>
        <v>134.65333949859692</v>
      </c>
      <c r="G226" s="239">
        <f t="shared" si="182"/>
        <v>547272.98711958015</v>
      </c>
      <c r="I226" s="240">
        <f>VLOOKUP(K226,[2]תחזיות!$B$4:$H$1000,5)</f>
        <v>1.2918300000000084E-2</v>
      </c>
      <c r="J226" s="134">
        <f t="shared" si="8"/>
        <v>1.076525000000007E-3</v>
      </c>
      <c r="K226" s="237">
        <v>174</v>
      </c>
      <c r="L226" s="242">
        <f t="shared" si="183"/>
        <v>1960.5418005750505</v>
      </c>
      <c r="M226" s="242">
        <f t="shared" si="44"/>
        <v>281.81760995392438</v>
      </c>
      <c r="N226" s="242">
        <f t="shared" si="9"/>
        <v>278.77695484655101</v>
      </c>
      <c r="O226" s="242">
        <f t="shared" si="10"/>
        <v>3.0406551073733405</v>
      </c>
      <c r="P226" s="243">
        <f t="shared" si="184"/>
        <v>44997.140103874059</v>
      </c>
      <c r="Q226" s="244"/>
      <c r="R226" s="240">
        <f>VLOOKUP(T226,[2]תחזיות!$B$4:$H$1000,7)</f>
        <v>2.1961110000000141E-2</v>
      </c>
      <c r="S226" s="134">
        <f t="shared" si="11"/>
        <v>1.8300925000000118E-3</v>
      </c>
      <c r="T226" s="237">
        <v>174</v>
      </c>
      <c r="U226" s="242">
        <f t="shared" si="185"/>
        <v>2200.5405204118633</v>
      </c>
      <c r="V226" s="242">
        <f t="shared" si="47"/>
        <v>316.31616825886516</v>
      </c>
      <c r="W226" s="242">
        <f t="shared" si="12"/>
        <v>312.90329291470789</v>
      </c>
      <c r="X226" s="242">
        <f t="shared" si="48"/>
        <v>3.4128753441572859</v>
      </c>
      <c r="Y226" s="243">
        <f t="shared" si="186"/>
        <v>47625.952853578747</v>
      </c>
      <c r="Z226" s="245"/>
      <c r="AA226" s="240">
        <f>VLOOKUP(AC226,[2]תחזיות!$B$4:$H$1000,6)</f>
        <v>1.1743909090909166E-2</v>
      </c>
      <c r="AB226" s="134">
        <f t="shared" si="13"/>
        <v>9.7865909090909709E-4</v>
      </c>
      <c r="AC226" s="237">
        <v>174</v>
      </c>
      <c r="AD226" s="242">
        <f t="shared" si="187"/>
        <v>1931.3640504998109</v>
      </c>
      <c r="AE226" s="242">
        <f t="shared" si="51"/>
        <v>277.62346128153945</v>
      </c>
      <c r="AF226" s="242">
        <f t="shared" si="14"/>
        <v>274.62805870321796</v>
      </c>
      <c r="AG226" s="242">
        <f t="shared" si="52"/>
        <v>2.9954025783214644</v>
      </c>
      <c r="AH226" s="243">
        <f t="shared" si="188"/>
        <v>44670.67009322517</v>
      </c>
      <c r="AI226" s="245"/>
      <c r="AJ226" s="241">
        <f t="shared" si="171"/>
        <v>4.2819999999999997E-2</v>
      </c>
      <c r="AK226" s="241">
        <f t="shared" si="189"/>
        <v>3.5683333333333331E-3</v>
      </c>
      <c r="AL226" s="240">
        <f>VLOOKUP(AN226,[2]תחזיות!$B$4:$H$1000,5)</f>
        <v>1.2918300000000084E-2</v>
      </c>
      <c r="AM226" s="134">
        <f t="shared" si="176"/>
        <v>1.076525000000007E-3</v>
      </c>
      <c r="AN226" s="237">
        <v>174</v>
      </c>
      <c r="AO226" s="242">
        <f t="shared" si="190"/>
        <v>0</v>
      </c>
      <c r="AP226" s="242">
        <f t="shared" si="220"/>
        <v>0</v>
      </c>
      <c r="AQ226" s="242">
        <f t="shared" si="16"/>
        <v>0</v>
      </c>
      <c r="AR226" s="242">
        <f t="shared" si="191"/>
        <v>0</v>
      </c>
      <c r="AS226" s="243">
        <f t="shared" si="192"/>
        <v>0</v>
      </c>
      <c r="AT226" s="244"/>
      <c r="AU226" s="241">
        <f t="shared" si="172"/>
        <v>4.7620000000000003E-2</v>
      </c>
      <c r="AV226" s="241">
        <f t="shared" si="193"/>
        <v>3.9683333333333333E-3</v>
      </c>
      <c r="AW226" s="240">
        <f>VLOOKUP(AY226,[2]תחזיות!$B$4:$H$1000,7)</f>
        <v>2.1961110000000141E-2</v>
      </c>
      <c r="AX226" s="134">
        <f t="shared" si="17"/>
        <v>1.8300925000000118E-3</v>
      </c>
      <c r="AY226" s="237">
        <v>174</v>
      </c>
      <c r="AZ226" s="242">
        <f t="shared" si="194"/>
        <v>0</v>
      </c>
      <c r="BA226" s="242">
        <f t="shared" si="221"/>
        <v>0</v>
      </c>
      <c r="BB226" s="242">
        <f t="shared" si="18"/>
        <v>0</v>
      </c>
      <c r="BC226" s="242">
        <f t="shared" si="195"/>
        <v>0</v>
      </c>
      <c r="BD226" s="243">
        <f t="shared" si="196"/>
        <v>0</v>
      </c>
      <c r="BE226" s="245"/>
      <c r="BF226" s="245"/>
      <c r="BG226" s="245"/>
      <c r="BH226" s="240">
        <f>VLOOKUP(BJ226,[2]תחזיות!$B$4:$H$1000,6)</f>
        <v>1.1743909090909166E-2</v>
      </c>
      <c r="BI226" s="134">
        <f t="shared" si="19"/>
        <v>9.7865909090909709E-4</v>
      </c>
      <c r="BJ226" s="237">
        <v>174</v>
      </c>
      <c r="BK226" s="242">
        <f t="shared" si="197"/>
        <v>0</v>
      </c>
      <c r="BL226" s="242">
        <f t="shared" si="222"/>
        <v>0</v>
      </c>
      <c r="BM226" s="242">
        <f t="shared" si="20"/>
        <v>0</v>
      </c>
      <c r="BN226" s="242">
        <f t="shared" si="65"/>
        <v>0</v>
      </c>
      <c r="BO226" s="243">
        <f t="shared" si="198"/>
        <v>0</v>
      </c>
      <c r="BP226" s="245"/>
      <c r="BQ226" s="246">
        <f>VLOOKUP(BT226,[2]תחזיות!$B$4:$E$1000,2)</f>
        <v>3.6951379999999874E-2</v>
      </c>
      <c r="BR226" s="134">
        <f t="shared" si="21"/>
        <v>2.6626149999999897E-3</v>
      </c>
      <c r="BS226" s="3">
        <f t="shared" si="199"/>
        <v>5262</v>
      </c>
      <c r="BT226" s="237">
        <v>174</v>
      </c>
      <c r="BU226" s="238">
        <f t="shared" si="200"/>
        <v>62898.82651237306</v>
      </c>
      <c r="BV226" s="238">
        <f t="shared" si="201"/>
        <v>1230.914903148313</v>
      </c>
      <c r="BW226" s="238">
        <f t="shared" si="22"/>
        <v>1063.4395441940715</v>
      </c>
      <c r="BX226" s="238">
        <f t="shared" si="23"/>
        <v>167.47535895424156</v>
      </c>
      <c r="BY226" s="239">
        <f t="shared" si="202"/>
        <v>204067.85034747736</v>
      </c>
      <c r="CA226" s="246">
        <f>VLOOKUP(CD226,[2]תחזיות!$B$4:$E$1000,4)</f>
        <v>4.8775821599999838E-2</v>
      </c>
      <c r="CB226" s="134">
        <f t="shared" si="24"/>
        <v>3.6479851333333199E-3</v>
      </c>
      <c r="CC226" s="3">
        <f t="shared" si="203"/>
        <v>5262</v>
      </c>
      <c r="CD226" s="237">
        <v>174</v>
      </c>
      <c r="CE226" s="238">
        <f t="shared" si="204"/>
        <v>66461.823055096698</v>
      </c>
      <c r="CF226" s="238">
        <f t="shared" si="205"/>
        <v>1335.8691212052474</v>
      </c>
      <c r="CG226" s="238">
        <f t="shared" si="25"/>
        <v>1093.417378766025</v>
      </c>
      <c r="CH226" s="238">
        <f t="shared" si="26"/>
        <v>242.45174243922244</v>
      </c>
      <c r="CI226" s="239">
        <f t="shared" si="206"/>
        <v>218346.78195777701</v>
      </c>
      <c r="CJ226" s="1"/>
      <c r="CK226" s="246">
        <f>VLOOKUP(CN226,[2]תחזיות!$B$4:$E$1000,3)</f>
        <v>3.2131634782608588E-2</v>
      </c>
      <c r="CL226" s="134">
        <f t="shared" si="27"/>
        <v>2.2609695652173823E-3</v>
      </c>
      <c r="CM226" s="3">
        <f t="shared" si="207"/>
        <v>5262</v>
      </c>
      <c r="CN226" s="237">
        <v>174</v>
      </c>
      <c r="CO226" s="238">
        <f t="shared" si="208"/>
        <v>61607.538800204922</v>
      </c>
      <c r="CP226" s="238">
        <f t="shared" si="223"/>
        <v>1192.4907354335878</v>
      </c>
      <c r="CQ226" s="238">
        <f t="shared" si="28"/>
        <v>1053.1979652183754</v>
      </c>
      <c r="CR226" s="238">
        <f t="shared" si="29"/>
        <v>139.29277021521233</v>
      </c>
      <c r="CS226" s="239">
        <f t="shared" si="209"/>
        <v>199391.17216967168</v>
      </c>
      <c r="CT226" s="1"/>
      <c r="CU226" s="237">
        <v>174</v>
      </c>
      <c r="CV226" s="238">
        <f t="shared" si="231"/>
        <v>123263.22640872523</v>
      </c>
      <c r="CW226" s="238">
        <f t="shared" si="231"/>
        <v>4657.9795655136231</v>
      </c>
      <c r="CX226" s="238">
        <f t="shared" si="231"/>
        <v>4352.8102119534115</v>
      </c>
      <c r="CY226" s="238">
        <f t="shared" si="231"/>
        <v>305.16935356021179</v>
      </c>
      <c r="CZ226" s="238">
        <f t="shared" si="231"/>
        <v>796337.97757093154</v>
      </c>
      <c r="DB226" s="237">
        <v>174</v>
      </c>
      <c r="DC226" s="238">
        <f t="shared" si="232"/>
        <v>127066.22167128568</v>
      </c>
      <c r="DD226" s="238">
        <f t="shared" si="232"/>
        <v>4797.4323418754984</v>
      </c>
      <c r="DE226" s="238">
        <f t="shared" si="232"/>
        <v>4416.9143845935214</v>
      </c>
      <c r="DF226" s="238">
        <f t="shared" si="232"/>
        <v>380.51795728197669</v>
      </c>
      <c r="DG226" s="238">
        <f t="shared" si="232"/>
        <v>813245.72193093598</v>
      </c>
      <c r="DH226" s="247"/>
      <c r="DI226" s="237">
        <v>174</v>
      </c>
      <c r="DJ226" s="238">
        <f t="shared" si="233"/>
        <v>121942.76094648185</v>
      </c>
      <c r="DK226" s="238">
        <f t="shared" si="233"/>
        <v>4615.3612491265121</v>
      </c>
      <c r="DL226" s="238">
        <f t="shared" si="233"/>
        <v>4338.4197368343821</v>
      </c>
      <c r="DM226" s="238">
        <f t="shared" si="233"/>
        <v>276.94151229213071</v>
      </c>
      <c r="DN226" s="238">
        <f t="shared" si="233"/>
        <v>791334.8293824771</v>
      </c>
      <c r="DP226" s="3">
        <f t="shared" si="210"/>
        <v>5262</v>
      </c>
      <c r="DQ226" s="237">
        <v>174</v>
      </c>
      <c r="DR226" s="238">
        <f t="shared" si="211"/>
        <v>0</v>
      </c>
      <c r="DS226" s="238">
        <f t="shared" si="212"/>
        <v>0</v>
      </c>
      <c r="DT226" s="238">
        <f t="shared" si="33"/>
        <v>0</v>
      </c>
      <c r="DU226" s="238">
        <f t="shared" si="213"/>
        <v>0</v>
      </c>
      <c r="DV226" s="239">
        <f t="shared" si="224"/>
        <v>0</v>
      </c>
      <c r="DX226" s="241">
        <f t="shared" si="173"/>
        <v>5.0099999999999999E-2</v>
      </c>
      <c r="DY226" s="241">
        <f t="shared" si="214"/>
        <v>4.1749999999999999E-3</v>
      </c>
      <c r="DZ226" s="237">
        <v>174</v>
      </c>
      <c r="EA226" s="242">
        <f t="shared" si="225"/>
        <v>0</v>
      </c>
      <c r="EB226" s="242">
        <f t="shared" si="226"/>
        <v>0</v>
      </c>
      <c r="EC226" s="242">
        <f t="shared" si="34"/>
        <v>0</v>
      </c>
      <c r="ED226" s="242">
        <f t="shared" si="177"/>
        <v>0</v>
      </c>
      <c r="EE226" s="243">
        <f t="shared" si="215"/>
        <v>0</v>
      </c>
      <c r="EF226" s="248"/>
      <c r="EG226" s="241">
        <f t="shared" si="174"/>
        <v>5.4599999999999996E-2</v>
      </c>
      <c r="EH226" s="241">
        <f t="shared" si="216"/>
        <v>4.5499999999999994E-3</v>
      </c>
      <c r="EI226" s="237">
        <v>174</v>
      </c>
      <c r="EJ226" s="242">
        <f t="shared" si="227"/>
        <v>0</v>
      </c>
      <c r="EK226" s="242">
        <f t="shared" si="228"/>
        <v>0</v>
      </c>
      <c r="EL226" s="242">
        <f t="shared" si="36"/>
        <v>0</v>
      </c>
      <c r="EM226" s="242">
        <f t="shared" si="178"/>
        <v>0</v>
      </c>
      <c r="EN226" s="243">
        <f t="shared" si="217"/>
        <v>0</v>
      </c>
      <c r="EO226" s="248"/>
      <c r="EP226" s="241">
        <f t="shared" si="175"/>
        <v>3.4599999999999999E-2</v>
      </c>
      <c r="EQ226" s="241">
        <f t="shared" si="218"/>
        <v>2.8833333333333332E-3</v>
      </c>
      <c r="ER226" s="237">
        <v>174</v>
      </c>
      <c r="ES226" s="242">
        <f t="shared" si="229"/>
        <v>0</v>
      </c>
      <c r="ET226" s="242">
        <f t="shared" si="230"/>
        <v>0</v>
      </c>
      <c r="EU226" s="242">
        <f t="shared" si="38"/>
        <v>0</v>
      </c>
      <c r="EV226" s="242">
        <f t="shared" si="179"/>
        <v>0</v>
      </c>
      <c r="EW226" s="243">
        <f t="shared" si="219"/>
        <v>0</v>
      </c>
    </row>
    <row r="227" spans="1:153" ht="14.25" customHeight="1" thickBot="1" x14ac:dyDescent="0.25">
      <c r="A227" s="3">
        <f t="shared" si="180"/>
        <v>5293</v>
      </c>
      <c r="B227" s="237">
        <v>175</v>
      </c>
      <c r="C227" s="238">
        <f t="shared" si="181"/>
        <v>55393.264382864334</v>
      </c>
      <c r="D227" s="238">
        <f t="shared" si="5"/>
        <v>3145.2470524113855</v>
      </c>
      <c r="E227" s="238">
        <f t="shared" si="6"/>
        <v>3017.5348039731152</v>
      </c>
      <c r="F227" s="238">
        <f t="shared" si="7"/>
        <v>127.71224843827024</v>
      </c>
      <c r="G227" s="239">
        <f t="shared" si="182"/>
        <v>550418.23417199159</v>
      </c>
      <c r="I227" s="240">
        <f>VLOOKUP(K227,[2]תחזיות!$B$4:$H$1000,5)</f>
        <v>1.2931300000000085E-2</v>
      </c>
      <c r="J227" s="134">
        <f t="shared" si="8"/>
        <v>1.0776083333333404E-3</v>
      </c>
      <c r="K227" s="237">
        <v>175</v>
      </c>
      <c r="L227" s="242">
        <f t="shared" si="183"/>
        <v>1683.5771295409634</v>
      </c>
      <c r="M227" s="242">
        <f t="shared" si="44"/>
        <v>282.12129895889069</v>
      </c>
      <c r="N227" s="242">
        <f t="shared" si="9"/>
        <v>279.51019554038965</v>
      </c>
      <c r="O227" s="242">
        <f t="shared" si="10"/>
        <v>2.6111034185010298</v>
      </c>
      <c r="P227" s="243">
        <f t="shared" si="184"/>
        <v>45279.261402832948</v>
      </c>
      <c r="Q227" s="244"/>
      <c r="R227" s="240">
        <f>VLOOKUP(T227,[2]תחזיות!$B$4:$H$1000,7)</f>
        <v>2.1983210000000142E-2</v>
      </c>
      <c r="S227" s="134">
        <f t="shared" si="11"/>
        <v>1.8319341666666784E-3</v>
      </c>
      <c r="T227" s="237">
        <v>175</v>
      </c>
      <c r="U227" s="242">
        <f t="shared" si="185"/>
        <v>1891.0952546284793</v>
      </c>
      <c r="V227" s="242">
        <f t="shared" si="47"/>
        <v>316.89563865496763</v>
      </c>
      <c r="W227" s="242">
        <f t="shared" si="12"/>
        <v>313.96268999616882</v>
      </c>
      <c r="X227" s="242">
        <f t="shared" si="48"/>
        <v>2.9329486587987974</v>
      </c>
      <c r="Y227" s="243">
        <f t="shared" si="186"/>
        <v>47942.848492233716</v>
      </c>
      <c r="Z227" s="245"/>
      <c r="AA227" s="240">
        <f>VLOOKUP(AC227,[2]תחזיות!$B$4:$H$1000,6)</f>
        <v>1.1755727272727348E-2</v>
      </c>
      <c r="AB227" s="134">
        <f t="shared" si="13"/>
        <v>9.7964393939394575E-4</v>
      </c>
      <c r="AC227" s="237">
        <v>175</v>
      </c>
      <c r="AD227" s="242">
        <f t="shared" si="187"/>
        <v>1658.3590031701322</v>
      </c>
      <c r="AE227" s="242">
        <f t="shared" si="51"/>
        <v>277.89543342281746</v>
      </c>
      <c r="AF227" s="242">
        <f t="shared" si="14"/>
        <v>275.32344145030822</v>
      </c>
      <c r="AG227" s="242">
        <f t="shared" si="52"/>
        <v>2.5719919725092311</v>
      </c>
      <c r="AH227" s="243">
        <f t="shared" si="188"/>
        <v>44948.565526647988</v>
      </c>
      <c r="AI227" s="245"/>
      <c r="AJ227" s="241">
        <f t="shared" si="171"/>
        <v>4.2819999999999997E-2</v>
      </c>
      <c r="AK227" s="241">
        <f t="shared" si="189"/>
        <v>3.5683333333333331E-3</v>
      </c>
      <c r="AL227" s="240">
        <f>VLOOKUP(AN227,[2]תחזיות!$B$4:$H$1000,5)</f>
        <v>1.2931300000000085E-2</v>
      </c>
      <c r="AM227" s="134">
        <f t="shared" si="176"/>
        <v>1.0776083333333404E-3</v>
      </c>
      <c r="AN227" s="237">
        <v>175</v>
      </c>
      <c r="AO227" s="242">
        <f t="shared" si="190"/>
        <v>0</v>
      </c>
      <c r="AP227" s="242">
        <f t="shared" si="220"/>
        <v>0</v>
      </c>
      <c r="AQ227" s="242">
        <f t="shared" si="16"/>
        <v>0</v>
      </c>
      <c r="AR227" s="242">
        <f t="shared" si="191"/>
        <v>0</v>
      </c>
      <c r="AS227" s="243">
        <f t="shared" si="192"/>
        <v>0</v>
      </c>
      <c r="AT227" s="244"/>
      <c r="AU227" s="241">
        <f t="shared" si="172"/>
        <v>4.7620000000000003E-2</v>
      </c>
      <c r="AV227" s="241">
        <f t="shared" si="193"/>
        <v>3.9683333333333333E-3</v>
      </c>
      <c r="AW227" s="240">
        <f>VLOOKUP(AY227,[2]תחזיות!$B$4:$H$1000,7)</f>
        <v>2.1983210000000142E-2</v>
      </c>
      <c r="AX227" s="134">
        <f t="shared" si="17"/>
        <v>1.8319341666666784E-3</v>
      </c>
      <c r="AY227" s="237">
        <v>175</v>
      </c>
      <c r="AZ227" s="242">
        <f t="shared" si="194"/>
        <v>0</v>
      </c>
      <c r="BA227" s="242">
        <f t="shared" si="221"/>
        <v>0</v>
      </c>
      <c r="BB227" s="242">
        <f t="shared" si="18"/>
        <v>0</v>
      </c>
      <c r="BC227" s="242">
        <f t="shared" si="195"/>
        <v>0</v>
      </c>
      <c r="BD227" s="243">
        <f t="shared" si="196"/>
        <v>0</v>
      </c>
      <c r="BE227" s="245"/>
      <c r="BF227" s="245"/>
      <c r="BG227" s="245"/>
      <c r="BH227" s="240">
        <f>VLOOKUP(BJ227,[2]תחזיות!$B$4:$H$1000,6)</f>
        <v>1.1755727272727348E-2</v>
      </c>
      <c r="BI227" s="134">
        <f t="shared" si="19"/>
        <v>9.7964393939394575E-4</v>
      </c>
      <c r="BJ227" s="237">
        <v>175</v>
      </c>
      <c r="BK227" s="242">
        <f t="shared" si="197"/>
        <v>0</v>
      </c>
      <c r="BL227" s="242">
        <f t="shared" si="222"/>
        <v>0</v>
      </c>
      <c r="BM227" s="242">
        <f t="shared" si="20"/>
        <v>0</v>
      </c>
      <c r="BN227" s="242">
        <f t="shared" si="65"/>
        <v>0</v>
      </c>
      <c r="BO227" s="243">
        <f t="shared" si="198"/>
        <v>0</v>
      </c>
      <c r="BP227" s="245"/>
      <c r="BQ227" s="246">
        <f>VLOOKUP(BT227,[2]תחזיות!$B$4:$E$1000,2)</f>
        <v>3.7067379999999872E-2</v>
      </c>
      <c r="BR227" s="134">
        <f t="shared" si="21"/>
        <v>2.6722816666666562E-3</v>
      </c>
      <c r="BS227" s="3">
        <f t="shared" si="199"/>
        <v>5293</v>
      </c>
      <c r="BT227" s="237">
        <v>175</v>
      </c>
      <c r="BU227" s="238">
        <f t="shared" si="200"/>
        <v>61835.386968178987</v>
      </c>
      <c r="BV227" s="238">
        <f t="shared" si="201"/>
        <v>1231.2336154293369</v>
      </c>
      <c r="BW227" s="238">
        <f t="shared" si="22"/>
        <v>1065.9920444830339</v>
      </c>
      <c r="BX227" s="238">
        <f t="shared" si="23"/>
        <v>165.24157094630297</v>
      </c>
      <c r="BY227" s="239">
        <f t="shared" si="202"/>
        <v>205299.0839629067</v>
      </c>
      <c r="CA227" s="246">
        <f>VLOOKUP(CD227,[2]תחזיות!$B$4:$E$1000,4)</f>
        <v>4.8928941599999831E-2</v>
      </c>
      <c r="CB227" s="134">
        <f t="shared" si="24"/>
        <v>3.6607451333333196E-3</v>
      </c>
      <c r="CC227" s="3">
        <f t="shared" si="203"/>
        <v>5293</v>
      </c>
      <c r="CD227" s="237">
        <v>175</v>
      </c>
      <c r="CE227" s="238">
        <f t="shared" si="204"/>
        <v>65368.405676330673</v>
      </c>
      <c r="CF227" s="238">
        <f t="shared" si="205"/>
        <v>1336.3212081273161</v>
      </c>
      <c r="CG227" s="238">
        <f t="shared" si="25"/>
        <v>1097.0241351739305</v>
      </c>
      <c r="CH227" s="238">
        <f t="shared" si="26"/>
        <v>239.29707295338565</v>
      </c>
      <c r="CI227" s="239">
        <f t="shared" si="206"/>
        <v>219683.10316590432</v>
      </c>
      <c r="CJ227" s="1"/>
      <c r="CK227" s="246">
        <f>VLOOKUP(CN227,[2]תחזיות!$B$4:$E$1000,3)</f>
        <v>3.2232504347825978E-2</v>
      </c>
      <c r="CL227" s="134">
        <f t="shared" si="27"/>
        <v>2.2693753623188313E-3</v>
      </c>
      <c r="CM227" s="3">
        <f t="shared" si="207"/>
        <v>5293</v>
      </c>
      <c r="CN227" s="237">
        <v>175</v>
      </c>
      <c r="CO227" s="238">
        <f t="shared" si="208"/>
        <v>60554.340834986549</v>
      </c>
      <c r="CP227" s="238">
        <f t="shared" si="223"/>
        <v>1192.7603028283993</v>
      </c>
      <c r="CQ227" s="238">
        <f t="shared" si="28"/>
        <v>1055.3397736560237</v>
      </c>
      <c r="CR227" s="238">
        <f t="shared" si="29"/>
        <v>137.42052917237561</v>
      </c>
      <c r="CS227" s="239">
        <f t="shared" si="209"/>
        <v>200583.93247250008</v>
      </c>
      <c r="CT227" s="1"/>
      <c r="CU227" s="237">
        <v>175</v>
      </c>
      <c r="CV227" s="238">
        <f t="shared" si="231"/>
        <v>118912.22848058428</v>
      </c>
      <c r="CW227" s="238">
        <f t="shared" si="231"/>
        <v>4658.6019667996134</v>
      </c>
      <c r="CX227" s="238">
        <f t="shared" si="231"/>
        <v>4363.0370439965391</v>
      </c>
      <c r="CY227" s="238">
        <f t="shared" si="231"/>
        <v>295.56492280307424</v>
      </c>
      <c r="CZ227" s="238">
        <f t="shared" si="231"/>
        <v>800996.57953773125</v>
      </c>
      <c r="DB227" s="237">
        <v>175</v>
      </c>
      <c r="DC227" s="238">
        <f t="shared" si="232"/>
        <v>122652.76531382349</v>
      </c>
      <c r="DD227" s="238">
        <f t="shared" si="232"/>
        <v>4798.463899193669</v>
      </c>
      <c r="DE227" s="238">
        <f t="shared" si="232"/>
        <v>4428.5216291432143</v>
      </c>
      <c r="DF227" s="238">
        <f t="shared" si="232"/>
        <v>369.94227005045468</v>
      </c>
      <c r="DG227" s="238">
        <f t="shared" si="232"/>
        <v>818044.18583012954</v>
      </c>
      <c r="DH227" s="247"/>
      <c r="DI227" s="237">
        <v>175</v>
      </c>
      <c r="DJ227" s="238">
        <f t="shared" si="233"/>
        <v>117605.96422102101</v>
      </c>
      <c r="DK227" s="238">
        <f t="shared" si="233"/>
        <v>4615.9027886626027</v>
      </c>
      <c r="DL227" s="238">
        <f t="shared" si="233"/>
        <v>4348.1980190794475</v>
      </c>
      <c r="DM227" s="238">
        <f t="shared" si="233"/>
        <v>267.7047695831551</v>
      </c>
      <c r="DN227" s="238">
        <f t="shared" si="233"/>
        <v>795950.73217113968</v>
      </c>
      <c r="DP227" s="3">
        <f t="shared" si="210"/>
        <v>5293</v>
      </c>
      <c r="DQ227" s="237">
        <v>175</v>
      </c>
      <c r="DR227" s="238">
        <f t="shared" si="211"/>
        <v>0</v>
      </c>
      <c r="DS227" s="238">
        <f t="shared" si="212"/>
        <v>0</v>
      </c>
      <c r="DT227" s="238">
        <f t="shared" si="33"/>
        <v>0</v>
      </c>
      <c r="DU227" s="238">
        <f t="shared" si="213"/>
        <v>0</v>
      </c>
      <c r="DV227" s="239">
        <f t="shared" si="224"/>
        <v>0</v>
      </c>
      <c r="DX227" s="241">
        <f t="shared" si="173"/>
        <v>5.0099999999999999E-2</v>
      </c>
      <c r="DY227" s="241">
        <f t="shared" si="214"/>
        <v>4.1749999999999999E-3</v>
      </c>
      <c r="DZ227" s="237">
        <v>175</v>
      </c>
      <c r="EA227" s="242">
        <f t="shared" si="225"/>
        <v>0</v>
      </c>
      <c r="EB227" s="242">
        <f t="shared" si="226"/>
        <v>0</v>
      </c>
      <c r="EC227" s="242">
        <f t="shared" si="34"/>
        <v>0</v>
      </c>
      <c r="ED227" s="242">
        <f t="shared" si="177"/>
        <v>0</v>
      </c>
      <c r="EE227" s="243">
        <f t="shared" si="215"/>
        <v>0</v>
      </c>
      <c r="EF227" s="248"/>
      <c r="EG227" s="241">
        <f t="shared" si="174"/>
        <v>5.4599999999999996E-2</v>
      </c>
      <c r="EH227" s="241">
        <f t="shared" si="216"/>
        <v>4.5499999999999994E-3</v>
      </c>
      <c r="EI227" s="237">
        <v>175</v>
      </c>
      <c r="EJ227" s="242">
        <f t="shared" si="227"/>
        <v>0</v>
      </c>
      <c r="EK227" s="242">
        <f t="shared" si="228"/>
        <v>0</v>
      </c>
      <c r="EL227" s="242">
        <f t="shared" si="36"/>
        <v>0</v>
      </c>
      <c r="EM227" s="242">
        <f t="shared" si="178"/>
        <v>0</v>
      </c>
      <c r="EN227" s="243">
        <f t="shared" si="217"/>
        <v>0</v>
      </c>
      <c r="EO227" s="248"/>
      <c r="EP227" s="241">
        <f t="shared" si="175"/>
        <v>3.4599999999999999E-2</v>
      </c>
      <c r="EQ227" s="241">
        <f t="shared" si="218"/>
        <v>2.8833333333333332E-3</v>
      </c>
      <c r="ER227" s="237">
        <v>175</v>
      </c>
      <c r="ES227" s="242">
        <f t="shared" si="229"/>
        <v>0</v>
      </c>
      <c r="ET227" s="242">
        <f t="shared" si="230"/>
        <v>0</v>
      </c>
      <c r="EU227" s="242">
        <f t="shared" si="38"/>
        <v>0</v>
      </c>
      <c r="EV227" s="242">
        <f t="shared" si="179"/>
        <v>0</v>
      </c>
      <c r="EW227" s="243">
        <f t="shared" si="219"/>
        <v>0</v>
      </c>
    </row>
    <row r="228" spans="1:153" ht="14.25" customHeight="1" thickBot="1" x14ac:dyDescent="0.25">
      <c r="A228" s="3">
        <f t="shared" si="180"/>
        <v>5323</v>
      </c>
      <c r="B228" s="237">
        <v>176</v>
      </c>
      <c r="C228" s="238">
        <f t="shared" si="181"/>
        <v>52375.729578891216</v>
      </c>
      <c r="D228" s="238">
        <f t="shared" si="5"/>
        <v>3145.2470524113855</v>
      </c>
      <c r="E228" s="238">
        <f t="shared" si="6"/>
        <v>3024.4918981044975</v>
      </c>
      <c r="F228" s="238">
        <f t="shared" si="7"/>
        <v>120.75515430688779</v>
      </c>
      <c r="G228" s="239">
        <f t="shared" si="182"/>
        <v>553563.48122440302</v>
      </c>
      <c r="I228" s="240">
        <f>VLOOKUP(K228,[2]תחזיות!$B$4:$H$1000,5)</f>
        <v>1.2944300000000086E-2</v>
      </c>
      <c r="J228" s="134">
        <f t="shared" si="8"/>
        <v>1.0786916666666738E-3</v>
      </c>
      <c r="K228" s="237">
        <v>176</v>
      </c>
      <c r="L228" s="242">
        <f t="shared" si="183"/>
        <v>1405.5814893017225</v>
      </c>
      <c r="M228" s="242">
        <f t="shared" si="44"/>
        <v>282.42562085306685</v>
      </c>
      <c r="N228" s="242">
        <f t="shared" si="9"/>
        <v>280.24566808030721</v>
      </c>
      <c r="O228" s="242">
        <f t="shared" si="10"/>
        <v>2.1799527727596146</v>
      </c>
      <c r="P228" s="243">
        <f t="shared" si="184"/>
        <v>45561.687023686012</v>
      </c>
      <c r="Q228" s="244"/>
      <c r="R228" s="240">
        <f>VLOOKUP(T228,[2]תחזיות!$B$4:$H$1000,7)</f>
        <v>2.2005310000000146E-2</v>
      </c>
      <c r="S228" s="134">
        <f t="shared" si="11"/>
        <v>1.8337758333333454E-3</v>
      </c>
      <c r="T228" s="237">
        <v>176</v>
      </c>
      <c r="U228" s="242">
        <f t="shared" si="185"/>
        <v>1580.0246722152963</v>
      </c>
      <c r="V228" s="242">
        <f t="shared" si="47"/>
        <v>317.47675421882184</v>
      </c>
      <c r="W228" s="242">
        <f t="shared" si="12"/>
        <v>315.02625299108053</v>
      </c>
      <c r="X228" s="242">
        <f t="shared" si="48"/>
        <v>2.4505012277413147</v>
      </c>
      <c r="Y228" s="243">
        <f t="shared" si="186"/>
        <v>48260.325246452536</v>
      </c>
      <c r="Z228" s="245"/>
      <c r="AA228" s="240">
        <f>VLOOKUP(AC228,[2]תחזיות!$B$4:$H$1000,6)</f>
        <v>1.1767545454545532E-2</v>
      </c>
      <c r="AB228" s="134">
        <f t="shared" si="13"/>
        <v>9.8062878787879442E-4</v>
      </c>
      <c r="AC228" s="237">
        <v>176</v>
      </c>
      <c r="AD228" s="242">
        <f t="shared" si="187"/>
        <v>1384.3918062063065</v>
      </c>
      <c r="AE228" s="242">
        <f t="shared" si="51"/>
        <v>278.16794568485187</v>
      </c>
      <c r="AF228" s="242">
        <f t="shared" si="14"/>
        <v>276.02085654096709</v>
      </c>
      <c r="AG228" s="242">
        <f t="shared" si="52"/>
        <v>2.1470891438847794</v>
      </c>
      <c r="AH228" s="243">
        <f t="shared" si="188"/>
        <v>45226.733472332839</v>
      </c>
      <c r="AI228" s="245"/>
      <c r="AJ228" s="241">
        <f t="shared" si="171"/>
        <v>4.2819999999999997E-2</v>
      </c>
      <c r="AK228" s="241">
        <f t="shared" si="189"/>
        <v>3.5683333333333331E-3</v>
      </c>
      <c r="AL228" s="240">
        <f>VLOOKUP(AN228,[2]תחזיות!$B$4:$H$1000,5)</f>
        <v>1.2944300000000086E-2</v>
      </c>
      <c r="AM228" s="134">
        <f t="shared" si="176"/>
        <v>1.0786916666666738E-3</v>
      </c>
      <c r="AN228" s="237">
        <v>176</v>
      </c>
      <c r="AO228" s="242">
        <f t="shared" si="190"/>
        <v>0</v>
      </c>
      <c r="AP228" s="242">
        <f t="shared" si="220"/>
        <v>0</v>
      </c>
      <c r="AQ228" s="242">
        <f t="shared" si="16"/>
        <v>0</v>
      </c>
      <c r="AR228" s="242">
        <f t="shared" si="191"/>
        <v>0</v>
      </c>
      <c r="AS228" s="243">
        <f t="shared" si="192"/>
        <v>0</v>
      </c>
      <c r="AT228" s="244"/>
      <c r="AU228" s="241">
        <f t="shared" si="172"/>
        <v>4.7620000000000003E-2</v>
      </c>
      <c r="AV228" s="241">
        <f t="shared" si="193"/>
        <v>3.9683333333333333E-3</v>
      </c>
      <c r="AW228" s="240">
        <f>VLOOKUP(AY228,[2]תחזיות!$B$4:$H$1000,7)</f>
        <v>2.2005310000000146E-2</v>
      </c>
      <c r="AX228" s="134">
        <f t="shared" si="17"/>
        <v>1.8337758333333454E-3</v>
      </c>
      <c r="AY228" s="237">
        <v>176</v>
      </c>
      <c r="AZ228" s="242">
        <f t="shared" si="194"/>
        <v>0</v>
      </c>
      <c r="BA228" s="242">
        <f t="shared" si="221"/>
        <v>0</v>
      </c>
      <c r="BB228" s="242">
        <f t="shared" si="18"/>
        <v>0</v>
      </c>
      <c r="BC228" s="242">
        <f t="shared" si="195"/>
        <v>0</v>
      </c>
      <c r="BD228" s="243">
        <f t="shared" si="196"/>
        <v>0</v>
      </c>
      <c r="BE228" s="245"/>
      <c r="BF228" s="245"/>
      <c r="BG228" s="245"/>
      <c r="BH228" s="240">
        <f>VLOOKUP(BJ228,[2]תחזיות!$B$4:$H$1000,6)</f>
        <v>1.1767545454545532E-2</v>
      </c>
      <c r="BI228" s="134">
        <f t="shared" si="19"/>
        <v>9.8062878787879442E-4</v>
      </c>
      <c r="BJ228" s="237">
        <v>176</v>
      </c>
      <c r="BK228" s="242">
        <f t="shared" si="197"/>
        <v>0</v>
      </c>
      <c r="BL228" s="242">
        <f t="shared" si="222"/>
        <v>0</v>
      </c>
      <c r="BM228" s="242">
        <f t="shared" si="20"/>
        <v>0</v>
      </c>
      <c r="BN228" s="242">
        <f t="shared" si="65"/>
        <v>0</v>
      </c>
      <c r="BO228" s="243">
        <f t="shared" si="198"/>
        <v>0</v>
      </c>
      <c r="BP228" s="245"/>
      <c r="BQ228" s="246">
        <f>VLOOKUP(BT228,[2]תחזיות!$B$4:$E$1000,2)</f>
        <v>3.718337999999987E-2</v>
      </c>
      <c r="BR228" s="134">
        <f t="shared" si="21"/>
        <v>2.6819483333333227E-3</v>
      </c>
      <c r="BS228" s="3">
        <f t="shared" si="199"/>
        <v>5323</v>
      </c>
      <c r="BT228" s="237">
        <v>176</v>
      </c>
      <c r="BU228" s="238">
        <f t="shared" si="200"/>
        <v>60769.394923695952</v>
      </c>
      <c r="BV228" s="238">
        <f t="shared" si="201"/>
        <v>1231.5467256371558</v>
      </c>
      <c r="BW228" s="238">
        <f t="shared" si="22"/>
        <v>1068.5663482038749</v>
      </c>
      <c r="BX228" s="238">
        <f t="shared" si="23"/>
        <v>162.98037743328084</v>
      </c>
      <c r="BY228" s="239">
        <f t="shared" si="202"/>
        <v>206530.63068854387</v>
      </c>
      <c r="CA228" s="246">
        <f>VLOOKUP(CD228,[2]תחזיות!$B$4:$E$1000,4)</f>
        <v>4.9082061599999831E-2</v>
      </c>
      <c r="CB228" s="134">
        <f t="shared" si="24"/>
        <v>3.6735051333333193E-3</v>
      </c>
      <c r="CC228" s="3">
        <f t="shared" si="203"/>
        <v>5323</v>
      </c>
      <c r="CD228" s="237">
        <v>176</v>
      </c>
      <c r="CE228" s="238">
        <f t="shared" si="204"/>
        <v>64271.381541156741</v>
      </c>
      <c r="CF228" s="238">
        <f t="shared" si="205"/>
        <v>1336.765446465831</v>
      </c>
      <c r="CG228" s="238">
        <f t="shared" si="25"/>
        <v>1100.6641964479675</v>
      </c>
      <c r="CH228" s="238">
        <f t="shared" si="26"/>
        <v>236.10125001786363</v>
      </c>
      <c r="CI228" s="239">
        <f t="shared" si="206"/>
        <v>221019.86861237016</v>
      </c>
      <c r="CJ228" s="1"/>
      <c r="CK228" s="246">
        <f>VLOOKUP(CN228,[2]תחזיות!$B$4:$E$1000,3)</f>
        <v>3.2333373913043369E-2</v>
      </c>
      <c r="CL228" s="134">
        <f t="shared" si="27"/>
        <v>2.2777811594202808E-3</v>
      </c>
      <c r="CM228" s="3">
        <f t="shared" si="207"/>
        <v>5323</v>
      </c>
      <c r="CN228" s="237">
        <v>176</v>
      </c>
      <c r="CO228" s="238">
        <f t="shared" si="208"/>
        <v>59499.001061330528</v>
      </c>
      <c r="CP228" s="238">
        <f t="shared" si="223"/>
        <v>1193.0251082411089</v>
      </c>
      <c r="CQ228" s="238">
        <f t="shared" si="28"/>
        <v>1057.499404619283</v>
      </c>
      <c r="CR228" s="238">
        <f t="shared" si="29"/>
        <v>135.52570362182595</v>
      </c>
      <c r="CS228" s="239">
        <f t="shared" si="209"/>
        <v>201776.95758074117</v>
      </c>
      <c r="CT228" s="1"/>
      <c r="CU228" s="237">
        <v>176</v>
      </c>
      <c r="CV228" s="238">
        <f t="shared" si="231"/>
        <v>114550.70599188888</v>
      </c>
      <c r="CW228" s="238">
        <f t="shared" si="231"/>
        <v>4659.2193989016087</v>
      </c>
      <c r="CX228" s="238">
        <f t="shared" si="231"/>
        <v>4373.3039143886799</v>
      </c>
      <c r="CY228" s="238">
        <f t="shared" si="231"/>
        <v>285.91548451292823</v>
      </c>
      <c r="CZ228" s="238">
        <f t="shared" si="231"/>
        <v>805655.79893663293</v>
      </c>
      <c r="DB228" s="237">
        <v>176</v>
      </c>
      <c r="DC228" s="238">
        <f t="shared" si="232"/>
        <v>118227.13579226326</v>
      </c>
      <c r="DD228" s="238">
        <f t="shared" si="232"/>
        <v>4799.4892530960387</v>
      </c>
      <c r="DE228" s="238">
        <f t="shared" si="232"/>
        <v>4440.1823475435458</v>
      </c>
      <c r="DF228" s="238">
        <f t="shared" si="232"/>
        <v>359.30690555249271</v>
      </c>
      <c r="DG228" s="238">
        <f t="shared" si="232"/>
        <v>822843.67508322571</v>
      </c>
      <c r="DH228" s="247"/>
      <c r="DI228" s="237">
        <v>176</v>
      </c>
      <c r="DJ228" s="238">
        <f t="shared" si="233"/>
        <v>113259.12244642805</v>
      </c>
      <c r="DK228" s="238">
        <f t="shared" si="233"/>
        <v>4616.4401063373462</v>
      </c>
      <c r="DL228" s="238">
        <f t="shared" si="233"/>
        <v>4358.0121592647474</v>
      </c>
      <c r="DM228" s="238">
        <f t="shared" si="233"/>
        <v>258.4279470725985</v>
      </c>
      <c r="DN228" s="238">
        <f t="shared" si="233"/>
        <v>800567.17227747699</v>
      </c>
      <c r="DP228" s="3">
        <f t="shared" si="210"/>
        <v>5323</v>
      </c>
      <c r="DQ228" s="237">
        <v>176</v>
      </c>
      <c r="DR228" s="238">
        <f t="shared" si="211"/>
        <v>0</v>
      </c>
      <c r="DS228" s="238">
        <f t="shared" si="212"/>
        <v>0</v>
      </c>
      <c r="DT228" s="238">
        <f t="shared" si="33"/>
        <v>0</v>
      </c>
      <c r="DU228" s="238">
        <f t="shared" si="213"/>
        <v>0</v>
      </c>
      <c r="DV228" s="239">
        <f t="shared" si="224"/>
        <v>0</v>
      </c>
      <c r="DX228" s="241">
        <f t="shared" si="173"/>
        <v>5.0099999999999999E-2</v>
      </c>
      <c r="DY228" s="241">
        <f t="shared" si="214"/>
        <v>4.1749999999999999E-3</v>
      </c>
      <c r="DZ228" s="237">
        <v>176</v>
      </c>
      <c r="EA228" s="242">
        <f t="shared" si="225"/>
        <v>0</v>
      </c>
      <c r="EB228" s="242">
        <f t="shared" si="226"/>
        <v>0</v>
      </c>
      <c r="EC228" s="242">
        <f t="shared" si="34"/>
        <v>0</v>
      </c>
      <c r="ED228" s="242">
        <f t="shared" si="177"/>
        <v>0</v>
      </c>
      <c r="EE228" s="243">
        <f t="shared" si="215"/>
        <v>0</v>
      </c>
      <c r="EF228" s="248"/>
      <c r="EG228" s="241">
        <f t="shared" si="174"/>
        <v>5.4599999999999996E-2</v>
      </c>
      <c r="EH228" s="241">
        <f t="shared" si="216"/>
        <v>4.5499999999999994E-3</v>
      </c>
      <c r="EI228" s="237">
        <v>176</v>
      </c>
      <c r="EJ228" s="242">
        <f t="shared" si="227"/>
        <v>0</v>
      </c>
      <c r="EK228" s="242">
        <f t="shared" si="228"/>
        <v>0</v>
      </c>
      <c r="EL228" s="242">
        <f t="shared" si="36"/>
        <v>0</v>
      </c>
      <c r="EM228" s="242">
        <f t="shared" si="178"/>
        <v>0</v>
      </c>
      <c r="EN228" s="243">
        <f t="shared" si="217"/>
        <v>0</v>
      </c>
      <c r="EO228" s="248"/>
      <c r="EP228" s="241">
        <f t="shared" si="175"/>
        <v>3.4599999999999999E-2</v>
      </c>
      <c r="EQ228" s="241">
        <f t="shared" si="218"/>
        <v>2.8833333333333332E-3</v>
      </c>
      <c r="ER228" s="237">
        <v>176</v>
      </c>
      <c r="ES228" s="242">
        <f t="shared" si="229"/>
        <v>0</v>
      </c>
      <c r="ET228" s="242">
        <f t="shared" si="230"/>
        <v>0</v>
      </c>
      <c r="EU228" s="242">
        <f t="shared" si="38"/>
        <v>0</v>
      </c>
      <c r="EV228" s="242">
        <f t="shared" si="179"/>
        <v>0</v>
      </c>
      <c r="EW228" s="243">
        <f t="shared" si="219"/>
        <v>0</v>
      </c>
    </row>
    <row r="229" spans="1:153" ht="14.25" customHeight="1" thickBot="1" x14ac:dyDescent="0.25">
      <c r="A229" s="3">
        <f t="shared" si="180"/>
        <v>5354</v>
      </c>
      <c r="B229" s="237">
        <v>177</v>
      </c>
      <c r="C229" s="238">
        <f t="shared" si="181"/>
        <v>49351.237680786719</v>
      </c>
      <c r="D229" s="238">
        <f t="shared" si="5"/>
        <v>3145.2470524113855</v>
      </c>
      <c r="E229" s="238">
        <f t="shared" si="6"/>
        <v>3031.4650322029051</v>
      </c>
      <c r="F229" s="238">
        <f t="shared" si="7"/>
        <v>113.7820202084802</v>
      </c>
      <c r="G229" s="239">
        <f t="shared" si="182"/>
        <v>556708.72827681445</v>
      </c>
      <c r="I229" s="240">
        <f>VLOOKUP(K229,[2]תחזיות!$B$4:$H$1000,5)</f>
        <v>1.2957300000000086E-2</v>
      </c>
      <c r="J229" s="134">
        <f t="shared" si="8"/>
        <v>1.0797750000000072E-3</v>
      </c>
      <c r="K229" s="237">
        <v>177</v>
      </c>
      <c r="L229" s="242">
        <f t="shared" si="183"/>
        <v>1126.5509307077746</v>
      </c>
      <c r="M229" s="242">
        <f t="shared" si="44"/>
        <v>282.73057697782349</v>
      </c>
      <c r="N229" s="242">
        <f t="shared" si="9"/>
        <v>280.98337993251283</v>
      </c>
      <c r="O229" s="242">
        <f t="shared" si="10"/>
        <v>1.7471970453106678</v>
      </c>
      <c r="P229" s="243">
        <f t="shared" si="184"/>
        <v>45844.417600663837</v>
      </c>
      <c r="Q229" s="244"/>
      <c r="R229" s="240">
        <f>VLOOKUP(T229,[2]תחזיות!$B$4:$H$1000,7)</f>
        <v>2.2027410000000146E-2</v>
      </c>
      <c r="S229" s="134">
        <f t="shared" si="11"/>
        <v>1.8356175000000122E-3</v>
      </c>
      <c r="T229" s="237">
        <v>177</v>
      </c>
      <c r="U229" s="242">
        <f t="shared" si="185"/>
        <v>1267.3204724600162</v>
      </c>
      <c r="V229" s="242">
        <f t="shared" si="47"/>
        <v>318.05952010470918</v>
      </c>
      <c r="W229" s="242">
        <f t="shared" si="12"/>
        <v>316.09399992751423</v>
      </c>
      <c r="X229" s="242">
        <f t="shared" si="48"/>
        <v>1.9655201771949313</v>
      </c>
      <c r="Y229" s="243">
        <f t="shared" si="186"/>
        <v>48578.384766557247</v>
      </c>
      <c r="Z229" s="245"/>
      <c r="AA229" s="240">
        <f>VLOOKUP(AC229,[2]תחזיות!$B$4:$H$1000,6)</f>
        <v>1.1779363636363714E-2</v>
      </c>
      <c r="AB229" s="134">
        <f t="shared" si="13"/>
        <v>9.8161363636364287E-4</v>
      </c>
      <c r="AC229" s="237">
        <v>177</v>
      </c>
      <c r="AD229" s="242">
        <f t="shared" si="187"/>
        <v>1109.4589417036802</v>
      </c>
      <c r="AE229" s="242">
        <f t="shared" si="51"/>
        <v>278.4409991335354</v>
      </c>
      <c r="AF229" s="242">
        <f t="shared" si="14"/>
        <v>276.72031049709682</v>
      </c>
      <c r="AG229" s="242">
        <f t="shared" si="52"/>
        <v>1.7206886364385772</v>
      </c>
      <c r="AH229" s="243">
        <f t="shared" si="188"/>
        <v>45505.174471466373</v>
      </c>
      <c r="AI229" s="245"/>
      <c r="AJ229" s="241">
        <f t="shared" si="171"/>
        <v>4.2819999999999997E-2</v>
      </c>
      <c r="AK229" s="241">
        <f t="shared" si="189"/>
        <v>3.5683333333333331E-3</v>
      </c>
      <c r="AL229" s="240">
        <f>VLOOKUP(AN229,[2]תחזיות!$B$4:$H$1000,5)</f>
        <v>1.2957300000000086E-2</v>
      </c>
      <c r="AM229" s="134">
        <f t="shared" si="176"/>
        <v>1.0797750000000072E-3</v>
      </c>
      <c r="AN229" s="237">
        <v>177</v>
      </c>
      <c r="AO229" s="242">
        <f t="shared" si="190"/>
        <v>0</v>
      </c>
      <c r="AP229" s="242">
        <f t="shared" si="220"/>
        <v>0</v>
      </c>
      <c r="AQ229" s="242">
        <f t="shared" si="16"/>
        <v>0</v>
      </c>
      <c r="AR229" s="242">
        <f t="shared" si="191"/>
        <v>0</v>
      </c>
      <c r="AS229" s="243">
        <f t="shared" si="192"/>
        <v>0</v>
      </c>
      <c r="AT229" s="244"/>
      <c r="AU229" s="241">
        <f t="shared" si="172"/>
        <v>4.7620000000000003E-2</v>
      </c>
      <c r="AV229" s="241">
        <f t="shared" si="193"/>
        <v>3.9683333333333333E-3</v>
      </c>
      <c r="AW229" s="240">
        <f>VLOOKUP(AY229,[2]תחזיות!$B$4:$H$1000,7)</f>
        <v>2.2027410000000146E-2</v>
      </c>
      <c r="AX229" s="134">
        <f t="shared" si="17"/>
        <v>1.8356175000000122E-3</v>
      </c>
      <c r="AY229" s="237">
        <v>177</v>
      </c>
      <c r="AZ229" s="242">
        <f t="shared" si="194"/>
        <v>0</v>
      </c>
      <c r="BA229" s="242">
        <f t="shared" si="221"/>
        <v>0</v>
      </c>
      <c r="BB229" s="242">
        <f t="shared" si="18"/>
        <v>0</v>
      </c>
      <c r="BC229" s="242">
        <f t="shared" si="195"/>
        <v>0</v>
      </c>
      <c r="BD229" s="243">
        <f t="shared" si="196"/>
        <v>0</v>
      </c>
      <c r="BE229" s="245"/>
      <c r="BF229" s="245"/>
      <c r="BG229" s="245"/>
      <c r="BH229" s="240">
        <f>VLOOKUP(BJ229,[2]תחזיות!$B$4:$H$1000,6)</f>
        <v>1.1779363636363714E-2</v>
      </c>
      <c r="BI229" s="134">
        <f t="shared" si="19"/>
        <v>9.8161363636364287E-4</v>
      </c>
      <c r="BJ229" s="237">
        <v>177</v>
      </c>
      <c r="BK229" s="242">
        <f t="shared" si="197"/>
        <v>0</v>
      </c>
      <c r="BL229" s="242">
        <f t="shared" si="222"/>
        <v>0</v>
      </c>
      <c r="BM229" s="242">
        <f t="shared" si="20"/>
        <v>0</v>
      </c>
      <c r="BN229" s="242">
        <f t="shared" si="65"/>
        <v>0</v>
      </c>
      <c r="BO229" s="243">
        <f t="shared" si="198"/>
        <v>0</v>
      </c>
      <c r="BP229" s="245"/>
      <c r="BQ229" s="246">
        <f>VLOOKUP(BT229,[2]תחזיות!$B$4:$E$1000,2)</f>
        <v>3.7299379999999868E-2</v>
      </c>
      <c r="BR229" s="134">
        <f t="shared" si="21"/>
        <v>2.6916149999999892E-3</v>
      </c>
      <c r="BS229" s="3">
        <f t="shared" si="199"/>
        <v>5354</v>
      </c>
      <c r="BT229" s="237">
        <v>177</v>
      </c>
      <c r="BU229" s="238">
        <f t="shared" si="200"/>
        <v>59700.82857549208</v>
      </c>
      <c r="BV229" s="238">
        <f t="shared" si="201"/>
        <v>1231.8542263038114</v>
      </c>
      <c r="BW229" s="238">
        <f t="shared" si="22"/>
        <v>1071.1625805975889</v>
      </c>
      <c r="BX229" s="238">
        <f t="shared" si="23"/>
        <v>160.69164570622246</v>
      </c>
      <c r="BY229" s="239">
        <f t="shared" si="202"/>
        <v>207762.48491484768</v>
      </c>
      <c r="CA229" s="246">
        <f>VLOOKUP(CD229,[2]תחזיות!$B$4:$E$1000,4)</f>
        <v>4.923518159999983E-2</v>
      </c>
      <c r="CB229" s="134">
        <f t="shared" si="24"/>
        <v>3.6862651333333194E-3</v>
      </c>
      <c r="CC229" s="3">
        <f t="shared" si="203"/>
        <v>5354</v>
      </c>
      <c r="CD229" s="237">
        <v>177</v>
      </c>
      <c r="CE229" s="238">
        <f t="shared" si="204"/>
        <v>63170.717344708777</v>
      </c>
      <c r="CF229" s="238">
        <f t="shared" si="205"/>
        <v>1337.2018219690231</v>
      </c>
      <c r="CG229" s="238">
        <f t="shared" si="25"/>
        <v>1104.3378091735688</v>
      </c>
      <c r="CH229" s="238">
        <f t="shared" si="26"/>
        <v>232.86401279545433</v>
      </c>
      <c r="CI229" s="239">
        <f t="shared" si="206"/>
        <v>222357.0704343392</v>
      </c>
      <c r="CJ229" s="1"/>
      <c r="CK229" s="246">
        <f>VLOOKUP(CN229,[2]תחזיות!$B$4:$E$1000,3)</f>
        <v>3.2434243478260759E-2</v>
      </c>
      <c r="CL229" s="134">
        <f t="shared" si="27"/>
        <v>2.2861869565217298E-3</v>
      </c>
      <c r="CM229" s="3">
        <f t="shared" si="207"/>
        <v>5354</v>
      </c>
      <c r="CN229" s="237">
        <v>177</v>
      </c>
      <c r="CO229" s="238">
        <f t="shared" si="208"/>
        <v>58441.501656711247</v>
      </c>
      <c r="CP229" s="238">
        <f t="shared" si="223"/>
        <v>1193.2851462526862</v>
      </c>
      <c r="CQ229" s="238">
        <f t="shared" si="28"/>
        <v>1059.67694744557</v>
      </c>
      <c r="CR229" s="238">
        <f t="shared" si="29"/>
        <v>133.60819880711631</v>
      </c>
      <c r="CS229" s="239">
        <f t="shared" si="209"/>
        <v>202970.24272699386</v>
      </c>
      <c r="CT229" s="1"/>
      <c r="CU229" s="237">
        <v>177</v>
      </c>
      <c r="CV229" s="238">
        <f t="shared" si="231"/>
        <v>110178.61718698658</v>
      </c>
      <c r="CW229" s="238">
        <f t="shared" si="231"/>
        <v>4659.8318556930208</v>
      </c>
      <c r="CX229" s="238">
        <f t="shared" si="231"/>
        <v>4383.6109927330072</v>
      </c>
      <c r="CY229" s="238">
        <f t="shared" si="231"/>
        <v>276.22086296001333</v>
      </c>
      <c r="CZ229" s="238">
        <f t="shared" si="231"/>
        <v>810315.63079232594</v>
      </c>
      <c r="DB229" s="237">
        <v>177</v>
      </c>
      <c r="DC229" s="238">
        <f t="shared" si="232"/>
        <v>113789.2754979555</v>
      </c>
      <c r="DD229" s="238">
        <f t="shared" si="232"/>
        <v>4800.5083944851176</v>
      </c>
      <c r="DE229" s="238">
        <f t="shared" si="232"/>
        <v>4451.8968413039884</v>
      </c>
      <c r="DF229" s="238">
        <f t="shared" si="232"/>
        <v>348.61155318112947</v>
      </c>
      <c r="DG229" s="238">
        <f t="shared" si="232"/>
        <v>827644.18347771093</v>
      </c>
      <c r="DH229" s="247"/>
      <c r="DI229" s="237">
        <v>177</v>
      </c>
      <c r="DJ229" s="238">
        <f t="shared" si="233"/>
        <v>108902.19827920164</v>
      </c>
      <c r="DK229" s="238">
        <f t="shared" si="233"/>
        <v>4616.9731977976071</v>
      </c>
      <c r="DL229" s="238">
        <f t="shared" si="233"/>
        <v>4367.8622901455719</v>
      </c>
      <c r="DM229" s="238">
        <f t="shared" si="233"/>
        <v>249.11090765203511</v>
      </c>
      <c r="DN229" s="238">
        <f t="shared" si="233"/>
        <v>805184.14547527465</v>
      </c>
      <c r="DP229" s="3">
        <f t="shared" si="210"/>
        <v>5354</v>
      </c>
      <c r="DQ229" s="237">
        <v>177</v>
      </c>
      <c r="DR229" s="238">
        <f t="shared" si="211"/>
        <v>0</v>
      </c>
      <c r="DS229" s="238">
        <f t="shared" si="212"/>
        <v>0</v>
      </c>
      <c r="DT229" s="238">
        <f t="shared" si="33"/>
        <v>0</v>
      </c>
      <c r="DU229" s="238">
        <f t="shared" si="213"/>
        <v>0</v>
      </c>
      <c r="DV229" s="239">
        <f t="shared" si="224"/>
        <v>0</v>
      </c>
      <c r="DX229" s="241">
        <f t="shared" si="173"/>
        <v>5.0099999999999999E-2</v>
      </c>
      <c r="DY229" s="241">
        <f t="shared" si="214"/>
        <v>4.1749999999999999E-3</v>
      </c>
      <c r="DZ229" s="237">
        <v>177</v>
      </c>
      <c r="EA229" s="242">
        <f t="shared" si="225"/>
        <v>0</v>
      </c>
      <c r="EB229" s="242">
        <f t="shared" si="226"/>
        <v>0</v>
      </c>
      <c r="EC229" s="242">
        <f t="shared" si="34"/>
        <v>0</v>
      </c>
      <c r="ED229" s="242">
        <f t="shared" si="177"/>
        <v>0</v>
      </c>
      <c r="EE229" s="243">
        <f t="shared" si="215"/>
        <v>0</v>
      </c>
      <c r="EF229" s="248"/>
      <c r="EG229" s="241">
        <f t="shared" si="174"/>
        <v>5.4599999999999996E-2</v>
      </c>
      <c r="EH229" s="241">
        <f t="shared" si="216"/>
        <v>4.5499999999999994E-3</v>
      </c>
      <c r="EI229" s="237">
        <v>177</v>
      </c>
      <c r="EJ229" s="242">
        <f t="shared" si="227"/>
        <v>0</v>
      </c>
      <c r="EK229" s="242">
        <f t="shared" si="228"/>
        <v>0</v>
      </c>
      <c r="EL229" s="242">
        <f t="shared" si="36"/>
        <v>0</v>
      </c>
      <c r="EM229" s="242">
        <f t="shared" si="178"/>
        <v>0</v>
      </c>
      <c r="EN229" s="243">
        <f t="shared" si="217"/>
        <v>0</v>
      </c>
      <c r="EO229" s="248"/>
      <c r="EP229" s="241">
        <f t="shared" si="175"/>
        <v>3.4599999999999999E-2</v>
      </c>
      <c r="EQ229" s="241">
        <f t="shared" si="218"/>
        <v>2.8833333333333332E-3</v>
      </c>
      <c r="ER229" s="237">
        <v>177</v>
      </c>
      <c r="ES229" s="242">
        <f t="shared" si="229"/>
        <v>0</v>
      </c>
      <c r="ET229" s="242">
        <f t="shared" si="230"/>
        <v>0</v>
      </c>
      <c r="EU229" s="242">
        <f t="shared" si="38"/>
        <v>0</v>
      </c>
      <c r="EV229" s="242">
        <f t="shared" si="179"/>
        <v>0</v>
      </c>
      <c r="EW229" s="243">
        <f t="shared" si="219"/>
        <v>0</v>
      </c>
    </row>
    <row r="230" spans="1:153" ht="14.25" customHeight="1" thickBot="1" x14ac:dyDescent="0.25">
      <c r="A230" s="3">
        <f t="shared" si="180"/>
        <v>5385</v>
      </c>
      <c r="B230" s="237">
        <v>178</v>
      </c>
      <c r="C230" s="238">
        <f t="shared" si="181"/>
        <v>46319.772648583814</v>
      </c>
      <c r="D230" s="238">
        <f t="shared" si="5"/>
        <v>3145.2470524113855</v>
      </c>
      <c r="E230" s="238">
        <f t="shared" si="6"/>
        <v>3038.4542432493731</v>
      </c>
      <c r="F230" s="238">
        <f t="shared" si="7"/>
        <v>106.79280916201242</v>
      </c>
      <c r="G230" s="239">
        <f t="shared" si="182"/>
        <v>559853.97532922588</v>
      </c>
      <c r="I230" s="240">
        <f>VLOOKUP(K230,[2]תחזיות!$B$4:$H$1000,5)</f>
        <v>1.2970300000000087E-2</v>
      </c>
      <c r="J230" s="134">
        <f t="shared" si="8"/>
        <v>1.0808583333333406E-3</v>
      </c>
      <c r="K230" s="237">
        <v>178</v>
      </c>
      <c r="L230" s="242">
        <f t="shared" si="183"/>
        <v>846.48148950891334</v>
      </c>
      <c r="M230" s="242">
        <f t="shared" si="44"/>
        <v>283.03616867803805</v>
      </c>
      <c r="N230" s="242">
        <f t="shared" si="9"/>
        <v>281.7233385901423</v>
      </c>
      <c r="O230" s="242">
        <f t="shared" si="10"/>
        <v>1.3128300878957675</v>
      </c>
      <c r="P230" s="243">
        <f t="shared" si="184"/>
        <v>46127.453769341875</v>
      </c>
      <c r="Q230" s="244"/>
      <c r="R230" s="240">
        <f>VLOOKUP(T230,[2]תחזיות!$B$4:$H$1000,7)</f>
        <v>2.2049510000000147E-2</v>
      </c>
      <c r="S230" s="134">
        <f t="shared" si="11"/>
        <v>1.837459166666679E-3</v>
      </c>
      <c r="T230" s="237">
        <v>178</v>
      </c>
      <c r="U230" s="242">
        <f t="shared" si="185"/>
        <v>952.9743123340329</v>
      </c>
      <c r="V230" s="242">
        <f t="shared" si="47"/>
        <v>318.6439414854712</v>
      </c>
      <c r="W230" s="242">
        <f t="shared" si="12"/>
        <v>317.16594891773093</v>
      </c>
      <c r="X230" s="242">
        <f t="shared" si="48"/>
        <v>1.4779925677402816</v>
      </c>
      <c r="Y230" s="243">
        <f t="shared" si="186"/>
        <v>48897.028708042715</v>
      </c>
      <c r="Z230" s="245"/>
      <c r="AA230" s="240">
        <f>VLOOKUP(AC230,[2]תחזיות!$B$4:$H$1000,6)</f>
        <v>1.1791181818181897E-2</v>
      </c>
      <c r="AB230" s="134">
        <f t="shared" si="13"/>
        <v>9.8259848484849133E-4</v>
      </c>
      <c r="AC230" s="237">
        <v>178</v>
      </c>
      <c r="AD230" s="242">
        <f t="shared" si="187"/>
        <v>833.55687892388175</v>
      </c>
      <c r="AE230" s="242">
        <f t="shared" si="51"/>
        <v>278.71459483740364</v>
      </c>
      <c r="AF230" s="242">
        <f t="shared" si="14"/>
        <v>277.42180986314668</v>
      </c>
      <c r="AG230" s="242">
        <f t="shared" si="52"/>
        <v>1.2927849742569455</v>
      </c>
      <c r="AH230" s="243">
        <f t="shared" si="188"/>
        <v>45783.889066303775</v>
      </c>
      <c r="AI230" s="245"/>
      <c r="AJ230" s="241">
        <f t="shared" si="171"/>
        <v>4.2819999999999997E-2</v>
      </c>
      <c r="AK230" s="241">
        <f t="shared" si="189"/>
        <v>3.5683333333333331E-3</v>
      </c>
      <c r="AL230" s="240">
        <f>VLOOKUP(AN230,[2]תחזיות!$B$4:$H$1000,5)</f>
        <v>1.2970300000000087E-2</v>
      </c>
      <c r="AM230" s="134">
        <f t="shared" si="176"/>
        <v>1.0808583333333406E-3</v>
      </c>
      <c r="AN230" s="237">
        <v>178</v>
      </c>
      <c r="AO230" s="242">
        <f t="shared" si="190"/>
        <v>0</v>
      </c>
      <c r="AP230" s="242">
        <f t="shared" si="220"/>
        <v>0</v>
      </c>
      <c r="AQ230" s="242">
        <f t="shared" si="16"/>
        <v>0</v>
      </c>
      <c r="AR230" s="242">
        <f t="shared" si="191"/>
        <v>0</v>
      </c>
      <c r="AS230" s="243">
        <f t="shared" si="192"/>
        <v>0</v>
      </c>
      <c r="AT230" s="244"/>
      <c r="AU230" s="241">
        <f t="shared" si="172"/>
        <v>4.7620000000000003E-2</v>
      </c>
      <c r="AV230" s="241">
        <f t="shared" si="193"/>
        <v>3.9683333333333333E-3</v>
      </c>
      <c r="AW230" s="240">
        <f>VLOOKUP(AY230,[2]תחזיות!$B$4:$H$1000,7)</f>
        <v>2.2049510000000147E-2</v>
      </c>
      <c r="AX230" s="134">
        <f t="shared" si="17"/>
        <v>1.837459166666679E-3</v>
      </c>
      <c r="AY230" s="237">
        <v>178</v>
      </c>
      <c r="AZ230" s="242">
        <f t="shared" si="194"/>
        <v>0</v>
      </c>
      <c r="BA230" s="242">
        <f t="shared" si="221"/>
        <v>0</v>
      </c>
      <c r="BB230" s="242">
        <f t="shared" si="18"/>
        <v>0</v>
      </c>
      <c r="BC230" s="242">
        <f t="shared" si="195"/>
        <v>0</v>
      </c>
      <c r="BD230" s="243">
        <f t="shared" si="196"/>
        <v>0</v>
      </c>
      <c r="BE230" s="245"/>
      <c r="BF230" s="245"/>
      <c r="BG230" s="245"/>
      <c r="BH230" s="240">
        <f>VLOOKUP(BJ230,[2]תחזיות!$B$4:$H$1000,6)</f>
        <v>1.1791181818181897E-2</v>
      </c>
      <c r="BI230" s="134">
        <f t="shared" si="19"/>
        <v>9.8259848484849133E-4</v>
      </c>
      <c r="BJ230" s="237">
        <v>178</v>
      </c>
      <c r="BK230" s="242">
        <f t="shared" si="197"/>
        <v>0</v>
      </c>
      <c r="BL230" s="242">
        <f t="shared" si="222"/>
        <v>0</v>
      </c>
      <c r="BM230" s="242">
        <f t="shared" si="20"/>
        <v>0</v>
      </c>
      <c r="BN230" s="242">
        <f t="shared" si="65"/>
        <v>0</v>
      </c>
      <c r="BO230" s="243">
        <f t="shared" si="198"/>
        <v>0</v>
      </c>
      <c r="BP230" s="245"/>
      <c r="BQ230" s="246">
        <f>VLOOKUP(BT230,[2]תחזיות!$B$4:$E$1000,2)</f>
        <v>3.7415379999999866E-2</v>
      </c>
      <c r="BR230" s="134">
        <f t="shared" si="21"/>
        <v>2.7012816666666557E-3</v>
      </c>
      <c r="BS230" s="3">
        <f t="shared" si="199"/>
        <v>5385</v>
      </c>
      <c r="BT230" s="237">
        <v>178</v>
      </c>
      <c r="BU230" s="238">
        <f t="shared" si="200"/>
        <v>58629.665994894494</v>
      </c>
      <c r="BV230" s="238">
        <f t="shared" si="201"/>
        <v>1232.1561099775115</v>
      </c>
      <c r="BW230" s="238">
        <f t="shared" si="22"/>
        <v>1073.7808681027136</v>
      </c>
      <c r="BX230" s="238">
        <f t="shared" si="23"/>
        <v>158.37524187479795</v>
      </c>
      <c r="BY230" s="239">
        <f t="shared" si="202"/>
        <v>208994.64102482519</v>
      </c>
      <c r="CA230" s="246">
        <f>VLOOKUP(CD230,[2]תחזיות!$B$4:$E$1000,4)</f>
        <v>4.9388301599999823E-2</v>
      </c>
      <c r="CB230" s="134">
        <f t="shared" si="24"/>
        <v>3.6990251333333187E-3</v>
      </c>
      <c r="CC230" s="3">
        <f t="shared" si="203"/>
        <v>5385</v>
      </c>
      <c r="CD230" s="237">
        <v>178</v>
      </c>
      <c r="CE230" s="238">
        <f t="shared" si="204"/>
        <v>62066.379535535205</v>
      </c>
      <c r="CF230" s="238">
        <f t="shared" si="205"/>
        <v>1337.6303204071769</v>
      </c>
      <c r="CG230" s="238">
        <f t="shared" si="25"/>
        <v>1108.0452225702275</v>
      </c>
      <c r="CH230" s="238">
        <f t="shared" si="26"/>
        <v>229.58509783694947</v>
      </c>
      <c r="CI230" s="239">
        <f t="shared" si="206"/>
        <v>223694.70075474639</v>
      </c>
      <c r="CJ230" s="1"/>
      <c r="CK230" s="246">
        <f>VLOOKUP(CN230,[2]תחזיות!$B$4:$E$1000,3)</f>
        <v>3.2535113043478149E-2</v>
      </c>
      <c r="CL230" s="134">
        <f t="shared" si="27"/>
        <v>2.2945927536231789E-3</v>
      </c>
      <c r="CM230" s="3">
        <f t="shared" si="207"/>
        <v>5385</v>
      </c>
      <c r="CN230" s="237">
        <v>178</v>
      </c>
      <c r="CO230" s="238">
        <f t="shared" si="208"/>
        <v>57381.824709265675</v>
      </c>
      <c r="CP230" s="238">
        <f t="shared" si="223"/>
        <v>1193.5404114573068</v>
      </c>
      <c r="CQ230" s="238">
        <f t="shared" si="28"/>
        <v>1061.8724922897504</v>
      </c>
      <c r="CR230" s="238">
        <f t="shared" si="29"/>
        <v>131.66791916755648</v>
      </c>
      <c r="CS230" s="239">
        <f t="shared" si="209"/>
        <v>204163.78313845117</v>
      </c>
      <c r="CT230" s="1"/>
      <c r="CU230" s="237">
        <v>178</v>
      </c>
      <c r="CV230" s="238">
        <f t="shared" si="231"/>
        <v>105795.92013298723</v>
      </c>
      <c r="CW230" s="238">
        <f t="shared" si="231"/>
        <v>4660.4393310669348</v>
      </c>
      <c r="CX230" s="238">
        <f t="shared" si="231"/>
        <v>4393.958449942229</v>
      </c>
      <c r="CY230" s="238">
        <f t="shared" si="231"/>
        <v>266.48088112470612</v>
      </c>
      <c r="CZ230" s="238">
        <f t="shared" si="231"/>
        <v>814976.07012339297</v>
      </c>
      <c r="DB230" s="237">
        <v>178</v>
      </c>
      <c r="DC230" s="238">
        <f t="shared" si="232"/>
        <v>109339.12649645304</v>
      </c>
      <c r="DD230" s="238">
        <f t="shared" si="232"/>
        <v>4801.5213143040337</v>
      </c>
      <c r="DE230" s="238">
        <f t="shared" si="232"/>
        <v>4463.665414737332</v>
      </c>
      <c r="DF230" s="238">
        <f t="shared" si="232"/>
        <v>337.85589956670219</v>
      </c>
      <c r="DG230" s="238">
        <f t="shared" si="232"/>
        <v>832445.70479201502</v>
      </c>
      <c r="DH230" s="247"/>
      <c r="DI230" s="237">
        <v>178</v>
      </c>
      <c r="DJ230" s="238">
        <f t="shared" si="233"/>
        <v>104535.15423677338</v>
      </c>
      <c r="DK230" s="238">
        <f t="shared" si="233"/>
        <v>4617.5020587060962</v>
      </c>
      <c r="DL230" s="238">
        <f t="shared" si="233"/>
        <v>4377.7485454022699</v>
      </c>
      <c r="DM230" s="238">
        <f t="shared" si="233"/>
        <v>239.75351330382586</v>
      </c>
      <c r="DN230" s="238">
        <f t="shared" si="233"/>
        <v>809801.64753398078</v>
      </c>
      <c r="DP230" s="3">
        <f t="shared" si="210"/>
        <v>5385</v>
      </c>
      <c r="DQ230" s="237">
        <v>178</v>
      </c>
      <c r="DR230" s="238">
        <f t="shared" si="211"/>
        <v>0</v>
      </c>
      <c r="DS230" s="238">
        <f t="shared" si="212"/>
        <v>0</v>
      </c>
      <c r="DT230" s="238">
        <f t="shared" si="33"/>
        <v>0</v>
      </c>
      <c r="DU230" s="238">
        <f t="shared" si="213"/>
        <v>0</v>
      </c>
      <c r="DV230" s="239">
        <f t="shared" si="224"/>
        <v>0</v>
      </c>
      <c r="DX230" s="241">
        <f t="shared" si="173"/>
        <v>5.0099999999999999E-2</v>
      </c>
      <c r="DY230" s="241">
        <f t="shared" si="214"/>
        <v>4.1749999999999999E-3</v>
      </c>
      <c r="DZ230" s="237">
        <v>178</v>
      </c>
      <c r="EA230" s="242">
        <f t="shared" si="225"/>
        <v>0</v>
      </c>
      <c r="EB230" s="242">
        <f t="shared" si="226"/>
        <v>0</v>
      </c>
      <c r="EC230" s="242">
        <f t="shared" si="34"/>
        <v>0</v>
      </c>
      <c r="ED230" s="242">
        <f t="shared" si="177"/>
        <v>0</v>
      </c>
      <c r="EE230" s="243">
        <f t="shared" si="215"/>
        <v>0</v>
      </c>
      <c r="EF230" s="248"/>
      <c r="EG230" s="241">
        <f t="shared" si="174"/>
        <v>5.4599999999999996E-2</v>
      </c>
      <c r="EH230" s="241">
        <f t="shared" si="216"/>
        <v>4.5499999999999994E-3</v>
      </c>
      <c r="EI230" s="237">
        <v>178</v>
      </c>
      <c r="EJ230" s="242">
        <f t="shared" si="227"/>
        <v>0</v>
      </c>
      <c r="EK230" s="242">
        <f t="shared" si="228"/>
        <v>0</v>
      </c>
      <c r="EL230" s="242">
        <f t="shared" si="36"/>
        <v>0</v>
      </c>
      <c r="EM230" s="242">
        <f t="shared" si="178"/>
        <v>0</v>
      </c>
      <c r="EN230" s="243">
        <f t="shared" si="217"/>
        <v>0</v>
      </c>
      <c r="EO230" s="248"/>
      <c r="EP230" s="241">
        <f t="shared" si="175"/>
        <v>3.4599999999999999E-2</v>
      </c>
      <c r="EQ230" s="241">
        <f t="shared" si="218"/>
        <v>2.8833333333333332E-3</v>
      </c>
      <c r="ER230" s="237">
        <v>178</v>
      </c>
      <c r="ES230" s="242">
        <f t="shared" si="229"/>
        <v>0</v>
      </c>
      <c r="ET230" s="242">
        <f t="shared" si="230"/>
        <v>0</v>
      </c>
      <c r="EU230" s="242">
        <f t="shared" si="38"/>
        <v>0</v>
      </c>
      <c r="EV230" s="242">
        <f t="shared" si="179"/>
        <v>0</v>
      </c>
      <c r="EW230" s="243">
        <f t="shared" si="219"/>
        <v>0</v>
      </c>
    </row>
    <row r="231" spans="1:153" ht="14.25" customHeight="1" thickBot="1" x14ac:dyDescent="0.25">
      <c r="A231" s="3">
        <f t="shared" si="180"/>
        <v>5415</v>
      </c>
      <c r="B231" s="237">
        <v>179</v>
      </c>
      <c r="C231" s="238">
        <f t="shared" si="181"/>
        <v>43281.318405334438</v>
      </c>
      <c r="D231" s="238">
        <f t="shared" si="5"/>
        <v>3145.2470524113855</v>
      </c>
      <c r="E231" s="238">
        <f t="shared" si="6"/>
        <v>3045.4595683101979</v>
      </c>
      <c r="F231" s="238">
        <f t="shared" si="7"/>
        <v>99.787484101187488</v>
      </c>
      <c r="G231" s="239">
        <f t="shared" si="182"/>
        <v>562999.22238163732</v>
      </c>
      <c r="I231" s="240">
        <f>VLOOKUP(K231,[2]תחזיות!$B$4:$H$1000,5)</f>
        <v>1.2983300000000088E-2</v>
      </c>
      <c r="J231" s="134">
        <f t="shared" si="8"/>
        <v>1.081941666666674E-3</v>
      </c>
      <c r="K231" s="237">
        <v>179</v>
      </c>
      <c r="L231" s="242">
        <f t="shared" si="183"/>
        <v>565.36918629383968</v>
      </c>
      <c r="M231" s="242">
        <f t="shared" si="44"/>
        <v>283.34239730210453</v>
      </c>
      <c r="N231" s="242">
        <f t="shared" si="9"/>
        <v>282.46555157336178</v>
      </c>
      <c r="O231" s="242">
        <f t="shared" si="10"/>
        <v>0.87684572874276012</v>
      </c>
      <c r="P231" s="243">
        <f t="shared" si="184"/>
        <v>46410.796166643981</v>
      </c>
      <c r="Q231" s="244"/>
      <c r="R231" s="240">
        <f>VLOOKUP(T231,[2]תחזיות!$B$4:$H$1000,7)</f>
        <v>2.2071610000000148E-2</v>
      </c>
      <c r="S231" s="134">
        <f t="shared" si="11"/>
        <v>1.8393008333333456E-3</v>
      </c>
      <c r="T231" s="237">
        <v>179</v>
      </c>
      <c r="U231" s="242">
        <f t="shared" si="185"/>
        <v>636.97780626897384</v>
      </c>
      <c r="V231" s="242">
        <f t="shared" si="47"/>
        <v>319.230023552582</v>
      </c>
      <c r="W231" s="242">
        <f t="shared" si="12"/>
        <v>318.24211815860002</v>
      </c>
      <c r="X231" s="242">
        <f t="shared" si="48"/>
        <v>0.98790539398197275</v>
      </c>
      <c r="Y231" s="243">
        <f t="shared" si="186"/>
        <v>49216.258731595299</v>
      </c>
      <c r="Z231" s="245"/>
      <c r="AA231" s="240">
        <f>VLOOKUP(AC231,[2]תחזיות!$B$4:$H$1000,6)</f>
        <v>1.1803000000000079E-2</v>
      </c>
      <c r="AB231" s="134">
        <f t="shared" si="13"/>
        <v>9.8358333333333999E-4</v>
      </c>
      <c r="AC231" s="237">
        <v>179</v>
      </c>
      <c r="AD231" s="242">
        <f t="shared" si="187"/>
        <v>556.68207424574541</v>
      </c>
      <c r="AE231" s="242">
        <f t="shared" si="51"/>
        <v>278.98873386764251</v>
      </c>
      <c r="AF231" s="242">
        <f t="shared" si="14"/>
        <v>278.12536120619654</v>
      </c>
      <c r="AG231" s="242">
        <f t="shared" si="52"/>
        <v>0.86337266144594726</v>
      </c>
      <c r="AH231" s="243">
        <f t="shared" si="188"/>
        <v>46062.877800171416</v>
      </c>
      <c r="AI231" s="245"/>
      <c r="AJ231" s="241">
        <f t="shared" si="171"/>
        <v>4.2819999999999997E-2</v>
      </c>
      <c r="AK231" s="241">
        <f t="shared" si="189"/>
        <v>3.5683333333333331E-3</v>
      </c>
      <c r="AL231" s="240">
        <f>VLOOKUP(AN231,[2]תחזיות!$B$4:$H$1000,5)</f>
        <v>1.2983300000000088E-2</v>
      </c>
      <c r="AM231" s="134">
        <f t="shared" si="176"/>
        <v>1.081941666666674E-3</v>
      </c>
      <c r="AN231" s="237">
        <v>179</v>
      </c>
      <c r="AO231" s="242">
        <f t="shared" si="190"/>
        <v>0</v>
      </c>
      <c r="AP231" s="242">
        <f t="shared" si="220"/>
        <v>0</v>
      </c>
      <c r="AQ231" s="242">
        <f t="shared" si="16"/>
        <v>0</v>
      </c>
      <c r="AR231" s="242">
        <f t="shared" si="191"/>
        <v>0</v>
      </c>
      <c r="AS231" s="243">
        <f t="shared" si="192"/>
        <v>0</v>
      </c>
      <c r="AT231" s="244"/>
      <c r="AU231" s="241">
        <f t="shared" si="172"/>
        <v>4.7620000000000003E-2</v>
      </c>
      <c r="AV231" s="241">
        <f t="shared" si="193"/>
        <v>3.9683333333333333E-3</v>
      </c>
      <c r="AW231" s="240">
        <f>VLOOKUP(AY231,[2]תחזיות!$B$4:$H$1000,7)</f>
        <v>2.2071610000000148E-2</v>
      </c>
      <c r="AX231" s="134">
        <f t="shared" si="17"/>
        <v>1.8393008333333456E-3</v>
      </c>
      <c r="AY231" s="237">
        <v>179</v>
      </c>
      <c r="AZ231" s="242">
        <f t="shared" si="194"/>
        <v>0</v>
      </c>
      <c r="BA231" s="242">
        <f t="shared" si="221"/>
        <v>0</v>
      </c>
      <c r="BB231" s="242">
        <f t="shared" si="18"/>
        <v>0</v>
      </c>
      <c r="BC231" s="242">
        <f t="shared" si="195"/>
        <v>0</v>
      </c>
      <c r="BD231" s="243">
        <f t="shared" si="196"/>
        <v>0</v>
      </c>
      <c r="BE231" s="245"/>
      <c r="BF231" s="245"/>
      <c r="BG231" s="245"/>
      <c r="BH231" s="240">
        <f>VLOOKUP(BJ231,[2]תחזיות!$B$4:$H$1000,6)</f>
        <v>1.1803000000000079E-2</v>
      </c>
      <c r="BI231" s="134">
        <f t="shared" si="19"/>
        <v>9.8358333333333999E-4</v>
      </c>
      <c r="BJ231" s="237">
        <v>179</v>
      </c>
      <c r="BK231" s="242">
        <f t="shared" si="197"/>
        <v>0</v>
      </c>
      <c r="BL231" s="242">
        <f t="shared" si="222"/>
        <v>0</v>
      </c>
      <c r="BM231" s="242">
        <f t="shared" si="20"/>
        <v>0</v>
      </c>
      <c r="BN231" s="242">
        <f t="shared" si="65"/>
        <v>0</v>
      </c>
      <c r="BO231" s="243">
        <f t="shared" si="198"/>
        <v>0</v>
      </c>
      <c r="BP231" s="245"/>
      <c r="BQ231" s="246">
        <f>VLOOKUP(BT231,[2]תחזיות!$B$4:$E$1000,2)</f>
        <v>3.7531379999999864E-2</v>
      </c>
      <c r="BR231" s="134">
        <f t="shared" si="21"/>
        <v>2.7109483333333222E-3</v>
      </c>
      <c r="BS231" s="3">
        <f t="shared" si="199"/>
        <v>5415</v>
      </c>
      <c r="BT231" s="237">
        <v>179</v>
      </c>
      <c r="BU231" s="238">
        <f t="shared" si="200"/>
        <v>57555.885126791778</v>
      </c>
      <c r="BV231" s="238">
        <f t="shared" si="201"/>
        <v>1232.4523692228013</v>
      </c>
      <c r="BW231" s="238">
        <f t="shared" si="22"/>
        <v>1076.4213383648009</v>
      </c>
      <c r="BX231" s="238">
        <f t="shared" si="23"/>
        <v>156.03103085800032</v>
      </c>
      <c r="BY231" s="239">
        <f t="shared" si="202"/>
        <v>210227.09339404799</v>
      </c>
      <c r="CA231" s="246">
        <f>VLOOKUP(CD231,[2]תחזיות!$B$4:$E$1000,4)</f>
        <v>4.9541421599999823E-2</v>
      </c>
      <c r="CB231" s="134">
        <f t="shared" si="24"/>
        <v>3.7117851333333188E-3</v>
      </c>
      <c r="CC231" s="3">
        <f t="shared" si="203"/>
        <v>5415</v>
      </c>
      <c r="CD231" s="237">
        <v>179</v>
      </c>
      <c r="CE231" s="238">
        <f t="shared" si="204"/>
        <v>60958.33431296498</v>
      </c>
      <c r="CF231" s="238">
        <f t="shared" si="205"/>
        <v>1338.0509275730549</v>
      </c>
      <c r="CG231" s="238">
        <f t="shared" si="25"/>
        <v>1111.7866885174292</v>
      </c>
      <c r="CH231" s="238">
        <f t="shared" si="26"/>
        <v>226.26423905562575</v>
      </c>
      <c r="CI231" s="239">
        <f t="shared" si="206"/>
        <v>225032.75168231945</v>
      </c>
      <c r="CJ231" s="1"/>
      <c r="CK231" s="246">
        <f>VLOOKUP(CN231,[2]תחזיות!$B$4:$E$1000,3)</f>
        <v>3.2635982608695539E-2</v>
      </c>
      <c r="CL231" s="134">
        <f t="shared" si="27"/>
        <v>2.3029985507246283E-3</v>
      </c>
      <c r="CM231" s="3">
        <f t="shared" si="207"/>
        <v>5415</v>
      </c>
      <c r="CN231" s="237">
        <v>179</v>
      </c>
      <c r="CO231" s="238">
        <f t="shared" si="208"/>
        <v>56319.952216975922</v>
      </c>
      <c r="CP231" s="238">
        <f t="shared" si="223"/>
        <v>1193.7908984624626</v>
      </c>
      <c r="CQ231" s="238">
        <f t="shared" si="28"/>
        <v>1064.0861301298867</v>
      </c>
      <c r="CR231" s="238">
        <f t="shared" si="29"/>
        <v>129.70476833257587</v>
      </c>
      <c r="CS231" s="239">
        <f t="shared" si="209"/>
        <v>205357.57403691363</v>
      </c>
      <c r="CT231" s="1"/>
      <c r="CU231" s="237">
        <v>179</v>
      </c>
      <c r="CV231" s="238">
        <f t="shared" si="231"/>
        <v>101402.57271842007</v>
      </c>
      <c r="CW231" s="238">
        <f t="shared" si="231"/>
        <v>4661.0418189362917</v>
      </c>
      <c r="CX231" s="238">
        <f t="shared" si="231"/>
        <v>4404.3464582483612</v>
      </c>
      <c r="CY231" s="238">
        <f t="shared" si="231"/>
        <v>256.69536068793059</v>
      </c>
      <c r="CZ231" s="238">
        <f t="shared" si="231"/>
        <v>819637.11194232921</v>
      </c>
      <c r="DB231" s="237">
        <v>179</v>
      </c>
      <c r="DC231" s="238">
        <f t="shared" si="232"/>
        <v>104876.63052456839</v>
      </c>
      <c r="DD231" s="238">
        <f t="shared" si="232"/>
        <v>4802.5280035370224</v>
      </c>
      <c r="DE231" s="238">
        <f t="shared" si="232"/>
        <v>4475.4883749862274</v>
      </c>
      <c r="DF231" s="238">
        <f t="shared" si="232"/>
        <v>327.03962855079521</v>
      </c>
      <c r="DG231" s="238">
        <f t="shared" si="232"/>
        <v>837248.23279555212</v>
      </c>
      <c r="DH231" s="247"/>
      <c r="DI231" s="237">
        <v>179</v>
      </c>
      <c r="DJ231" s="238">
        <f t="shared" si="233"/>
        <v>100157.95269655611</v>
      </c>
      <c r="DK231" s="238">
        <f t="shared" si="233"/>
        <v>4618.0266847414905</v>
      </c>
      <c r="DL231" s="238">
        <f t="shared" si="233"/>
        <v>4387.6710596462808</v>
      </c>
      <c r="DM231" s="238">
        <f t="shared" si="233"/>
        <v>230.35562509520929</v>
      </c>
      <c r="DN231" s="238">
        <f t="shared" si="233"/>
        <v>814419.67421872239</v>
      </c>
      <c r="DP231" s="3">
        <f t="shared" si="210"/>
        <v>5415</v>
      </c>
      <c r="DQ231" s="237">
        <v>179</v>
      </c>
      <c r="DR231" s="238">
        <f t="shared" si="211"/>
        <v>0</v>
      </c>
      <c r="DS231" s="238">
        <f t="shared" si="212"/>
        <v>0</v>
      </c>
      <c r="DT231" s="238">
        <f t="shared" si="33"/>
        <v>0</v>
      </c>
      <c r="DU231" s="238">
        <f t="shared" si="213"/>
        <v>0</v>
      </c>
      <c r="DV231" s="239">
        <f t="shared" si="224"/>
        <v>0</v>
      </c>
      <c r="DX231" s="241">
        <f t="shared" si="173"/>
        <v>5.0099999999999999E-2</v>
      </c>
      <c r="DY231" s="241">
        <f t="shared" si="214"/>
        <v>4.1749999999999999E-3</v>
      </c>
      <c r="DZ231" s="237">
        <v>179</v>
      </c>
      <c r="EA231" s="242">
        <f t="shared" si="225"/>
        <v>0</v>
      </c>
      <c r="EB231" s="242">
        <f t="shared" si="226"/>
        <v>0</v>
      </c>
      <c r="EC231" s="242">
        <f t="shared" si="34"/>
        <v>0</v>
      </c>
      <c r="ED231" s="242">
        <f t="shared" si="177"/>
        <v>0</v>
      </c>
      <c r="EE231" s="243">
        <f t="shared" si="215"/>
        <v>0</v>
      </c>
      <c r="EF231" s="248"/>
      <c r="EG231" s="241">
        <f t="shared" si="174"/>
        <v>5.4599999999999996E-2</v>
      </c>
      <c r="EH231" s="241">
        <f t="shared" si="216"/>
        <v>4.5499999999999994E-3</v>
      </c>
      <c r="EI231" s="237">
        <v>179</v>
      </c>
      <c r="EJ231" s="242">
        <f t="shared" si="227"/>
        <v>0</v>
      </c>
      <c r="EK231" s="242">
        <f t="shared" si="228"/>
        <v>0</v>
      </c>
      <c r="EL231" s="242">
        <f t="shared" si="36"/>
        <v>0</v>
      </c>
      <c r="EM231" s="242">
        <f t="shared" si="178"/>
        <v>0</v>
      </c>
      <c r="EN231" s="243">
        <f t="shared" si="217"/>
        <v>0</v>
      </c>
      <c r="EO231" s="248"/>
      <c r="EP231" s="241">
        <f t="shared" si="175"/>
        <v>3.4599999999999999E-2</v>
      </c>
      <c r="EQ231" s="241">
        <f t="shared" si="218"/>
        <v>2.8833333333333332E-3</v>
      </c>
      <c r="ER231" s="237">
        <v>179</v>
      </c>
      <c r="ES231" s="242">
        <f t="shared" si="229"/>
        <v>0</v>
      </c>
      <c r="ET231" s="242">
        <f t="shared" si="230"/>
        <v>0</v>
      </c>
      <c r="EU231" s="242">
        <f t="shared" si="38"/>
        <v>0</v>
      </c>
      <c r="EV231" s="242">
        <f t="shared" si="179"/>
        <v>0</v>
      </c>
      <c r="EW231" s="243">
        <f t="shared" si="219"/>
        <v>0</v>
      </c>
    </row>
    <row r="232" spans="1:153" ht="14.25" customHeight="1" thickBot="1" x14ac:dyDescent="0.25">
      <c r="A232" s="3">
        <f t="shared" si="180"/>
        <v>5446</v>
      </c>
      <c r="B232" s="237">
        <v>180</v>
      </c>
      <c r="C232" s="238">
        <f t="shared" si="181"/>
        <v>40235.858837024236</v>
      </c>
      <c r="D232" s="238">
        <f t="shared" si="5"/>
        <v>3145.2470524113855</v>
      </c>
      <c r="E232" s="238">
        <f t="shared" si="6"/>
        <v>3052.4810445371354</v>
      </c>
      <c r="F232" s="238">
        <f t="shared" si="7"/>
        <v>92.766007874250093</v>
      </c>
      <c r="G232" s="239">
        <f t="shared" si="182"/>
        <v>566144.46943404875</v>
      </c>
      <c r="I232" s="240">
        <f>VLOOKUP(K232,[2]תחזיות!$B$4:$H$1000,5)</f>
        <v>1.2996300000000089E-2</v>
      </c>
      <c r="J232" s="134">
        <f t="shared" si="8"/>
        <v>1.0830250000000074E-3</v>
      </c>
      <c r="K232" s="237">
        <v>180</v>
      </c>
      <c r="L232" s="242">
        <f t="shared" si="183"/>
        <v>283.21002642947104</v>
      </c>
      <c r="M232" s="242">
        <f t="shared" si="44"/>
        <v>283.64926420194263</v>
      </c>
      <c r="N232" s="242">
        <f t="shared" si="9"/>
        <v>283.21002642947099</v>
      </c>
      <c r="O232" s="242">
        <f t="shared" si="10"/>
        <v>0.43923777247163309</v>
      </c>
      <c r="P232" s="243">
        <f t="shared" si="184"/>
        <v>46694.445430845924</v>
      </c>
      <c r="Q232" s="244"/>
      <c r="R232" s="240">
        <f>VLOOKUP(T232,[2]תחזיות!$B$4:$H$1000,7)</f>
        <v>2.2093710000000152E-2</v>
      </c>
      <c r="S232" s="134">
        <f t="shared" si="11"/>
        <v>1.8411425000000126E-3</v>
      </c>
      <c r="T232" s="237">
        <v>180</v>
      </c>
      <c r="U232" s="242">
        <f t="shared" si="185"/>
        <v>319.3225259320206</v>
      </c>
      <c r="V232" s="242">
        <f t="shared" si="47"/>
        <v>319.81777151622072</v>
      </c>
      <c r="W232" s="242">
        <f t="shared" si="12"/>
        <v>319.3225259320206</v>
      </c>
      <c r="X232" s="242">
        <f t="shared" si="48"/>
        <v>0.49524558420012427</v>
      </c>
      <c r="Y232" s="243">
        <f t="shared" si="186"/>
        <v>49536.076503111522</v>
      </c>
      <c r="Z232" s="245"/>
      <c r="AA232" s="240">
        <f>VLOOKUP(AC232,[2]תחזיות!$B$4:$H$1000,6)</f>
        <v>1.1814818181818261E-2</v>
      </c>
      <c r="AB232" s="134">
        <f t="shared" si="13"/>
        <v>9.8456818181818844E-4</v>
      </c>
      <c r="AC232" s="237">
        <v>180</v>
      </c>
      <c r="AD232" s="242">
        <f t="shared" si="187"/>
        <v>278.83097111603945</v>
      </c>
      <c r="AE232" s="242">
        <f t="shared" si="51"/>
        <v>279.2634172980944</v>
      </c>
      <c r="AF232" s="242">
        <f t="shared" si="14"/>
        <v>278.83097111603945</v>
      </c>
      <c r="AG232" s="242">
        <f t="shared" si="52"/>
        <v>0.43244618205496832</v>
      </c>
      <c r="AH232" s="243">
        <f t="shared" si="188"/>
        <v>46342.141217469514</v>
      </c>
      <c r="AI232" s="245"/>
      <c r="AJ232" s="241">
        <f t="shared" si="171"/>
        <v>4.2819999999999997E-2</v>
      </c>
      <c r="AK232" s="241">
        <f t="shared" si="189"/>
        <v>3.5683333333333331E-3</v>
      </c>
      <c r="AL232" s="240">
        <f>VLOOKUP(AN232,[2]תחזיות!$B$4:$H$1000,5)</f>
        <v>1.2996300000000089E-2</v>
      </c>
      <c r="AM232" s="134">
        <f t="shared" si="176"/>
        <v>1.0830250000000074E-3</v>
      </c>
      <c r="AN232" s="237">
        <v>180</v>
      </c>
      <c r="AO232" s="242">
        <f t="shared" si="190"/>
        <v>0</v>
      </c>
      <c r="AP232" s="242">
        <f t="shared" si="220"/>
        <v>0</v>
      </c>
      <c r="AQ232" s="242">
        <f t="shared" si="16"/>
        <v>0</v>
      </c>
      <c r="AR232" s="242">
        <f t="shared" si="191"/>
        <v>0</v>
      </c>
      <c r="AS232" s="243">
        <f t="shared" si="192"/>
        <v>0</v>
      </c>
      <c r="AT232" s="244"/>
      <c r="AU232" s="241">
        <f t="shared" si="172"/>
        <v>4.7620000000000003E-2</v>
      </c>
      <c r="AV232" s="241">
        <f t="shared" si="193"/>
        <v>3.9683333333333333E-3</v>
      </c>
      <c r="AW232" s="240">
        <f>VLOOKUP(AY232,[2]תחזיות!$B$4:$H$1000,7)</f>
        <v>2.2093710000000152E-2</v>
      </c>
      <c r="AX232" s="134">
        <f t="shared" si="17"/>
        <v>1.8411425000000126E-3</v>
      </c>
      <c r="AY232" s="237">
        <v>180</v>
      </c>
      <c r="AZ232" s="242">
        <f t="shared" si="194"/>
        <v>0</v>
      </c>
      <c r="BA232" s="242">
        <f t="shared" si="221"/>
        <v>0</v>
      </c>
      <c r="BB232" s="242">
        <f t="shared" si="18"/>
        <v>0</v>
      </c>
      <c r="BC232" s="242">
        <f t="shared" si="195"/>
        <v>0</v>
      </c>
      <c r="BD232" s="243">
        <f t="shared" si="196"/>
        <v>0</v>
      </c>
      <c r="BE232" s="245"/>
      <c r="BF232" s="245"/>
      <c r="BG232" s="245"/>
      <c r="BH232" s="240">
        <f>VLOOKUP(BJ232,[2]תחזיות!$B$4:$H$1000,6)</f>
        <v>1.1814818181818261E-2</v>
      </c>
      <c r="BI232" s="134">
        <f t="shared" si="19"/>
        <v>9.8456818181818844E-4</v>
      </c>
      <c r="BJ232" s="237">
        <v>180</v>
      </c>
      <c r="BK232" s="242">
        <f t="shared" si="197"/>
        <v>0</v>
      </c>
      <c r="BL232" s="242">
        <f t="shared" si="222"/>
        <v>0</v>
      </c>
      <c r="BM232" s="242">
        <f t="shared" si="20"/>
        <v>0</v>
      </c>
      <c r="BN232" s="242">
        <f t="shared" si="65"/>
        <v>0</v>
      </c>
      <c r="BO232" s="243">
        <f t="shared" si="198"/>
        <v>0</v>
      </c>
      <c r="BP232" s="245"/>
      <c r="BQ232" s="246">
        <f>VLOOKUP(BT232,[2]תחזיות!$B$4:$E$1000,2)</f>
        <v>3.7647379999999862E-2</v>
      </c>
      <c r="BR232" s="134">
        <f t="shared" si="21"/>
        <v>2.7206149999999887E-3</v>
      </c>
      <c r="BS232" s="3">
        <f t="shared" si="199"/>
        <v>5446</v>
      </c>
      <c r="BT232" s="237">
        <v>180</v>
      </c>
      <c r="BU232" s="238">
        <f t="shared" si="200"/>
        <v>56479.463788426976</v>
      </c>
      <c r="BV232" s="238">
        <f t="shared" si="201"/>
        <v>1232.7429966207346</v>
      </c>
      <c r="BW232" s="238">
        <f t="shared" si="22"/>
        <v>1079.084120245984</v>
      </c>
      <c r="BX232" s="238">
        <f t="shared" si="23"/>
        <v>153.65887637475063</v>
      </c>
      <c r="BY232" s="239">
        <f t="shared" si="202"/>
        <v>211459.83639066873</v>
      </c>
      <c r="CA232" s="246">
        <f>VLOOKUP(CD232,[2]תחזיות!$B$4:$E$1000,4)</f>
        <v>4.9694541599999822E-2</v>
      </c>
      <c r="CB232" s="134">
        <f t="shared" si="24"/>
        <v>3.7245451333333189E-3</v>
      </c>
      <c r="CC232" s="3">
        <f t="shared" si="203"/>
        <v>5446</v>
      </c>
      <c r="CD232" s="237">
        <v>180</v>
      </c>
      <c r="CE232" s="238">
        <f t="shared" si="204"/>
        <v>59846.54762444755</v>
      </c>
      <c r="CF232" s="238">
        <f t="shared" si="205"/>
        <v>1338.4636292823297</v>
      </c>
      <c r="CG232" s="238">
        <f t="shared" si="25"/>
        <v>1115.5624615808929</v>
      </c>
      <c r="CH232" s="238">
        <f t="shared" si="26"/>
        <v>222.90116770143683</v>
      </c>
      <c r="CI232" s="239">
        <f t="shared" si="206"/>
        <v>226371.21531160179</v>
      </c>
      <c r="CJ232" s="1"/>
      <c r="CK232" s="246">
        <f>VLOOKUP(CN232,[2]תחזיות!$B$4:$E$1000,3)</f>
        <v>3.273685217391293E-2</v>
      </c>
      <c r="CL232" s="134">
        <f t="shared" si="27"/>
        <v>2.3114043478260774E-3</v>
      </c>
      <c r="CM232" s="3">
        <f t="shared" si="207"/>
        <v>5446</v>
      </c>
      <c r="CN232" s="237">
        <v>180</v>
      </c>
      <c r="CO232" s="238">
        <f t="shared" si="208"/>
        <v>55255.866086846036</v>
      </c>
      <c r="CP232" s="238">
        <f t="shared" si="223"/>
        <v>1194.0366018890688</v>
      </c>
      <c r="CQ232" s="238">
        <f t="shared" si="28"/>
        <v>1066.3179527730374</v>
      </c>
      <c r="CR232" s="238">
        <f t="shared" si="29"/>
        <v>127.71864911603143</v>
      </c>
      <c r="CS232" s="239">
        <f t="shared" si="209"/>
        <v>206551.6106388027</v>
      </c>
      <c r="CT232" s="1"/>
      <c r="CU232" s="237">
        <v>180</v>
      </c>
      <c r="CV232" s="238">
        <f t="shared" si="231"/>
        <v>96998.532651880683</v>
      </c>
      <c r="CW232" s="238">
        <f t="shared" si="231"/>
        <v>4661.6393132340627</v>
      </c>
      <c r="CX232" s="238">
        <f t="shared" si="231"/>
        <v>4414.7751912125905</v>
      </c>
      <c r="CY232" s="238">
        <f t="shared" si="231"/>
        <v>246.86412202147238</v>
      </c>
      <c r="CZ232" s="238">
        <f t="shared" si="231"/>
        <v>824298.75125556346</v>
      </c>
      <c r="DB232" s="237">
        <v>180</v>
      </c>
      <c r="DC232" s="238">
        <f t="shared" si="232"/>
        <v>100401.7289874038</v>
      </c>
      <c r="DD232" s="238">
        <f t="shared" si="232"/>
        <v>4803.5284532099358</v>
      </c>
      <c r="DE232" s="238">
        <f t="shared" si="232"/>
        <v>4487.3660320500494</v>
      </c>
      <c r="DF232" s="238">
        <f t="shared" si="232"/>
        <v>316.16242115988706</v>
      </c>
      <c r="DG232" s="238">
        <f t="shared" si="232"/>
        <v>842051.76124876202</v>
      </c>
      <c r="DH232" s="247"/>
      <c r="DI232" s="237">
        <v>180</v>
      </c>
      <c r="DJ232" s="238">
        <f t="shared" si="233"/>
        <v>95770.555894986319</v>
      </c>
      <c r="DK232" s="238">
        <f t="shared" si="233"/>
        <v>4618.5470715985484</v>
      </c>
      <c r="DL232" s="238">
        <f t="shared" si="233"/>
        <v>4397.6299684262121</v>
      </c>
      <c r="DM232" s="238">
        <f t="shared" si="233"/>
        <v>220.91710317233651</v>
      </c>
      <c r="DN232" s="238">
        <f t="shared" si="233"/>
        <v>819038.22129032086</v>
      </c>
      <c r="DP232" s="3">
        <f t="shared" si="210"/>
        <v>5446</v>
      </c>
      <c r="DQ232" s="237">
        <v>180</v>
      </c>
      <c r="DR232" s="238">
        <f t="shared" si="211"/>
        <v>0</v>
      </c>
      <c r="DS232" s="238">
        <f t="shared" si="212"/>
        <v>0</v>
      </c>
      <c r="DT232" s="238">
        <f t="shared" si="33"/>
        <v>0</v>
      </c>
      <c r="DU232" s="238">
        <f t="shared" si="213"/>
        <v>0</v>
      </c>
      <c r="DV232" s="239">
        <f t="shared" si="224"/>
        <v>0</v>
      </c>
      <c r="DX232" s="241">
        <f t="shared" si="173"/>
        <v>5.0099999999999999E-2</v>
      </c>
      <c r="DY232" s="241">
        <f t="shared" si="214"/>
        <v>4.1749999999999999E-3</v>
      </c>
      <c r="DZ232" s="237">
        <v>180</v>
      </c>
      <c r="EA232" s="242">
        <f t="shared" si="225"/>
        <v>0</v>
      </c>
      <c r="EB232" s="242">
        <f t="shared" si="226"/>
        <v>0</v>
      </c>
      <c r="EC232" s="242">
        <f t="shared" si="34"/>
        <v>0</v>
      </c>
      <c r="ED232" s="242">
        <f t="shared" si="177"/>
        <v>0</v>
      </c>
      <c r="EE232" s="243">
        <f t="shared" si="215"/>
        <v>0</v>
      </c>
      <c r="EF232" s="248"/>
      <c r="EG232" s="241">
        <f t="shared" si="174"/>
        <v>5.4599999999999996E-2</v>
      </c>
      <c r="EH232" s="241">
        <f t="shared" si="216"/>
        <v>4.5499999999999994E-3</v>
      </c>
      <c r="EI232" s="237">
        <v>180</v>
      </c>
      <c r="EJ232" s="242">
        <f t="shared" si="227"/>
        <v>0</v>
      </c>
      <c r="EK232" s="242">
        <f t="shared" si="228"/>
        <v>0</v>
      </c>
      <c r="EL232" s="242">
        <f t="shared" si="36"/>
        <v>0</v>
      </c>
      <c r="EM232" s="242">
        <f t="shared" si="178"/>
        <v>0</v>
      </c>
      <c r="EN232" s="243">
        <f t="shared" si="217"/>
        <v>0</v>
      </c>
      <c r="EO232" s="248"/>
      <c r="EP232" s="241">
        <f t="shared" si="175"/>
        <v>3.4599999999999999E-2</v>
      </c>
      <c r="EQ232" s="241">
        <f t="shared" si="218"/>
        <v>2.8833333333333332E-3</v>
      </c>
      <c r="ER232" s="237">
        <v>180</v>
      </c>
      <c r="ES232" s="242">
        <f t="shared" si="229"/>
        <v>0</v>
      </c>
      <c r="ET232" s="242">
        <f t="shared" si="230"/>
        <v>0</v>
      </c>
      <c r="EU232" s="242">
        <f t="shared" si="38"/>
        <v>0</v>
      </c>
      <c r="EV232" s="242">
        <f t="shared" si="179"/>
        <v>0</v>
      </c>
      <c r="EW232" s="243">
        <f t="shared" si="219"/>
        <v>0</v>
      </c>
    </row>
    <row r="233" spans="1:153" ht="14.25" customHeight="1" thickBot="1" x14ac:dyDescent="0.25">
      <c r="A233" s="3">
        <f t="shared" si="180"/>
        <v>5476</v>
      </c>
      <c r="B233" s="237">
        <v>181</v>
      </c>
      <c r="C233" s="238">
        <f t="shared" si="181"/>
        <v>37183.377792487103</v>
      </c>
      <c r="D233" s="238">
        <f t="shared" si="5"/>
        <v>3145.2470524113855</v>
      </c>
      <c r="E233" s="238">
        <f t="shared" si="6"/>
        <v>3059.5187091675962</v>
      </c>
      <c r="F233" s="238">
        <f t="shared" si="7"/>
        <v>85.728343243789496</v>
      </c>
      <c r="G233" s="239">
        <f t="shared" si="182"/>
        <v>569289.71648646018</v>
      </c>
      <c r="I233" s="240">
        <f>VLOOKUP(K233,[2]תחזיות!$B$4:$H$1000,5)</f>
        <v>1.299631850000009E-2</v>
      </c>
      <c r="J233" s="134">
        <f t="shared" si="8"/>
        <v>1.0830265416666741E-3</v>
      </c>
      <c r="K233" s="237">
        <v>181</v>
      </c>
      <c r="L233" s="242">
        <f t="shared" si="183"/>
        <v>5.6904981792153341E-14</v>
      </c>
      <c r="M233" s="242">
        <f t="shared" si="44"/>
        <v>0</v>
      </c>
      <c r="N233" s="242">
        <f t="shared" si="9"/>
        <v>-8.8255411575793321E-17</v>
      </c>
      <c r="O233" s="242">
        <f t="shared" si="10"/>
        <v>8.8255411575793321E-17</v>
      </c>
      <c r="P233" s="243">
        <f t="shared" si="184"/>
        <v>46694.445430845924</v>
      </c>
      <c r="Q233" s="244"/>
      <c r="R233" s="240">
        <f>VLOOKUP(T233,[2]תחזיות!$B$4:$H$1000,7)</f>
        <v>2.2093741450000152E-2</v>
      </c>
      <c r="S233" s="134">
        <f t="shared" si="11"/>
        <v>1.8411451208333459E-3</v>
      </c>
      <c r="T233" s="237">
        <v>181</v>
      </c>
      <c r="U233" s="242">
        <f t="shared" si="185"/>
        <v>0</v>
      </c>
      <c r="V233" s="242">
        <f t="shared" si="47"/>
        <v>0</v>
      </c>
      <c r="W233" s="242">
        <f t="shared" si="12"/>
        <v>0</v>
      </c>
      <c r="X233" s="242">
        <f t="shared" si="48"/>
        <v>0</v>
      </c>
      <c r="Y233" s="243">
        <f t="shared" si="186"/>
        <v>49536.076503111522</v>
      </c>
      <c r="Z233" s="245"/>
      <c r="AA233" s="240">
        <f>VLOOKUP(AC233,[2]תחזיות!$B$4:$H$1000,6)</f>
        <v>1.1814835000000081E-2</v>
      </c>
      <c r="AB233" s="134">
        <f t="shared" si="13"/>
        <v>9.8456958333333999E-4</v>
      </c>
      <c r="AC233" s="237">
        <v>181</v>
      </c>
      <c r="AD233" s="242">
        <f t="shared" si="187"/>
        <v>0</v>
      </c>
      <c r="AE233" s="242">
        <f t="shared" si="51"/>
        <v>0</v>
      </c>
      <c r="AF233" s="242">
        <f t="shared" si="14"/>
        <v>0</v>
      </c>
      <c r="AG233" s="242">
        <f t="shared" si="52"/>
        <v>0</v>
      </c>
      <c r="AH233" s="243">
        <f t="shared" si="188"/>
        <v>46342.141217469514</v>
      </c>
      <c r="AI233" s="245"/>
      <c r="AJ233" s="241">
        <f>$AQ$43</f>
        <v>4.8320000000000002E-2</v>
      </c>
      <c r="AK233" s="241">
        <f t="shared" si="189"/>
        <v>4.0266666666666671E-3</v>
      </c>
      <c r="AL233" s="240">
        <f>VLOOKUP(AN233,[2]תחזיות!$B$4:$H$1000,5)</f>
        <v>1.299631850000009E-2</v>
      </c>
      <c r="AM233" s="134">
        <f t="shared" si="176"/>
        <v>1.0830265416666741E-3</v>
      </c>
      <c r="AN233" s="237">
        <v>181</v>
      </c>
      <c r="AO233" s="242">
        <f t="shared" si="190"/>
        <v>0</v>
      </c>
      <c r="AP233" s="242">
        <f t="shared" si="220"/>
        <v>0</v>
      </c>
      <c r="AQ233" s="242">
        <f t="shared" si="16"/>
        <v>0</v>
      </c>
      <c r="AR233" s="242">
        <f t="shared" si="191"/>
        <v>0</v>
      </c>
      <c r="AS233" s="243">
        <f t="shared" si="192"/>
        <v>0</v>
      </c>
      <c r="AT233" s="244"/>
      <c r="AU233" s="241">
        <f>$BB$43</f>
        <v>5.7620000000000005E-2</v>
      </c>
      <c r="AV233" s="241">
        <f t="shared" si="193"/>
        <v>4.8016666666666668E-3</v>
      </c>
      <c r="AW233" s="240">
        <f>VLOOKUP(AY233,[2]תחזיות!$B$4:$H$1000,7)</f>
        <v>2.2093741450000152E-2</v>
      </c>
      <c r="AX233" s="134">
        <f t="shared" si="17"/>
        <v>1.8411451208333459E-3</v>
      </c>
      <c r="AY233" s="237">
        <v>181</v>
      </c>
      <c r="AZ233" s="242">
        <f t="shared" si="194"/>
        <v>0</v>
      </c>
      <c r="BA233" s="242">
        <f t="shared" si="221"/>
        <v>0</v>
      </c>
      <c r="BB233" s="242">
        <f t="shared" si="18"/>
        <v>0</v>
      </c>
      <c r="BC233" s="242">
        <f t="shared" si="195"/>
        <v>0</v>
      </c>
      <c r="BD233" s="243">
        <f t="shared" si="196"/>
        <v>0</v>
      </c>
      <c r="BE233" s="245"/>
      <c r="BF233" s="245"/>
      <c r="BG233" s="245"/>
      <c r="BH233" s="240">
        <f>VLOOKUP(BJ233,[2]תחזיות!$B$4:$H$1000,6)</f>
        <v>1.1814835000000081E-2</v>
      </c>
      <c r="BI233" s="134">
        <f t="shared" si="19"/>
        <v>9.8456958333333999E-4</v>
      </c>
      <c r="BJ233" s="237">
        <v>181</v>
      </c>
      <c r="BK233" s="242">
        <f t="shared" si="197"/>
        <v>0</v>
      </c>
      <c r="BL233" s="242">
        <f t="shared" si="222"/>
        <v>0</v>
      </c>
      <c r="BM233" s="242">
        <f t="shared" si="20"/>
        <v>0</v>
      </c>
      <c r="BN233" s="242">
        <f t="shared" si="65"/>
        <v>0</v>
      </c>
      <c r="BO233" s="243">
        <f t="shared" si="198"/>
        <v>0</v>
      </c>
      <c r="BP233" s="245"/>
      <c r="BQ233" s="246">
        <f>VLOOKUP(BT233,[2]תחזיות!$B$4:$E$1000,2)</f>
        <v>3.7715679999999863E-2</v>
      </c>
      <c r="BR233" s="134">
        <f t="shared" si="21"/>
        <v>2.7263066666666554E-3</v>
      </c>
      <c r="BS233" s="3">
        <f t="shared" si="199"/>
        <v>5476</v>
      </c>
      <c r="BT233" s="237">
        <v>181</v>
      </c>
      <c r="BU233" s="238">
        <f t="shared" si="200"/>
        <v>55400.379668180991</v>
      </c>
      <c r="BV233" s="238">
        <f t="shared" si="201"/>
        <v>1232.9107906945396</v>
      </c>
      <c r="BW233" s="238">
        <f t="shared" si="22"/>
        <v>1081.8723662693139</v>
      </c>
      <c r="BX233" s="238">
        <f t="shared" si="23"/>
        <v>151.03842442522566</v>
      </c>
      <c r="BY233" s="239">
        <f t="shared" si="202"/>
        <v>212692.74718136326</v>
      </c>
      <c r="CA233" s="246">
        <f>VLOOKUP(CD233,[2]תחזיות!$B$4:$E$1000,4)</f>
        <v>4.9784697599999823E-2</v>
      </c>
      <c r="CB233" s="134">
        <f t="shared" si="24"/>
        <v>3.7320581333333187E-3</v>
      </c>
      <c r="CC233" s="3">
        <f t="shared" si="203"/>
        <v>5476</v>
      </c>
      <c r="CD233" s="237">
        <v>181</v>
      </c>
      <c r="CE233" s="238">
        <f t="shared" si="204"/>
        <v>58730.985162866658</v>
      </c>
      <c r="CF233" s="238">
        <f t="shared" si="205"/>
        <v>1338.7019530103996</v>
      </c>
      <c r="CG233" s="238">
        <f t="shared" si="25"/>
        <v>1119.5145021546446</v>
      </c>
      <c r="CH233" s="238">
        <f t="shared" si="26"/>
        <v>219.18745085575497</v>
      </c>
      <c r="CI233" s="239">
        <f t="shared" si="206"/>
        <v>227709.91726461219</v>
      </c>
      <c r="CJ233" s="1"/>
      <c r="CK233" s="246">
        <f>VLOOKUP(CN233,[2]תחזיות!$B$4:$E$1000,3)</f>
        <v>3.2796243478260753E-2</v>
      </c>
      <c r="CL233" s="134">
        <f t="shared" si="27"/>
        <v>2.316353623188396E-3</v>
      </c>
      <c r="CM233" s="3">
        <f t="shared" si="207"/>
        <v>5476</v>
      </c>
      <c r="CN233" s="237">
        <v>181</v>
      </c>
      <c r="CO233" s="238">
        <f t="shared" si="208"/>
        <v>54189.548134072997</v>
      </c>
      <c r="CP233" s="238">
        <f t="shared" si="223"/>
        <v>1194.1784469857446</v>
      </c>
      <c r="CQ233" s="238">
        <f t="shared" si="28"/>
        <v>1068.6562908264427</v>
      </c>
      <c r="CR233" s="238">
        <f t="shared" si="29"/>
        <v>125.52215615930197</v>
      </c>
      <c r="CS233" s="239">
        <f t="shared" si="209"/>
        <v>207745.78908578845</v>
      </c>
      <c r="CT233" s="1"/>
      <c r="CU233" s="237">
        <v>181</v>
      </c>
      <c r="CV233" s="238">
        <f t="shared" si="231"/>
        <v>92583.757460668101</v>
      </c>
      <c r="CW233" s="238">
        <f t="shared" si="231"/>
        <v>4378.1578431059252</v>
      </c>
      <c r="CX233" s="238">
        <f t="shared" si="231"/>
        <v>4141.3910754369099</v>
      </c>
      <c r="CY233" s="238">
        <f t="shared" si="231"/>
        <v>236.76676766901517</v>
      </c>
      <c r="CZ233" s="238">
        <f t="shared" si="231"/>
        <v>828676.90909866942</v>
      </c>
      <c r="DB233" s="237">
        <v>181</v>
      </c>
      <c r="DC233" s="238">
        <f t="shared" si="232"/>
        <v>95914.362955353761</v>
      </c>
      <c r="DD233" s="238">
        <f t="shared" si="232"/>
        <v>4483.9490054217849</v>
      </c>
      <c r="DE233" s="238">
        <f t="shared" si="232"/>
        <v>4179.0332113222412</v>
      </c>
      <c r="DF233" s="238">
        <f t="shared" si="232"/>
        <v>304.91579409954448</v>
      </c>
      <c r="DG233" s="238">
        <f t="shared" si="232"/>
        <v>846535.71025418397</v>
      </c>
      <c r="DH233" s="247"/>
      <c r="DI233" s="237">
        <v>181</v>
      </c>
      <c r="DJ233" s="238">
        <f t="shared" si="233"/>
        <v>91372.925926560099</v>
      </c>
      <c r="DK233" s="238">
        <f t="shared" si="233"/>
        <v>4339.4254993971299</v>
      </c>
      <c r="DL233" s="238">
        <f t="shared" si="233"/>
        <v>4128.1749999940384</v>
      </c>
      <c r="DM233" s="238">
        <f t="shared" si="233"/>
        <v>211.25049940309145</v>
      </c>
      <c r="DN233" s="238">
        <f t="shared" si="233"/>
        <v>823377.64678971807</v>
      </c>
      <c r="DP233" s="3">
        <f t="shared" si="210"/>
        <v>5476</v>
      </c>
      <c r="DQ233" s="237">
        <v>181</v>
      </c>
      <c r="DR233" s="238">
        <f t="shared" si="211"/>
        <v>0</v>
      </c>
      <c r="DS233" s="238">
        <f t="shared" si="212"/>
        <v>0</v>
      </c>
      <c r="DT233" s="238">
        <f t="shared" si="33"/>
        <v>0</v>
      </c>
      <c r="DU233" s="238">
        <f t="shared" si="213"/>
        <v>0</v>
      </c>
      <c r="DV233" s="239">
        <f t="shared" si="224"/>
        <v>0</v>
      </c>
      <c r="DX233" s="241">
        <f>$EC$43</f>
        <v>5.5499999999999994E-2</v>
      </c>
      <c r="DY233" s="241">
        <f t="shared" si="214"/>
        <v>4.6249999999999998E-3</v>
      </c>
      <c r="DZ233" s="237">
        <v>181</v>
      </c>
      <c r="EA233" s="242">
        <f t="shared" si="225"/>
        <v>0</v>
      </c>
      <c r="EB233" s="242">
        <f t="shared" si="226"/>
        <v>0</v>
      </c>
      <c r="EC233" s="242">
        <f t="shared" si="34"/>
        <v>0</v>
      </c>
      <c r="ED233" s="242">
        <f t="shared" si="177"/>
        <v>0</v>
      </c>
      <c r="EE233" s="243">
        <f t="shared" si="215"/>
        <v>0</v>
      </c>
      <c r="EF233" s="248"/>
      <c r="EG233" s="241">
        <f>$EL$43</f>
        <v>6.4599999999999991E-2</v>
      </c>
      <c r="EH233" s="241">
        <f t="shared" si="216"/>
        <v>5.3833333333333329E-3</v>
      </c>
      <c r="EI233" s="237">
        <v>181</v>
      </c>
      <c r="EJ233" s="242">
        <f t="shared" si="227"/>
        <v>0</v>
      </c>
      <c r="EK233" s="242">
        <f t="shared" si="228"/>
        <v>0</v>
      </c>
      <c r="EL233" s="242">
        <f t="shared" si="36"/>
        <v>0</v>
      </c>
      <c r="EM233" s="242">
        <f t="shared" si="178"/>
        <v>0</v>
      </c>
      <c r="EN233" s="243">
        <f t="shared" si="217"/>
        <v>0</v>
      </c>
      <c r="EO233" s="248"/>
      <c r="EP233" s="241">
        <f>$EU$43</f>
        <v>3.4599999999999999E-2</v>
      </c>
      <c r="EQ233" s="241">
        <f t="shared" si="218"/>
        <v>2.8833333333333332E-3</v>
      </c>
      <c r="ER233" s="237">
        <v>181</v>
      </c>
      <c r="ES233" s="242">
        <f t="shared" si="229"/>
        <v>0</v>
      </c>
      <c r="ET233" s="242">
        <f t="shared" si="230"/>
        <v>0</v>
      </c>
      <c r="EU233" s="242">
        <f t="shared" si="38"/>
        <v>0</v>
      </c>
      <c r="EV233" s="242">
        <f t="shared" si="179"/>
        <v>0</v>
      </c>
      <c r="EW233" s="243">
        <f t="shared" si="219"/>
        <v>0</v>
      </c>
    </row>
    <row r="234" spans="1:153" ht="14.25" customHeight="1" thickBot="1" x14ac:dyDescent="0.25">
      <c r="A234" s="3">
        <f t="shared" si="180"/>
        <v>5507</v>
      </c>
      <c r="B234" s="237">
        <v>182</v>
      </c>
      <c r="C234" s="238">
        <f t="shared" si="181"/>
        <v>34123.859083319505</v>
      </c>
      <c r="D234" s="238">
        <f t="shared" si="5"/>
        <v>3145.2470524113855</v>
      </c>
      <c r="E234" s="238">
        <f t="shared" si="6"/>
        <v>3066.5725995248436</v>
      </c>
      <c r="F234" s="238">
        <f t="shared" si="7"/>
        <v>78.674452886541999</v>
      </c>
      <c r="G234" s="239">
        <f t="shared" si="182"/>
        <v>572434.96353887161</v>
      </c>
      <c r="I234" s="240">
        <f>VLOOKUP(K234,[2]תחזיות!$B$4:$H$1000,5)</f>
        <v>1.299633700000009E-2</v>
      </c>
      <c r="J234" s="134">
        <f t="shared" si="8"/>
        <v>1.0830280833333409E-3</v>
      </c>
      <c r="K234" s="237">
        <v>182</v>
      </c>
      <c r="L234" s="242">
        <f t="shared" si="183"/>
        <v>5.7054962480180854E-14</v>
      </c>
      <c r="M234" s="242">
        <f t="shared" si="44"/>
        <v>-5.7054962480180854E-14</v>
      </c>
      <c r="N234" s="242">
        <f t="shared" si="9"/>
        <v>-5.71434505006941E-14</v>
      </c>
      <c r="O234" s="242">
        <f t="shared" si="10"/>
        <v>8.8488020513243402E-17</v>
      </c>
      <c r="P234" s="243">
        <f t="shared" si="184"/>
        <v>46694.445430845924</v>
      </c>
      <c r="Q234" s="244"/>
      <c r="R234" s="240">
        <f>VLOOKUP(T234,[2]תחזיות!$B$4:$H$1000,7)</f>
        <v>2.2093772900000152E-2</v>
      </c>
      <c r="S234" s="134">
        <f t="shared" si="11"/>
        <v>1.8411477416666793E-3</v>
      </c>
      <c r="T234" s="237">
        <v>182</v>
      </c>
      <c r="U234" s="242">
        <f t="shared" si="185"/>
        <v>0</v>
      </c>
      <c r="V234" s="242">
        <f t="shared" si="47"/>
        <v>0</v>
      </c>
      <c r="W234" s="242">
        <f t="shared" si="12"/>
        <v>0</v>
      </c>
      <c r="X234" s="242">
        <f t="shared" si="48"/>
        <v>0</v>
      </c>
      <c r="Y234" s="243">
        <f t="shared" si="186"/>
        <v>49536.076503111522</v>
      </c>
      <c r="Z234" s="245"/>
      <c r="AA234" s="240">
        <f>VLOOKUP(AC234,[2]תחזיות!$B$4:$H$1000,6)</f>
        <v>1.18148518181819E-2</v>
      </c>
      <c r="AB234" s="134">
        <f t="shared" si="13"/>
        <v>9.8457098484849175E-4</v>
      </c>
      <c r="AC234" s="237">
        <v>182</v>
      </c>
      <c r="AD234" s="242">
        <f t="shared" si="187"/>
        <v>0</v>
      </c>
      <c r="AE234" s="242">
        <f t="shared" si="51"/>
        <v>0</v>
      </c>
      <c r="AF234" s="242">
        <f t="shared" si="14"/>
        <v>0</v>
      </c>
      <c r="AG234" s="242">
        <f t="shared" si="52"/>
        <v>0</v>
      </c>
      <c r="AH234" s="243">
        <f t="shared" si="188"/>
        <v>46342.141217469514</v>
      </c>
      <c r="AI234" s="245"/>
      <c r="AJ234" s="241">
        <f t="shared" ref="AJ234:AJ292" si="234">$AQ$43</f>
        <v>4.8320000000000002E-2</v>
      </c>
      <c r="AK234" s="241">
        <f t="shared" si="189"/>
        <v>4.0266666666666671E-3</v>
      </c>
      <c r="AL234" s="240">
        <f>VLOOKUP(AN234,[2]תחזיות!$B$4:$H$1000,5)</f>
        <v>1.299633700000009E-2</v>
      </c>
      <c r="AM234" s="134">
        <f t="shared" si="176"/>
        <v>1.0830280833333409E-3</v>
      </c>
      <c r="AN234" s="237">
        <v>182</v>
      </c>
      <c r="AO234" s="242">
        <f t="shared" si="190"/>
        <v>0</v>
      </c>
      <c r="AP234" s="242">
        <f t="shared" si="220"/>
        <v>0</v>
      </c>
      <c r="AQ234" s="242">
        <f t="shared" si="16"/>
        <v>0</v>
      </c>
      <c r="AR234" s="242">
        <f t="shared" si="191"/>
        <v>0</v>
      </c>
      <c r="AS234" s="243">
        <f t="shared" si="192"/>
        <v>0</v>
      </c>
      <c r="AT234" s="244"/>
      <c r="AU234" s="241">
        <f t="shared" ref="AU234:AU292" si="235">$BB$43</f>
        <v>5.7620000000000005E-2</v>
      </c>
      <c r="AV234" s="241">
        <f t="shared" si="193"/>
        <v>4.8016666666666668E-3</v>
      </c>
      <c r="AW234" s="240">
        <f>VLOOKUP(AY234,[2]תחזיות!$B$4:$H$1000,7)</f>
        <v>2.2093772900000152E-2</v>
      </c>
      <c r="AX234" s="134">
        <f t="shared" si="17"/>
        <v>1.8411477416666793E-3</v>
      </c>
      <c r="AY234" s="237">
        <v>182</v>
      </c>
      <c r="AZ234" s="242">
        <f t="shared" si="194"/>
        <v>0</v>
      </c>
      <c r="BA234" s="242">
        <f t="shared" si="221"/>
        <v>0</v>
      </c>
      <c r="BB234" s="242">
        <f t="shared" si="18"/>
        <v>0</v>
      </c>
      <c r="BC234" s="242">
        <f t="shared" si="195"/>
        <v>0</v>
      </c>
      <c r="BD234" s="243">
        <f t="shared" si="196"/>
        <v>0</v>
      </c>
      <c r="BE234" s="245"/>
      <c r="BF234" s="245"/>
      <c r="BG234" s="245"/>
      <c r="BH234" s="240">
        <f>VLOOKUP(BJ234,[2]תחזיות!$B$4:$H$1000,6)</f>
        <v>1.18148518181819E-2</v>
      </c>
      <c r="BI234" s="134">
        <f t="shared" si="19"/>
        <v>9.8457098484849175E-4</v>
      </c>
      <c r="BJ234" s="237">
        <v>182</v>
      </c>
      <c r="BK234" s="242">
        <f t="shared" si="197"/>
        <v>0</v>
      </c>
      <c r="BL234" s="242">
        <f t="shared" si="222"/>
        <v>0</v>
      </c>
      <c r="BM234" s="242">
        <f t="shared" si="20"/>
        <v>0</v>
      </c>
      <c r="BN234" s="242">
        <f t="shared" si="65"/>
        <v>0</v>
      </c>
      <c r="BO234" s="243">
        <f t="shared" si="198"/>
        <v>0</v>
      </c>
      <c r="BP234" s="245"/>
      <c r="BQ234" s="246">
        <f>VLOOKUP(BT234,[2]תחזיות!$B$4:$E$1000,2)</f>
        <v>3.7783979999999863E-2</v>
      </c>
      <c r="BR234" s="134">
        <f t="shared" si="21"/>
        <v>2.7319983333333221E-3</v>
      </c>
      <c r="BS234" s="3">
        <f t="shared" si="199"/>
        <v>5507</v>
      </c>
      <c r="BT234" s="237">
        <v>182</v>
      </c>
      <c r="BU234" s="238">
        <f t="shared" si="200"/>
        <v>54318.507301911675</v>
      </c>
      <c r="BV234" s="238">
        <f t="shared" si="201"/>
        <v>1233.0752503884119</v>
      </c>
      <c r="BW234" s="238">
        <f t="shared" si="22"/>
        <v>1084.6771789704353</v>
      </c>
      <c r="BX234" s="238">
        <f t="shared" si="23"/>
        <v>148.39807141797658</v>
      </c>
      <c r="BY234" s="239">
        <f t="shared" si="202"/>
        <v>213925.82243175167</v>
      </c>
      <c r="CA234" s="246">
        <f>VLOOKUP(CD234,[2]תחזיות!$B$4:$E$1000,4)</f>
        <v>4.9874853599999824E-2</v>
      </c>
      <c r="CB234" s="134">
        <f t="shared" si="24"/>
        <v>3.7395711333333189E-3</v>
      </c>
      <c r="CC234" s="3">
        <f t="shared" si="203"/>
        <v>5507</v>
      </c>
      <c r="CD234" s="237">
        <v>182</v>
      </c>
      <c r="CE234" s="238">
        <f t="shared" si="204"/>
        <v>57611.470660712017</v>
      </c>
      <c r="CF234" s="238">
        <f t="shared" si="205"/>
        <v>1338.935587556871</v>
      </c>
      <c r="CG234" s="238">
        <f t="shared" si="25"/>
        <v>1123.4933949251929</v>
      </c>
      <c r="CH234" s="238">
        <f t="shared" si="26"/>
        <v>215.4421926316781</v>
      </c>
      <c r="CI234" s="239">
        <f t="shared" si="206"/>
        <v>229048.85285216905</v>
      </c>
      <c r="CJ234" s="1"/>
      <c r="CK234" s="246">
        <f>VLOOKUP(CN234,[2]תחזיות!$B$4:$E$1000,3)</f>
        <v>3.2855634782608577E-2</v>
      </c>
      <c r="CL234" s="134">
        <f t="shared" si="27"/>
        <v>2.3213028985507147E-3</v>
      </c>
      <c r="CM234" s="3">
        <f t="shared" si="207"/>
        <v>5507</v>
      </c>
      <c r="CN234" s="237">
        <v>182</v>
      </c>
      <c r="CO234" s="238">
        <f t="shared" si="208"/>
        <v>53120.891843246551</v>
      </c>
      <c r="CP234" s="238">
        <f t="shared" si="223"/>
        <v>1194.3174620688751</v>
      </c>
      <c r="CQ234" s="238">
        <f t="shared" si="28"/>
        <v>1071.0077818595478</v>
      </c>
      <c r="CR234" s="238">
        <f t="shared" si="29"/>
        <v>123.30968020932724</v>
      </c>
      <c r="CS234" s="239">
        <f t="shared" si="209"/>
        <v>208940.10654785731</v>
      </c>
      <c r="CT234" s="1"/>
      <c r="CU234" s="237">
        <v>182</v>
      </c>
      <c r="CV234" s="238">
        <f t="shared" si="231"/>
        <v>88442.366385231173</v>
      </c>
      <c r="CW234" s="238">
        <f t="shared" si="231"/>
        <v>4378.3223027997974</v>
      </c>
      <c r="CX234" s="238">
        <f t="shared" si="231"/>
        <v>4151.2497784952793</v>
      </c>
      <c r="CY234" s="238">
        <f t="shared" si="231"/>
        <v>227.07252430451859</v>
      </c>
      <c r="CZ234" s="238">
        <f t="shared" si="231"/>
        <v>833055.23140146921</v>
      </c>
      <c r="DB234" s="237">
        <v>182</v>
      </c>
      <c r="DC234" s="238">
        <f t="shared" si="232"/>
        <v>91735.329744031522</v>
      </c>
      <c r="DD234" s="238">
        <f t="shared" si="232"/>
        <v>4484.1826399682568</v>
      </c>
      <c r="DE234" s="238">
        <f t="shared" si="232"/>
        <v>4190.0659944500367</v>
      </c>
      <c r="DF234" s="238">
        <f t="shared" si="232"/>
        <v>294.11664551822008</v>
      </c>
      <c r="DG234" s="238">
        <f t="shared" si="232"/>
        <v>851019.8928941522</v>
      </c>
      <c r="DH234" s="247"/>
      <c r="DI234" s="237">
        <v>182</v>
      </c>
      <c r="DJ234" s="238">
        <f t="shared" si="233"/>
        <v>87244.750926566048</v>
      </c>
      <c r="DK234" s="238">
        <f t="shared" si="233"/>
        <v>4339.5645144802602</v>
      </c>
      <c r="DL234" s="238">
        <f t="shared" si="233"/>
        <v>4137.5803813843913</v>
      </c>
      <c r="DM234" s="238">
        <f t="shared" si="233"/>
        <v>201.98413309586925</v>
      </c>
      <c r="DN234" s="238">
        <f t="shared" si="233"/>
        <v>827717.21130419837</v>
      </c>
      <c r="DP234" s="3">
        <f t="shared" si="210"/>
        <v>5507</v>
      </c>
      <c r="DQ234" s="237">
        <v>182</v>
      </c>
      <c r="DR234" s="238">
        <f t="shared" si="211"/>
        <v>0</v>
      </c>
      <c r="DS234" s="238">
        <f t="shared" si="212"/>
        <v>0</v>
      </c>
      <c r="DT234" s="238">
        <f t="shared" si="33"/>
        <v>0</v>
      </c>
      <c r="DU234" s="238">
        <f t="shared" si="213"/>
        <v>0</v>
      </c>
      <c r="DV234" s="239">
        <f t="shared" si="224"/>
        <v>0</v>
      </c>
      <c r="DX234" s="241">
        <f t="shared" ref="DX234:DX292" si="236">$EC$43</f>
        <v>5.5499999999999994E-2</v>
      </c>
      <c r="DY234" s="241">
        <f t="shared" si="214"/>
        <v>4.6249999999999998E-3</v>
      </c>
      <c r="DZ234" s="237">
        <v>182</v>
      </c>
      <c r="EA234" s="242">
        <f t="shared" si="225"/>
        <v>0</v>
      </c>
      <c r="EB234" s="242">
        <f t="shared" si="226"/>
        <v>0</v>
      </c>
      <c r="EC234" s="242">
        <f t="shared" si="34"/>
        <v>0</v>
      </c>
      <c r="ED234" s="242">
        <f t="shared" si="177"/>
        <v>0</v>
      </c>
      <c r="EE234" s="243">
        <f t="shared" si="215"/>
        <v>0</v>
      </c>
      <c r="EF234" s="248"/>
      <c r="EG234" s="241">
        <f t="shared" ref="EG234:EG292" si="237">$EL$43</f>
        <v>6.4599999999999991E-2</v>
      </c>
      <c r="EH234" s="241">
        <f t="shared" si="216"/>
        <v>5.3833333333333329E-3</v>
      </c>
      <c r="EI234" s="237">
        <v>182</v>
      </c>
      <c r="EJ234" s="242">
        <f t="shared" si="227"/>
        <v>0</v>
      </c>
      <c r="EK234" s="242">
        <f t="shared" si="228"/>
        <v>0</v>
      </c>
      <c r="EL234" s="242">
        <f t="shared" si="36"/>
        <v>0</v>
      </c>
      <c r="EM234" s="242">
        <f t="shared" si="178"/>
        <v>0</v>
      </c>
      <c r="EN234" s="243">
        <f t="shared" si="217"/>
        <v>0</v>
      </c>
      <c r="EO234" s="248"/>
      <c r="EP234" s="241">
        <f t="shared" ref="EP234:EP292" si="238">$EU$43</f>
        <v>3.4599999999999999E-2</v>
      </c>
      <c r="EQ234" s="241">
        <f t="shared" si="218"/>
        <v>2.8833333333333332E-3</v>
      </c>
      <c r="ER234" s="237">
        <v>182</v>
      </c>
      <c r="ES234" s="242">
        <f t="shared" si="229"/>
        <v>0</v>
      </c>
      <c r="ET234" s="242">
        <f t="shared" si="230"/>
        <v>0</v>
      </c>
      <c r="EU234" s="242">
        <f t="shared" si="38"/>
        <v>0</v>
      </c>
      <c r="EV234" s="242">
        <f t="shared" si="179"/>
        <v>0</v>
      </c>
      <c r="EW234" s="243">
        <f t="shared" si="219"/>
        <v>0</v>
      </c>
    </row>
    <row r="235" spans="1:153" ht="14.25" customHeight="1" thickBot="1" x14ac:dyDescent="0.25">
      <c r="A235" s="3">
        <f t="shared" si="180"/>
        <v>5538</v>
      </c>
      <c r="B235" s="237">
        <v>183</v>
      </c>
      <c r="C235" s="238">
        <f t="shared" si="181"/>
        <v>31057.286483794662</v>
      </c>
      <c r="D235" s="238">
        <f t="shared" si="5"/>
        <v>3145.2470524113855</v>
      </c>
      <c r="E235" s="238">
        <f t="shared" si="6"/>
        <v>3073.6427530181923</v>
      </c>
      <c r="F235" s="238">
        <f t="shared" si="7"/>
        <v>71.604299393193074</v>
      </c>
      <c r="G235" s="239">
        <f t="shared" si="182"/>
        <v>575580.21059128304</v>
      </c>
      <c r="I235" s="240">
        <f>VLOOKUP(K235,[2]תחזיות!$B$4:$H$1000,5)</f>
        <v>1.2996355500000091E-2</v>
      </c>
      <c r="J235" s="134">
        <f t="shared" si="8"/>
        <v>1.0830296250000076E-3</v>
      </c>
      <c r="K235" s="237">
        <v>183</v>
      </c>
      <c r="L235" s="242">
        <f t="shared" si="183"/>
        <v>1.1432209324526123E-13</v>
      </c>
      <c r="M235" s="242">
        <f t="shared" si="44"/>
        <v>-5.7116754694800152E-14</v>
      </c>
      <c r="N235" s="242">
        <f t="shared" si="9"/>
        <v>-5.7294059793120346E-14</v>
      </c>
      <c r="O235" s="242">
        <f t="shared" si="10"/>
        <v>1.7730509832019671E-16</v>
      </c>
      <c r="P235" s="243">
        <f t="shared" si="184"/>
        <v>46694.445430845924</v>
      </c>
      <c r="Q235" s="244"/>
      <c r="R235" s="240">
        <f>VLOOKUP(T235,[2]תחזיות!$B$4:$H$1000,7)</f>
        <v>2.2093804350000155E-2</v>
      </c>
      <c r="S235" s="134">
        <f t="shared" si="11"/>
        <v>1.841150362500013E-3</v>
      </c>
      <c r="T235" s="237">
        <v>183</v>
      </c>
      <c r="U235" s="242">
        <f t="shared" si="185"/>
        <v>0</v>
      </c>
      <c r="V235" s="242">
        <f t="shared" si="47"/>
        <v>0</v>
      </c>
      <c r="W235" s="242">
        <f t="shared" si="12"/>
        <v>0</v>
      </c>
      <c r="X235" s="242">
        <f t="shared" si="48"/>
        <v>0</v>
      </c>
      <c r="Y235" s="243">
        <f t="shared" si="186"/>
        <v>49536.076503111522</v>
      </c>
      <c r="Z235" s="245"/>
      <c r="AA235" s="240">
        <f>VLOOKUP(AC235,[2]תחזיות!$B$4:$H$1000,6)</f>
        <v>1.1814868636363718E-2</v>
      </c>
      <c r="AB235" s="134">
        <f t="shared" si="13"/>
        <v>9.8457238636364308E-4</v>
      </c>
      <c r="AC235" s="237">
        <v>183</v>
      </c>
      <c r="AD235" s="242">
        <f t="shared" si="187"/>
        <v>0</v>
      </c>
      <c r="AE235" s="242">
        <f t="shared" si="51"/>
        <v>0</v>
      </c>
      <c r="AF235" s="242">
        <f t="shared" si="14"/>
        <v>0</v>
      </c>
      <c r="AG235" s="242">
        <f t="shared" si="52"/>
        <v>0</v>
      </c>
      <c r="AH235" s="243">
        <f t="shared" si="188"/>
        <v>46342.141217469514</v>
      </c>
      <c r="AI235" s="245"/>
      <c r="AJ235" s="241">
        <f t="shared" si="234"/>
        <v>4.8320000000000002E-2</v>
      </c>
      <c r="AK235" s="241">
        <f t="shared" si="189"/>
        <v>4.0266666666666671E-3</v>
      </c>
      <c r="AL235" s="240">
        <f>VLOOKUP(AN235,[2]תחזיות!$B$4:$H$1000,5)</f>
        <v>1.2996355500000091E-2</v>
      </c>
      <c r="AM235" s="134">
        <f t="shared" si="176"/>
        <v>1.0830296250000076E-3</v>
      </c>
      <c r="AN235" s="237">
        <v>183</v>
      </c>
      <c r="AO235" s="242">
        <f t="shared" si="190"/>
        <v>0</v>
      </c>
      <c r="AP235" s="242">
        <f t="shared" si="220"/>
        <v>0</v>
      </c>
      <c r="AQ235" s="242">
        <f t="shared" si="16"/>
        <v>0</v>
      </c>
      <c r="AR235" s="242">
        <f t="shared" si="191"/>
        <v>0</v>
      </c>
      <c r="AS235" s="243">
        <f t="shared" si="192"/>
        <v>0</v>
      </c>
      <c r="AT235" s="244"/>
      <c r="AU235" s="241">
        <f t="shared" si="235"/>
        <v>5.7620000000000005E-2</v>
      </c>
      <c r="AV235" s="241">
        <f t="shared" si="193"/>
        <v>4.8016666666666668E-3</v>
      </c>
      <c r="AW235" s="240">
        <f>VLOOKUP(AY235,[2]תחזיות!$B$4:$H$1000,7)</f>
        <v>2.2093804350000155E-2</v>
      </c>
      <c r="AX235" s="134">
        <f t="shared" si="17"/>
        <v>1.841150362500013E-3</v>
      </c>
      <c r="AY235" s="237">
        <v>183</v>
      </c>
      <c r="AZ235" s="242">
        <f t="shared" si="194"/>
        <v>0</v>
      </c>
      <c r="BA235" s="242">
        <f t="shared" si="221"/>
        <v>0</v>
      </c>
      <c r="BB235" s="242">
        <f t="shared" si="18"/>
        <v>0</v>
      </c>
      <c r="BC235" s="242">
        <f t="shared" si="195"/>
        <v>0</v>
      </c>
      <c r="BD235" s="243">
        <f t="shared" si="196"/>
        <v>0</v>
      </c>
      <c r="BE235" s="245"/>
      <c r="BF235" s="245"/>
      <c r="BG235" s="245"/>
      <c r="BH235" s="240">
        <f>VLOOKUP(BJ235,[2]תחזיות!$B$4:$H$1000,6)</f>
        <v>1.1814868636363718E-2</v>
      </c>
      <c r="BI235" s="134">
        <f t="shared" si="19"/>
        <v>9.8457238636364308E-4</v>
      </c>
      <c r="BJ235" s="237">
        <v>183</v>
      </c>
      <c r="BK235" s="242">
        <f t="shared" si="197"/>
        <v>0</v>
      </c>
      <c r="BL235" s="242">
        <f t="shared" si="222"/>
        <v>0</v>
      </c>
      <c r="BM235" s="242">
        <f t="shared" si="20"/>
        <v>0</v>
      </c>
      <c r="BN235" s="242">
        <f t="shared" si="65"/>
        <v>0</v>
      </c>
      <c r="BO235" s="243">
        <f t="shared" si="198"/>
        <v>0</v>
      </c>
      <c r="BP235" s="245"/>
      <c r="BQ235" s="246">
        <f>VLOOKUP(BT235,[2]תחזיות!$B$4:$E$1000,2)</f>
        <v>3.7852279999999863E-2</v>
      </c>
      <c r="BR235" s="134">
        <f t="shared" si="21"/>
        <v>2.7376899999999888E-3</v>
      </c>
      <c r="BS235" s="3">
        <f t="shared" si="199"/>
        <v>5538</v>
      </c>
      <c r="BT235" s="237">
        <v>183</v>
      </c>
      <c r="BU235" s="238">
        <f t="shared" si="200"/>
        <v>53233.830122941239</v>
      </c>
      <c r="BV235" s="238">
        <f t="shared" si="201"/>
        <v>1233.236371847167</v>
      </c>
      <c r="BW235" s="238">
        <f t="shared" si="22"/>
        <v>1087.4986474578925</v>
      </c>
      <c r="BX235" s="238">
        <f t="shared" si="23"/>
        <v>145.7377243892744</v>
      </c>
      <c r="BY235" s="239">
        <f t="shared" si="202"/>
        <v>215159.05880359883</v>
      </c>
      <c r="CA235" s="246">
        <f>VLOOKUP(CD235,[2]תחזיות!$B$4:$E$1000,4)</f>
        <v>4.9965009599999818E-2</v>
      </c>
      <c r="CB235" s="134">
        <f t="shared" si="24"/>
        <v>3.7470841333333183E-3</v>
      </c>
      <c r="CC235" s="3">
        <f t="shared" si="203"/>
        <v>5538</v>
      </c>
      <c r="CD235" s="237">
        <v>183</v>
      </c>
      <c r="CE235" s="238">
        <f t="shared" si="204"/>
        <v>56487.977265786823</v>
      </c>
      <c r="CF235" s="238">
        <f t="shared" si="205"/>
        <v>1339.164525484485</v>
      </c>
      <c r="CG235" s="238">
        <f t="shared" si="25"/>
        <v>1127.4993221477621</v>
      </c>
      <c r="CH235" s="238">
        <f t="shared" si="26"/>
        <v>211.66520333672301</v>
      </c>
      <c r="CI235" s="239">
        <f t="shared" si="206"/>
        <v>230388.01737765354</v>
      </c>
      <c r="CJ235" s="1"/>
      <c r="CK235" s="246">
        <f>VLOOKUP(CN235,[2]תחזיות!$B$4:$E$1000,3)</f>
        <v>3.2915026086956407E-2</v>
      </c>
      <c r="CL235" s="134">
        <f t="shared" si="27"/>
        <v>2.3262521739130337E-3</v>
      </c>
      <c r="CM235" s="3">
        <f t="shared" si="207"/>
        <v>5538</v>
      </c>
      <c r="CN235" s="237">
        <v>183</v>
      </c>
      <c r="CO235" s="238">
        <f t="shared" si="208"/>
        <v>52049.884061387005</v>
      </c>
      <c r="CP235" s="238">
        <f t="shared" si="223"/>
        <v>1194.4536443560633</v>
      </c>
      <c r="CQ235" s="238">
        <f t="shared" si="28"/>
        <v>1073.3724884063404</v>
      </c>
      <c r="CR235" s="238">
        <f t="shared" si="29"/>
        <v>121.08115594972288</v>
      </c>
      <c r="CS235" s="239">
        <f t="shared" si="209"/>
        <v>210134.56019221336</v>
      </c>
      <c r="CT235" s="1"/>
      <c r="CU235" s="237">
        <v>183</v>
      </c>
      <c r="CV235" s="238">
        <f t="shared" si="231"/>
        <v>84291.116606735901</v>
      </c>
      <c r="CW235" s="238">
        <f t="shared" si="231"/>
        <v>4378.483424258553</v>
      </c>
      <c r="CX235" s="238">
        <f t="shared" si="231"/>
        <v>4161.1414004760845</v>
      </c>
      <c r="CY235" s="238">
        <f t="shared" si="231"/>
        <v>217.34202378246749</v>
      </c>
      <c r="CZ235" s="238">
        <f t="shared" si="231"/>
        <v>837433.71482572774</v>
      </c>
      <c r="DB235" s="237">
        <v>183</v>
      </c>
      <c r="DC235" s="238">
        <f t="shared" si="232"/>
        <v>87545.263749581485</v>
      </c>
      <c r="DD235" s="238">
        <f t="shared" si="232"/>
        <v>4484.4115778958703</v>
      </c>
      <c r="DE235" s="238">
        <f t="shared" si="232"/>
        <v>4201.1420751659543</v>
      </c>
      <c r="DF235" s="238">
        <f t="shared" si="232"/>
        <v>283.2695027299161</v>
      </c>
      <c r="DG235" s="238">
        <f t="shared" si="232"/>
        <v>855504.30447204807</v>
      </c>
      <c r="DH235" s="247"/>
      <c r="DI235" s="237">
        <v>183</v>
      </c>
      <c r="DJ235" s="238">
        <f t="shared" si="233"/>
        <v>83107.170545181667</v>
      </c>
      <c r="DK235" s="238">
        <f t="shared" si="233"/>
        <v>4339.7006967674488</v>
      </c>
      <c r="DL235" s="238">
        <f t="shared" si="233"/>
        <v>4147.0152414245331</v>
      </c>
      <c r="DM235" s="238">
        <f t="shared" si="233"/>
        <v>192.68545534291596</v>
      </c>
      <c r="DN235" s="238">
        <f t="shared" si="233"/>
        <v>832056.91200096591</v>
      </c>
      <c r="DP235" s="3">
        <f t="shared" si="210"/>
        <v>5538</v>
      </c>
      <c r="DQ235" s="237">
        <v>183</v>
      </c>
      <c r="DR235" s="238">
        <f t="shared" si="211"/>
        <v>0</v>
      </c>
      <c r="DS235" s="238">
        <f t="shared" si="212"/>
        <v>0</v>
      </c>
      <c r="DT235" s="238">
        <f t="shared" si="33"/>
        <v>0</v>
      </c>
      <c r="DU235" s="238">
        <f t="shared" si="213"/>
        <v>0</v>
      </c>
      <c r="DV235" s="239">
        <f t="shared" si="224"/>
        <v>0</v>
      </c>
      <c r="DX235" s="241">
        <f t="shared" si="236"/>
        <v>5.5499999999999994E-2</v>
      </c>
      <c r="DY235" s="241">
        <f t="shared" si="214"/>
        <v>4.6249999999999998E-3</v>
      </c>
      <c r="DZ235" s="237">
        <v>183</v>
      </c>
      <c r="EA235" s="242">
        <f t="shared" si="225"/>
        <v>0</v>
      </c>
      <c r="EB235" s="242">
        <f t="shared" si="226"/>
        <v>0</v>
      </c>
      <c r="EC235" s="242">
        <f t="shared" si="34"/>
        <v>0</v>
      </c>
      <c r="ED235" s="242">
        <f t="shared" si="177"/>
        <v>0</v>
      </c>
      <c r="EE235" s="243">
        <f t="shared" si="215"/>
        <v>0</v>
      </c>
      <c r="EF235" s="248"/>
      <c r="EG235" s="241">
        <f t="shared" si="237"/>
        <v>6.4599999999999991E-2</v>
      </c>
      <c r="EH235" s="241">
        <f t="shared" si="216"/>
        <v>5.3833333333333329E-3</v>
      </c>
      <c r="EI235" s="237">
        <v>183</v>
      </c>
      <c r="EJ235" s="242">
        <f t="shared" si="227"/>
        <v>0</v>
      </c>
      <c r="EK235" s="242">
        <f t="shared" si="228"/>
        <v>0</v>
      </c>
      <c r="EL235" s="242">
        <f t="shared" si="36"/>
        <v>0</v>
      </c>
      <c r="EM235" s="242">
        <f t="shared" si="178"/>
        <v>0</v>
      </c>
      <c r="EN235" s="243">
        <f t="shared" si="217"/>
        <v>0</v>
      </c>
      <c r="EO235" s="248"/>
      <c r="EP235" s="241">
        <f t="shared" si="238"/>
        <v>3.4599999999999999E-2</v>
      </c>
      <c r="EQ235" s="241">
        <f t="shared" si="218"/>
        <v>2.8833333333333332E-3</v>
      </c>
      <c r="ER235" s="237">
        <v>183</v>
      </c>
      <c r="ES235" s="242">
        <f t="shared" si="229"/>
        <v>0</v>
      </c>
      <c r="ET235" s="242">
        <f t="shared" si="230"/>
        <v>0</v>
      </c>
      <c r="EU235" s="242">
        <f t="shared" si="38"/>
        <v>0</v>
      </c>
      <c r="EV235" s="242">
        <f t="shared" si="179"/>
        <v>0</v>
      </c>
      <c r="EW235" s="243">
        <f t="shared" si="219"/>
        <v>0</v>
      </c>
    </row>
    <row r="236" spans="1:153" ht="14.25" customHeight="1" thickBot="1" x14ac:dyDescent="0.25">
      <c r="A236" s="3">
        <f t="shared" si="180"/>
        <v>5566</v>
      </c>
      <c r="B236" s="237">
        <v>184</v>
      </c>
      <c r="C236" s="238">
        <f t="shared" si="181"/>
        <v>27983.643730776468</v>
      </c>
      <c r="D236" s="238">
        <f t="shared" si="5"/>
        <v>3145.2470524113855</v>
      </c>
      <c r="E236" s="238">
        <f t="shared" si="6"/>
        <v>3080.7292071432066</v>
      </c>
      <c r="F236" s="238">
        <f t="shared" si="7"/>
        <v>64.517845268178917</v>
      </c>
      <c r="G236" s="239">
        <f t="shared" si="182"/>
        <v>578725.45764369448</v>
      </c>
      <c r="I236" s="240">
        <f>VLOOKUP(K236,[2]תחזיות!$B$4:$H$1000,5)</f>
        <v>1.2996374000000092E-2</v>
      </c>
      <c r="J236" s="134">
        <f t="shared" si="8"/>
        <v>1.0830311666666743E-3</v>
      </c>
      <c r="K236" s="237">
        <v>184</v>
      </c>
      <c r="L236" s="242">
        <f t="shared" si="183"/>
        <v>1.718020186808256E-13</v>
      </c>
      <c r="M236" s="242">
        <f t="shared" si="44"/>
        <v>-5.7178613920273488E-14</v>
      </c>
      <c r="N236" s="242">
        <f t="shared" si="9"/>
        <v>-5.7445066125171995E-14</v>
      </c>
      <c r="O236" s="242">
        <f t="shared" si="10"/>
        <v>2.6645220489850251E-16</v>
      </c>
      <c r="P236" s="243">
        <f t="shared" si="184"/>
        <v>46694.445430845924</v>
      </c>
      <c r="Q236" s="244"/>
      <c r="R236" s="240">
        <f>VLOOKUP(T236,[2]תחזיות!$B$4:$H$1000,7)</f>
        <v>2.2093835800000156E-2</v>
      </c>
      <c r="S236" s="134">
        <f t="shared" si="11"/>
        <v>1.8411529833333464E-3</v>
      </c>
      <c r="T236" s="237">
        <v>184</v>
      </c>
      <c r="U236" s="242">
        <f t="shared" si="185"/>
        <v>0</v>
      </c>
      <c r="V236" s="242">
        <f t="shared" si="47"/>
        <v>0</v>
      </c>
      <c r="W236" s="242">
        <f t="shared" si="12"/>
        <v>0</v>
      </c>
      <c r="X236" s="242">
        <f t="shared" si="48"/>
        <v>0</v>
      </c>
      <c r="Y236" s="243">
        <f t="shared" si="186"/>
        <v>49536.076503111522</v>
      </c>
      <c r="Z236" s="245"/>
      <c r="AA236" s="240">
        <f>VLOOKUP(AC236,[2]תחזיות!$B$4:$H$1000,6)</f>
        <v>1.1814885454545537E-2</v>
      </c>
      <c r="AB236" s="134">
        <f t="shared" si="13"/>
        <v>9.8457378787879485E-4</v>
      </c>
      <c r="AC236" s="237">
        <v>184</v>
      </c>
      <c r="AD236" s="242">
        <f t="shared" si="187"/>
        <v>0</v>
      </c>
      <c r="AE236" s="242">
        <f t="shared" si="51"/>
        <v>0</v>
      </c>
      <c r="AF236" s="242">
        <f t="shared" si="14"/>
        <v>0</v>
      </c>
      <c r="AG236" s="242">
        <f t="shared" si="52"/>
        <v>0</v>
      </c>
      <c r="AH236" s="243">
        <f t="shared" si="188"/>
        <v>46342.141217469514</v>
      </c>
      <c r="AI236" s="245"/>
      <c r="AJ236" s="241">
        <f t="shared" si="234"/>
        <v>4.8320000000000002E-2</v>
      </c>
      <c r="AK236" s="241">
        <f t="shared" si="189"/>
        <v>4.0266666666666671E-3</v>
      </c>
      <c r="AL236" s="240">
        <f>VLOOKUP(AN236,[2]תחזיות!$B$4:$H$1000,5)</f>
        <v>1.2996374000000092E-2</v>
      </c>
      <c r="AM236" s="134">
        <f t="shared" si="176"/>
        <v>1.0830311666666743E-3</v>
      </c>
      <c r="AN236" s="237">
        <v>184</v>
      </c>
      <c r="AO236" s="242">
        <f t="shared" si="190"/>
        <v>0</v>
      </c>
      <c r="AP236" s="242">
        <f t="shared" si="220"/>
        <v>0</v>
      </c>
      <c r="AQ236" s="242">
        <f t="shared" si="16"/>
        <v>0</v>
      </c>
      <c r="AR236" s="242">
        <f t="shared" si="191"/>
        <v>0</v>
      </c>
      <c r="AS236" s="243">
        <f t="shared" si="192"/>
        <v>0</v>
      </c>
      <c r="AT236" s="244"/>
      <c r="AU236" s="241">
        <f t="shared" si="235"/>
        <v>5.7620000000000005E-2</v>
      </c>
      <c r="AV236" s="241">
        <f t="shared" si="193"/>
        <v>4.8016666666666668E-3</v>
      </c>
      <c r="AW236" s="240">
        <f>VLOOKUP(AY236,[2]תחזיות!$B$4:$H$1000,7)</f>
        <v>2.2093835800000156E-2</v>
      </c>
      <c r="AX236" s="134">
        <f t="shared" si="17"/>
        <v>1.8411529833333464E-3</v>
      </c>
      <c r="AY236" s="237">
        <v>184</v>
      </c>
      <c r="AZ236" s="242">
        <f t="shared" si="194"/>
        <v>0</v>
      </c>
      <c r="BA236" s="242">
        <f t="shared" si="221"/>
        <v>0</v>
      </c>
      <c r="BB236" s="242">
        <f t="shared" si="18"/>
        <v>0</v>
      </c>
      <c r="BC236" s="242">
        <f t="shared" si="195"/>
        <v>0</v>
      </c>
      <c r="BD236" s="243">
        <f t="shared" si="196"/>
        <v>0</v>
      </c>
      <c r="BE236" s="245"/>
      <c r="BF236" s="245"/>
      <c r="BG236" s="245"/>
      <c r="BH236" s="240">
        <f>VLOOKUP(BJ236,[2]תחזיות!$B$4:$H$1000,6)</f>
        <v>1.1814885454545537E-2</v>
      </c>
      <c r="BI236" s="134">
        <f t="shared" si="19"/>
        <v>9.8457378787879485E-4</v>
      </c>
      <c r="BJ236" s="237">
        <v>184</v>
      </c>
      <c r="BK236" s="242">
        <f t="shared" si="197"/>
        <v>0</v>
      </c>
      <c r="BL236" s="242">
        <f t="shared" si="222"/>
        <v>0</v>
      </c>
      <c r="BM236" s="242">
        <f t="shared" si="20"/>
        <v>0</v>
      </c>
      <c r="BN236" s="242">
        <f t="shared" si="65"/>
        <v>0</v>
      </c>
      <c r="BO236" s="243">
        <f t="shared" si="198"/>
        <v>0</v>
      </c>
      <c r="BP236" s="245"/>
      <c r="BQ236" s="246">
        <f>VLOOKUP(BT236,[2]תחזיות!$B$4:$E$1000,2)</f>
        <v>3.7920579999999864E-2</v>
      </c>
      <c r="BR236" s="134">
        <f t="shared" si="21"/>
        <v>2.7433816666666555E-3</v>
      </c>
      <c r="BS236" s="3">
        <f t="shared" si="199"/>
        <v>5566</v>
      </c>
      <c r="BT236" s="237">
        <v>184</v>
      </c>
      <c r="BU236" s="238">
        <f t="shared" si="200"/>
        <v>52146.331475483348</v>
      </c>
      <c r="BV236" s="238">
        <f t="shared" si="201"/>
        <v>1233.394151221441</v>
      </c>
      <c r="BW236" s="238">
        <f t="shared" si="22"/>
        <v>1090.3368614676776</v>
      </c>
      <c r="BX236" s="238">
        <f t="shared" si="23"/>
        <v>143.05728975376337</v>
      </c>
      <c r="BY236" s="239">
        <f t="shared" si="202"/>
        <v>216392.45295482027</v>
      </c>
      <c r="CA236" s="246">
        <f>VLOOKUP(CD236,[2]תחזיות!$B$4:$E$1000,4)</f>
        <v>5.0055165599999819E-2</v>
      </c>
      <c r="CB236" s="134">
        <f t="shared" si="24"/>
        <v>3.7545971333333185E-3</v>
      </c>
      <c r="CC236" s="3">
        <f t="shared" si="203"/>
        <v>5566</v>
      </c>
      <c r="CD236" s="237">
        <v>184</v>
      </c>
      <c r="CE236" s="238">
        <f t="shared" si="204"/>
        <v>55360.47794363906</v>
      </c>
      <c r="CF236" s="238">
        <f t="shared" si="205"/>
        <v>1339.3887593640643</v>
      </c>
      <c r="CG236" s="238">
        <f t="shared" si="25"/>
        <v>1131.5324675769148</v>
      </c>
      <c r="CH236" s="238">
        <f t="shared" si="26"/>
        <v>207.85629178714962</v>
      </c>
      <c r="CI236" s="239">
        <f t="shared" si="206"/>
        <v>231727.40613701759</v>
      </c>
      <c r="CJ236" s="1"/>
      <c r="CK236" s="246">
        <f>VLOOKUP(CN236,[2]תחזיות!$B$4:$E$1000,3)</f>
        <v>3.2974417391304231E-2</v>
      </c>
      <c r="CL236" s="134">
        <f t="shared" si="27"/>
        <v>2.3312014492753524E-3</v>
      </c>
      <c r="CM236" s="3">
        <f t="shared" si="207"/>
        <v>5566</v>
      </c>
      <c r="CN236" s="237">
        <v>184</v>
      </c>
      <c r="CO236" s="238">
        <f t="shared" si="208"/>
        <v>50976.511572980664</v>
      </c>
      <c r="CP236" s="238">
        <f t="shared" si="223"/>
        <v>1194.5869910696381</v>
      </c>
      <c r="CQ236" s="238">
        <f t="shared" si="28"/>
        <v>1075.7504734117038</v>
      </c>
      <c r="CR236" s="238">
        <f t="shared" si="29"/>
        <v>118.83651765793429</v>
      </c>
      <c r="CS236" s="239">
        <f t="shared" si="209"/>
        <v>211329.147183283</v>
      </c>
      <c r="CT236" s="1"/>
      <c r="CU236" s="237">
        <v>184</v>
      </c>
      <c r="CV236" s="238">
        <f t="shared" si="231"/>
        <v>80129.975206259813</v>
      </c>
      <c r="CW236" s="238">
        <f t="shared" si="231"/>
        <v>4378.6412036328265</v>
      </c>
      <c r="CX236" s="238">
        <f t="shared" si="231"/>
        <v>4171.066068610884</v>
      </c>
      <c r="CY236" s="238">
        <f t="shared" si="231"/>
        <v>207.57513502194229</v>
      </c>
      <c r="CZ236" s="238">
        <f t="shared" si="231"/>
        <v>841812.35602936067</v>
      </c>
      <c r="DB236" s="237">
        <v>184</v>
      </c>
      <c r="DC236" s="238">
        <f t="shared" si="232"/>
        <v>83344.121674415524</v>
      </c>
      <c r="DD236" s="238">
        <f t="shared" si="232"/>
        <v>4484.6358117754498</v>
      </c>
      <c r="DE236" s="238">
        <f t="shared" si="232"/>
        <v>4212.2616747201209</v>
      </c>
      <c r="DF236" s="238">
        <f t="shared" si="232"/>
        <v>272.37413705532856</v>
      </c>
      <c r="DG236" s="238">
        <f t="shared" si="232"/>
        <v>859988.94028382353</v>
      </c>
      <c r="DH236" s="247"/>
      <c r="DI236" s="237">
        <v>184</v>
      </c>
      <c r="DJ236" s="238">
        <f t="shared" si="233"/>
        <v>78960.155303757128</v>
      </c>
      <c r="DK236" s="238">
        <f t="shared" si="233"/>
        <v>4339.8340434810234</v>
      </c>
      <c r="DL236" s="238">
        <f t="shared" si="233"/>
        <v>4156.4796805549104</v>
      </c>
      <c r="DM236" s="238">
        <f t="shared" si="233"/>
        <v>183.3543629261132</v>
      </c>
      <c r="DN236" s="238">
        <f t="shared" si="233"/>
        <v>836396.74604444695</v>
      </c>
      <c r="DP236" s="3">
        <f t="shared" si="210"/>
        <v>5566</v>
      </c>
      <c r="DQ236" s="237">
        <v>184</v>
      </c>
      <c r="DR236" s="238">
        <f t="shared" si="211"/>
        <v>0</v>
      </c>
      <c r="DS236" s="238">
        <f t="shared" si="212"/>
        <v>0</v>
      </c>
      <c r="DT236" s="238">
        <f t="shared" si="33"/>
        <v>0</v>
      </c>
      <c r="DU236" s="238">
        <f t="shared" si="213"/>
        <v>0</v>
      </c>
      <c r="DV236" s="239">
        <f t="shared" si="224"/>
        <v>0</v>
      </c>
      <c r="DX236" s="241">
        <f t="shared" si="236"/>
        <v>5.5499999999999994E-2</v>
      </c>
      <c r="DY236" s="241">
        <f t="shared" si="214"/>
        <v>4.6249999999999998E-3</v>
      </c>
      <c r="DZ236" s="237">
        <v>184</v>
      </c>
      <c r="EA236" s="242">
        <f t="shared" si="225"/>
        <v>0</v>
      </c>
      <c r="EB236" s="242">
        <f t="shared" si="226"/>
        <v>0</v>
      </c>
      <c r="EC236" s="242">
        <f t="shared" si="34"/>
        <v>0</v>
      </c>
      <c r="ED236" s="242">
        <f t="shared" si="177"/>
        <v>0</v>
      </c>
      <c r="EE236" s="243">
        <f t="shared" si="215"/>
        <v>0</v>
      </c>
      <c r="EF236" s="248"/>
      <c r="EG236" s="241">
        <f t="shared" si="237"/>
        <v>6.4599999999999991E-2</v>
      </c>
      <c r="EH236" s="241">
        <f t="shared" si="216"/>
        <v>5.3833333333333329E-3</v>
      </c>
      <c r="EI236" s="237">
        <v>184</v>
      </c>
      <c r="EJ236" s="242">
        <f t="shared" si="227"/>
        <v>0</v>
      </c>
      <c r="EK236" s="242">
        <f t="shared" si="228"/>
        <v>0</v>
      </c>
      <c r="EL236" s="242">
        <f t="shared" si="36"/>
        <v>0</v>
      </c>
      <c r="EM236" s="242">
        <f t="shared" si="178"/>
        <v>0</v>
      </c>
      <c r="EN236" s="243">
        <f t="shared" si="217"/>
        <v>0</v>
      </c>
      <c r="EO236" s="248"/>
      <c r="EP236" s="241">
        <f t="shared" si="238"/>
        <v>3.4599999999999999E-2</v>
      </c>
      <c r="EQ236" s="241">
        <f t="shared" si="218"/>
        <v>2.8833333333333332E-3</v>
      </c>
      <c r="ER236" s="237">
        <v>184</v>
      </c>
      <c r="ES236" s="242">
        <f t="shared" si="229"/>
        <v>0</v>
      </c>
      <c r="ET236" s="242">
        <f t="shared" si="230"/>
        <v>0</v>
      </c>
      <c r="EU236" s="242">
        <f t="shared" si="38"/>
        <v>0</v>
      </c>
      <c r="EV236" s="242">
        <f t="shared" si="179"/>
        <v>0</v>
      </c>
      <c r="EW236" s="243">
        <f t="shared" si="219"/>
        <v>0</v>
      </c>
    </row>
    <row r="237" spans="1:153" ht="14.25" customHeight="1" thickBot="1" x14ac:dyDescent="0.25">
      <c r="A237" s="3">
        <f t="shared" si="180"/>
        <v>5597</v>
      </c>
      <c r="B237" s="237">
        <v>185</v>
      </c>
      <c r="C237" s="238">
        <f t="shared" si="181"/>
        <v>24902.914523633262</v>
      </c>
      <c r="D237" s="238">
        <f t="shared" si="5"/>
        <v>3145.2470524113855</v>
      </c>
      <c r="E237" s="238">
        <f t="shared" si="6"/>
        <v>3087.831999481898</v>
      </c>
      <c r="F237" s="238">
        <f t="shared" si="7"/>
        <v>57.415052929487658</v>
      </c>
      <c r="G237" s="239">
        <f t="shared" si="182"/>
        <v>581870.70469610591</v>
      </c>
      <c r="I237" s="240">
        <f>VLOOKUP(K237,[2]תחזיות!$B$4:$H$1000,5)</f>
        <v>1.2996392500000092E-2</v>
      </c>
      <c r="J237" s="134">
        <f t="shared" si="8"/>
        <v>1.083032708333341E-3</v>
      </c>
      <c r="K237" s="237">
        <v>185</v>
      </c>
      <c r="L237" s="242">
        <f t="shared" si="183"/>
        <v>2.2949536689713253E-13</v>
      </c>
      <c r="M237" s="242">
        <f t="shared" si="44"/>
        <v>-5.7240540229366302E-14</v>
      </c>
      <c r="N237" s="242">
        <f t="shared" si="9"/>
        <v>-5.7596470543766953E-14</v>
      </c>
      <c r="O237" s="242">
        <f t="shared" si="10"/>
        <v>3.5593031440064512E-16</v>
      </c>
      <c r="P237" s="243">
        <f t="shared" si="184"/>
        <v>46694.445430845924</v>
      </c>
      <c r="Q237" s="244"/>
      <c r="R237" s="240">
        <f>VLOOKUP(T237,[2]תחזיות!$B$4:$H$1000,7)</f>
        <v>2.2093867250000156E-2</v>
      </c>
      <c r="S237" s="134">
        <f t="shared" si="11"/>
        <v>1.8411556041666797E-3</v>
      </c>
      <c r="T237" s="237">
        <v>185</v>
      </c>
      <c r="U237" s="242">
        <f t="shared" si="185"/>
        <v>0</v>
      </c>
      <c r="V237" s="242">
        <f t="shared" si="47"/>
        <v>0</v>
      </c>
      <c r="W237" s="242">
        <f t="shared" si="12"/>
        <v>0</v>
      </c>
      <c r="X237" s="242">
        <f t="shared" si="48"/>
        <v>0</v>
      </c>
      <c r="Y237" s="243">
        <f t="shared" si="186"/>
        <v>49536.076503111522</v>
      </c>
      <c r="Z237" s="245"/>
      <c r="AA237" s="240">
        <f>VLOOKUP(AC237,[2]תחזיות!$B$4:$H$1000,6)</f>
        <v>1.1814902272727355E-2</v>
      </c>
      <c r="AB237" s="134">
        <f t="shared" si="13"/>
        <v>9.8457518939394618E-4</v>
      </c>
      <c r="AC237" s="237">
        <v>185</v>
      </c>
      <c r="AD237" s="242">
        <f t="shared" si="187"/>
        <v>0</v>
      </c>
      <c r="AE237" s="242">
        <f t="shared" si="51"/>
        <v>0</v>
      </c>
      <c r="AF237" s="242">
        <f t="shared" si="14"/>
        <v>0</v>
      </c>
      <c r="AG237" s="242">
        <f t="shared" si="52"/>
        <v>0</v>
      </c>
      <c r="AH237" s="243">
        <f t="shared" si="188"/>
        <v>46342.141217469514</v>
      </c>
      <c r="AI237" s="245"/>
      <c r="AJ237" s="241">
        <f t="shared" si="234"/>
        <v>4.8320000000000002E-2</v>
      </c>
      <c r="AK237" s="241">
        <f t="shared" si="189"/>
        <v>4.0266666666666671E-3</v>
      </c>
      <c r="AL237" s="240">
        <f>VLOOKUP(AN237,[2]תחזיות!$B$4:$H$1000,5)</f>
        <v>1.2996392500000092E-2</v>
      </c>
      <c r="AM237" s="134">
        <f t="shared" si="176"/>
        <v>1.083032708333341E-3</v>
      </c>
      <c r="AN237" s="237">
        <v>185</v>
      </c>
      <c r="AO237" s="242">
        <f t="shared" si="190"/>
        <v>0</v>
      </c>
      <c r="AP237" s="242">
        <f t="shared" si="220"/>
        <v>0</v>
      </c>
      <c r="AQ237" s="242">
        <f t="shared" si="16"/>
        <v>0</v>
      </c>
      <c r="AR237" s="242">
        <f t="shared" si="191"/>
        <v>0</v>
      </c>
      <c r="AS237" s="243">
        <f t="shared" si="192"/>
        <v>0</v>
      </c>
      <c r="AT237" s="244"/>
      <c r="AU237" s="241">
        <f t="shared" si="235"/>
        <v>5.7620000000000005E-2</v>
      </c>
      <c r="AV237" s="241">
        <f t="shared" si="193"/>
        <v>4.8016666666666668E-3</v>
      </c>
      <c r="AW237" s="240">
        <f>VLOOKUP(AY237,[2]תחזיות!$B$4:$H$1000,7)</f>
        <v>2.2093867250000156E-2</v>
      </c>
      <c r="AX237" s="134">
        <f t="shared" si="17"/>
        <v>1.8411556041666797E-3</v>
      </c>
      <c r="AY237" s="237">
        <v>185</v>
      </c>
      <c r="AZ237" s="242">
        <f t="shared" si="194"/>
        <v>0</v>
      </c>
      <c r="BA237" s="242">
        <f t="shared" si="221"/>
        <v>0</v>
      </c>
      <c r="BB237" s="242">
        <f t="shared" si="18"/>
        <v>0</v>
      </c>
      <c r="BC237" s="242">
        <f t="shared" si="195"/>
        <v>0</v>
      </c>
      <c r="BD237" s="243">
        <f t="shared" si="196"/>
        <v>0</v>
      </c>
      <c r="BE237" s="245"/>
      <c r="BF237" s="245"/>
      <c r="BG237" s="245"/>
      <c r="BH237" s="240">
        <f>VLOOKUP(BJ237,[2]תחזיות!$B$4:$H$1000,6)</f>
        <v>1.1814902272727355E-2</v>
      </c>
      <c r="BI237" s="134">
        <f t="shared" si="19"/>
        <v>9.8457518939394618E-4</v>
      </c>
      <c r="BJ237" s="237">
        <v>185</v>
      </c>
      <c r="BK237" s="242">
        <f t="shared" si="197"/>
        <v>0</v>
      </c>
      <c r="BL237" s="242">
        <f t="shared" si="222"/>
        <v>0</v>
      </c>
      <c r="BM237" s="242">
        <f t="shared" si="20"/>
        <v>0</v>
      </c>
      <c r="BN237" s="242">
        <f t="shared" si="65"/>
        <v>0</v>
      </c>
      <c r="BO237" s="243">
        <f t="shared" si="198"/>
        <v>0</v>
      </c>
      <c r="BP237" s="245"/>
      <c r="BQ237" s="246">
        <f>VLOOKUP(BT237,[2]תחזיות!$B$4:$E$1000,2)</f>
        <v>3.7988879999999864E-2</v>
      </c>
      <c r="BR237" s="134">
        <f t="shared" si="21"/>
        <v>2.7490733333333222E-3</v>
      </c>
      <c r="BS237" s="3">
        <f t="shared" si="199"/>
        <v>5597</v>
      </c>
      <c r="BT237" s="237">
        <v>185</v>
      </c>
      <c r="BU237" s="238">
        <f t="shared" si="200"/>
        <v>51055.994614015668</v>
      </c>
      <c r="BV237" s="238">
        <f t="shared" si="201"/>
        <v>1233.5485846677666</v>
      </c>
      <c r="BW237" s="238">
        <f t="shared" si="22"/>
        <v>1093.1919113675665</v>
      </c>
      <c r="BX237" s="238">
        <f t="shared" si="23"/>
        <v>140.35667330020019</v>
      </c>
      <c r="BY237" s="239">
        <f t="shared" si="202"/>
        <v>217626.00153948803</v>
      </c>
      <c r="CA237" s="246">
        <f>VLOOKUP(CD237,[2]תחזיות!$B$4:$E$1000,4)</f>
        <v>5.014532159999982E-2</v>
      </c>
      <c r="CB237" s="134">
        <f t="shared" si="24"/>
        <v>3.7621101333333187E-3</v>
      </c>
      <c r="CC237" s="3">
        <f t="shared" si="203"/>
        <v>5597</v>
      </c>
      <c r="CD237" s="237">
        <v>185</v>
      </c>
      <c r="CE237" s="238">
        <f t="shared" si="204"/>
        <v>54228.945476062145</v>
      </c>
      <c r="CF237" s="238">
        <f t="shared" si="205"/>
        <v>1339.6082817746992</v>
      </c>
      <c r="CG237" s="238">
        <f t="shared" si="25"/>
        <v>1135.5930164792258</v>
      </c>
      <c r="CH237" s="238">
        <f t="shared" si="26"/>
        <v>204.01526529547343</v>
      </c>
      <c r="CI237" s="239">
        <f t="shared" si="206"/>
        <v>233067.0144187923</v>
      </c>
      <c r="CJ237" s="1"/>
      <c r="CK237" s="246">
        <f>VLOOKUP(CN237,[2]תחזיות!$B$4:$E$1000,3)</f>
        <v>3.3033808695652055E-2</v>
      </c>
      <c r="CL237" s="134">
        <f t="shared" si="27"/>
        <v>2.336150724637671E-3</v>
      </c>
      <c r="CM237" s="3">
        <f t="shared" si="207"/>
        <v>5597</v>
      </c>
      <c r="CN237" s="237">
        <v>185</v>
      </c>
      <c r="CO237" s="238">
        <f t="shared" si="208"/>
        <v>49900.761099568961</v>
      </c>
      <c r="CP237" s="238">
        <f t="shared" si="223"/>
        <v>1194.717499436699</v>
      </c>
      <c r="CQ237" s="238">
        <f t="shared" si="28"/>
        <v>1078.1418002339697</v>
      </c>
      <c r="CR237" s="238">
        <f t="shared" si="29"/>
        <v>116.57569920272934</v>
      </c>
      <c r="CS237" s="239">
        <f t="shared" si="209"/>
        <v>212523.86468271969</v>
      </c>
      <c r="CT237" s="1"/>
      <c r="CU237" s="237">
        <v>185</v>
      </c>
      <c r="CV237" s="238">
        <f t="shared" si="231"/>
        <v>75958.909137648938</v>
      </c>
      <c r="CW237" s="238">
        <f t="shared" si="231"/>
        <v>4378.7956370791526</v>
      </c>
      <c r="CX237" s="238">
        <f t="shared" si="231"/>
        <v>4181.0239108494643</v>
      </c>
      <c r="CY237" s="238">
        <f t="shared" si="231"/>
        <v>197.77172622968783</v>
      </c>
      <c r="CZ237" s="238">
        <f t="shared" si="231"/>
        <v>846191.15166643984</v>
      </c>
      <c r="DB237" s="237">
        <v>185</v>
      </c>
      <c r="DC237" s="238">
        <f t="shared" si="232"/>
        <v>79131.859999695414</v>
      </c>
      <c r="DD237" s="238">
        <f t="shared" si="232"/>
        <v>4484.8553341860843</v>
      </c>
      <c r="DE237" s="238">
        <f t="shared" si="232"/>
        <v>4223.4250159611238</v>
      </c>
      <c r="DF237" s="238">
        <f t="shared" si="232"/>
        <v>261.43031822496107</v>
      </c>
      <c r="DG237" s="238">
        <f t="shared" si="232"/>
        <v>864473.79561800975</v>
      </c>
      <c r="DH237" s="247"/>
      <c r="DI237" s="237">
        <v>185</v>
      </c>
      <c r="DJ237" s="238">
        <f t="shared" si="233"/>
        <v>74803.675623202231</v>
      </c>
      <c r="DK237" s="238">
        <f t="shared" si="233"/>
        <v>4339.9645518480847</v>
      </c>
      <c r="DL237" s="238">
        <f t="shared" si="233"/>
        <v>4165.9737997158682</v>
      </c>
      <c r="DM237" s="238">
        <f t="shared" si="233"/>
        <v>173.99075213221698</v>
      </c>
      <c r="DN237" s="238">
        <f t="shared" si="233"/>
        <v>840736.71059629507</v>
      </c>
      <c r="DP237" s="3">
        <f t="shared" si="210"/>
        <v>5597</v>
      </c>
      <c r="DQ237" s="237">
        <v>185</v>
      </c>
      <c r="DR237" s="238">
        <f t="shared" si="211"/>
        <v>0</v>
      </c>
      <c r="DS237" s="238">
        <f t="shared" si="212"/>
        <v>0</v>
      </c>
      <c r="DT237" s="238">
        <f t="shared" si="33"/>
        <v>0</v>
      </c>
      <c r="DU237" s="238">
        <f t="shared" si="213"/>
        <v>0</v>
      </c>
      <c r="DV237" s="239">
        <f t="shared" si="224"/>
        <v>0</v>
      </c>
      <c r="DX237" s="241">
        <f t="shared" si="236"/>
        <v>5.5499999999999994E-2</v>
      </c>
      <c r="DY237" s="241">
        <f t="shared" si="214"/>
        <v>4.6249999999999998E-3</v>
      </c>
      <c r="DZ237" s="237">
        <v>185</v>
      </c>
      <c r="EA237" s="242">
        <f t="shared" si="225"/>
        <v>0</v>
      </c>
      <c r="EB237" s="242">
        <f t="shared" si="226"/>
        <v>0</v>
      </c>
      <c r="EC237" s="242">
        <f t="shared" si="34"/>
        <v>0</v>
      </c>
      <c r="ED237" s="242">
        <f t="shared" si="177"/>
        <v>0</v>
      </c>
      <c r="EE237" s="243">
        <f t="shared" si="215"/>
        <v>0</v>
      </c>
      <c r="EF237" s="248"/>
      <c r="EG237" s="241">
        <f t="shared" si="237"/>
        <v>6.4599999999999991E-2</v>
      </c>
      <c r="EH237" s="241">
        <f t="shared" si="216"/>
        <v>5.3833333333333329E-3</v>
      </c>
      <c r="EI237" s="237">
        <v>185</v>
      </c>
      <c r="EJ237" s="242">
        <f t="shared" si="227"/>
        <v>0</v>
      </c>
      <c r="EK237" s="242">
        <f t="shared" si="228"/>
        <v>0</v>
      </c>
      <c r="EL237" s="242">
        <f t="shared" si="36"/>
        <v>0</v>
      </c>
      <c r="EM237" s="242">
        <f t="shared" si="178"/>
        <v>0</v>
      </c>
      <c r="EN237" s="243">
        <f t="shared" si="217"/>
        <v>0</v>
      </c>
      <c r="EO237" s="248"/>
      <c r="EP237" s="241">
        <f t="shared" si="238"/>
        <v>3.4599999999999999E-2</v>
      </c>
      <c r="EQ237" s="241">
        <f t="shared" si="218"/>
        <v>2.8833333333333332E-3</v>
      </c>
      <c r="ER237" s="237">
        <v>185</v>
      </c>
      <c r="ES237" s="242">
        <f t="shared" si="229"/>
        <v>0</v>
      </c>
      <c r="ET237" s="242">
        <f t="shared" si="230"/>
        <v>0</v>
      </c>
      <c r="EU237" s="242">
        <f t="shared" si="38"/>
        <v>0</v>
      </c>
      <c r="EV237" s="242">
        <f t="shared" si="179"/>
        <v>0</v>
      </c>
      <c r="EW237" s="243">
        <f t="shared" si="219"/>
        <v>0</v>
      </c>
    </row>
    <row r="238" spans="1:153" ht="14.25" customHeight="1" thickBot="1" x14ac:dyDescent="0.25">
      <c r="A238" s="3">
        <f t="shared" si="180"/>
        <v>5627</v>
      </c>
      <c r="B238" s="237">
        <v>186</v>
      </c>
      <c r="C238" s="238">
        <f t="shared" si="181"/>
        <v>21815.082524151363</v>
      </c>
      <c r="D238" s="238">
        <f t="shared" si="5"/>
        <v>3145.2470524113855</v>
      </c>
      <c r="E238" s="238">
        <f t="shared" si="6"/>
        <v>3094.9511677029254</v>
      </c>
      <c r="F238" s="238">
        <f t="shared" si="7"/>
        <v>50.295884708459965</v>
      </c>
      <c r="G238" s="239">
        <f t="shared" si="182"/>
        <v>585015.95174851734</v>
      </c>
      <c r="I238" s="240">
        <f>VLOOKUP(K238,[2]תחזיות!$B$4:$H$1000,5)</f>
        <v>1.2996411000000093E-2</v>
      </c>
      <c r="J238" s="134">
        <f t="shared" si="8"/>
        <v>1.0830342500000078E-3</v>
      </c>
      <c r="K238" s="237">
        <v>186</v>
      </c>
      <c r="L238" s="242">
        <f t="shared" si="183"/>
        <v>2.8740276773374344E-13</v>
      </c>
      <c r="M238" s="242">
        <f t="shared" si="44"/>
        <v>-5.730253369492322E-14</v>
      </c>
      <c r="N238" s="242">
        <f t="shared" si="9"/>
        <v>-5.7748274098584353E-14</v>
      </c>
      <c r="O238" s="242">
        <f t="shared" si="10"/>
        <v>4.4574040366112964E-16</v>
      </c>
      <c r="P238" s="243">
        <f t="shared" si="184"/>
        <v>46694.445430845924</v>
      </c>
      <c r="Q238" s="244"/>
      <c r="R238" s="240">
        <f>VLOOKUP(T238,[2]תחזיות!$B$4:$H$1000,7)</f>
        <v>2.2093898700000159E-2</v>
      </c>
      <c r="S238" s="134">
        <f t="shared" si="11"/>
        <v>1.8411582250000133E-3</v>
      </c>
      <c r="T238" s="237">
        <v>186</v>
      </c>
      <c r="U238" s="242">
        <f t="shared" si="185"/>
        <v>0</v>
      </c>
      <c r="V238" s="242">
        <f t="shared" si="47"/>
        <v>0</v>
      </c>
      <c r="W238" s="242">
        <f t="shared" si="12"/>
        <v>0</v>
      </c>
      <c r="X238" s="242">
        <f t="shared" si="48"/>
        <v>0</v>
      </c>
      <c r="Y238" s="243">
        <f t="shared" si="186"/>
        <v>49536.076503111522</v>
      </c>
      <c r="Z238" s="245"/>
      <c r="AA238" s="240">
        <f>VLOOKUP(AC238,[2]תחזיות!$B$4:$H$1000,6)</f>
        <v>1.1814919090909174E-2</v>
      </c>
      <c r="AB238" s="134">
        <f t="shared" si="13"/>
        <v>9.8457659090909794E-4</v>
      </c>
      <c r="AC238" s="237">
        <v>186</v>
      </c>
      <c r="AD238" s="242">
        <f t="shared" si="187"/>
        <v>0</v>
      </c>
      <c r="AE238" s="242">
        <f t="shared" si="51"/>
        <v>0</v>
      </c>
      <c r="AF238" s="242">
        <f t="shared" si="14"/>
        <v>0</v>
      </c>
      <c r="AG238" s="242">
        <f t="shared" si="52"/>
        <v>0</v>
      </c>
      <c r="AH238" s="243">
        <f t="shared" si="188"/>
        <v>46342.141217469514</v>
      </c>
      <c r="AI238" s="245"/>
      <c r="AJ238" s="241">
        <f t="shared" si="234"/>
        <v>4.8320000000000002E-2</v>
      </c>
      <c r="AK238" s="241">
        <f t="shared" si="189"/>
        <v>4.0266666666666671E-3</v>
      </c>
      <c r="AL238" s="240">
        <f>VLOOKUP(AN238,[2]תחזיות!$B$4:$H$1000,5)</f>
        <v>1.2996411000000093E-2</v>
      </c>
      <c r="AM238" s="134">
        <f t="shared" si="176"/>
        <v>1.0830342500000078E-3</v>
      </c>
      <c r="AN238" s="237">
        <v>186</v>
      </c>
      <c r="AO238" s="242">
        <f t="shared" si="190"/>
        <v>0</v>
      </c>
      <c r="AP238" s="242">
        <f t="shared" si="220"/>
        <v>0</v>
      </c>
      <c r="AQ238" s="242">
        <f t="shared" si="16"/>
        <v>0</v>
      </c>
      <c r="AR238" s="242">
        <f t="shared" si="191"/>
        <v>0</v>
      </c>
      <c r="AS238" s="243">
        <f t="shared" si="192"/>
        <v>0</v>
      </c>
      <c r="AT238" s="244"/>
      <c r="AU238" s="241">
        <f t="shared" si="235"/>
        <v>5.7620000000000005E-2</v>
      </c>
      <c r="AV238" s="241">
        <f t="shared" si="193"/>
        <v>4.8016666666666668E-3</v>
      </c>
      <c r="AW238" s="240">
        <f>VLOOKUP(AY238,[2]תחזיות!$B$4:$H$1000,7)</f>
        <v>2.2093898700000159E-2</v>
      </c>
      <c r="AX238" s="134">
        <f t="shared" si="17"/>
        <v>1.8411582250000133E-3</v>
      </c>
      <c r="AY238" s="237">
        <v>186</v>
      </c>
      <c r="AZ238" s="242">
        <f t="shared" si="194"/>
        <v>0</v>
      </c>
      <c r="BA238" s="242">
        <f t="shared" si="221"/>
        <v>0</v>
      </c>
      <c r="BB238" s="242">
        <f t="shared" si="18"/>
        <v>0</v>
      </c>
      <c r="BC238" s="242">
        <f t="shared" si="195"/>
        <v>0</v>
      </c>
      <c r="BD238" s="243">
        <f t="shared" si="196"/>
        <v>0</v>
      </c>
      <c r="BE238" s="245"/>
      <c r="BF238" s="245"/>
      <c r="BG238" s="245"/>
      <c r="BH238" s="240">
        <f>VLOOKUP(BJ238,[2]תחזיות!$B$4:$H$1000,6)</f>
        <v>1.1814919090909174E-2</v>
      </c>
      <c r="BI238" s="134">
        <f t="shared" si="19"/>
        <v>9.8457659090909794E-4</v>
      </c>
      <c r="BJ238" s="237">
        <v>186</v>
      </c>
      <c r="BK238" s="242">
        <f t="shared" si="197"/>
        <v>0</v>
      </c>
      <c r="BL238" s="242">
        <f t="shared" si="222"/>
        <v>0</v>
      </c>
      <c r="BM238" s="242">
        <f t="shared" si="20"/>
        <v>0</v>
      </c>
      <c r="BN238" s="242">
        <f t="shared" si="65"/>
        <v>0</v>
      </c>
      <c r="BO238" s="243">
        <f t="shared" si="198"/>
        <v>0</v>
      </c>
      <c r="BP238" s="245"/>
      <c r="BQ238" s="246">
        <f>VLOOKUP(BT238,[2]תחזיות!$B$4:$E$1000,2)</f>
        <v>3.8057179999999864E-2</v>
      </c>
      <c r="BR238" s="134">
        <f t="shared" si="21"/>
        <v>2.7547649999999889E-3</v>
      </c>
      <c r="BS238" s="3">
        <f t="shared" si="199"/>
        <v>5627</v>
      </c>
      <c r="BT238" s="237">
        <v>186</v>
      </c>
      <c r="BU238" s="238">
        <f t="shared" si="200"/>
        <v>49962.8027026481</v>
      </c>
      <c r="BV238" s="238">
        <f t="shared" si="201"/>
        <v>1233.6996683486482</v>
      </c>
      <c r="BW238" s="238">
        <f t="shared" si="22"/>
        <v>1096.0638881614884</v>
      </c>
      <c r="BX238" s="238">
        <f t="shared" si="23"/>
        <v>137.63578018715984</v>
      </c>
      <c r="BY238" s="239">
        <f t="shared" si="202"/>
        <v>218859.70120783668</v>
      </c>
      <c r="CA238" s="246">
        <f>VLOOKUP(CD238,[2]תחזיות!$B$4:$E$1000,4)</f>
        <v>5.0235477599999821E-2</v>
      </c>
      <c r="CB238" s="134">
        <f t="shared" si="24"/>
        <v>3.7696231333333185E-3</v>
      </c>
      <c r="CC238" s="3">
        <f t="shared" si="203"/>
        <v>5627</v>
      </c>
      <c r="CD238" s="237">
        <v>186</v>
      </c>
      <c r="CE238" s="238">
        <f t="shared" si="204"/>
        <v>53093.352459582922</v>
      </c>
      <c r="CF238" s="238">
        <f t="shared" si="205"/>
        <v>1339.8230853039413</v>
      </c>
      <c r="CG238" s="238">
        <f t="shared" si="25"/>
        <v>1139.681155646078</v>
      </c>
      <c r="CH238" s="238">
        <f t="shared" si="26"/>
        <v>200.14192965786322</v>
      </c>
      <c r="CI238" s="239">
        <f t="shared" si="206"/>
        <v>234406.83750409624</v>
      </c>
      <c r="CJ238" s="1"/>
      <c r="CK238" s="246">
        <f>VLOOKUP(CN238,[2]תחזיות!$B$4:$E$1000,3)</f>
        <v>3.3093199999999885E-2</v>
      </c>
      <c r="CL238" s="134">
        <f t="shared" si="27"/>
        <v>2.3410999999999905E-3</v>
      </c>
      <c r="CM238" s="3">
        <f t="shared" si="207"/>
        <v>5627</v>
      </c>
      <c r="CN238" s="237">
        <v>186</v>
      </c>
      <c r="CO238" s="238">
        <f t="shared" si="208"/>
        <v>48822.619299334991</v>
      </c>
      <c r="CP238" s="238">
        <f t="shared" si="223"/>
        <v>1194.8451666891658</v>
      </c>
      <c r="CQ238" s="238">
        <f t="shared" si="28"/>
        <v>1080.5465326474932</v>
      </c>
      <c r="CR238" s="238">
        <f t="shared" si="29"/>
        <v>114.29863404167268</v>
      </c>
      <c r="CS238" s="239">
        <f t="shared" si="209"/>
        <v>213718.70984940886</v>
      </c>
      <c r="CT238" s="1"/>
      <c r="CU238" s="237">
        <v>186</v>
      </c>
      <c r="CV238" s="238">
        <f t="shared" si="231"/>
        <v>71777.885226799466</v>
      </c>
      <c r="CW238" s="238">
        <f t="shared" si="231"/>
        <v>4378.9467207600337</v>
      </c>
      <c r="CX238" s="238">
        <f t="shared" si="231"/>
        <v>4191.0150558644136</v>
      </c>
      <c r="CY238" s="238">
        <f t="shared" si="231"/>
        <v>187.9316648956198</v>
      </c>
      <c r="CZ238" s="238">
        <f t="shared" si="231"/>
        <v>850570.09838719992</v>
      </c>
      <c r="DB238" s="237">
        <v>186</v>
      </c>
      <c r="DC238" s="238">
        <f t="shared" si="232"/>
        <v>74908.434983734289</v>
      </c>
      <c r="DD238" s="238">
        <f t="shared" si="232"/>
        <v>4485.0701377153273</v>
      </c>
      <c r="DE238" s="238">
        <f t="shared" si="232"/>
        <v>4234.6323233490039</v>
      </c>
      <c r="DF238" s="238">
        <f t="shared" si="232"/>
        <v>250.43781436632318</v>
      </c>
      <c r="DG238" s="238">
        <f t="shared" si="232"/>
        <v>868958.86575572519</v>
      </c>
      <c r="DH238" s="247"/>
      <c r="DI238" s="237">
        <v>186</v>
      </c>
      <c r="DJ238" s="238">
        <f t="shared" si="233"/>
        <v>70637.70182348635</v>
      </c>
      <c r="DK238" s="238">
        <f t="shared" si="233"/>
        <v>4340.0922191005511</v>
      </c>
      <c r="DL238" s="238">
        <f t="shared" si="233"/>
        <v>4175.4977003504191</v>
      </c>
      <c r="DM238" s="238">
        <f t="shared" si="233"/>
        <v>164.59451875013264</v>
      </c>
      <c r="DN238" s="238">
        <f t="shared" si="233"/>
        <v>845076.80281539564</v>
      </c>
      <c r="DP238" s="3">
        <f t="shared" si="210"/>
        <v>5627</v>
      </c>
      <c r="DQ238" s="237">
        <v>186</v>
      </c>
      <c r="DR238" s="238">
        <f t="shared" si="211"/>
        <v>0</v>
      </c>
      <c r="DS238" s="238">
        <f t="shared" si="212"/>
        <v>0</v>
      </c>
      <c r="DT238" s="238">
        <f t="shared" si="33"/>
        <v>0</v>
      </c>
      <c r="DU238" s="238">
        <f t="shared" si="213"/>
        <v>0</v>
      </c>
      <c r="DV238" s="239">
        <f t="shared" si="224"/>
        <v>0</v>
      </c>
      <c r="DX238" s="241">
        <f t="shared" si="236"/>
        <v>5.5499999999999994E-2</v>
      </c>
      <c r="DY238" s="241">
        <f t="shared" si="214"/>
        <v>4.6249999999999998E-3</v>
      </c>
      <c r="DZ238" s="237">
        <v>186</v>
      </c>
      <c r="EA238" s="242">
        <f t="shared" si="225"/>
        <v>0</v>
      </c>
      <c r="EB238" s="242">
        <f t="shared" si="226"/>
        <v>0</v>
      </c>
      <c r="EC238" s="242">
        <f t="shared" si="34"/>
        <v>0</v>
      </c>
      <c r="ED238" s="242">
        <f t="shared" si="177"/>
        <v>0</v>
      </c>
      <c r="EE238" s="243">
        <f t="shared" si="215"/>
        <v>0</v>
      </c>
      <c r="EF238" s="248"/>
      <c r="EG238" s="241">
        <f t="shared" si="237"/>
        <v>6.4599999999999991E-2</v>
      </c>
      <c r="EH238" s="241">
        <f t="shared" si="216"/>
        <v>5.3833333333333329E-3</v>
      </c>
      <c r="EI238" s="237">
        <v>186</v>
      </c>
      <c r="EJ238" s="242">
        <f t="shared" si="227"/>
        <v>0</v>
      </c>
      <c r="EK238" s="242">
        <f t="shared" si="228"/>
        <v>0</v>
      </c>
      <c r="EL238" s="242">
        <f t="shared" si="36"/>
        <v>0</v>
      </c>
      <c r="EM238" s="242">
        <f t="shared" si="178"/>
        <v>0</v>
      </c>
      <c r="EN238" s="243">
        <f t="shared" si="217"/>
        <v>0</v>
      </c>
      <c r="EO238" s="248"/>
      <c r="EP238" s="241">
        <f t="shared" si="238"/>
        <v>3.4599999999999999E-2</v>
      </c>
      <c r="EQ238" s="241">
        <f t="shared" si="218"/>
        <v>2.8833333333333332E-3</v>
      </c>
      <c r="ER238" s="237">
        <v>186</v>
      </c>
      <c r="ES238" s="242">
        <f t="shared" si="229"/>
        <v>0</v>
      </c>
      <c r="ET238" s="242">
        <f t="shared" si="230"/>
        <v>0</v>
      </c>
      <c r="EU238" s="242">
        <f t="shared" si="38"/>
        <v>0</v>
      </c>
      <c r="EV238" s="242">
        <f t="shared" si="179"/>
        <v>0</v>
      </c>
      <c r="EW238" s="243">
        <f t="shared" si="219"/>
        <v>0</v>
      </c>
    </row>
    <row r="239" spans="1:153" ht="14.25" customHeight="1" thickBot="1" x14ac:dyDescent="0.25">
      <c r="A239" s="3">
        <f t="shared" si="180"/>
        <v>5658</v>
      </c>
      <c r="B239" s="237">
        <v>187</v>
      </c>
      <c r="C239" s="238">
        <f t="shared" si="181"/>
        <v>18720.131356448437</v>
      </c>
      <c r="D239" s="238">
        <f t="shared" si="5"/>
        <v>3145.2470524113855</v>
      </c>
      <c r="E239" s="238">
        <f t="shared" si="6"/>
        <v>3102.0867495617963</v>
      </c>
      <c r="F239" s="238">
        <f t="shared" si="7"/>
        <v>43.160302849589343</v>
      </c>
      <c r="G239" s="239">
        <f t="shared" si="182"/>
        <v>588161.19880092877</v>
      </c>
      <c r="I239" s="240">
        <f>VLOOKUP(K239,[2]תחזיות!$B$4:$H$1000,5)</f>
        <v>1.2996429500000094E-2</v>
      </c>
      <c r="J239" s="134">
        <f t="shared" si="8"/>
        <v>1.0830357916666745E-3</v>
      </c>
      <c r="K239" s="237">
        <v>187</v>
      </c>
      <c r="L239" s="242">
        <f t="shared" si="183"/>
        <v>3.4552485276416326E-13</v>
      </c>
      <c r="M239" s="242">
        <f t="shared" si="44"/>
        <v>-5.7364594389868023E-14</v>
      </c>
      <c r="N239" s="242">
        <f t="shared" si="9"/>
        <v>-5.7900477842071701E-14</v>
      </c>
      <c r="O239" s="242">
        <f t="shared" si="10"/>
        <v>5.3588345220367881E-16</v>
      </c>
      <c r="P239" s="243">
        <f t="shared" si="184"/>
        <v>46694.445430845924</v>
      </c>
      <c r="Q239" s="244"/>
      <c r="R239" s="240">
        <f>VLOOKUP(T239,[2]תחזיות!$B$4:$H$1000,7)</f>
        <v>2.2093930150000159E-2</v>
      </c>
      <c r="S239" s="134">
        <f t="shared" si="11"/>
        <v>1.8411608458333466E-3</v>
      </c>
      <c r="T239" s="237">
        <v>187</v>
      </c>
      <c r="U239" s="242">
        <f t="shared" si="185"/>
        <v>0</v>
      </c>
      <c r="V239" s="242">
        <f t="shared" si="47"/>
        <v>0</v>
      </c>
      <c r="W239" s="242">
        <f t="shared" si="12"/>
        <v>0</v>
      </c>
      <c r="X239" s="242">
        <f t="shared" si="48"/>
        <v>0</v>
      </c>
      <c r="Y239" s="243">
        <f t="shared" si="186"/>
        <v>49536.076503111522</v>
      </c>
      <c r="Z239" s="245"/>
      <c r="AA239" s="240">
        <f>VLOOKUP(AC239,[2]תחזיות!$B$4:$H$1000,6)</f>
        <v>1.1814935909090994E-2</v>
      </c>
      <c r="AB239" s="134">
        <f t="shared" si="13"/>
        <v>9.8457799242424949E-4</v>
      </c>
      <c r="AC239" s="237">
        <v>187</v>
      </c>
      <c r="AD239" s="242">
        <f t="shared" si="187"/>
        <v>0</v>
      </c>
      <c r="AE239" s="242">
        <f t="shared" si="51"/>
        <v>0</v>
      </c>
      <c r="AF239" s="242">
        <f t="shared" si="14"/>
        <v>0</v>
      </c>
      <c r="AG239" s="242">
        <f t="shared" si="52"/>
        <v>0</v>
      </c>
      <c r="AH239" s="243">
        <f t="shared" si="188"/>
        <v>46342.141217469514</v>
      </c>
      <c r="AI239" s="245"/>
      <c r="AJ239" s="241">
        <f t="shared" si="234"/>
        <v>4.8320000000000002E-2</v>
      </c>
      <c r="AK239" s="241">
        <f t="shared" si="189"/>
        <v>4.0266666666666671E-3</v>
      </c>
      <c r="AL239" s="240">
        <f>VLOOKUP(AN239,[2]תחזיות!$B$4:$H$1000,5)</f>
        <v>1.2996429500000094E-2</v>
      </c>
      <c r="AM239" s="134">
        <f t="shared" si="176"/>
        <v>1.0830357916666745E-3</v>
      </c>
      <c r="AN239" s="237">
        <v>187</v>
      </c>
      <c r="AO239" s="242">
        <f t="shared" si="190"/>
        <v>0</v>
      </c>
      <c r="AP239" s="242">
        <f t="shared" si="220"/>
        <v>0</v>
      </c>
      <c r="AQ239" s="242">
        <f t="shared" si="16"/>
        <v>0</v>
      </c>
      <c r="AR239" s="242">
        <f t="shared" si="191"/>
        <v>0</v>
      </c>
      <c r="AS239" s="243">
        <f t="shared" si="192"/>
        <v>0</v>
      </c>
      <c r="AT239" s="244"/>
      <c r="AU239" s="241">
        <f t="shared" si="235"/>
        <v>5.7620000000000005E-2</v>
      </c>
      <c r="AV239" s="241">
        <f t="shared" si="193"/>
        <v>4.8016666666666668E-3</v>
      </c>
      <c r="AW239" s="240">
        <f>VLOOKUP(AY239,[2]תחזיות!$B$4:$H$1000,7)</f>
        <v>2.2093930150000159E-2</v>
      </c>
      <c r="AX239" s="134">
        <f t="shared" si="17"/>
        <v>1.8411608458333466E-3</v>
      </c>
      <c r="AY239" s="237">
        <v>187</v>
      </c>
      <c r="AZ239" s="242">
        <f t="shared" si="194"/>
        <v>0</v>
      </c>
      <c r="BA239" s="242">
        <f t="shared" si="221"/>
        <v>0</v>
      </c>
      <c r="BB239" s="242">
        <f t="shared" si="18"/>
        <v>0</v>
      </c>
      <c r="BC239" s="242">
        <f t="shared" si="195"/>
        <v>0</v>
      </c>
      <c r="BD239" s="243">
        <f t="shared" si="196"/>
        <v>0</v>
      </c>
      <c r="BE239" s="245"/>
      <c r="BF239" s="245"/>
      <c r="BG239" s="245"/>
      <c r="BH239" s="240">
        <f>VLOOKUP(BJ239,[2]תחזיות!$B$4:$H$1000,6)</f>
        <v>1.1814935909090994E-2</v>
      </c>
      <c r="BI239" s="134">
        <f t="shared" si="19"/>
        <v>9.8457799242424949E-4</v>
      </c>
      <c r="BJ239" s="237">
        <v>187</v>
      </c>
      <c r="BK239" s="242">
        <f t="shared" si="197"/>
        <v>0</v>
      </c>
      <c r="BL239" s="242">
        <f t="shared" si="222"/>
        <v>0</v>
      </c>
      <c r="BM239" s="242">
        <f t="shared" si="20"/>
        <v>0</v>
      </c>
      <c r="BN239" s="242">
        <f t="shared" si="65"/>
        <v>0</v>
      </c>
      <c r="BO239" s="243">
        <f t="shared" si="198"/>
        <v>0</v>
      </c>
      <c r="BP239" s="245"/>
      <c r="BQ239" s="246">
        <f>VLOOKUP(BT239,[2]תחזיות!$B$4:$E$1000,2)</f>
        <v>3.8125479999999864E-2</v>
      </c>
      <c r="BR239" s="134">
        <f t="shared" si="21"/>
        <v>2.7604566666666556E-3</v>
      </c>
      <c r="BS239" s="3">
        <f t="shared" si="199"/>
        <v>5658</v>
      </c>
      <c r="BT239" s="237">
        <v>187</v>
      </c>
      <c r="BU239" s="238">
        <f t="shared" si="200"/>
        <v>48866.738814486613</v>
      </c>
      <c r="BV239" s="238">
        <f t="shared" si="201"/>
        <v>1233.8473984326363</v>
      </c>
      <c r="BW239" s="238">
        <f t="shared" si="22"/>
        <v>1098.9528834939285</v>
      </c>
      <c r="BX239" s="238">
        <f t="shared" si="23"/>
        <v>134.8945149387078</v>
      </c>
      <c r="BY239" s="239">
        <f t="shared" si="202"/>
        <v>220093.54860626932</v>
      </c>
      <c r="CA239" s="246">
        <f>VLOOKUP(CD239,[2]תחזיות!$B$4:$E$1000,4)</f>
        <v>5.0325633599999822E-2</v>
      </c>
      <c r="CB239" s="134">
        <f t="shared" si="24"/>
        <v>3.7771361333333187E-3</v>
      </c>
      <c r="CC239" s="3">
        <f t="shared" si="203"/>
        <v>5658</v>
      </c>
      <c r="CD239" s="237">
        <v>187</v>
      </c>
      <c r="CE239" s="238">
        <f t="shared" si="204"/>
        <v>51953.671303936848</v>
      </c>
      <c r="CF239" s="238">
        <f t="shared" si="205"/>
        <v>1340.0331625479898</v>
      </c>
      <c r="CG239" s="238">
        <f t="shared" si="25"/>
        <v>1143.7970734065675</v>
      </c>
      <c r="CH239" s="238">
        <f t="shared" si="26"/>
        <v>196.23608914142221</v>
      </c>
      <c r="CI239" s="239">
        <f t="shared" si="206"/>
        <v>235746.87066664424</v>
      </c>
      <c r="CJ239" s="1"/>
      <c r="CK239" s="246">
        <f>VLOOKUP(CN239,[2]תחזיות!$B$4:$E$1000,3)</f>
        <v>3.3152591304347709E-2</v>
      </c>
      <c r="CL239" s="134">
        <f t="shared" si="27"/>
        <v>2.3460492753623091E-3</v>
      </c>
      <c r="CM239" s="3">
        <f t="shared" si="207"/>
        <v>5658</v>
      </c>
      <c r="CN239" s="237">
        <v>187</v>
      </c>
      <c r="CO239" s="238">
        <f t="shared" si="208"/>
        <v>47742.072766687495</v>
      </c>
      <c r="CP239" s="238">
        <f t="shared" si="223"/>
        <v>1194.9699900638243</v>
      </c>
      <c r="CQ239" s="238">
        <f t="shared" si="28"/>
        <v>1082.9647348452424</v>
      </c>
      <c r="CR239" s="238">
        <f t="shared" si="29"/>
        <v>112.00525521858184</v>
      </c>
      <c r="CS239" s="239">
        <f t="shared" si="209"/>
        <v>214913.67983947269</v>
      </c>
      <c r="CT239" s="1"/>
      <c r="CU239" s="237">
        <v>187</v>
      </c>
      <c r="CV239" s="238">
        <f t="shared" si="231"/>
        <v>67586.870170935057</v>
      </c>
      <c r="CW239" s="238">
        <f t="shared" si="231"/>
        <v>4379.0944508440216</v>
      </c>
      <c r="CX239" s="238">
        <f t="shared" si="231"/>
        <v>4201.0396330557251</v>
      </c>
      <c r="CY239" s="238">
        <f t="shared" si="231"/>
        <v>178.05481778829716</v>
      </c>
      <c r="CZ239" s="238">
        <f t="shared" si="231"/>
        <v>854949.19283804402</v>
      </c>
      <c r="DB239" s="237">
        <v>187</v>
      </c>
      <c r="DC239" s="238">
        <f t="shared" si="232"/>
        <v>70673.802660385292</v>
      </c>
      <c r="DD239" s="238">
        <f t="shared" si="232"/>
        <v>4485.2802149593754</v>
      </c>
      <c r="DE239" s="238">
        <f t="shared" si="232"/>
        <v>4245.8838229683643</v>
      </c>
      <c r="DF239" s="238">
        <f t="shared" si="232"/>
        <v>239.39639199101157</v>
      </c>
      <c r="DG239" s="238">
        <f t="shared" si="232"/>
        <v>873444.14597068448</v>
      </c>
      <c r="DH239" s="247"/>
      <c r="DI239" s="237">
        <v>187</v>
      </c>
      <c r="DJ239" s="238">
        <f t="shared" si="233"/>
        <v>66462.204123135933</v>
      </c>
      <c r="DK239" s="238">
        <f t="shared" si="233"/>
        <v>4340.2170424752094</v>
      </c>
      <c r="DL239" s="238">
        <f t="shared" si="233"/>
        <v>4185.0514844070385</v>
      </c>
      <c r="DM239" s="238">
        <f t="shared" si="233"/>
        <v>155.16555806817118</v>
      </c>
      <c r="DN239" s="238">
        <f t="shared" si="233"/>
        <v>849417.01985787088</v>
      </c>
      <c r="DP239" s="3">
        <f t="shared" si="210"/>
        <v>5658</v>
      </c>
      <c r="DQ239" s="237">
        <v>187</v>
      </c>
      <c r="DR239" s="238">
        <f t="shared" si="211"/>
        <v>0</v>
      </c>
      <c r="DS239" s="238">
        <f t="shared" si="212"/>
        <v>0</v>
      </c>
      <c r="DT239" s="238">
        <f t="shared" si="33"/>
        <v>0</v>
      </c>
      <c r="DU239" s="238">
        <f t="shared" si="213"/>
        <v>0</v>
      </c>
      <c r="DV239" s="239">
        <f t="shared" si="224"/>
        <v>0</v>
      </c>
      <c r="DX239" s="241">
        <f t="shared" si="236"/>
        <v>5.5499999999999994E-2</v>
      </c>
      <c r="DY239" s="241">
        <f t="shared" si="214"/>
        <v>4.6249999999999998E-3</v>
      </c>
      <c r="DZ239" s="237">
        <v>187</v>
      </c>
      <c r="EA239" s="242">
        <f t="shared" si="225"/>
        <v>0</v>
      </c>
      <c r="EB239" s="242">
        <f t="shared" si="226"/>
        <v>0</v>
      </c>
      <c r="EC239" s="242">
        <f t="shared" si="34"/>
        <v>0</v>
      </c>
      <c r="ED239" s="242">
        <f t="shared" si="177"/>
        <v>0</v>
      </c>
      <c r="EE239" s="243">
        <f t="shared" si="215"/>
        <v>0</v>
      </c>
      <c r="EF239" s="248"/>
      <c r="EG239" s="241">
        <f t="shared" si="237"/>
        <v>6.4599999999999991E-2</v>
      </c>
      <c r="EH239" s="241">
        <f t="shared" si="216"/>
        <v>5.3833333333333329E-3</v>
      </c>
      <c r="EI239" s="237">
        <v>187</v>
      </c>
      <c r="EJ239" s="242">
        <f t="shared" si="227"/>
        <v>0</v>
      </c>
      <c r="EK239" s="242">
        <f t="shared" si="228"/>
        <v>0</v>
      </c>
      <c r="EL239" s="242">
        <f t="shared" si="36"/>
        <v>0</v>
      </c>
      <c r="EM239" s="242">
        <f t="shared" si="178"/>
        <v>0</v>
      </c>
      <c r="EN239" s="243">
        <f t="shared" si="217"/>
        <v>0</v>
      </c>
      <c r="EO239" s="248"/>
      <c r="EP239" s="241">
        <f t="shared" si="238"/>
        <v>3.4599999999999999E-2</v>
      </c>
      <c r="EQ239" s="241">
        <f t="shared" si="218"/>
        <v>2.8833333333333332E-3</v>
      </c>
      <c r="ER239" s="237">
        <v>187</v>
      </c>
      <c r="ES239" s="242">
        <f t="shared" si="229"/>
        <v>0</v>
      </c>
      <c r="ET239" s="242">
        <f t="shared" si="230"/>
        <v>0</v>
      </c>
      <c r="EU239" s="242">
        <f t="shared" si="38"/>
        <v>0</v>
      </c>
      <c r="EV239" s="242">
        <f t="shared" si="179"/>
        <v>0</v>
      </c>
      <c r="EW239" s="243">
        <f t="shared" si="219"/>
        <v>0</v>
      </c>
    </row>
    <row r="240" spans="1:153" ht="14.25" customHeight="1" thickBot="1" x14ac:dyDescent="0.25">
      <c r="A240" s="3">
        <f t="shared" si="180"/>
        <v>5688</v>
      </c>
      <c r="B240" s="237">
        <v>188</v>
      </c>
      <c r="C240" s="238">
        <f t="shared" si="181"/>
        <v>15618.04460688664</v>
      </c>
      <c r="D240" s="238">
        <f t="shared" si="5"/>
        <v>3145.2470524113855</v>
      </c>
      <c r="E240" s="238">
        <f t="shared" si="6"/>
        <v>3109.2387829010636</v>
      </c>
      <c r="F240" s="238">
        <f t="shared" si="7"/>
        <v>36.008269510321888</v>
      </c>
      <c r="G240" s="239">
        <f t="shared" si="182"/>
        <v>591306.44585334021</v>
      </c>
      <c r="I240" s="240">
        <f>VLOOKUP(K240,[2]תחזיות!$B$4:$H$1000,5)</f>
        <v>1.2996448000000094E-2</v>
      </c>
      <c r="J240" s="134">
        <f t="shared" si="8"/>
        <v>1.0830373333333412E-3</v>
      </c>
      <c r="K240" s="237">
        <v>188</v>
      </c>
      <c r="L240" s="242">
        <f t="shared" si="183"/>
        <v>4.0386225530049379E-13</v>
      </c>
      <c r="M240" s="242">
        <f t="shared" si="44"/>
        <v>-5.7426722387203753E-14</v>
      </c>
      <c r="N240" s="242">
        <f t="shared" si="9"/>
        <v>-5.8053082829452207E-14</v>
      </c>
      <c r="O240" s="242">
        <f t="shared" si="10"/>
        <v>6.263604422484506E-16</v>
      </c>
      <c r="P240" s="243">
        <f t="shared" si="184"/>
        <v>46694.445430845924</v>
      </c>
      <c r="Q240" s="244"/>
      <c r="R240" s="240">
        <f>VLOOKUP(T240,[2]תחזיות!$B$4:$H$1000,7)</f>
        <v>2.2093961600000159E-2</v>
      </c>
      <c r="S240" s="134">
        <f t="shared" si="11"/>
        <v>1.84116346666668E-3</v>
      </c>
      <c r="T240" s="237">
        <v>188</v>
      </c>
      <c r="U240" s="242">
        <f t="shared" si="185"/>
        <v>0</v>
      </c>
      <c r="V240" s="242">
        <f t="shared" si="47"/>
        <v>0</v>
      </c>
      <c r="W240" s="242">
        <f t="shared" si="12"/>
        <v>0</v>
      </c>
      <c r="X240" s="242">
        <f t="shared" si="48"/>
        <v>0</v>
      </c>
      <c r="Y240" s="243">
        <f t="shared" si="186"/>
        <v>49536.076503111522</v>
      </c>
      <c r="Z240" s="245"/>
      <c r="AA240" s="240">
        <f>VLOOKUP(AC240,[2]תחזיות!$B$4:$H$1000,6)</f>
        <v>1.1814952727272812E-2</v>
      </c>
      <c r="AB240" s="134">
        <f t="shared" si="13"/>
        <v>9.8457939393940103E-4</v>
      </c>
      <c r="AC240" s="237">
        <v>188</v>
      </c>
      <c r="AD240" s="242">
        <f t="shared" si="187"/>
        <v>0</v>
      </c>
      <c r="AE240" s="242">
        <f t="shared" si="51"/>
        <v>0</v>
      </c>
      <c r="AF240" s="242">
        <f t="shared" si="14"/>
        <v>0</v>
      </c>
      <c r="AG240" s="242">
        <f t="shared" si="52"/>
        <v>0</v>
      </c>
      <c r="AH240" s="243">
        <f t="shared" si="188"/>
        <v>46342.141217469514</v>
      </c>
      <c r="AI240" s="245"/>
      <c r="AJ240" s="241">
        <f t="shared" si="234"/>
        <v>4.8320000000000002E-2</v>
      </c>
      <c r="AK240" s="241">
        <f t="shared" si="189"/>
        <v>4.0266666666666671E-3</v>
      </c>
      <c r="AL240" s="240">
        <f>VLOOKUP(AN240,[2]תחזיות!$B$4:$H$1000,5)</f>
        <v>1.2996448000000094E-2</v>
      </c>
      <c r="AM240" s="134">
        <f t="shared" si="176"/>
        <v>1.0830373333333412E-3</v>
      </c>
      <c r="AN240" s="237">
        <v>188</v>
      </c>
      <c r="AO240" s="242">
        <f t="shared" si="190"/>
        <v>0</v>
      </c>
      <c r="AP240" s="242">
        <f t="shared" si="220"/>
        <v>0</v>
      </c>
      <c r="AQ240" s="242">
        <f t="shared" si="16"/>
        <v>0</v>
      </c>
      <c r="AR240" s="242">
        <f t="shared" si="191"/>
        <v>0</v>
      </c>
      <c r="AS240" s="243">
        <f t="shared" si="192"/>
        <v>0</v>
      </c>
      <c r="AT240" s="244"/>
      <c r="AU240" s="241">
        <f t="shared" si="235"/>
        <v>5.7620000000000005E-2</v>
      </c>
      <c r="AV240" s="241">
        <f t="shared" si="193"/>
        <v>4.8016666666666668E-3</v>
      </c>
      <c r="AW240" s="240">
        <f>VLOOKUP(AY240,[2]תחזיות!$B$4:$H$1000,7)</f>
        <v>2.2093961600000159E-2</v>
      </c>
      <c r="AX240" s="134">
        <f t="shared" si="17"/>
        <v>1.84116346666668E-3</v>
      </c>
      <c r="AY240" s="237">
        <v>188</v>
      </c>
      <c r="AZ240" s="242">
        <f t="shared" si="194"/>
        <v>0</v>
      </c>
      <c r="BA240" s="242">
        <f t="shared" si="221"/>
        <v>0</v>
      </c>
      <c r="BB240" s="242">
        <f t="shared" si="18"/>
        <v>0</v>
      </c>
      <c r="BC240" s="242">
        <f t="shared" si="195"/>
        <v>0</v>
      </c>
      <c r="BD240" s="243">
        <f t="shared" si="196"/>
        <v>0</v>
      </c>
      <c r="BE240" s="245"/>
      <c r="BF240" s="245"/>
      <c r="BG240" s="245"/>
      <c r="BH240" s="240">
        <f>VLOOKUP(BJ240,[2]תחזיות!$B$4:$H$1000,6)</f>
        <v>1.1814952727272812E-2</v>
      </c>
      <c r="BI240" s="134">
        <f t="shared" si="19"/>
        <v>9.8457939393940103E-4</v>
      </c>
      <c r="BJ240" s="237">
        <v>188</v>
      </c>
      <c r="BK240" s="242">
        <f t="shared" si="197"/>
        <v>0</v>
      </c>
      <c r="BL240" s="242">
        <f t="shared" si="222"/>
        <v>0</v>
      </c>
      <c r="BM240" s="242">
        <f t="shared" si="20"/>
        <v>0</v>
      </c>
      <c r="BN240" s="242">
        <f t="shared" si="65"/>
        <v>0</v>
      </c>
      <c r="BO240" s="243">
        <f t="shared" si="198"/>
        <v>0</v>
      </c>
      <c r="BP240" s="245"/>
      <c r="BQ240" s="246">
        <f>VLOOKUP(BT240,[2]תחזיות!$B$4:$E$1000,2)</f>
        <v>3.8193779999999865E-2</v>
      </c>
      <c r="BR240" s="134">
        <f t="shared" si="21"/>
        <v>2.7661483333333223E-3</v>
      </c>
      <c r="BS240" s="3">
        <f t="shared" si="199"/>
        <v>5688</v>
      </c>
      <c r="BT240" s="237">
        <v>188</v>
      </c>
      <c r="BU240" s="238">
        <f t="shared" si="200"/>
        <v>47767.785930992686</v>
      </c>
      <c r="BV240" s="238">
        <f t="shared" si="201"/>
        <v>1233.9917710944037</v>
      </c>
      <c r="BW240" s="238">
        <f t="shared" si="22"/>
        <v>1101.8589896543654</v>
      </c>
      <c r="BX240" s="238">
        <f t="shared" si="23"/>
        <v>132.13278144003834</v>
      </c>
      <c r="BY240" s="239">
        <f t="shared" si="202"/>
        <v>221327.54037736374</v>
      </c>
      <c r="CA240" s="246">
        <f>VLOOKUP(CD240,[2]תחזיות!$B$4:$E$1000,4)</f>
        <v>5.0415789599999823E-2</v>
      </c>
      <c r="CB240" s="134">
        <f t="shared" si="24"/>
        <v>3.784649133333319E-3</v>
      </c>
      <c r="CC240" s="3">
        <f t="shared" si="203"/>
        <v>5688</v>
      </c>
      <c r="CD240" s="237">
        <v>188</v>
      </c>
      <c r="CE240" s="238">
        <f t="shared" si="204"/>
        <v>50809.87423053028</v>
      </c>
      <c r="CF240" s="238">
        <f t="shared" si="205"/>
        <v>1340.2385061118923</v>
      </c>
      <c r="CG240" s="238">
        <f t="shared" si="25"/>
        <v>1147.940959640541</v>
      </c>
      <c r="CH240" s="238">
        <f t="shared" si="26"/>
        <v>192.29754647135135</v>
      </c>
      <c r="CI240" s="239">
        <f t="shared" si="206"/>
        <v>237087.10917275614</v>
      </c>
      <c r="CJ240" s="1"/>
      <c r="CK240" s="246">
        <f>VLOOKUP(CN240,[2]תחזיות!$B$4:$E$1000,3)</f>
        <v>3.3211982608695539E-2</v>
      </c>
      <c r="CL240" s="134">
        <f t="shared" si="27"/>
        <v>2.3509985507246282E-3</v>
      </c>
      <c r="CM240" s="3">
        <f t="shared" si="207"/>
        <v>5688</v>
      </c>
      <c r="CN240" s="237">
        <v>188</v>
      </c>
      <c r="CO240" s="238">
        <f t="shared" si="208"/>
        <v>46659.108031842254</v>
      </c>
      <c r="CP240" s="238">
        <f t="shared" si="223"/>
        <v>1195.0919668023748</v>
      </c>
      <c r="CQ240" s="238">
        <f t="shared" si="28"/>
        <v>1085.3964714414099</v>
      </c>
      <c r="CR240" s="238">
        <f t="shared" si="29"/>
        <v>109.695495360965</v>
      </c>
      <c r="CS240" s="239">
        <f t="shared" si="209"/>
        <v>216108.77180627506</v>
      </c>
      <c r="CT240" s="1"/>
      <c r="CU240" s="237">
        <v>188</v>
      </c>
      <c r="CV240" s="238">
        <f t="shared" si="231"/>
        <v>63385.83053787933</v>
      </c>
      <c r="CW240" s="238">
        <f t="shared" si="231"/>
        <v>4379.2388235057897</v>
      </c>
      <c r="CX240" s="238">
        <f t="shared" si="231"/>
        <v>4211.0977725554294</v>
      </c>
      <c r="CY240" s="238">
        <f t="shared" si="231"/>
        <v>168.14105095036024</v>
      </c>
      <c r="CZ240" s="238">
        <f t="shared" si="231"/>
        <v>859328.43166154984</v>
      </c>
      <c r="DB240" s="237">
        <v>188</v>
      </c>
      <c r="DC240" s="238">
        <f t="shared" si="232"/>
        <v>66427.918837416917</v>
      </c>
      <c r="DD240" s="238">
        <f t="shared" si="232"/>
        <v>4485.4855585232781</v>
      </c>
      <c r="DE240" s="238">
        <f t="shared" si="232"/>
        <v>4257.1797425416044</v>
      </c>
      <c r="DF240" s="238">
        <f t="shared" si="232"/>
        <v>228.30581598167325</v>
      </c>
      <c r="DG240" s="238">
        <f t="shared" si="232"/>
        <v>877929.63152920781</v>
      </c>
      <c r="DH240" s="247"/>
      <c r="DI240" s="237">
        <v>188</v>
      </c>
      <c r="DJ240" s="238">
        <f t="shared" si="233"/>
        <v>62277.15263872889</v>
      </c>
      <c r="DK240" s="238">
        <f t="shared" si="233"/>
        <v>4340.3390192137604</v>
      </c>
      <c r="DL240" s="238">
        <f t="shared" si="233"/>
        <v>4194.6352543424737</v>
      </c>
      <c r="DM240" s="238">
        <f t="shared" si="233"/>
        <v>145.70376487128689</v>
      </c>
      <c r="DN240" s="238">
        <f t="shared" si="233"/>
        <v>853757.35887708468</v>
      </c>
      <c r="DP240" s="3">
        <f t="shared" si="210"/>
        <v>5688</v>
      </c>
      <c r="DQ240" s="237">
        <v>188</v>
      </c>
      <c r="DR240" s="238">
        <f t="shared" si="211"/>
        <v>0</v>
      </c>
      <c r="DS240" s="238">
        <f t="shared" si="212"/>
        <v>0</v>
      </c>
      <c r="DT240" s="238">
        <f t="shared" si="33"/>
        <v>0</v>
      </c>
      <c r="DU240" s="238">
        <f t="shared" si="213"/>
        <v>0</v>
      </c>
      <c r="DV240" s="239">
        <f t="shared" si="224"/>
        <v>0</v>
      </c>
      <c r="DX240" s="241">
        <f t="shared" si="236"/>
        <v>5.5499999999999994E-2</v>
      </c>
      <c r="DY240" s="241">
        <f t="shared" si="214"/>
        <v>4.6249999999999998E-3</v>
      </c>
      <c r="DZ240" s="237">
        <v>188</v>
      </c>
      <c r="EA240" s="242">
        <f t="shared" si="225"/>
        <v>0</v>
      </c>
      <c r="EB240" s="242">
        <f t="shared" si="226"/>
        <v>0</v>
      </c>
      <c r="EC240" s="242">
        <f t="shared" si="34"/>
        <v>0</v>
      </c>
      <c r="ED240" s="242">
        <f t="shared" si="177"/>
        <v>0</v>
      </c>
      <c r="EE240" s="243">
        <f t="shared" si="215"/>
        <v>0</v>
      </c>
      <c r="EF240" s="248"/>
      <c r="EG240" s="241">
        <f t="shared" si="237"/>
        <v>6.4599999999999991E-2</v>
      </c>
      <c r="EH240" s="241">
        <f t="shared" si="216"/>
        <v>5.3833333333333329E-3</v>
      </c>
      <c r="EI240" s="237">
        <v>188</v>
      </c>
      <c r="EJ240" s="242">
        <f t="shared" si="227"/>
        <v>0</v>
      </c>
      <c r="EK240" s="242">
        <f t="shared" si="228"/>
        <v>0</v>
      </c>
      <c r="EL240" s="242">
        <f t="shared" si="36"/>
        <v>0</v>
      </c>
      <c r="EM240" s="242">
        <f t="shared" si="178"/>
        <v>0</v>
      </c>
      <c r="EN240" s="243">
        <f t="shared" si="217"/>
        <v>0</v>
      </c>
      <c r="EO240" s="248"/>
      <c r="EP240" s="241">
        <f t="shared" si="238"/>
        <v>3.4599999999999999E-2</v>
      </c>
      <c r="EQ240" s="241">
        <f t="shared" si="218"/>
        <v>2.8833333333333332E-3</v>
      </c>
      <c r="ER240" s="237">
        <v>188</v>
      </c>
      <c r="ES240" s="242">
        <f t="shared" si="229"/>
        <v>0</v>
      </c>
      <c r="ET240" s="242">
        <f t="shared" si="230"/>
        <v>0</v>
      </c>
      <c r="EU240" s="242">
        <f t="shared" si="38"/>
        <v>0</v>
      </c>
      <c r="EV240" s="242">
        <f t="shared" si="179"/>
        <v>0</v>
      </c>
      <c r="EW240" s="243">
        <f t="shared" si="219"/>
        <v>0</v>
      </c>
    </row>
    <row r="241" spans="1:153" ht="14.25" customHeight="1" thickBot="1" x14ac:dyDescent="0.25">
      <c r="A241" s="3">
        <f t="shared" si="180"/>
        <v>5719</v>
      </c>
      <c r="B241" s="237">
        <v>189</v>
      </c>
      <c r="C241" s="238">
        <f t="shared" si="181"/>
        <v>12508.805823985576</v>
      </c>
      <c r="D241" s="238">
        <f t="shared" si="5"/>
        <v>3145.2470524113855</v>
      </c>
      <c r="E241" s="238">
        <f t="shared" si="6"/>
        <v>3116.4073056505299</v>
      </c>
      <c r="F241" s="238">
        <f t="shared" si="7"/>
        <v>28.839746760855562</v>
      </c>
      <c r="G241" s="239">
        <f t="shared" si="182"/>
        <v>594451.69290575164</v>
      </c>
      <c r="I241" s="240">
        <f>VLOOKUP(K241,[2]תחזיות!$B$4:$H$1000,5)</f>
        <v>1.2996466500000095E-2</v>
      </c>
      <c r="J241" s="134">
        <f t="shared" si="8"/>
        <v>1.0830388750000079E-3</v>
      </c>
      <c r="K241" s="237">
        <v>189</v>
      </c>
      <c r="L241" s="242">
        <f t="shared" si="183"/>
        <v>4.6241561039809948E-13</v>
      </c>
      <c r="M241" s="242">
        <f t="shared" si="44"/>
        <v>-5.7488917760012921E-14</v>
      </c>
      <c r="N241" s="242">
        <f t="shared" si="9"/>
        <v>-5.8206090118732196E-14</v>
      </c>
      <c r="O241" s="242">
        <f t="shared" si="10"/>
        <v>7.1717235871927421E-16</v>
      </c>
      <c r="P241" s="243">
        <f t="shared" si="184"/>
        <v>46694.445430845924</v>
      </c>
      <c r="Q241" s="244"/>
      <c r="R241" s="240">
        <f>VLOOKUP(T241,[2]תחזיות!$B$4:$H$1000,7)</f>
        <v>2.209399305000016E-2</v>
      </c>
      <c r="S241" s="134">
        <f t="shared" si="11"/>
        <v>1.8411660875000133E-3</v>
      </c>
      <c r="T241" s="237">
        <v>189</v>
      </c>
      <c r="U241" s="242">
        <f t="shared" si="185"/>
        <v>0</v>
      </c>
      <c r="V241" s="242">
        <f t="shared" si="47"/>
        <v>0</v>
      </c>
      <c r="W241" s="242">
        <f t="shared" si="12"/>
        <v>0</v>
      </c>
      <c r="X241" s="242">
        <f t="shared" si="48"/>
        <v>0</v>
      </c>
      <c r="Y241" s="243">
        <f t="shared" si="186"/>
        <v>49536.076503111522</v>
      </c>
      <c r="Z241" s="245"/>
      <c r="AA241" s="240">
        <f>VLOOKUP(AC241,[2]תחזיות!$B$4:$H$1000,6)</f>
        <v>1.1814969545454631E-2</v>
      </c>
      <c r="AB241" s="134">
        <f t="shared" si="13"/>
        <v>9.8458079545455258E-4</v>
      </c>
      <c r="AC241" s="237">
        <v>189</v>
      </c>
      <c r="AD241" s="242">
        <f t="shared" si="187"/>
        <v>0</v>
      </c>
      <c r="AE241" s="242">
        <f t="shared" si="51"/>
        <v>0</v>
      </c>
      <c r="AF241" s="242">
        <f t="shared" si="14"/>
        <v>0</v>
      </c>
      <c r="AG241" s="242">
        <f t="shared" si="52"/>
        <v>0</v>
      </c>
      <c r="AH241" s="243">
        <f t="shared" si="188"/>
        <v>46342.141217469514</v>
      </c>
      <c r="AI241" s="245"/>
      <c r="AJ241" s="241">
        <f t="shared" si="234"/>
        <v>4.8320000000000002E-2</v>
      </c>
      <c r="AK241" s="241">
        <f t="shared" si="189"/>
        <v>4.0266666666666671E-3</v>
      </c>
      <c r="AL241" s="240">
        <f>VLOOKUP(AN241,[2]תחזיות!$B$4:$H$1000,5)</f>
        <v>1.2996466500000095E-2</v>
      </c>
      <c r="AM241" s="134">
        <f t="shared" si="176"/>
        <v>1.0830388750000079E-3</v>
      </c>
      <c r="AN241" s="237">
        <v>189</v>
      </c>
      <c r="AO241" s="242">
        <f t="shared" si="190"/>
        <v>0</v>
      </c>
      <c r="AP241" s="242">
        <f t="shared" si="220"/>
        <v>0</v>
      </c>
      <c r="AQ241" s="242">
        <f t="shared" si="16"/>
        <v>0</v>
      </c>
      <c r="AR241" s="242">
        <f t="shared" si="191"/>
        <v>0</v>
      </c>
      <c r="AS241" s="243">
        <f t="shared" si="192"/>
        <v>0</v>
      </c>
      <c r="AT241" s="244"/>
      <c r="AU241" s="241">
        <f t="shared" si="235"/>
        <v>5.7620000000000005E-2</v>
      </c>
      <c r="AV241" s="241">
        <f t="shared" si="193"/>
        <v>4.8016666666666668E-3</v>
      </c>
      <c r="AW241" s="240">
        <f>VLOOKUP(AY241,[2]תחזיות!$B$4:$H$1000,7)</f>
        <v>2.209399305000016E-2</v>
      </c>
      <c r="AX241" s="134">
        <f t="shared" si="17"/>
        <v>1.8411660875000133E-3</v>
      </c>
      <c r="AY241" s="237">
        <v>189</v>
      </c>
      <c r="AZ241" s="242">
        <f t="shared" si="194"/>
        <v>0</v>
      </c>
      <c r="BA241" s="242">
        <f t="shared" si="221"/>
        <v>0</v>
      </c>
      <c r="BB241" s="242">
        <f t="shared" si="18"/>
        <v>0</v>
      </c>
      <c r="BC241" s="242">
        <f t="shared" si="195"/>
        <v>0</v>
      </c>
      <c r="BD241" s="243">
        <f t="shared" si="196"/>
        <v>0</v>
      </c>
      <c r="BE241" s="245"/>
      <c r="BF241" s="245"/>
      <c r="BG241" s="245"/>
      <c r="BH241" s="240">
        <f>VLOOKUP(BJ241,[2]תחזיות!$B$4:$H$1000,6)</f>
        <v>1.1814969545454631E-2</v>
      </c>
      <c r="BI241" s="134">
        <f t="shared" si="19"/>
        <v>9.8458079545455258E-4</v>
      </c>
      <c r="BJ241" s="237">
        <v>189</v>
      </c>
      <c r="BK241" s="242">
        <f t="shared" si="197"/>
        <v>0</v>
      </c>
      <c r="BL241" s="242">
        <f t="shared" si="222"/>
        <v>0</v>
      </c>
      <c r="BM241" s="242">
        <f t="shared" si="20"/>
        <v>0</v>
      </c>
      <c r="BN241" s="242">
        <f t="shared" si="65"/>
        <v>0</v>
      </c>
      <c r="BO241" s="243">
        <f t="shared" si="198"/>
        <v>0</v>
      </c>
      <c r="BP241" s="245"/>
      <c r="BQ241" s="246">
        <f>VLOOKUP(BT241,[2]תחזיות!$B$4:$E$1000,2)</f>
        <v>3.8262079999999865E-2</v>
      </c>
      <c r="BR241" s="134">
        <f t="shared" si="21"/>
        <v>2.771839999999989E-3</v>
      </c>
      <c r="BS241" s="3">
        <f t="shared" si="199"/>
        <v>5719</v>
      </c>
      <c r="BT241" s="237">
        <v>189</v>
      </c>
      <c r="BU241" s="238">
        <f t="shared" si="200"/>
        <v>46665.926941338323</v>
      </c>
      <c r="BV241" s="238">
        <f t="shared" si="201"/>
        <v>1234.1327825148235</v>
      </c>
      <c r="BW241" s="238">
        <f t="shared" si="22"/>
        <v>1104.7822995817448</v>
      </c>
      <c r="BX241" s="238">
        <f t="shared" si="23"/>
        <v>129.35048293307869</v>
      </c>
      <c r="BY241" s="239">
        <f t="shared" si="202"/>
        <v>222561.67315987856</v>
      </c>
      <c r="CA241" s="246">
        <f>VLOOKUP(CD241,[2]תחזיות!$B$4:$E$1000,4)</f>
        <v>5.0505945599999824E-2</v>
      </c>
      <c r="CB241" s="134">
        <f t="shared" si="24"/>
        <v>3.7921621333333187E-3</v>
      </c>
      <c r="CC241" s="3">
        <f t="shared" si="203"/>
        <v>5719</v>
      </c>
      <c r="CD241" s="237">
        <v>189</v>
      </c>
      <c r="CE241" s="238">
        <f t="shared" si="204"/>
        <v>49661.933270889742</v>
      </c>
      <c r="CF241" s="238">
        <f t="shared" si="205"/>
        <v>1340.4391086097366</v>
      </c>
      <c r="CG241" s="238">
        <f t="shared" si="25"/>
        <v>1152.1130057917426</v>
      </c>
      <c r="CH241" s="238">
        <f t="shared" si="26"/>
        <v>188.32610281799415</v>
      </c>
      <c r="CI241" s="239">
        <f t="shared" si="206"/>
        <v>238427.54828136589</v>
      </c>
      <c r="CJ241" s="1"/>
      <c r="CK241" s="246">
        <f>VLOOKUP(CN241,[2]תחזיות!$B$4:$E$1000,3)</f>
        <v>3.3271373913043363E-2</v>
      </c>
      <c r="CL241" s="134">
        <f t="shared" si="27"/>
        <v>2.3559478260869468E-3</v>
      </c>
      <c r="CM241" s="3">
        <f t="shared" si="207"/>
        <v>5719</v>
      </c>
      <c r="CN241" s="237">
        <v>189</v>
      </c>
      <c r="CO241" s="238">
        <f t="shared" si="208"/>
        <v>45573.711560400843</v>
      </c>
      <c r="CP241" s="238">
        <f t="shared" si="223"/>
        <v>1195.2110941514786</v>
      </c>
      <c r="CQ241" s="238">
        <f t="shared" si="28"/>
        <v>1087.8418074740387</v>
      </c>
      <c r="CR241" s="238">
        <f t="shared" si="29"/>
        <v>107.36928667743993</v>
      </c>
      <c r="CS241" s="239">
        <f t="shared" si="209"/>
        <v>217303.98290042655</v>
      </c>
      <c r="CT241" s="1"/>
      <c r="CU241" s="237">
        <v>189</v>
      </c>
      <c r="CV241" s="238">
        <f t="shared" si="231"/>
        <v>59174.732765323897</v>
      </c>
      <c r="CW241" s="238">
        <f t="shared" si="231"/>
        <v>4379.3798349262088</v>
      </c>
      <c r="CX241" s="238">
        <f t="shared" si="231"/>
        <v>4221.1896052322745</v>
      </c>
      <c r="CY241" s="238">
        <f t="shared" si="231"/>
        <v>158.19022969393427</v>
      </c>
      <c r="CZ241" s="238">
        <f t="shared" si="231"/>
        <v>863707.81149647618</v>
      </c>
      <c r="DB241" s="237">
        <v>189</v>
      </c>
      <c r="DC241" s="238">
        <f t="shared" si="232"/>
        <v>62170.739094875316</v>
      </c>
      <c r="DD241" s="238">
        <f t="shared" si="232"/>
        <v>4485.6861610211217</v>
      </c>
      <c r="DE241" s="238">
        <f t="shared" si="232"/>
        <v>4268.5203114422729</v>
      </c>
      <c r="DF241" s="238">
        <f t="shared" si="232"/>
        <v>217.1658495788497</v>
      </c>
      <c r="DG241" s="238">
        <f t="shared" si="232"/>
        <v>882415.31769022904</v>
      </c>
      <c r="DH241" s="247"/>
      <c r="DI241" s="237">
        <v>189</v>
      </c>
      <c r="DJ241" s="238">
        <f t="shared" si="233"/>
        <v>58082.517384386418</v>
      </c>
      <c r="DK241" s="238">
        <f t="shared" si="233"/>
        <v>4340.4581465628644</v>
      </c>
      <c r="DL241" s="238">
        <f t="shared" si="233"/>
        <v>4204.2491131245688</v>
      </c>
      <c r="DM241" s="238">
        <f t="shared" si="233"/>
        <v>136.20903343829548</v>
      </c>
      <c r="DN241" s="238">
        <f t="shared" si="233"/>
        <v>858097.81702364772</v>
      </c>
      <c r="DP241" s="3">
        <f t="shared" si="210"/>
        <v>5719</v>
      </c>
      <c r="DQ241" s="237">
        <v>189</v>
      </c>
      <c r="DR241" s="238">
        <f t="shared" si="211"/>
        <v>0</v>
      </c>
      <c r="DS241" s="238">
        <f t="shared" si="212"/>
        <v>0</v>
      </c>
      <c r="DT241" s="238">
        <f t="shared" si="33"/>
        <v>0</v>
      </c>
      <c r="DU241" s="238">
        <f t="shared" si="213"/>
        <v>0</v>
      </c>
      <c r="DV241" s="239">
        <f t="shared" si="224"/>
        <v>0</v>
      </c>
      <c r="DX241" s="241">
        <f t="shared" si="236"/>
        <v>5.5499999999999994E-2</v>
      </c>
      <c r="DY241" s="241">
        <f t="shared" si="214"/>
        <v>4.6249999999999998E-3</v>
      </c>
      <c r="DZ241" s="237">
        <v>189</v>
      </c>
      <c r="EA241" s="242">
        <f t="shared" si="225"/>
        <v>0</v>
      </c>
      <c r="EB241" s="242">
        <f t="shared" si="226"/>
        <v>0</v>
      </c>
      <c r="EC241" s="242">
        <f t="shared" si="34"/>
        <v>0</v>
      </c>
      <c r="ED241" s="242">
        <f t="shared" si="177"/>
        <v>0</v>
      </c>
      <c r="EE241" s="243">
        <f t="shared" si="215"/>
        <v>0</v>
      </c>
      <c r="EF241" s="248"/>
      <c r="EG241" s="241">
        <f t="shared" si="237"/>
        <v>6.4599999999999991E-2</v>
      </c>
      <c r="EH241" s="241">
        <f t="shared" si="216"/>
        <v>5.3833333333333329E-3</v>
      </c>
      <c r="EI241" s="237">
        <v>189</v>
      </c>
      <c r="EJ241" s="242">
        <f t="shared" si="227"/>
        <v>0</v>
      </c>
      <c r="EK241" s="242">
        <f t="shared" si="228"/>
        <v>0</v>
      </c>
      <c r="EL241" s="242">
        <f t="shared" si="36"/>
        <v>0</v>
      </c>
      <c r="EM241" s="242">
        <f t="shared" si="178"/>
        <v>0</v>
      </c>
      <c r="EN241" s="243">
        <f t="shared" si="217"/>
        <v>0</v>
      </c>
      <c r="EO241" s="248"/>
      <c r="EP241" s="241">
        <f t="shared" si="238"/>
        <v>3.4599999999999999E-2</v>
      </c>
      <c r="EQ241" s="241">
        <f t="shared" si="218"/>
        <v>2.8833333333333332E-3</v>
      </c>
      <c r="ER241" s="237">
        <v>189</v>
      </c>
      <c r="ES241" s="242">
        <f t="shared" si="229"/>
        <v>0</v>
      </c>
      <c r="ET241" s="242">
        <f t="shared" si="230"/>
        <v>0</v>
      </c>
      <c r="EU241" s="242">
        <f t="shared" si="38"/>
        <v>0</v>
      </c>
      <c r="EV241" s="242">
        <f t="shared" si="179"/>
        <v>0</v>
      </c>
      <c r="EW241" s="243">
        <f t="shared" si="219"/>
        <v>0</v>
      </c>
    </row>
    <row r="242" spans="1:153" ht="14.25" customHeight="1" thickBot="1" x14ac:dyDescent="0.25">
      <c r="A242" s="3">
        <f t="shared" si="180"/>
        <v>5750</v>
      </c>
      <c r="B242" s="237">
        <v>190</v>
      </c>
      <c r="C242" s="238">
        <f t="shared" si="181"/>
        <v>9392.3985183350469</v>
      </c>
      <c r="D242" s="238">
        <f t="shared" si="5"/>
        <v>3145.2470524113855</v>
      </c>
      <c r="E242" s="238">
        <f t="shared" si="6"/>
        <v>3123.5923558274467</v>
      </c>
      <c r="F242" s="238">
        <f t="shared" si="7"/>
        <v>21.654696583939081</v>
      </c>
      <c r="G242" s="239">
        <f t="shared" si="182"/>
        <v>597596.93995816307</v>
      </c>
      <c r="I242" s="240">
        <f>VLOOKUP(K242,[2]תחזיות!$B$4:$H$1000,5)</f>
        <v>1.2996485000000096E-2</v>
      </c>
      <c r="J242" s="134">
        <f t="shared" si="8"/>
        <v>1.0830404166666746E-3</v>
      </c>
      <c r="K242" s="237">
        <v>190</v>
      </c>
      <c r="L242" s="242">
        <f t="shared" si="183"/>
        <v>5.2118555486028516E-13</v>
      </c>
      <c r="M242" s="242">
        <f t="shared" si="44"/>
        <v>-5.7551180581457452E-14</v>
      </c>
      <c r="N242" s="242">
        <f t="shared" si="9"/>
        <v>-5.8359500770708362E-14</v>
      </c>
      <c r="O242" s="242">
        <f t="shared" si="10"/>
        <v>8.0832018925090474E-16</v>
      </c>
      <c r="P242" s="243">
        <f t="shared" si="184"/>
        <v>46694.445430845924</v>
      </c>
      <c r="Q242" s="244"/>
      <c r="R242" s="240">
        <f>VLOOKUP(T242,[2]תחזיות!$B$4:$H$1000,7)</f>
        <v>2.2094024500000163E-2</v>
      </c>
      <c r="S242" s="134">
        <f t="shared" si="11"/>
        <v>1.8411687083333469E-3</v>
      </c>
      <c r="T242" s="237">
        <v>190</v>
      </c>
      <c r="U242" s="242">
        <f t="shared" si="185"/>
        <v>0</v>
      </c>
      <c r="V242" s="242">
        <f t="shared" si="47"/>
        <v>0</v>
      </c>
      <c r="W242" s="242">
        <f t="shared" si="12"/>
        <v>0</v>
      </c>
      <c r="X242" s="242">
        <f t="shared" si="48"/>
        <v>0</v>
      </c>
      <c r="Y242" s="243">
        <f t="shared" si="186"/>
        <v>49536.076503111522</v>
      </c>
      <c r="Z242" s="245"/>
      <c r="AA242" s="240">
        <f>VLOOKUP(AC242,[2]תחזיות!$B$4:$H$1000,6)</f>
        <v>1.181498636363645E-2</v>
      </c>
      <c r="AB242" s="134">
        <f t="shared" si="13"/>
        <v>9.8458219696970412E-4</v>
      </c>
      <c r="AC242" s="237">
        <v>190</v>
      </c>
      <c r="AD242" s="242">
        <f t="shared" si="187"/>
        <v>0</v>
      </c>
      <c r="AE242" s="242">
        <f t="shared" si="51"/>
        <v>0</v>
      </c>
      <c r="AF242" s="242">
        <f t="shared" si="14"/>
        <v>0</v>
      </c>
      <c r="AG242" s="242">
        <f t="shared" si="52"/>
        <v>0</v>
      </c>
      <c r="AH242" s="243">
        <f t="shared" si="188"/>
        <v>46342.141217469514</v>
      </c>
      <c r="AI242" s="245"/>
      <c r="AJ242" s="241">
        <f t="shared" si="234"/>
        <v>4.8320000000000002E-2</v>
      </c>
      <c r="AK242" s="241">
        <f t="shared" si="189"/>
        <v>4.0266666666666671E-3</v>
      </c>
      <c r="AL242" s="240">
        <f>VLOOKUP(AN242,[2]תחזיות!$B$4:$H$1000,5)</f>
        <v>1.2996485000000096E-2</v>
      </c>
      <c r="AM242" s="134">
        <f t="shared" si="176"/>
        <v>1.0830404166666746E-3</v>
      </c>
      <c r="AN242" s="237">
        <v>190</v>
      </c>
      <c r="AO242" s="242">
        <f t="shared" si="190"/>
        <v>0</v>
      </c>
      <c r="AP242" s="242">
        <f t="shared" si="220"/>
        <v>0</v>
      </c>
      <c r="AQ242" s="242">
        <f t="shared" si="16"/>
        <v>0</v>
      </c>
      <c r="AR242" s="242">
        <f t="shared" si="191"/>
        <v>0</v>
      </c>
      <c r="AS242" s="243">
        <f t="shared" si="192"/>
        <v>0</v>
      </c>
      <c r="AT242" s="244"/>
      <c r="AU242" s="241">
        <f t="shared" si="235"/>
        <v>5.7620000000000005E-2</v>
      </c>
      <c r="AV242" s="241">
        <f t="shared" si="193"/>
        <v>4.8016666666666668E-3</v>
      </c>
      <c r="AW242" s="240">
        <f>VLOOKUP(AY242,[2]תחזיות!$B$4:$H$1000,7)</f>
        <v>2.2094024500000163E-2</v>
      </c>
      <c r="AX242" s="134">
        <f t="shared" si="17"/>
        <v>1.8411687083333469E-3</v>
      </c>
      <c r="AY242" s="237">
        <v>190</v>
      </c>
      <c r="AZ242" s="242">
        <f t="shared" si="194"/>
        <v>0</v>
      </c>
      <c r="BA242" s="242">
        <f t="shared" si="221"/>
        <v>0</v>
      </c>
      <c r="BB242" s="242">
        <f t="shared" si="18"/>
        <v>0</v>
      </c>
      <c r="BC242" s="242">
        <f t="shared" si="195"/>
        <v>0</v>
      </c>
      <c r="BD242" s="243">
        <f t="shared" si="196"/>
        <v>0</v>
      </c>
      <c r="BE242" s="245"/>
      <c r="BF242" s="245"/>
      <c r="BG242" s="245"/>
      <c r="BH242" s="240">
        <f>VLOOKUP(BJ242,[2]תחזיות!$B$4:$H$1000,6)</f>
        <v>1.181498636363645E-2</v>
      </c>
      <c r="BI242" s="134">
        <f t="shared" si="19"/>
        <v>9.8458219696970412E-4</v>
      </c>
      <c r="BJ242" s="237">
        <v>190</v>
      </c>
      <c r="BK242" s="242">
        <f t="shared" si="197"/>
        <v>0</v>
      </c>
      <c r="BL242" s="242">
        <f t="shared" si="222"/>
        <v>0</v>
      </c>
      <c r="BM242" s="242">
        <f t="shared" si="20"/>
        <v>0</v>
      </c>
      <c r="BN242" s="242">
        <f t="shared" si="65"/>
        <v>0</v>
      </c>
      <c r="BO242" s="243">
        <f t="shared" si="198"/>
        <v>0</v>
      </c>
      <c r="BP242" s="245"/>
      <c r="BQ242" s="246">
        <f>VLOOKUP(BT242,[2]תחזיות!$B$4:$E$1000,2)</f>
        <v>3.8330379999999865E-2</v>
      </c>
      <c r="BR242" s="134">
        <f t="shared" si="21"/>
        <v>2.7775316666666557E-3</v>
      </c>
      <c r="BS242" s="3">
        <f t="shared" si="199"/>
        <v>5750</v>
      </c>
      <c r="BT242" s="237">
        <v>190</v>
      </c>
      <c r="BU242" s="238">
        <f t="shared" si="200"/>
        <v>45561.144641756575</v>
      </c>
      <c r="BV242" s="238">
        <f t="shared" si="201"/>
        <v>1234.2704288810442</v>
      </c>
      <c r="BW242" s="238">
        <f t="shared" si="22"/>
        <v>1107.7229068689855</v>
      </c>
      <c r="BX242" s="238">
        <f t="shared" si="23"/>
        <v>126.54752201205871</v>
      </c>
      <c r="BY242" s="239">
        <f t="shared" si="202"/>
        <v>223795.9435887596</v>
      </c>
      <c r="CA242" s="246">
        <f>VLOOKUP(CD242,[2]תחזיות!$B$4:$E$1000,4)</f>
        <v>5.0596101599999825E-2</v>
      </c>
      <c r="CB242" s="134">
        <f t="shared" si="24"/>
        <v>3.799675133333319E-3</v>
      </c>
      <c r="CC242" s="3">
        <f t="shared" si="203"/>
        <v>5750</v>
      </c>
      <c r="CD242" s="237">
        <v>190</v>
      </c>
      <c r="CE242" s="238">
        <f t="shared" si="204"/>
        <v>48509.820265098002</v>
      </c>
      <c r="CF242" s="238">
        <f t="shared" si="205"/>
        <v>1340.6349626648484</v>
      </c>
      <c r="CG242" s="238">
        <f t="shared" si="25"/>
        <v>1156.3134048810869</v>
      </c>
      <c r="CH242" s="238">
        <f t="shared" si="26"/>
        <v>184.32155778376159</v>
      </c>
      <c r="CI242" s="239">
        <f t="shared" si="206"/>
        <v>239768.18324403075</v>
      </c>
      <c r="CJ242" s="1"/>
      <c r="CK242" s="246">
        <f>VLOOKUP(CN242,[2]תחזיות!$B$4:$E$1000,3)</f>
        <v>3.3330765217391187E-2</v>
      </c>
      <c r="CL242" s="134">
        <f t="shared" si="27"/>
        <v>2.3608971014492655E-3</v>
      </c>
      <c r="CM242" s="3">
        <f t="shared" si="207"/>
        <v>5750</v>
      </c>
      <c r="CN242" s="237">
        <v>190</v>
      </c>
      <c r="CO242" s="238">
        <f t="shared" si="208"/>
        <v>44485.869752926803</v>
      </c>
      <c r="CP242" s="238">
        <f t="shared" si="223"/>
        <v>1195.3273693628084</v>
      </c>
      <c r="CQ242" s="238">
        <f t="shared" si="28"/>
        <v>1090.3008084076739</v>
      </c>
      <c r="CR242" s="238">
        <f t="shared" si="29"/>
        <v>105.02656095513444</v>
      </c>
      <c r="CS242" s="239">
        <f t="shared" si="209"/>
        <v>218499.31026978936</v>
      </c>
      <c r="CT242" s="1"/>
      <c r="CU242" s="237">
        <v>190</v>
      </c>
      <c r="CV242" s="238">
        <f t="shared" si="231"/>
        <v>54953.54316009162</v>
      </c>
      <c r="CW242" s="238">
        <f t="shared" si="231"/>
        <v>4379.5174812924297</v>
      </c>
      <c r="CX242" s="238">
        <f t="shared" si="231"/>
        <v>4231.315262696432</v>
      </c>
      <c r="CY242" s="238">
        <f t="shared" si="231"/>
        <v>148.20221859599778</v>
      </c>
      <c r="CZ242" s="238">
        <f t="shared" si="231"/>
        <v>868087.32897776854</v>
      </c>
      <c r="DB242" s="237">
        <v>190</v>
      </c>
      <c r="DC242" s="238">
        <f t="shared" si="232"/>
        <v>57902.218783433047</v>
      </c>
      <c r="DD242" s="238">
        <f t="shared" si="232"/>
        <v>4485.882015076234</v>
      </c>
      <c r="DE242" s="238">
        <f t="shared" si="232"/>
        <v>4279.9057607085333</v>
      </c>
      <c r="DF242" s="238">
        <f t="shared" si="232"/>
        <v>205.97625436770068</v>
      </c>
      <c r="DG242" s="238">
        <f t="shared" si="232"/>
        <v>886901.19970530528</v>
      </c>
      <c r="DH242" s="247"/>
      <c r="DI242" s="237">
        <v>190</v>
      </c>
      <c r="DJ242" s="238">
        <f t="shared" si="233"/>
        <v>53878.268271261848</v>
      </c>
      <c r="DK242" s="238">
        <f t="shared" si="233"/>
        <v>4340.574421774194</v>
      </c>
      <c r="DL242" s="238">
        <f t="shared" si="233"/>
        <v>4213.8931642351208</v>
      </c>
      <c r="DM242" s="238">
        <f t="shared" si="233"/>
        <v>126.68125753907353</v>
      </c>
      <c r="DN242" s="238">
        <f t="shared" si="233"/>
        <v>862438.39144542185</v>
      </c>
      <c r="DP242" s="3">
        <f t="shared" si="210"/>
        <v>5750</v>
      </c>
      <c r="DQ242" s="237">
        <v>190</v>
      </c>
      <c r="DR242" s="238">
        <f t="shared" si="211"/>
        <v>0</v>
      </c>
      <c r="DS242" s="238">
        <f t="shared" si="212"/>
        <v>0</v>
      </c>
      <c r="DT242" s="238">
        <f t="shared" si="33"/>
        <v>0</v>
      </c>
      <c r="DU242" s="238">
        <f t="shared" si="213"/>
        <v>0</v>
      </c>
      <c r="DV242" s="239">
        <f t="shared" si="224"/>
        <v>0</v>
      </c>
      <c r="DX242" s="241">
        <f t="shared" si="236"/>
        <v>5.5499999999999994E-2</v>
      </c>
      <c r="DY242" s="241">
        <f t="shared" si="214"/>
        <v>4.6249999999999998E-3</v>
      </c>
      <c r="DZ242" s="237">
        <v>190</v>
      </c>
      <c r="EA242" s="242">
        <f t="shared" si="225"/>
        <v>0</v>
      </c>
      <c r="EB242" s="242">
        <f t="shared" si="226"/>
        <v>0</v>
      </c>
      <c r="EC242" s="242">
        <f t="shared" si="34"/>
        <v>0</v>
      </c>
      <c r="ED242" s="242">
        <f t="shared" si="177"/>
        <v>0</v>
      </c>
      <c r="EE242" s="243">
        <f t="shared" si="215"/>
        <v>0</v>
      </c>
      <c r="EF242" s="248"/>
      <c r="EG242" s="241">
        <f t="shared" si="237"/>
        <v>6.4599999999999991E-2</v>
      </c>
      <c r="EH242" s="241">
        <f t="shared" si="216"/>
        <v>5.3833333333333329E-3</v>
      </c>
      <c r="EI242" s="237">
        <v>190</v>
      </c>
      <c r="EJ242" s="242">
        <f t="shared" si="227"/>
        <v>0</v>
      </c>
      <c r="EK242" s="242">
        <f t="shared" si="228"/>
        <v>0</v>
      </c>
      <c r="EL242" s="242">
        <f t="shared" si="36"/>
        <v>0</v>
      </c>
      <c r="EM242" s="242">
        <f t="shared" si="178"/>
        <v>0</v>
      </c>
      <c r="EN242" s="243">
        <f t="shared" si="217"/>
        <v>0</v>
      </c>
      <c r="EO242" s="248"/>
      <c r="EP242" s="241">
        <f t="shared" si="238"/>
        <v>3.4599999999999999E-2</v>
      </c>
      <c r="EQ242" s="241">
        <f t="shared" si="218"/>
        <v>2.8833333333333332E-3</v>
      </c>
      <c r="ER242" s="237">
        <v>190</v>
      </c>
      <c r="ES242" s="242">
        <f t="shared" si="229"/>
        <v>0</v>
      </c>
      <c r="ET242" s="242">
        <f t="shared" si="230"/>
        <v>0</v>
      </c>
      <c r="EU242" s="242">
        <f t="shared" si="38"/>
        <v>0</v>
      </c>
      <c r="EV242" s="242">
        <f t="shared" si="179"/>
        <v>0</v>
      </c>
      <c r="EW242" s="243">
        <f t="shared" si="219"/>
        <v>0</v>
      </c>
    </row>
    <row r="243" spans="1:153" ht="14.25" customHeight="1" thickBot="1" x14ac:dyDescent="0.25">
      <c r="A243" s="3">
        <f t="shared" si="180"/>
        <v>5780</v>
      </c>
      <c r="B243" s="237">
        <v>191</v>
      </c>
      <c r="C243" s="238">
        <f t="shared" si="181"/>
        <v>6268.8061625076007</v>
      </c>
      <c r="D243" s="238">
        <f t="shared" si="5"/>
        <v>3145.2470524113855</v>
      </c>
      <c r="E243" s="238">
        <f t="shared" si="6"/>
        <v>3130.7939715367152</v>
      </c>
      <c r="F243" s="238">
        <f t="shared" si="7"/>
        <v>14.453080874670265</v>
      </c>
      <c r="G243" s="239">
        <f t="shared" si="182"/>
        <v>600742.1870105745</v>
      </c>
      <c r="I243" s="240">
        <f>VLOOKUP(K243,[2]תחזיות!$B$4:$H$1000,5)</f>
        <v>1.2996503500000096E-2</v>
      </c>
      <c r="J243" s="134">
        <f t="shared" si="8"/>
        <v>1.0830419583333414E-3</v>
      </c>
      <c r="K243" s="237">
        <v>191</v>
      </c>
      <c r="L243" s="242">
        <f t="shared" si="183"/>
        <v>5.8017272724298656E-13</v>
      </c>
      <c r="M243" s="242">
        <f t="shared" si="44"/>
        <v>-5.761351092477878E-14</v>
      </c>
      <c r="N243" s="242">
        <f t="shared" si="9"/>
        <v>-5.8513315848975083E-14</v>
      </c>
      <c r="O243" s="242">
        <f t="shared" si="10"/>
        <v>8.9980492419629811E-16</v>
      </c>
      <c r="P243" s="243">
        <f t="shared" si="184"/>
        <v>46694.445430845924</v>
      </c>
      <c r="Q243" s="244"/>
      <c r="R243" s="240">
        <f>VLOOKUP(T243,[2]תחזיות!$B$4:$H$1000,7)</f>
        <v>2.2094055950000163E-2</v>
      </c>
      <c r="S243" s="134">
        <f t="shared" si="11"/>
        <v>1.8411713291666802E-3</v>
      </c>
      <c r="T243" s="237">
        <v>191</v>
      </c>
      <c r="U243" s="242">
        <f t="shared" si="185"/>
        <v>0</v>
      </c>
      <c r="V243" s="242">
        <f t="shared" si="47"/>
        <v>0</v>
      </c>
      <c r="W243" s="242">
        <f t="shared" si="12"/>
        <v>0</v>
      </c>
      <c r="X243" s="242">
        <f t="shared" si="48"/>
        <v>0</v>
      </c>
      <c r="Y243" s="243">
        <f t="shared" si="186"/>
        <v>49536.076503111522</v>
      </c>
      <c r="Z243" s="245"/>
      <c r="AA243" s="240">
        <f>VLOOKUP(AC243,[2]תחזיות!$B$4:$H$1000,6)</f>
        <v>1.1815003181818268E-2</v>
      </c>
      <c r="AB243" s="134">
        <f t="shared" si="13"/>
        <v>9.8458359848485567E-4</v>
      </c>
      <c r="AC243" s="237">
        <v>191</v>
      </c>
      <c r="AD243" s="242">
        <f t="shared" si="187"/>
        <v>0</v>
      </c>
      <c r="AE243" s="242">
        <f t="shared" si="51"/>
        <v>0</v>
      </c>
      <c r="AF243" s="242">
        <f t="shared" si="14"/>
        <v>0</v>
      </c>
      <c r="AG243" s="242">
        <f t="shared" si="52"/>
        <v>0</v>
      </c>
      <c r="AH243" s="243">
        <f t="shared" si="188"/>
        <v>46342.141217469514</v>
      </c>
      <c r="AI243" s="245"/>
      <c r="AJ243" s="241">
        <f t="shared" si="234"/>
        <v>4.8320000000000002E-2</v>
      </c>
      <c r="AK243" s="241">
        <f t="shared" si="189"/>
        <v>4.0266666666666671E-3</v>
      </c>
      <c r="AL243" s="240">
        <f>VLOOKUP(AN243,[2]תחזיות!$B$4:$H$1000,5)</f>
        <v>1.2996503500000096E-2</v>
      </c>
      <c r="AM243" s="134">
        <f t="shared" si="176"/>
        <v>1.0830419583333414E-3</v>
      </c>
      <c r="AN243" s="237">
        <v>191</v>
      </c>
      <c r="AO243" s="242">
        <f t="shared" si="190"/>
        <v>0</v>
      </c>
      <c r="AP243" s="242">
        <f t="shared" si="220"/>
        <v>0</v>
      </c>
      <c r="AQ243" s="242">
        <f t="shared" si="16"/>
        <v>0</v>
      </c>
      <c r="AR243" s="242">
        <f t="shared" si="191"/>
        <v>0</v>
      </c>
      <c r="AS243" s="243">
        <f t="shared" si="192"/>
        <v>0</v>
      </c>
      <c r="AT243" s="244"/>
      <c r="AU243" s="241">
        <f t="shared" si="235"/>
        <v>5.7620000000000005E-2</v>
      </c>
      <c r="AV243" s="241">
        <f t="shared" si="193"/>
        <v>4.8016666666666668E-3</v>
      </c>
      <c r="AW243" s="240">
        <f>VLOOKUP(AY243,[2]תחזיות!$B$4:$H$1000,7)</f>
        <v>2.2094055950000163E-2</v>
      </c>
      <c r="AX243" s="134">
        <f t="shared" si="17"/>
        <v>1.8411713291666802E-3</v>
      </c>
      <c r="AY243" s="237">
        <v>191</v>
      </c>
      <c r="AZ243" s="242">
        <f t="shared" si="194"/>
        <v>0</v>
      </c>
      <c r="BA243" s="242">
        <f t="shared" si="221"/>
        <v>0</v>
      </c>
      <c r="BB243" s="242">
        <f t="shared" si="18"/>
        <v>0</v>
      </c>
      <c r="BC243" s="242">
        <f t="shared" si="195"/>
        <v>0</v>
      </c>
      <c r="BD243" s="243">
        <f t="shared" si="196"/>
        <v>0</v>
      </c>
      <c r="BE243" s="245"/>
      <c r="BF243" s="245"/>
      <c r="BG243" s="245"/>
      <c r="BH243" s="240">
        <f>VLOOKUP(BJ243,[2]תחזיות!$B$4:$H$1000,6)</f>
        <v>1.1815003181818268E-2</v>
      </c>
      <c r="BI243" s="134">
        <f t="shared" si="19"/>
        <v>9.8458359848485567E-4</v>
      </c>
      <c r="BJ243" s="237">
        <v>191</v>
      </c>
      <c r="BK243" s="242">
        <f t="shared" si="197"/>
        <v>0</v>
      </c>
      <c r="BL243" s="242">
        <f t="shared" si="222"/>
        <v>0</v>
      </c>
      <c r="BM243" s="242">
        <f t="shared" si="20"/>
        <v>0</v>
      </c>
      <c r="BN243" s="242">
        <f t="shared" si="65"/>
        <v>0</v>
      </c>
      <c r="BO243" s="243">
        <f t="shared" si="198"/>
        <v>0</v>
      </c>
      <c r="BP243" s="245"/>
      <c r="BQ243" s="246">
        <f>VLOOKUP(BT243,[2]תחזיות!$B$4:$E$1000,2)</f>
        <v>3.8398679999999866E-2</v>
      </c>
      <c r="BR243" s="134">
        <f t="shared" si="21"/>
        <v>2.7832233333333223E-3</v>
      </c>
      <c r="BS243" s="3">
        <f t="shared" si="199"/>
        <v>5780</v>
      </c>
      <c r="BT243" s="237">
        <v>191</v>
      </c>
      <c r="BU243" s="238">
        <f t="shared" si="200"/>
        <v>44453.42173488759</v>
      </c>
      <c r="BV243" s="238">
        <f t="shared" si="201"/>
        <v>1234.4047063865712</v>
      </c>
      <c r="BW243" s="238">
        <f t="shared" si="22"/>
        <v>1110.6809057675255</v>
      </c>
      <c r="BX243" s="238">
        <f t="shared" si="23"/>
        <v>123.7238006190458</v>
      </c>
      <c r="BY243" s="239">
        <f t="shared" si="202"/>
        <v>225030.34829514616</v>
      </c>
      <c r="CA243" s="246">
        <f>VLOOKUP(CD243,[2]תחזיות!$B$4:$E$1000,4)</f>
        <v>5.0686257599999826E-2</v>
      </c>
      <c r="CB243" s="134">
        <f t="shared" si="24"/>
        <v>3.8071881333333192E-3</v>
      </c>
      <c r="CC243" s="3">
        <f t="shared" si="203"/>
        <v>5780</v>
      </c>
      <c r="CD243" s="237">
        <v>191</v>
      </c>
      <c r="CE243" s="238">
        <f t="shared" si="204"/>
        <v>47353.506860216912</v>
      </c>
      <c r="CF243" s="238">
        <f t="shared" si="205"/>
        <v>1340.8260609099932</v>
      </c>
      <c r="CG243" s="238">
        <f t="shared" si="25"/>
        <v>1160.5423515200575</v>
      </c>
      <c r="CH243" s="238">
        <f t="shared" si="26"/>
        <v>180.28370938993575</v>
      </c>
      <c r="CI243" s="239">
        <f t="shared" si="206"/>
        <v>241109.00930494073</v>
      </c>
      <c r="CJ243" s="1"/>
      <c r="CK243" s="246">
        <f>VLOOKUP(CN243,[2]תחזיות!$B$4:$E$1000,3)</f>
        <v>3.3390156521739017E-2</v>
      </c>
      <c r="CL243" s="134">
        <f t="shared" si="27"/>
        <v>2.3658463768115845E-3</v>
      </c>
      <c r="CM243" s="3">
        <f t="shared" si="207"/>
        <v>5780</v>
      </c>
      <c r="CN243" s="237">
        <v>191</v>
      </c>
      <c r="CO243" s="238">
        <f t="shared" si="208"/>
        <v>43395.568944519131</v>
      </c>
      <c r="CP243" s="238">
        <f t="shared" si="223"/>
        <v>1195.4407896930952</v>
      </c>
      <c r="CQ243" s="238">
        <f t="shared" si="28"/>
        <v>1092.7735401360273</v>
      </c>
      <c r="CR243" s="238">
        <f t="shared" si="29"/>
        <v>102.6672495570679</v>
      </c>
      <c r="CS243" s="239">
        <f t="shared" si="209"/>
        <v>219694.75105948246</v>
      </c>
      <c r="CT243" s="1"/>
      <c r="CU243" s="237">
        <v>191</v>
      </c>
      <c r="CV243" s="238">
        <f t="shared" si="231"/>
        <v>50722.227897395191</v>
      </c>
      <c r="CW243" s="238">
        <f t="shared" si="231"/>
        <v>4379.651758797957</v>
      </c>
      <c r="CX243" s="238">
        <f t="shared" si="231"/>
        <v>4241.4748773042411</v>
      </c>
      <c r="CY243" s="238">
        <f t="shared" si="231"/>
        <v>138.17688149371608</v>
      </c>
      <c r="CZ243" s="238">
        <f t="shared" si="231"/>
        <v>872466.98073656659</v>
      </c>
      <c r="DB243" s="237">
        <v>191</v>
      </c>
      <c r="DC243" s="238">
        <f t="shared" si="232"/>
        <v>53622.313022724513</v>
      </c>
      <c r="DD243" s="238">
        <f t="shared" si="232"/>
        <v>4486.0731133213785</v>
      </c>
      <c r="DE243" s="238">
        <f t="shared" si="232"/>
        <v>4291.3363230567729</v>
      </c>
      <c r="DF243" s="238">
        <f t="shared" si="232"/>
        <v>194.73679026460601</v>
      </c>
      <c r="DG243" s="238">
        <f t="shared" si="232"/>
        <v>891387.27281862684</v>
      </c>
      <c r="DH243" s="247"/>
      <c r="DI243" s="237">
        <v>191</v>
      </c>
      <c r="DJ243" s="238">
        <f t="shared" si="233"/>
        <v>49664.375107026732</v>
      </c>
      <c r="DK243" s="238">
        <f t="shared" si="233"/>
        <v>4340.6878421044803</v>
      </c>
      <c r="DL243" s="238">
        <f t="shared" si="233"/>
        <v>4223.5675116727425</v>
      </c>
      <c r="DM243" s="238">
        <f t="shared" si="233"/>
        <v>117.12033043173817</v>
      </c>
      <c r="DN243" s="238">
        <f t="shared" si="233"/>
        <v>866779.07928752643</v>
      </c>
      <c r="DP243" s="3">
        <f t="shared" si="210"/>
        <v>5780</v>
      </c>
      <c r="DQ243" s="237">
        <v>191</v>
      </c>
      <c r="DR243" s="238">
        <f t="shared" si="211"/>
        <v>0</v>
      </c>
      <c r="DS243" s="238">
        <f t="shared" si="212"/>
        <v>0</v>
      </c>
      <c r="DT243" s="238">
        <f t="shared" si="33"/>
        <v>0</v>
      </c>
      <c r="DU243" s="238">
        <f t="shared" si="213"/>
        <v>0</v>
      </c>
      <c r="DV243" s="239">
        <f t="shared" si="224"/>
        <v>0</v>
      </c>
      <c r="DX243" s="241">
        <f t="shared" si="236"/>
        <v>5.5499999999999994E-2</v>
      </c>
      <c r="DY243" s="241">
        <f t="shared" si="214"/>
        <v>4.6249999999999998E-3</v>
      </c>
      <c r="DZ243" s="237">
        <v>191</v>
      </c>
      <c r="EA243" s="242">
        <f t="shared" si="225"/>
        <v>0</v>
      </c>
      <c r="EB243" s="242">
        <f t="shared" si="226"/>
        <v>0</v>
      </c>
      <c r="EC243" s="242">
        <f t="shared" si="34"/>
        <v>0</v>
      </c>
      <c r="ED243" s="242">
        <f t="shared" si="177"/>
        <v>0</v>
      </c>
      <c r="EE243" s="243">
        <f t="shared" si="215"/>
        <v>0</v>
      </c>
      <c r="EF243" s="248"/>
      <c r="EG243" s="241">
        <f t="shared" si="237"/>
        <v>6.4599999999999991E-2</v>
      </c>
      <c r="EH243" s="241">
        <f t="shared" si="216"/>
        <v>5.3833333333333329E-3</v>
      </c>
      <c r="EI243" s="237">
        <v>191</v>
      </c>
      <c r="EJ243" s="242">
        <f t="shared" si="227"/>
        <v>0</v>
      </c>
      <c r="EK243" s="242">
        <f t="shared" si="228"/>
        <v>0</v>
      </c>
      <c r="EL243" s="242">
        <f t="shared" si="36"/>
        <v>0</v>
      </c>
      <c r="EM243" s="242">
        <f t="shared" si="178"/>
        <v>0</v>
      </c>
      <c r="EN243" s="243">
        <f t="shared" si="217"/>
        <v>0</v>
      </c>
      <c r="EO243" s="248"/>
      <c r="EP243" s="241">
        <f t="shared" si="238"/>
        <v>3.4599999999999999E-2</v>
      </c>
      <c r="EQ243" s="241">
        <f t="shared" si="218"/>
        <v>2.8833333333333332E-3</v>
      </c>
      <c r="ER243" s="237">
        <v>191</v>
      </c>
      <c r="ES243" s="242">
        <f t="shared" si="229"/>
        <v>0</v>
      </c>
      <c r="ET243" s="242">
        <f t="shared" si="230"/>
        <v>0</v>
      </c>
      <c r="EU243" s="242">
        <f t="shared" si="38"/>
        <v>0</v>
      </c>
      <c r="EV243" s="242">
        <f t="shared" si="179"/>
        <v>0</v>
      </c>
      <c r="EW243" s="243">
        <f t="shared" si="219"/>
        <v>0</v>
      </c>
    </row>
    <row r="244" spans="1:153" ht="14.25" customHeight="1" thickBot="1" x14ac:dyDescent="0.25">
      <c r="A244" s="3">
        <f t="shared" si="180"/>
        <v>5811</v>
      </c>
      <c r="B244" s="237">
        <v>192</v>
      </c>
      <c r="C244" s="238">
        <f t="shared" si="181"/>
        <v>3138.0121909708855</v>
      </c>
      <c r="D244" s="238">
        <f t="shared" si="5"/>
        <v>3145.2470524113855</v>
      </c>
      <c r="E244" s="238">
        <f t="shared" si="6"/>
        <v>3138.0121909710915</v>
      </c>
      <c r="F244" s="238">
        <f t="shared" si="7"/>
        <v>7.2348614402939679</v>
      </c>
      <c r="G244" s="239">
        <f t="shared" si="182"/>
        <v>603887.43406298594</v>
      </c>
      <c r="I244" s="240">
        <f>VLOOKUP(K244,[2]תחזיות!$B$4:$H$1000,5)</f>
        <v>1.2996522000000097E-2</v>
      </c>
      <c r="J244" s="134">
        <f t="shared" si="8"/>
        <v>1.0830435000000081E-3</v>
      </c>
      <c r="K244" s="237">
        <v>192</v>
      </c>
      <c r="L244" s="242">
        <f t="shared" si="183"/>
        <v>6.393777678594731E-13</v>
      </c>
      <c r="M244" s="242">
        <f t="shared" si="44"/>
        <v>-5.767590886329804E-14</v>
      </c>
      <c r="N244" s="242">
        <f t="shared" si="9"/>
        <v>-5.8667536419931946E-14</v>
      </c>
      <c r="O244" s="242">
        <f t="shared" si="10"/>
        <v>9.9162755663390443E-16</v>
      </c>
      <c r="P244" s="243">
        <f t="shared" si="184"/>
        <v>46694.445430845924</v>
      </c>
      <c r="Q244" s="244"/>
      <c r="R244" s="240">
        <f>VLOOKUP(T244,[2]תחזיות!$B$4:$H$1000,7)</f>
        <v>2.2094087400000163E-2</v>
      </c>
      <c r="S244" s="134">
        <f t="shared" si="11"/>
        <v>1.8411739500000135E-3</v>
      </c>
      <c r="T244" s="237">
        <v>192</v>
      </c>
      <c r="U244" s="242">
        <f t="shared" si="185"/>
        <v>0</v>
      </c>
      <c r="V244" s="242">
        <f t="shared" si="47"/>
        <v>0</v>
      </c>
      <c r="W244" s="242">
        <f t="shared" si="12"/>
        <v>0</v>
      </c>
      <c r="X244" s="242">
        <f t="shared" si="48"/>
        <v>0</v>
      </c>
      <c r="Y244" s="243">
        <f t="shared" si="186"/>
        <v>49536.076503111522</v>
      </c>
      <c r="Z244" s="245"/>
      <c r="AA244" s="240">
        <f>VLOOKUP(AC244,[2]תחזיות!$B$4:$H$1000,6)</f>
        <v>1.1815020000000087E-2</v>
      </c>
      <c r="AB244" s="134">
        <f t="shared" si="13"/>
        <v>9.8458500000000722E-4</v>
      </c>
      <c r="AC244" s="237">
        <v>192</v>
      </c>
      <c r="AD244" s="242">
        <f t="shared" si="187"/>
        <v>0</v>
      </c>
      <c r="AE244" s="242">
        <f t="shared" si="51"/>
        <v>0</v>
      </c>
      <c r="AF244" s="242">
        <f t="shared" si="14"/>
        <v>0</v>
      </c>
      <c r="AG244" s="242">
        <f t="shared" si="52"/>
        <v>0</v>
      </c>
      <c r="AH244" s="243">
        <f t="shared" si="188"/>
        <v>46342.141217469514</v>
      </c>
      <c r="AI244" s="245"/>
      <c r="AJ244" s="241">
        <f t="shared" si="234"/>
        <v>4.8320000000000002E-2</v>
      </c>
      <c r="AK244" s="241">
        <f t="shared" si="189"/>
        <v>4.0266666666666671E-3</v>
      </c>
      <c r="AL244" s="240">
        <f>VLOOKUP(AN244,[2]תחזיות!$B$4:$H$1000,5)</f>
        <v>1.2996522000000097E-2</v>
      </c>
      <c r="AM244" s="134">
        <f t="shared" si="176"/>
        <v>1.0830435000000081E-3</v>
      </c>
      <c r="AN244" s="237">
        <v>192</v>
      </c>
      <c r="AO244" s="242">
        <f t="shared" si="190"/>
        <v>0</v>
      </c>
      <c r="AP244" s="242">
        <f t="shared" si="220"/>
        <v>0</v>
      </c>
      <c r="AQ244" s="242">
        <f t="shared" si="16"/>
        <v>0</v>
      </c>
      <c r="AR244" s="242">
        <f t="shared" si="191"/>
        <v>0</v>
      </c>
      <c r="AS244" s="243">
        <f t="shared" si="192"/>
        <v>0</v>
      </c>
      <c r="AT244" s="244"/>
      <c r="AU244" s="241">
        <f t="shared" si="235"/>
        <v>5.7620000000000005E-2</v>
      </c>
      <c r="AV244" s="241">
        <f t="shared" si="193"/>
        <v>4.8016666666666668E-3</v>
      </c>
      <c r="AW244" s="240">
        <f>VLOOKUP(AY244,[2]תחזיות!$B$4:$H$1000,7)</f>
        <v>2.2094087400000163E-2</v>
      </c>
      <c r="AX244" s="134">
        <f t="shared" si="17"/>
        <v>1.8411739500000135E-3</v>
      </c>
      <c r="AY244" s="237">
        <v>192</v>
      </c>
      <c r="AZ244" s="242">
        <f t="shared" si="194"/>
        <v>0</v>
      </c>
      <c r="BA244" s="242">
        <f t="shared" si="221"/>
        <v>0</v>
      </c>
      <c r="BB244" s="242">
        <f t="shared" si="18"/>
        <v>0</v>
      </c>
      <c r="BC244" s="242">
        <f t="shared" si="195"/>
        <v>0</v>
      </c>
      <c r="BD244" s="243">
        <f t="shared" si="196"/>
        <v>0</v>
      </c>
      <c r="BE244" s="245"/>
      <c r="BF244" s="245"/>
      <c r="BG244" s="245"/>
      <c r="BH244" s="240">
        <f>VLOOKUP(BJ244,[2]תחזיות!$B$4:$H$1000,6)</f>
        <v>1.1815020000000087E-2</v>
      </c>
      <c r="BI244" s="134">
        <f t="shared" si="19"/>
        <v>9.8458500000000722E-4</v>
      </c>
      <c r="BJ244" s="237">
        <v>192</v>
      </c>
      <c r="BK244" s="242">
        <f t="shared" si="197"/>
        <v>0</v>
      </c>
      <c r="BL244" s="242">
        <f t="shared" si="222"/>
        <v>0</v>
      </c>
      <c r="BM244" s="242">
        <f t="shared" si="20"/>
        <v>0</v>
      </c>
      <c r="BN244" s="242">
        <f t="shared" si="65"/>
        <v>0</v>
      </c>
      <c r="BO244" s="243">
        <f t="shared" si="198"/>
        <v>0</v>
      </c>
      <c r="BP244" s="245"/>
      <c r="BQ244" s="246">
        <f>VLOOKUP(BT244,[2]תחזיות!$B$4:$E$1000,2)</f>
        <v>3.8466979999999866E-2</v>
      </c>
      <c r="BR244" s="134">
        <f t="shared" si="21"/>
        <v>2.788914999999989E-3</v>
      </c>
      <c r="BS244" s="3">
        <f t="shared" si="199"/>
        <v>5811</v>
      </c>
      <c r="BT244" s="237">
        <v>192</v>
      </c>
      <c r="BU244" s="238">
        <f t="shared" si="200"/>
        <v>43342.740829120063</v>
      </c>
      <c r="BV244" s="238">
        <f t="shared" si="201"/>
        <v>1234.5356112313427</v>
      </c>
      <c r="BW244" s="238">
        <f t="shared" si="22"/>
        <v>1113.6563911918979</v>
      </c>
      <c r="BX244" s="238">
        <f t="shared" si="23"/>
        <v>120.8792200394449</v>
      </c>
      <c r="BY244" s="239">
        <f t="shared" si="202"/>
        <v>226264.88390637751</v>
      </c>
      <c r="CA244" s="246">
        <f>VLOOKUP(CD244,[2]תחזיות!$B$4:$E$1000,4)</f>
        <v>5.0776413599999827E-2</v>
      </c>
      <c r="CB244" s="134">
        <f t="shared" si="24"/>
        <v>3.814701133333319E-3</v>
      </c>
      <c r="CC244" s="3">
        <f t="shared" si="203"/>
        <v>5811</v>
      </c>
      <c r="CD244" s="237">
        <v>192</v>
      </c>
      <c r="CE244" s="238">
        <f t="shared" si="204"/>
        <v>46192.964508696852</v>
      </c>
      <c r="CF244" s="238">
        <f t="shared" si="205"/>
        <v>1341.0123959875743</v>
      </c>
      <c r="CG244" s="238">
        <f t="shared" si="25"/>
        <v>1164.8000419242226</v>
      </c>
      <c r="CH244" s="238">
        <f t="shared" si="26"/>
        <v>176.21235406335165</v>
      </c>
      <c r="CI244" s="239">
        <f t="shared" si="206"/>
        <v>242450.02170092831</v>
      </c>
      <c r="CJ244" s="1"/>
      <c r="CK244" s="246">
        <f>VLOOKUP(CN244,[2]תחזיות!$B$4:$E$1000,3)</f>
        <v>3.3449547826086841E-2</v>
      </c>
      <c r="CL244" s="134">
        <f t="shared" si="27"/>
        <v>2.3707956521739032E-3</v>
      </c>
      <c r="CM244" s="3">
        <f t="shared" si="207"/>
        <v>5811</v>
      </c>
      <c r="CN244" s="237">
        <v>192</v>
      </c>
      <c r="CO244" s="238">
        <f t="shared" si="208"/>
        <v>42302.795404383105</v>
      </c>
      <c r="CP244" s="238">
        <f t="shared" si="223"/>
        <v>1195.5513524041794</v>
      </c>
      <c r="CQ244" s="238">
        <f t="shared" si="28"/>
        <v>1095.2600689846658</v>
      </c>
      <c r="CR244" s="238">
        <f t="shared" si="29"/>
        <v>100.29128341951363</v>
      </c>
      <c r="CS244" s="239">
        <f t="shared" si="209"/>
        <v>220890.30241188663</v>
      </c>
      <c r="CT244" s="1"/>
      <c r="CU244" s="237">
        <v>192</v>
      </c>
      <c r="CV244" s="238">
        <f t="shared" si="231"/>
        <v>46480.753020090946</v>
      </c>
      <c r="CW244" s="238">
        <f t="shared" si="231"/>
        <v>4379.782663642728</v>
      </c>
      <c r="CX244" s="238">
        <f t="shared" si="231"/>
        <v>4251.668582162989</v>
      </c>
      <c r="CY244" s="238">
        <f t="shared" si="231"/>
        <v>128.11408147973887</v>
      </c>
      <c r="CZ244" s="238">
        <f t="shared" si="231"/>
        <v>876846.76340020937</v>
      </c>
      <c r="DB244" s="237">
        <v>192</v>
      </c>
      <c r="DC244" s="238">
        <f t="shared" si="232"/>
        <v>49330.976699667735</v>
      </c>
      <c r="DD244" s="238">
        <f t="shared" si="232"/>
        <v>4486.2594483989596</v>
      </c>
      <c r="DE244" s="238">
        <f t="shared" si="232"/>
        <v>4302.8122328953141</v>
      </c>
      <c r="DF244" s="238">
        <f t="shared" si="232"/>
        <v>183.44721550364562</v>
      </c>
      <c r="DG244" s="238">
        <f t="shared" si="232"/>
        <v>895873.53226702579</v>
      </c>
      <c r="DH244" s="247"/>
      <c r="DI244" s="237">
        <v>192</v>
      </c>
      <c r="DJ244" s="238">
        <f t="shared" si="233"/>
        <v>45440.807595353988</v>
      </c>
      <c r="DK244" s="238">
        <f t="shared" si="233"/>
        <v>4340.7984048155649</v>
      </c>
      <c r="DL244" s="238">
        <f t="shared" si="233"/>
        <v>4233.2722599557574</v>
      </c>
      <c r="DM244" s="238">
        <f t="shared" si="233"/>
        <v>107.5261448598076</v>
      </c>
      <c r="DN244" s="238">
        <f t="shared" si="233"/>
        <v>871119.87769234204</v>
      </c>
      <c r="DP244" s="3">
        <f t="shared" si="210"/>
        <v>5811</v>
      </c>
      <c r="DQ244" s="237">
        <v>192</v>
      </c>
      <c r="DR244" s="238">
        <f t="shared" si="211"/>
        <v>0</v>
      </c>
      <c r="DS244" s="238">
        <f t="shared" si="212"/>
        <v>0</v>
      </c>
      <c r="DT244" s="238">
        <f t="shared" si="33"/>
        <v>0</v>
      </c>
      <c r="DU244" s="238">
        <f t="shared" si="213"/>
        <v>0</v>
      </c>
      <c r="DV244" s="239">
        <f t="shared" si="224"/>
        <v>0</v>
      </c>
      <c r="DX244" s="241">
        <f t="shared" si="236"/>
        <v>5.5499999999999994E-2</v>
      </c>
      <c r="DY244" s="241">
        <f t="shared" si="214"/>
        <v>4.6249999999999998E-3</v>
      </c>
      <c r="DZ244" s="237">
        <v>192</v>
      </c>
      <c r="EA244" s="242">
        <f t="shared" si="225"/>
        <v>0</v>
      </c>
      <c r="EB244" s="242">
        <f t="shared" si="226"/>
        <v>0</v>
      </c>
      <c r="EC244" s="242">
        <f t="shared" si="34"/>
        <v>0</v>
      </c>
      <c r="ED244" s="242">
        <f t="shared" si="177"/>
        <v>0</v>
      </c>
      <c r="EE244" s="243">
        <f t="shared" si="215"/>
        <v>0</v>
      </c>
      <c r="EF244" s="248"/>
      <c r="EG244" s="241">
        <f t="shared" si="237"/>
        <v>6.4599999999999991E-2</v>
      </c>
      <c r="EH244" s="241">
        <f t="shared" si="216"/>
        <v>5.3833333333333329E-3</v>
      </c>
      <c r="EI244" s="237">
        <v>192</v>
      </c>
      <c r="EJ244" s="242">
        <f t="shared" si="227"/>
        <v>0</v>
      </c>
      <c r="EK244" s="242">
        <f t="shared" si="228"/>
        <v>0</v>
      </c>
      <c r="EL244" s="242">
        <f t="shared" si="36"/>
        <v>0</v>
      </c>
      <c r="EM244" s="242">
        <f t="shared" si="178"/>
        <v>0</v>
      </c>
      <c r="EN244" s="243">
        <f t="shared" si="217"/>
        <v>0</v>
      </c>
      <c r="EO244" s="248"/>
      <c r="EP244" s="241">
        <f t="shared" si="238"/>
        <v>3.4599999999999999E-2</v>
      </c>
      <c r="EQ244" s="241">
        <f t="shared" si="218"/>
        <v>2.8833333333333332E-3</v>
      </c>
      <c r="ER244" s="237">
        <v>192</v>
      </c>
      <c r="ES244" s="242">
        <f t="shared" si="229"/>
        <v>0</v>
      </c>
      <c r="ET244" s="242">
        <f t="shared" si="230"/>
        <v>0</v>
      </c>
      <c r="EU244" s="242">
        <f t="shared" si="38"/>
        <v>0</v>
      </c>
      <c r="EV244" s="242">
        <f t="shared" si="179"/>
        <v>0</v>
      </c>
      <c r="EW244" s="243">
        <f t="shared" si="219"/>
        <v>0</v>
      </c>
    </row>
    <row r="245" spans="1:153" ht="14.25" customHeight="1" thickBot="1" x14ac:dyDescent="0.25">
      <c r="A245" s="3">
        <f t="shared" si="180"/>
        <v>5841</v>
      </c>
      <c r="B245" s="237">
        <v>193</v>
      </c>
      <c r="C245" s="238">
        <f t="shared" si="181"/>
        <v>-2.0600054995156825E-10</v>
      </c>
      <c r="D245" s="238">
        <f t="shared" si="5"/>
        <v>0</v>
      </c>
      <c r="E245" s="238">
        <f t="shared" si="6"/>
        <v>4.7494571238833674E-13</v>
      </c>
      <c r="F245" s="238">
        <f t="shared" si="7"/>
        <v>-4.7494571238833674E-13</v>
      </c>
      <c r="G245" s="239">
        <f t="shared" si="182"/>
        <v>603887.43406298594</v>
      </c>
      <c r="I245" s="240">
        <f>VLOOKUP(K245,[2]תחזיות!$B$4:$H$1000,5)</f>
        <v>1.2996540500000098E-2</v>
      </c>
      <c r="J245" s="134">
        <f t="shared" si="8"/>
        <v>1.0830450416666748E-3</v>
      </c>
      <c r="K245" s="237">
        <v>193</v>
      </c>
      <c r="L245" s="242">
        <f t="shared" si="183"/>
        <v>6.9880131878506366E-13</v>
      </c>
      <c r="M245" s="242">
        <f t="shared" si="44"/>
        <v>-5.7738374470416076E-14</v>
      </c>
      <c r="N245" s="242">
        <f t="shared" si="9"/>
        <v>-5.8822163552791065E-14</v>
      </c>
      <c r="O245" s="242">
        <f t="shared" si="10"/>
        <v>1.0837890823749823E-15</v>
      </c>
      <c r="P245" s="243">
        <f t="shared" si="184"/>
        <v>46694.445430845924</v>
      </c>
      <c r="Q245" s="244"/>
      <c r="R245" s="240">
        <f>VLOOKUP(T245,[2]תחזיות!$B$4:$H$1000,7)</f>
        <v>2.2094118850000167E-2</v>
      </c>
      <c r="S245" s="134">
        <f t="shared" si="11"/>
        <v>1.8411765708333473E-3</v>
      </c>
      <c r="T245" s="237">
        <v>193</v>
      </c>
      <c r="U245" s="242">
        <f t="shared" si="185"/>
        <v>0</v>
      </c>
      <c r="V245" s="242">
        <f t="shared" si="47"/>
        <v>0</v>
      </c>
      <c r="W245" s="242">
        <f t="shared" si="12"/>
        <v>0</v>
      </c>
      <c r="X245" s="242">
        <f t="shared" si="48"/>
        <v>0</v>
      </c>
      <c r="Y245" s="243">
        <f t="shared" si="186"/>
        <v>49536.076503111522</v>
      </c>
      <c r="Z245" s="245"/>
      <c r="AA245" s="240">
        <f>VLOOKUP(AC245,[2]תחזיות!$B$4:$H$1000,6)</f>
        <v>1.1815036818181907E-2</v>
      </c>
      <c r="AB245" s="134">
        <f t="shared" si="13"/>
        <v>9.8458640151515898E-4</v>
      </c>
      <c r="AC245" s="237">
        <v>193</v>
      </c>
      <c r="AD245" s="242">
        <f t="shared" si="187"/>
        <v>0</v>
      </c>
      <c r="AE245" s="242">
        <f t="shared" si="51"/>
        <v>0</v>
      </c>
      <c r="AF245" s="242">
        <f t="shared" si="14"/>
        <v>0</v>
      </c>
      <c r="AG245" s="242">
        <f t="shared" si="52"/>
        <v>0</v>
      </c>
      <c r="AH245" s="243">
        <f t="shared" si="188"/>
        <v>46342.141217469514</v>
      </c>
      <c r="AI245" s="245"/>
      <c r="AJ245" s="241">
        <f t="shared" si="234"/>
        <v>4.8320000000000002E-2</v>
      </c>
      <c r="AK245" s="241">
        <f t="shared" si="189"/>
        <v>4.0266666666666671E-3</v>
      </c>
      <c r="AL245" s="240">
        <f>VLOOKUP(AN245,[2]תחזיות!$B$4:$H$1000,5)</f>
        <v>1.2996540500000098E-2</v>
      </c>
      <c r="AM245" s="134">
        <f t="shared" ref="AM245:AM308" si="239">AL245/12</f>
        <v>1.0830450416666748E-3</v>
      </c>
      <c r="AN245" s="237">
        <v>193</v>
      </c>
      <c r="AO245" s="242">
        <f t="shared" si="190"/>
        <v>0</v>
      </c>
      <c r="AP245" s="242">
        <f t="shared" si="220"/>
        <v>0</v>
      </c>
      <c r="AQ245" s="242">
        <f t="shared" si="16"/>
        <v>0</v>
      </c>
      <c r="AR245" s="242">
        <f t="shared" si="191"/>
        <v>0</v>
      </c>
      <c r="AS245" s="243">
        <f t="shared" si="192"/>
        <v>0</v>
      </c>
      <c r="AT245" s="244"/>
      <c r="AU245" s="241">
        <f t="shared" si="235"/>
        <v>5.7620000000000005E-2</v>
      </c>
      <c r="AV245" s="241">
        <f t="shared" si="193"/>
        <v>4.8016666666666668E-3</v>
      </c>
      <c r="AW245" s="240">
        <f>VLOOKUP(AY245,[2]תחזיות!$B$4:$H$1000,7)</f>
        <v>2.2094118850000167E-2</v>
      </c>
      <c r="AX245" s="134">
        <f t="shared" si="17"/>
        <v>1.8411765708333473E-3</v>
      </c>
      <c r="AY245" s="237">
        <v>193</v>
      </c>
      <c r="AZ245" s="242">
        <f t="shared" si="194"/>
        <v>0</v>
      </c>
      <c r="BA245" s="242">
        <f t="shared" si="221"/>
        <v>0</v>
      </c>
      <c r="BB245" s="242">
        <f t="shared" si="18"/>
        <v>0</v>
      </c>
      <c r="BC245" s="242">
        <f t="shared" si="195"/>
        <v>0</v>
      </c>
      <c r="BD245" s="243">
        <f t="shared" si="196"/>
        <v>0</v>
      </c>
      <c r="BE245" s="245"/>
      <c r="BF245" s="245"/>
      <c r="BG245" s="245"/>
      <c r="BH245" s="240">
        <f>VLOOKUP(BJ245,[2]תחזיות!$B$4:$H$1000,6)</f>
        <v>1.1815036818181907E-2</v>
      </c>
      <c r="BI245" s="134">
        <f t="shared" si="19"/>
        <v>9.8458640151515898E-4</v>
      </c>
      <c r="BJ245" s="237">
        <v>193</v>
      </c>
      <c r="BK245" s="242">
        <f t="shared" si="197"/>
        <v>0</v>
      </c>
      <c r="BL245" s="242">
        <f t="shared" si="222"/>
        <v>0</v>
      </c>
      <c r="BM245" s="242">
        <f t="shared" si="20"/>
        <v>0</v>
      </c>
      <c r="BN245" s="242">
        <f t="shared" si="65"/>
        <v>0</v>
      </c>
      <c r="BO245" s="243">
        <f t="shared" si="198"/>
        <v>0</v>
      </c>
      <c r="BP245" s="245"/>
      <c r="BQ245" s="246">
        <f>VLOOKUP(BT245,[2]תחזיות!$B$4:$E$1000,2)</f>
        <v>3.8535279999999866E-2</v>
      </c>
      <c r="BR245" s="134">
        <f t="shared" si="21"/>
        <v>2.7946066666666557E-3</v>
      </c>
      <c r="BS245" s="3">
        <f t="shared" si="199"/>
        <v>5841</v>
      </c>
      <c r="BT245" s="237">
        <v>193</v>
      </c>
      <c r="BU245" s="238">
        <f t="shared" si="200"/>
        <v>42229.084437928163</v>
      </c>
      <c r="BV245" s="238">
        <f t="shared" si="201"/>
        <v>1234.6631396218102</v>
      </c>
      <c r="BW245" s="238">
        <f t="shared" si="22"/>
        <v>1116.6494587243469</v>
      </c>
      <c r="BX245" s="238">
        <f t="shared" si="23"/>
        <v>118.01368089746316</v>
      </c>
      <c r="BY245" s="239">
        <f t="shared" si="202"/>
        <v>227499.54704599932</v>
      </c>
      <c r="CA245" s="246">
        <f>VLOOKUP(CD245,[2]תחזיות!$B$4:$E$1000,4)</f>
        <v>5.0866569599999828E-2</v>
      </c>
      <c r="CB245" s="134">
        <f t="shared" si="24"/>
        <v>3.8222141333333192E-3</v>
      </c>
      <c r="CC245" s="3">
        <f t="shared" si="203"/>
        <v>5841</v>
      </c>
      <c r="CD245" s="237">
        <v>193</v>
      </c>
      <c r="CE245" s="238">
        <f t="shared" si="204"/>
        <v>45028.164466772629</v>
      </c>
      <c r="CF245" s="238">
        <f t="shared" si="205"/>
        <v>1341.193960549841</v>
      </c>
      <c r="CG245" s="238">
        <f t="shared" si="25"/>
        <v>1169.0866739268854</v>
      </c>
      <c r="CH245" s="238">
        <f t="shared" si="26"/>
        <v>172.10728662295551</v>
      </c>
      <c r="CI245" s="239">
        <f t="shared" si="206"/>
        <v>243791.21566147814</v>
      </c>
      <c r="CJ245" s="1"/>
      <c r="CK245" s="246">
        <f>VLOOKUP(CN245,[2]תחזיות!$B$4:$E$1000,3)</f>
        <v>3.3508939130434671E-2</v>
      </c>
      <c r="CL245" s="134">
        <f t="shared" si="27"/>
        <v>2.3757449275362227E-3</v>
      </c>
      <c r="CM245" s="3">
        <f t="shared" si="207"/>
        <v>5841</v>
      </c>
      <c r="CN245" s="237">
        <v>193</v>
      </c>
      <c r="CO245" s="238">
        <f t="shared" si="208"/>
        <v>41207.535335398439</v>
      </c>
      <c r="CP245" s="238">
        <f t="shared" si="223"/>
        <v>1195.6590547630587</v>
      </c>
      <c r="CQ245" s="238">
        <f t="shared" si="28"/>
        <v>1097.7604617137163</v>
      </c>
      <c r="CR245" s="238">
        <f t="shared" si="29"/>
        <v>97.898593049342495</v>
      </c>
      <c r="CS245" s="239">
        <f t="shared" si="209"/>
        <v>222085.96146664969</v>
      </c>
      <c r="CT245" s="1"/>
      <c r="CU245" s="237">
        <v>193</v>
      </c>
      <c r="CV245" s="238">
        <f t="shared" si="231"/>
        <v>42229.084437927959</v>
      </c>
      <c r="CW245" s="238">
        <f t="shared" si="231"/>
        <v>1234.6631396218102</v>
      </c>
      <c r="CX245" s="238">
        <f t="shared" si="231"/>
        <v>1116.6494587243474</v>
      </c>
      <c r="CY245" s="238">
        <f t="shared" si="231"/>
        <v>118.01368089746269</v>
      </c>
      <c r="CZ245" s="238">
        <f t="shared" si="231"/>
        <v>878081.42653983121</v>
      </c>
      <c r="DB245" s="237">
        <v>193</v>
      </c>
      <c r="DC245" s="238">
        <f t="shared" si="232"/>
        <v>45028.164466772425</v>
      </c>
      <c r="DD245" s="238">
        <f t="shared" si="232"/>
        <v>1341.193960549841</v>
      </c>
      <c r="DE245" s="238">
        <f t="shared" si="232"/>
        <v>1169.0866739268859</v>
      </c>
      <c r="DF245" s="238">
        <f t="shared" si="232"/>
        <v>172.10728662295503</v>
      </c>
      <c r="DG245" s="238">
        <f t="shared" si="232"/>
        <v>897214.72622757568</v>
      </c>
      <c r="DH245" s="247"/>
      <c r="DI245" s="237">
        <v>193</v>
      </c>
      <c r="DJ245" s="238">
        <f t="shared" si="233"/>
        <v>41207.535335398235</v>
      </c>
      <c r="DK245" s="238">
        <f t="shared" si="233"/>
        <v>1195.6590547630587</v>
      </c>
      <c r="DL245" s="238">
        <f t="shared" si="233"/>
        <v>1097.7604617137167</v>
      </c>
      <c r="DM245" s="238">
        <f t="shared" si="233"/>
        <v>97.898593049342026</v>
      </c>
      <c r="DN245" s="238">
        <f t="shared" si="233"/>
        <v>872315.53674710507</v>
      </c>
      <c r="DP245" s="3">
        <f t="shared" si="210"/>
        <v>5841</v>
      </c>
      <c r="DQ245" s="237">
        <v>193</v>
      </c>
      <c r="DR245" s="238">
        <f t="shared" si="211"/>
        <v>0</v>
      </c>
      <c r="DS245" s="238">
        <f t="shared" si="212"/>
        <v>0</v>
      </c>
      <c r="DT245" s="238">
        <f t="shared" si="33"/>
        <v>0</v>
      </c>
      <c r="DU245" s="238">
        <f t="shared" si="213"/>
        <v>0</v>
      </c>
      <c r="DV245" s="239">
        <f t="shared" si="224"/>
        <v>0</v>
      </c>
      <c r="DX245" s="241">
        <f t="shared" si="236"/>
        <v>5.5499999999999994E-2</v>
      </c>
      <c r="DY245" s="241">
        <f t="shared" si="214"/>
        <v>4.6249999999999998E-3</v>
      </c>
      <c r="DZ245" s="237">
        <v>193</v>
      </c>
      <c r="EA245" s="242">
        <f t="shared" si="225"/>
        <v>0</v>
      </c>
      <c r="EB245" s="242">
        <f t="shared" si="226"/>
        <v>0</v>
      </c>
      <c r="EC245" s="242">
        <f t="shared" si="34"/>
        <v>0</v>
      </c>
      <c r="ED245" s="242">
        <f t="shared" ref="ED245:ED308" si="240">EA245*DY245</f>
        <v>0</v>
      </c>
      <c r="EE245" s="243">
        <f t="shared" si="215"/>
        <v>0</v>
      </c>
      <c r="EF245" s="248"/>
      <c r="EG245" s="241">
        <f t="shared" si="237"/>
        <v>6.4599999999999991E-2</v>
      </c>
      <c r="EH245" s="241">
        <f t="shared" si="216"/>
        <v>5.3833333333333329E-3</v>
      </c>
      <c r="EI245" s="237">
        <v>193</v>
      </c>
      <c r="EJ245" s="242">
        <f t="shared" si="227"/>
        <v>0</v>
      </c>
      <c r="EK245" s="242">
        <f t="shared" si="228"/>
        <v>0</v>
      </c>
      <c r="EL245" s="242">
        <f t="shared" si="36"/>
        <v>0</v>
      </c>
      <c r="EM245" s="242">
        <f t="shared" ref="EM245:EM308" si="241">EJ245*EH245</f>
        <v>0</v>
      </c>
      <c r="EN245" s="243">
        <f t="shared" si="217"/>
        <v>0</v>
      </c>
      <c r="EO245" s="248"/>
      <c r="EP245" s="241">
        <f t="shared" si="238"/>
        <v>3.4599999999999999E-2</v>
      </c>
      <c r="EQ245" s="241">
        <f t="shared" si="218"/>
        <v>2.8833333333333332E-3</v>
      </c>
      <c r="ER245" s="237">
        <v>193</v>
      </c>
      <c r="ES245" s="242">
        <f t="shared" si="229"/>
        <v>0</v>
      </c>
      <c r="ET245" s="242">
        <f t="shared" si="230"/>
        <v>0</v>
      </c>
      <c r="EU245" s="242">
        <f t="shared" si="38"/>
        <v>0</v>
      </c>
      <c r="EV245" s="242">
        <f t="shared" ref="EV245:EV308" si="242">ES245*EQ245</f>
        <v>0</v>
      </c>
      <c r="EW245" s="243">
        <f t="shared" si="219"/>
        <v>0</v>
      </c>
    </row>
    <row r="246" spans="1:153" ht="14.25" customHeight="1" thickBot="1" x14ac:dyDescent="0.25">
      <c r="A246" s="3">
        <f t="shared" ref="A246:A309" si="243">EDATE(A245,1)</f>
        <v>5872</v>
      </c>
      <c r="B246" s="237">
        <v>194</v>
      </c>
      <c r="C246" s="238">
        <f t="shared" ref="C246:C309" si="244">C245-E245</f>
        <v>-2.0647549566395659E-10</v>
      </c>
      <c r="D246" s="238">
        <f t="shared" si="5"/>
        <v>0</v>
      </c>
      <c r="E246" s="238">
        <f t="shared" si="6"/>
        <v>4.7604072611412098E-13</v>
      </c>
      <c r="F246" s="238">
        <f t="shared" si="7"/>
        <v>-4.7604072611412098E-13</v>
      </c>
      <c r="G246" s="239">
        <f t="shared" ref="G246:G309" si="245">IF(C246&gt;0,G245+D246,G245)</f>
        <v>603887.43406298594</v>
      </c>
      <c r="I246" s="240">
        <f>VLOOKUP(K246,[2]תחזיות!$B$4:$H$1000,5)</f>
        <v>1.2996559000000098E-2</v>
      </c>
      <c r="J246" s="134">
        <f t="shared" si="8"/>
        <v>1.0830465833333415E-3</v>
      </c>
      <c r="K246" s="237">
        <v>194</v>
      </c>
      <c r="L246" s="242">
        <f t="shared" ref="L246:L309" si="246">(L245-N245)*(1+J246)</f>
        <v>7.5844402386185385E-13</v>
      </c>
      <c r="M246" s="242">
        <f t="shared" si="44"/>
        <v>-5.7800907819613478E-14</v>
      </c>
      <c r="N246" s="242">
        <f t="shared" si="9"/>
        <v>-5.8977198319584407E-14</v>
      </c>
      <c r="O246" s="242">
        <f t="shared" si="10"/>
        <v>1.17629049997093E-15</v>
      </c>
      <c r="P246" s="243">
        <f t="shared" ref="P246:P309" si="247">IF(L246&gt;0,P245+M246,P245)</f>
        <v>46694.445430845924</v>
      </c>
      <c r="Q246" s="244"/>
      <c r="R246" s="240">
        <f>VLOOKUP(T246,[2]תחזיות!$B$4:$H$1000,7)</f>
        <v>2.2094150300000167E-2</v>
      </c>
      <c r="S246" s="134">
        <f t="shared" si="11"/>
        <v>1.8411791916666807E-3</v>
      </c>
      <c r="T246" s="237">
        <v>194</v>
      </c>
      <c r="U246" s="242">
        <f t="shared" ref="U246:U309" si="248">(U245-W245)*(1+S246)</f>
        <v>0</v>
      </c>
      <c r="V246" s="242">
        <f t="shared" si="47"/>
        <v>0</v>
      </c>
      <c r="W246" s="242">
        <f t="shared" si="12"/>
        <v>0</v>
      </c>
      <c r="X246" s="242">
        <f t="shared" si="48"/>
        <v>0</v>
      </c>
      <c r="Y246" s="243">
        <f t="shared" ref="Y246:Y309" si="249">IF(U246&gt;0,Y245+V246,Y245)</f>
        <v>49536.076503111522</v>
      </c>
      <c r="Z246" s="245"/>
      <c r="AA246" s="240">
        <f>VLOOKUP(AC246,[2]תחזיות!$B$4:$H$1000,6)</f>
        <v>1.1815053636363725E-2</v>
      </c>
      <c r="AB246" s="134">
        <f t="shared" si="13"/>
        <v>9.8458780303031031E-4</v>
      </c>
      <c r="AC246" s="237">
        <v>194</v>
      </c>
      <c r="AD246" s="242">
        <f t="shared" ref="AD246:AD309" si="250">(AD245-AF245)*(1+AB246)</f>
        <v>0</v>
      </c>
      <c r="AE246" s="242">
        <f t="shared" si="51"/>
        <v>0</v>
      </c>
      <c r="AF246" s="242">
        <f t="shared" si="14"/>
        <v>0</v>
      </c>
      <c r="AG246" s="242">
        <f t="shared" si="52"/>
        <v>0</v>
      </c>
      <c r="AH246" s="243">
        <f t="shared" ref="AH246:AH309" si="251">IF(AD246&gt;0,AH245+AE246,AH245)</f>
        <v>46342.141217469514</v>
      </c>
      <c r="AI246" s="245"/>
      <c r="AJ246" s="241">
        <f t="shared" si="234"/>
        <v>4.8320000000000002E-2</v>
      </c>
      <c r="AK246" s="241">
        <f t="shared" ref="AK246:AK309" si="252">AJ246/12</f>
        <v>4.0266666666666671E-3</v>
      </c>
      <c r="AL246" s="240">
        <f>VLOOKUP(AN246,[2]תחזיות!$B$4:$H$1000,5)</f>
        <v>1.2996559000000098E-2</v>
      </c>
      <c r="AM246" s="134">
        <f t="shared" si="239"/>
        <v>1.0830465833333415E-3</v>
      </c>
      <c r="AN246" s="237">
        <v>194</v>
      </c>
      <c r="AO246" s="242">
        <f t="shared" ref="AO246:AO309" si="253">(AO245-AQ245)*(1+AM246)</f>
        <v>0</v>
      </c>
      <c r="AP246" s="242">
        <f t="shared" si="220"/>
        <v>0</v>
      </c>
      <c r="AQ246" s="242">
        <f t="shared" si="16"/>
        <v>0</v>
      </c>
      <c r="AR246" s="242">
        <f t="shared" ref="AR246:AR309" si="254">AO246*AK246</f>
        <v>0</v>
      </c>
      <c r="AS246" s="243">
        <f t="shared" ref="AS246:AS309" si="255">IF(AO246&gt;0,AS245+AP246,AS245)</f>
        <v>0</v>
      </c>
      <c r="AT246" s="244"/>
      <c r="AU246" s="241">
        <f t="shared" si="235"/>
        <v>5.7620000000000005E-2</v>
      </c>
      <c r="AV246" s="241">
        <f t="shared" ref="AV246:AV309" si="256">AU246/12</f>
        <v>4.8016666666666668E-3</v>
      </c>
      <c r="AW246" s="240">
        <f>VLOOKUP(AY246,[2]תחזיות!$B$4:$H$1000,7)</f>
        <v>2.2094150300000167E-2</v>
      </c>
      <c r="AX246" s="134">
        <f t="shared" si="17"/>
        <v>1.8411791916666807E-3</v>
      </c>
      <c r="AY246" s="237">
        <v>194</v>
      </c>
      <c r="AZ246" s="242">
        <f t="shared" ref="AZ246:AZ309" si="257">(AZ245-BB245)*(1+AX246)</f>
        <v>0</v>
      </c>
      <c r="BA246" s="242">
        <f t="shared" si="221"/>
        <v>0</v>
      </c>
      <c r="BB246" s="242">
        <f t="shared" si="18"/>
        <v>0</v>
      </c>
      <c r="BC246" s="242">
        <f t="shared" ref="BC246:BC309" si="258">AZ246*AV246</f>
        <v>0</v>
      </c>
      <c r="BD246" s="243">
        <f t="shared" ref="BD246:BD309" si="259">IF(AZ246&gt;0,BD245+BA246,BD245)</f>
        <v>0</v>
      </c>
      <c r="BE246" s="245"/>
      <c r="BF246" s="245"/>
      <c r="BG246" s="245"/>
      <c r="BH246" s="240">
        <f>VLOOKUP(BJ246,[2]תחזיות!$B$4:$H$1000,6)</f>
        <v>1.1815053636363725E-2</v>
      </c>
      <c r="BI246" s="134">
        <f t="shared" si="19"/>
        <v>9.8458780303031031E-4</v>
      </c>
      <c r="BJ246" s="237">
        <v>194</v>
      </c>
      <c r="BK246" s="242">
        <f t="shared" ref="BK246:BK309" si="260">(BK245-BM245)*(1+BI246)</f>
        <v>0</v>
      </c>
      <c r="BL246" s="242">
        <f t="shared" si="222"/>
        <v>0</v>
      </c>
      <c r="BM246" s="242">
        <f t="shared" si="20"/>
        <v>0</v>
      </c>
      <c r="BN246" s="242">
        <f t="shared" si="65"/>
        <v>0</v>
      </c>
      <c r="BO246" s="243">
        <f t="shared" ref="BO246:BO309" si="261">IF(BK246&gt;0,BO245+BL246,BO245)</f>
        <v>0</v>
      </c>
      <c r="BP246" s="245"/>
      <c r="BQ246" s="246">
        <f>VLOOKUP(BT246,[2]תחזיות!$B$4:$E$1000,2)</f>
        <v>3.8603579999999867E-2</v>
      </c>
      <c r="BR246" s="134">
        <f t="shared" si="21"/>
        <v>2.8002983333333224E-3</v>
      </c>
      <c r="BS246" s="3">
        <f t="shared" ref="BS246:BS309" si="262">EDATE(A245,1)</f>
        <v>5872</v>
      </c>
      <c r="BT246" s="237">
        <v>194</v>
      </c>
      <c r="BU246" s="238">
        <f t="shared" ref="BU246:BU309" si="263">BU245-BW245</f>
        <v>41112.434979203812</v>
      </c>
      <c r="BV246" s="238">
        <f t="shared" ref="BV246:BV309" si="264">IF(BU246&lt;=0,0,(PMT(BR246,$BS$42-BT245,BU246))*-1)</f>
        <v>1234.787287771019</v>
      </c>
      <c r="BW246" s="238">
        <f t="shared" si="22"/>
        <v>1119.6602046194801</v>
      </c>
      <c r="BX246" s="238">
        <f t="shared" si="23"/>
        <v>115.12708315153903</v>
      </c>
      <c r="BY246" s="239">
        <f t="shared" ref="BY246:BY309" si="265">BY245+BV246</f>
        <v>228734.33433377036</v>
      </c>
      <c r="CA246" s="246">
        <f>VLOOKUP(CD246,[2]תחזיות!$B$4:$E$1000,4)</f>
        <v>5.0956725599999829E-2</v>
      </c>
      <c r="CB246" s="134">
        <f t="shared" si="24"/>
        <v>3.8297271333333194E-3</v>
      </c>
      <c r="CC246" s="3">
        <f t="shared" ref="CC246:CC309" si="266">EDATE(A245,1)</f>
        <v>5872</v>
      </c>
      <c r="CD246" s="237">
        <v>194</v>
      </c>
      <c r="CE246" s="238">
        <f t="shared" ref="CE246:CE309" si="267">CE245-CG245</f>
        <v>43859.077792845746</v>
      </c>
      <c r="CF246" s="238">
        <f t="shared" ref="CF246:CF309" si="268">IF(CE246&lt;=0,0,(PMT(CB246,$CD$42-CD245,CE246))*-1)</f>
        <v>1341.3707472590881</v>
      </c>
      <c r="CG246" s="238">
        <f t="shared" si="25"/>
        <v>1173.4024469928499</v>
      </c>
      <c r="CH246" s="238">
        <f t="shared" si="26"/>
        <v>167.9683002662382</v>
      </c>
      <c r="CI246" s="239">
        <f t="shared" ref="CI246:CI309" si="269">CI245+CF246</f>
        <v>245132.58640873723</v>
      </c>
      <c r="CJ246" s="1"/>
      <c r="CK246" s="246">
        <f>VLOOKUP(CN246,[2]תחזיות!$B$4:$E$1000,3)</f>
        <v>3.3568330434782495E-2</v>
      </c>
      <c r="CL246" s="134">
        <f t="shared" si="27"/>
        <v>2.3806942028985413E-3</v>
      </c>
      <c r="CM246" s="3">
        <f t="shared" ref="CM246:CM309" si="270">CC246</f>
        <v>5872</v>
      </c>
      <c r="CN246" s="237">
        <v>194</v>
      </c>
      <c r="CO246" s="238">
        <f t="shared" ref="CO246:CO309" si="271">CO245-CQ245</f>
        <v>40109.774873684721</v>
      </c>
      <c r="CP246" s="238">
        <f t="shared" si="223"/>
        <v>1195.7638940419399</v>
      </c>
      <c r="CQ246" s="238">
        <f t="shared" si="28"/>
        <v>1100.274785520593</v>
      </c>
      <c r="CR246" s="238">
        <f t="shared" si="29"/>
        <v>95.489108521346793</v>
      </c>
      <c r="CS246" s="239">
        <f t="shared" ref="CS246:CS309" si="272">CS245+CP246</f>
        <v>223281.72536069163</v>
      </c>
      <c r="CT246" s="1"/>
      <c r="CU246" s="237">
        <v>194</v>
      </c>
      <c r="CV246" s="238">
        <f t="shared" si="231"/>
        <v>41112.434979203608</v>
      </c>
      <c r="CW246" s="238">
        <f t="shared" si="231"/>
        <v>1234.787287771019</v>
      </c>
      <c r="CX246" s="238">
        <f t="shared" si="231"/>
        <v>1119.6602046194805</v>
      </c>
      <c r="CY246" s="238">
        <f t="shared" si="231"/>
        <v>115.12708315153856</v>
      </c>
      <c r="CZ246" s="238">
        <f t="shared" si="231"/>
        <v>879316.21382760222</v>
      </c>
      <c r="DB246" s="237">
        <v>194</v>
      </c>
      <c r="DC246" s="238">
        <f t="shared" si="232"/>
        <v>43859.077792845543</v>
      </c>
      <c r="DD246" s="238">
        <f t="shared" si="232"/>
        <v>1341.3707472590881</v>
      </c>
      <c r="DE246" s="238">
        <f t="shared" si="232"/>
        <v>1173.4024469928504</v>
      </c>
      <c r="DF246" s="238">
        <f t="shared" si="232"/>
        <v>167.96830026623772</v>
      </c>
      <c r="DG246" s="238">
        <f t="shared" si="232"/>
        <v>898556.09697483468</v>
      </c>
      <c r="DH246" s="247"/>
      <c r="DI246" s="237">
        <v>194</v>
      </c>
      <c r="DJ246" s="238">
        <f t="shared" si="233"/>
        <v>40109.774873684517</v>
      </c>
      <c r="DK246" s="238">
        <f t="shared" si="233"/>
        <v>1195.7638940419399</v>
      </c>
      <c r="DL246" s="238">
        <f t="shared" si="233"/>
        <v>1100.2747855205935</v>
      </c>
      <c r="DM246" s="238">
        <f t="shared" si="233"/>
        <v>95.489108521346324</v>
      </c>
      <c r="DN246" s="238">
        <f t="shared" si="233"/>
        <v>873511.30064114707</v>
      </c>
      <c r="DP246" s="3">
        <f t="shared" ref="DP246:DP309" si="273">EDATE(DP245,1)</f>
        <v>5872</v>
      </c>
      <c r="DQ246" s="237">
        <v>194</v>
      </c>
      <c r="DR246" s="238">
        <f t="shared" ref="DR246:DR309" si="274">DR245-DT245</f>
        <v>0</v>
      </c>
      <c r="DS246" s="238">
        <f t="shared" ref="DS246:DS309" si="275">IF(DR246&lt;=0,0,$DR$48)</f>
        <v>0</v>
      </c>
      <c r="DT246" s="238">
        <f t="shared" si="33"/>
        <v>0</v>
      </c>
      <c r="DU246" s="238">
        <f t="shared" ref="DU246:DU309" si="276">DR246*$DR$44</f>
        <v>0</v>
      </c>
      <c r="DV246" s="239">
        <f t="shared" si="224"/>
        <v>0</v>
      </c>
      <c r="DX246" s="241">
        <f t="shared" si="236"/>
        <v>5.5499999999999994E-2</v>
      </c>
      <c r="DY246" s="241">
        <f t="shared" ref="DY246:DY309" si="277">DX246/12</f>
        <v>4.6249999999999998E-3</v>
      </c>
      <c r="DZ246" s="237">
        <v>194</v>
      </c>
      <c r="EA246" s="242">
        <f t="shared" si="225"/>
        <v>0</v>
      </c>
      <c r="EB246" s="242">
        <f t="shared" si="226"/>
        <v>0</v>
      </c>
      <c r="EC246" s="242">
        <f t="shared" si="34"/>
        <v>0</v>
      </c>
      <c r="ED246" s="242">
        <f t="shared" si="240"/>
        <v>0</v>
      </c>
      <c r="EE246" s="243">
        <f t="shared" ref="EE246:EE309" si="278">IF(EA246&gt;0,EE245+EB246,EE245)</f>
        <v>0</v>
      </c>
      <c r="EF246" s="248"/>
      <c r="EG246" s="241">
        <f t="shared" si="237"/>
        <v>6.4599999999999991E-2</v>
      </c>
      <c r="EH246" s="241">
        <f t="shared" ref="EH246:EH309" si="279">EG246/12</f>
        <v>5.3833333333333329E-3</v>
      </c>
      <c r="EI246" s="237">
        <v>194</v>
      </c>
      <c r="EJ246" s="242">
        <f t="shared" si="227"/>
        <v>0</v>
      </c>
      <c r="EK246" s="242">
        <f t="shared" si="228"/>
        <v>0</v>
      </c>
      <c r="EL246" s="242">
        <f t="shared" si="36"/>
        <v>0</v>
      </c>
      <c r="EM246" s="242">
        <f t="shared" si="241"/>
        <v>0</v>
      </c>
      <c r="EN246" s="243">
        <f t="shared" ref="EN246:EN309" si="280">IF(EJ246&gt;0,EN245+EK246,EN245)</f>
        <v>0</v>
      </c>
      <c r="EO246" s="248"/>
      <c r="EP246" s="241">
        <f t="shared" si="238"/>
        <v>3.4599999999999999E-2</v>
      </c>
      <c r="EQ246" s="241">
        <f t="shared" ref="EQ246:EQ309" si="281">EP246/12</f>
        <v>2.8833333333333332E-3</v>
      </c>
      <c r="ER246" s="237">
        <v>194</v>
      </c>
      <c r="ES246" s="242">
        <f t="shared" si="229"/>
        <v>0</v>
      </c>
      <c r="ET246" s="242">
        <f t="shared" si="230"/>
        <v>0</v>
      </c>
      <c r="EU246" s="242">
        <f t="shared" si="38"/>
        <v>0</v>
      </c>
      <c r="EV246" s="242">
        <f t="shared" si="242"/>
        <v>0</v>
      </c>
      <c r="EW246" s="243">
        <f t="shared" ref="EW246:EW309" si="282">IF(ES246&gt;0,EW245+ET246,EW245)</f>
        <v>0</v>
      </c>
    </row>
    <row r="247" spans="1:153" ht="14.25" customHeight="1" thickBot="1" x14ac:dyDescent="0.25">
      <c r="A247" s="3">
        <f t="shared" si="243"/>
        <v>5903</v>
      </c>
      <c r="B247" s="237">
        <v>195</v>
      </c>
      <c r="C247" s="238">
        <f t="shared" si="244"/>
        <v>-2.0695153639007072E-10</v>
      </c>
      <c r="D247" s="238">
        <f t="shared" si="5"/>
        <v>0</v>
      </c>
      <c r="E247" s="238">
        <f t="shared" si="6"/>
        <v>4.7713826445488409E-13</v>
      </c>
      <c r="F247" s="238">
        <f t="shared" si="7"/>
        <v>-4.7713826445488409E-13</v>
      </c>
      <c r="G247" s="239">
        <f t="shared" si="245"/>
        <v>603887.43406298594</v>
      </c>
      <c r="I247" s="240">
        <f>VLOOKUP(K247,[2]תחזיות!$B$4:$H$1000,5)</f>
        <v>1.2996577500000099E-2</v>
      </c>
      <c r="J247" s="134">
        <f t="shared" si="8"/>
        <v>1.0830481250000083E-3</v>
      </c>
      <c r="K247" s="237">
        <v>195</v>
      </c>
      <c r="L247" s="242">
        <f t="shared" si="246"/>
        <v>8.1830652870345702E-13</v>
      </c>
      <c r="M247" s="242">
        <f t="shared" si="44"/>
        <v>-5.7863508984450805E-14</v>
      </c>
      <c r="N247" s="242">
        <f t="shared" si="9"/>
        <v>-5.9132641795171446E-14</v>
      </c>
      <c r="O247" s="242">
        <f t="shared" si="10"/>
        <v>1.2691328107206387E-15</v>
      </c>
      <c r="P247" s="243">
        <f t="shared" si="247"/>
        <v>46694.445430845924</v>
      </c>
      <c r="Q247" s="244"/>
      <c r="R247" s="240">
        <f>VLOOKUP(T247,[2]תחזיות!$B$4:$H$1000,7)</f>
        <v>2.2094181750000167E-2</v>
      </c>
      <c r="S247" s="134">
        <f t="shared" si="11"/>
        <v>1.841181812500014E-3</v>
      </c>
      <c r="T247" s="237">
        <v>195</v>
      </c>
      <c r="U247" s="242">
        <f t="shared" si="248"/>
        <v>0</v>
      </c>
      <c r="V247" s="242">
        <f t="shared" si="47"/>
        <v>0</v>
      </c>
      <c r="W247" s="242">
        <f t="shared" si="12"/>
        <v>0</v>
      </c>
      <c r="X247" s="242">
        <f t="shared" si="48"/>
        <v>0</v>
      </c>
      <c r="Y247" s="243">
        <f t="shared" si="249"/>
        <v>49536.076503111522</v>
      </c>
      <c r="Z247" s="245"/>
      <c r="AA247" s="240">
        <f>VLOOKUP(AC247,[2]תחזיות!$B$4:$H$1000,6)</f>
        <v>1.1815070454545544E-2</v>
      </c>
      <c r="AB247" s="134">
        <f t="shared" si="13"/>
        <v>9.8458920454546207E-4</v>
      </c>
      <c r="AC247" s="237">
        <v>195</v>
      </c>
      <c r="AD247" s="242">
        <f t="shared" si="250"/>
        <v>0</v>
      </c>
      <c r="AE247" s="242">
        <f t="shared" si="51"/>
        <v>0</v>
      </c>
      <c r="AF247" s="242">
        <f t="shared" si="14"/>
        <v>0</v>
      </c>
      <c r="AG247" s="242">
        <f t="shared" si="52"/>
        <v>0</v>
      </c>
      <c r="AH247" s="243">
        <f t="shared" si="251"/>
        <v>46342.141217469514</v>
      </c>
      <c r="AI247" s="245"/>
      <c r="AJ247" s="241">
        <f t="shared" si="234"/>
        <v>4.8320000000000002E-2</v>
      </c>
      <c r="AK247" s="241">
        <f t="shared" si="252"/>
        <v>4.0266666666666671E-3</v>
      </c>
      <c r="AL247" s="240">
        <f>VLOOKUP(AN247,[2]תחזיות!$B$4:$H$1000,5)</f>
        <v>1.2996577500000099E-2</v>
      </c>
      <c r="AM247" s="134">
        <f t="shared" si="239"/>
        <v>1.0830481250000083E-3</v>
      </c>
      <c r="AN247" s="237">
        <v>195</v>
      </c>
      <c r="AO247" s="242">
        <f t="shared" si="253"/>
        <v>0</v>
      </c>
      <c r="AP247" s="242">
        <f t="shared" ref="AP247:AP310" si="283">IF(AN246=$AN$42,0,(PMT(AK247,$AN$42-AN246,AO247))*-1)</f>
        <v>0</v>
      </c>
      <c r="AQ247" s="242">
        <f t="shared" si="16"/>
        <v>0</v>
      </c>
      <c r="AR247" s="242">
        <f t="shared" si="254"/>
        <v>0</v>
      </c>
      <c r="AS247" s="243">
        <f t="shared" si="255"/>
        <v>0</v>
      </c>
      <c r="AT247" s="244"/>
      <c r="AU247" s="241">
        <f t="shared" si="235"/>
        <v>5.7620000000000005E-2</v>
      </c>
      <c r="AV247" s="241">
        <f t="shared" si="256"/>
        <v>4.8016666666666668E-3</v>
      </c>
      <c r="AW247" s="240">
        <f>VLOOKUP(AY247,[2]תחזיות!$B$4:$H$1000,7)</f>
        <v>2.2094181750000167E-2</v>
      </c>
      <c r="AX247" s="134">
        <f t="shared" si="17"/>
        <v>1.841181812500014E-3</v>
      </c>
      <c r="AY247" s="237">
        <v>195</v>
      </c>
      <c r="AZ247" s="242">
        <f t="shared" si="257"/>
        <v>0</v>
      </c>
      <c r="BA247" s="242">
        <f t="shared" ref="BA247:BA310" si="284">IF(AY246=$AY$42,0,(PMT(AV247,$AY$42-AY246,AZ247))*-1)</f>
        <v>0</v>
      </c>
      <c r="BB247" s="242">
        <f t="shared" si="18"/>
        <v>0</v>
      </c>
      <c r="BC247" s="242">
        <f t="shared" si="258"/>
        <v>0</v>
      </c>
      <c r="BD247" s="243">
        <f t="shared" si="259"/>
        <v>0</v>
      </c>
      <c r="BE247" s="245"/>
      <c r="BF247" s="245"/>
      <c r="BG247" s="245"/>
      <c r="BH247" s="240">
        <f>VLOOKUP(BJ247,[2]תחזיות!$B$4:$H$1000,6)</f>
        <v>1.1815070454545544E-2</v>
      </c>
      <c r="BI247" s="134">
        <f t="shared" si="19"/>
        <v>9.8458920454546207E-4</v>
      </c>
      <c r="BJ247" s="237">
        <v>195</v>
      </c>
      <c r="BK247" s="242">
        <f t="shared" si="260"/>
        <v>0</v>
      </c>
      <c r="BL247" s="242">
        <f t="shared" ref="BL247:BL310" si="285">IF(BJ246=$BJ$42,0,(PMT($BJ$44,$BJ$42-BJ246,BK247))*-1)</f>
        <v>0</v>
      </c>
      <c r="BM247" s="242">
        <f t="shared" si="20"/>
        <v>0</v>
      </c>
      <c r="BN247" s="242">
        <f t="shared" si="65"/>
        <v>0</v>
      </c>
      <c r="BO247" s="243">
        <f t="shared" si="261"/>
        <v>0</v>
      </c>
      <c r="BP247" s="245"/>
      <c r="BQ247" s="246">
        <f>VLOOKUP(BT247,[2]תחזיות!$B$4:$E$1000,2)</f>
        <v>3.8671879999999867E-2</v>
      </c>
      <c r="BR247" s="134">
        <f t="shared" si="21"/>
        <v>2.8059899999999891E-3</v>
      </c>
      <c r="BS247" s="3">
        <f t="shared" si="262"/>
        <v>5903</v>
      </c>
      <c r="BT247" s="237">
        <v>195</v>
      </c>
      <c r="BU247" s="238">
        <f t="shared" si="263"/>
        <v>39992.77477458433</v>
      </c>
      <c r="BV247" s="238">
        <f t="shared" si="264"/>
        <v>1234.9080518986891</v>
      </c>
      <c r="BW247" s="238">
        <f t="shared" si="22"/>
        <v>1122.6887258089537</v>
      </c>
      <c r="BX247" s="238">
        <f t="shared" si="23"/>
        <v>112.21932608973545</v>
      </c>
      <c r="BY247" s="239">
        <f t="shared" si="265"/>
        <v>229969.24238566906</v>
      </c>
      <c r="CA247" s="246">
        <f>VLOOKUP(CD247,[2]תחזיות!$B$4:$E$1000,4)</f>
        <v>5.104688159999983E-2</v>
      </c>
      <c r="CB247" s="134">
        <f t="shared" si="24"/>
        <v>3.8372401333333192E-3</v>
      </c>
      <c r="CC247" s="3">
        <f t="shared" si="266"/>
        <v>5903</v>
      </c>
      <c r="CD247" s="237">
        <v>195</v>
      </c>
      <c r="CE247" s="238">
        <f t="shared" si="267"/>
        <v>42685.675345852898</v>
      </c>
      <c r="CF247" s="238">
        <f t="shared" si="268"/>
        <v>1341.5427487878676</v>
      </c>
      <c r="CG247" s="238">
        <f t="shared" si="25"/>
        <v>1177.7475622323243</v>
      </c>
      <c r="CH247" s="238">
        <f t="shared" si="26"/>
        <v>163.79518655554335</v>
      </c>
      <c r="CI247" s="239">
        <f t="shared" si="269"/>
        <v>246474.12915752511</v>
      </c>
      <c r="CJ247" s="1"/>
      <c r="CK247" s="246">
        <f>VLOOKUP(CN247,[2]תחזיות!$B$4:$E$1000,3)</f>
        <v>3.3627721739130319E-2</v>
      </c>
      <c r="CL247" s="134">
        <f t="shared" si="27"/>
        <v>2.38564347826086E-3</v>
      </c>
      <c r="CM247" s="3">
        <f t="shared" si="270"/>
        <v>5903</v>
      </c>
      <c r="CN247" s="237">
        <v>195</v>
      </c>
      <c r="CO247" s="238">
        <f t="shared" si="271"/>
        <v>39009.500088164124</v>
      </c>
      <c r="CP247" s="238">
        <f t="shared" ref="CP247:CP310" si="286">IF(CO247&lt;=0,0,(PMT(CL247,$CN$42-CN246,CO247))*-1)</f>
        <v>1195.8658675182876</v>
      </c>
      <c r="CQ247" s="238">
        <f t="shared" si="28"/>
        <v>1102.8031080427425</v>
      </c>
      <c r="CR247" s="238">
        <f t="shared" si="29"/>
        <v>93.062759475545178</v>
      </c>
      <c r="CS247" s="239">
        <f t="shared" si="272"/>
        <v>224477.59122820993</v>
      </c>
      <c r="CT247" s="1"/>
      <c r="CU247" s="237">
        <v>195</v>
      </c>
      <c r="CV247" s="238">
        <f t="shared" si="231"/>
        <v>39992.774774584126</v>
      </c>
      <c r="CW247" s="238">
        <f t="shared" si="231"/>
        <v>1234.9080518986891</v>
      </c>
      <c r="CX247" s="238">
        <f t="shared" si="231"/>
        <v>1122.6887258089541</v>
      </c>
      <c r="CY247" s="238">
        <f t="shared" si="231"/>
        <v>112.21932608973496</v>
      </c>
      <c r="CZ247" s="238">
        <f t="shared" si="231"/>
        <v>880551.12187950092</v>
      </c>
      <c r="DB247" s="237">
        <v>195</v>
      </c>
      <c r="DC247" s="238">
        <f t="shared" si="232"/>
        <v>42685.675345852695</v>
      </c>
      <c r="DD247" s="238">
        <f t="shared" si="232"/>
        <v>1341.5427487878676</v>
      </c>
      <c r="DE247" s="238">
        <f t="shared" si="232"/>
        <v>1177.7475622323248</v>
      </c>
      <c r="DF247" s="238">
        <f t="shared" si="232"/>
        <v>163.79518655554287</v>
      </c>
      <c r="DG247" s="238">
        <f t="shared" si="232"/>
        <v>899897.63972362259</v>
      </c>
      <c r="DH247" s="247"/>
      <c r="DI247" s="237">
        <v>195</v>
      </c>
      <c r="DJ247" s="238">
        <f t="shared" si="233"/>
        <v>39009.500088163921</v>
      </c>
      <c r="DK247" s="238">
        <f t="shared" si="233"/>
        <v>1195.8658675182876</v>
      </c>
      <c r="DL247" s="238">
        <f t="shared" si="233"/>
        <v>1102.8031080427429</v>
      </c>
      <c r="DM247" s="238">
        <f t="shared" si="233"/>
        <v>93.062759475544695</v>
      </c>
      <c r="DN247" s="238">
        <f t="shared" si="233"/>
        <v>874707.16650866531</v>
      </c>
      <c r="DP247" s="3">
        <f t="shared" si="273"/>
        <v>5903</v>
      </c>
      <c r="DQ247" s="237">
        <v>195</v>
      </c>
      <c r="DR247" s="238">
        <f t="shared" si="274"/>
        <v>0</v>
      </c>
      <c r="DS247" s="238">
        <f t="shared" si="275"/>
        <v>0</v>
      </c>
      <c r="DT247" s="238">
        <f t="shared" si="33"/>
        <v>0</v>
      </c>
      <c r="DU247" s="238">
        <f t="shared" si="276"/>
        <v>0</v>
      </c>
      <c r="DV247" s="239">
        <f t="shared" ref="DV247:DV310" si="287">IF(DR247&gt;0,DV246+DS247,DV246)</f>
        <v>0</v>
      </c>
      <c r="DX247" s="241">
        <f t="shared" si="236"/>
        <v>5.5499999999999994E-2</v>
      </c>
      <c r="DY247" s="241">
        <f t="shared" si="277"/>
        <v>4.6249999999999998E-3</v>
      </c>
      <c r="DZ247" s="237">
        <v>195</v>
      </c>
      <c r="EA247" s="242">
        <f t="shared" ref="EA247:EA310" si="288">(EA246-EC246)</f>
        <v>0</v>
      </c>
      <c r="EB247" s="242">
        <f t="shared" ref="EB247:EB310" si="289">IF(DZ246&gt;=$DZ$42,0,(PMT(DY247,$DZ$42-DZ246,EA247))*-1)</f>
        <v>0</v>
      </c>
      <c r="EC247" s="242">
        <f t="shared" si="34"/>
        <v>0</v>
      </c>
      <c r="ED247" s="242">
        <f t="shared" si="240"/>
        <v>0</v>
      </c>
      <c r="EE247" s="243">
        <f t="shared" si="278"/>
        <v>0</v>
      </c>
      <c r="EF247" s="248"/>
      <c r="EG247" s="241">
        <f t="shared" si="237"/>
        <v>6.4599999999999991E-2</v>
      </c>
      <c r="EH247" s="241">
        <f t="shared" si="279"/>
        <v>5.3833333333333329E-3</v>
      </c>
      <c r="EI247" s="237">
        <v>195</v>
      </c>
      <c r="EJ247" s="242">
        <f t="shared" ref="EJ247:EJ310" si="290">(EJ246-EL246)</f>
        <v>0</v>
      </c>
      <c r="EK247" s="242">
        <f t="shared" ref="EK247:EK310" si="291">IF(EI246&gt;=$EI$42,0,(PMT(EH247,$EI$42-EI246,EJ247))*-1)</f>
        <v>0</v>
      </c>
      <c r="EL247" s="242">
        <f t="shared" si="36"/>
        <v>0</v>
      </c>
      <c r="EM247" s="242">
        <f t="shared" si="241"/>
        <v>0</v>
      </c>
      <c r="EN247" s="243">
        <f t="shared" si="280"/>
        <v>0</v>
      </c>
      <c r="EO247" s="248"/>
      <c r="EP247" s="241">
        <f t="shared" si="238"/>
        <v>3.4599999999999999E-2</v>
      </c>
      <c r="EQ247" s="241">
        <f t="shared" si="281"/>
        <v>2.8833333333333332E-3</v>
      </c>
      <c r="ER247" s="237">
        <v>195</v>
      </c>
      <c r="ES247" s="242">
        <f t="shared" ref="ES247:ES310" si="292">(ES246-EU246)</f>
        <v>0</v>
      </c>
      <c r="ET247" s="242">
        <f t="shared" ref="ET247:ET310" si="293">IF(ER246&gt;=$ER$42,0,(PMT(EQ247,$ER$42-ER246,ES247))*-1)</f>
        <v>0</v>
      </c>
      <c r="EU247" s="242">
        <f t="shared" si="38"/>
        <v>0</v>
      </c>
      <c r="EV247" s="242">
        <f t="shared" si="242"/>
        <v>0</v>
      </c>
      <c r="EW247" s="243">
        <f t="shared" si="282"/>
        <v>0</v>
      </c>
    </row>
    <row r="248" spans="1:153" ht="14.25" customHeight="1" thickBot="1" x14ac:dyDescent="0.25">
      <c r="A248" s="3">
        <f t="shared" si="243"/>
        <v>5932</v>
      </c>
      <c r="B248" s="237">
        <v>196</v>
      </c>
      <c r="C248" s="238">
        <f t="shared" si="244"/>
        <v>-2.0742867465452561E-10</v>
      </c>
      <c r="D248" s="238">
        <f t="shared" si="5"/>
        <v>0</v>
      </c>
      <c r="E248" s="238">
        <f t="shared" si="6"/>
        <v>4.7823833323126623E-13</v>
      </c>
      <c r="F248" s="238">
        <f t="shared" si="7"/>
        <v>-4.7823833323126623E-13</v>
      </c>
      <c r="G248" s="239">
        <f t="shared" si="245"/>
        <v>603887.43406298594</v>
      </c>
      <c r="I248" s="240">
        <f>VLOOKUP(K248,[2]תחזיות!$B$4:$H$1000,5)</f>
        <v>1.29965960000001E-2</v>
      </c>
      <c r="J248" s="134">
        <f t="shared" si="8"/>
        <v>1.083049666666675E-3</v>
      </c>
      <c r="K248" s="237">
        <v>196</v>
      </c>
      <c r="L248" s="242">
        <f t="shared" si="246"/>
        <v>8.7838948069975734E-13</v>
      </c>
      <c r="M248" s="242">
        <f t="shared" si="44"/>
        <v>-5.7926178038568576E-14</v>
      </c>
      <c r="N248" s="242">
        <f t="shared" si="9"/>
        <v>-5.9288495057246442E-14</v>
      </c>
      <c r="O248" s="242">
        <f t="shared" si="10"/>
        <v>1.3623170186778636E-15</v>
      </c>
      <c r="P248" s="243">
        <f t="shared" si="247"/>
        <v>46694.445430845924</v>
      </c>
      <c r="Q248" s="244"/>
      <c r="R248" s="240">
        <f>VLOOKUP(T248,[2]תחזיות!$B$4:$H$1000,7)</f>
        <v>2.2094213200000171E-2</v>
      </c>
      <c r="S248" s="134">
        <f t="shared" si="11"/>
        <v>1.8411844333333476E-3</v>
      </c>
      <c r="T248" s="237">
        <v>196</v>
      </c>
      <c r="U248" s="242">
        <f t="shared" si="248"/>
        <v>0</v>
      </c>
      <c r="V248" s="242">
        <f t="shared" si="47"/>
        <v>0</v>
      </c>
      <c r="W248" s="242">
        <f t="shared" si="12"/>
        <v>0</v>
      </c>
      <c r="X248" s="242">
        <f t="shared" si="48"/>
        <v>0</v>
      </c>
      <c r="Y248" s="243">
        <f t="shared" si="249"/>
        <v>49536.076503111522</v>
      </c>
      <c r="Z248" s="245"/>
      <c r="AA248" s="240">
        <f>VLOOKUP(AC248,[2]תחזיות!$B$4:$H$1000,6)</f>
        <v>1.1815087272727362E-2</v>
      </c>
      <c r="AB248" s="134">
        <f t="shared" si="13"/>
        <v>9.845906060606134E-4</v>
      </c>
      <c r="AC248" s="237">
        <v>196</v>
      </c>
      <c r="AD248" s="242">
        <f t="shared" si="250"/>
        <v>0</v>
      </c>
      <c r="AE248" s="242">
        <f t="shared" si="51"/>
        <v>0</v>
      </c>
      <c r="AF248" s="242">
        <f t="shared" si="14"/>
        <v>0</v>
      </c>
      <c r="AG248" s="242">
        <f t="shared" si="52"/>
        <v>0</v>
      </c>
      <c r="AH248" s="243">
        <f t="shared" si="251"/>
        <v>46342.141217469514</v>
      </c>
      <c r="AI248" s="245"/>
      <c r="AJ248" s="241">
        <f t="shared" si="234"/>
        <v>4.8320000000000002E-2</v>
      </c>
      <c r="AK248" s="241">
        <f t="shared" si="252"/>
        <v>4.0266666666666671E-3</v>
      </c>
      <c r="AL248" s="240">
        <f>VLOOKUP(AN248,[2]תחזיות!$B$4:$H$1000,5)</f>
        <v>1.29965960000001E-2</v>
      </c>
      <c r="AM248" s="134">
        <f t="shared" si="239"/>
        <v>1.083049666666675E-3</v>
      </c>
      <c r="AN248" s="237">
        <v>196</v>
      </c>
      <c r="AO248" s="242">
        <f t="shared" si="253"/>
        <v>0</v>
      </c>
      <c r="AP248" s="242">
        <f t="shared" si="283"/>
        <v>0</v>
      </c>
      <c r="AQ248" s="242">
        <f t="shared" si="16"/>
        <v>0</v>
      </c>
      <c r="AR248" s="242">
        <f t="shared" si="254"/>
        <v>0</v>
      </c>
      <c r="AS248" s="243">
        <f t="shared" si="255"/>
        <v>0</v>
      </c>
      <c r="AT248" s="244"/>
      <c r="AU248" s="241">
        <f t="shared" si="235"/>
        <v>5.7620000000000005E-2</v>
      </c>
      <c r="AV248" s="241">
        <f t="shared" si="256"/>
        <v>4.8016666666666668E-3</v>
      </c>
      <c r="AW248" s="240">
        <f>VLOOKUP(AY248,[2]תחזיות!$B$4:$H$1000,7)</f>
        <v>2.2094213200000171E-2</v>
      </c>
      <c r="AX248" s="134">
        <f t="shared" si="17"/>
        <v>1.8411844333333476E-3</v>
      </c>
      <c r="AY248" s="237">
        <v>196</v>
      </c>
      <c r="AZ248" s="242">
        <f t="shared" si="257"/>
        <v>0</v>
      </c>
      <c r="BA248" s="242">
        <f t="shared" si="284"/>
        <v>0</v>
      </c>
      <c r="BB248" s="242">
        <f t="shared" si="18"/>
        <v>0</v>
      </c>
      <c r="BC248" s="242">
        <f t="shared" si="258"/>
        <v>0</v>
      </c>
      <c r="BD248" s="243">
        <f t="shared" si="259"/>
        <v>0</v>
      </c>
      <c r="BE248" s="245"/>
      <c r="BF248" s="245"/>
      <c r="BG248" s="245"/>
      <c r="BH248" s="240">
        <f>VLOOKUP(BJ248,[2]תחזיות!$B$4:$H$1000,6)</f>
        <v>1.1815087272727362E-2</v>
      </c>
      <c r="BI248" s="134">
        <f t="shared" si="19"/>
        <v>9.845906060606134E-4</v>
      </c>
      <c r="BJ248" s="237">
        <v>196</v>
      </c>
      <c r="BK248" s="242">
        <f t="shared" si="260"/>
        <v>0</v>
      </c>
      <c r="BL248" s="242">
        <f t="shared" si="285"/>
        <v>0</v>
      </c>
      <c r="BM248" s="242">
        <f t="shared" si="20"/>
        <v>0</v>
      </c>
      <c r="BN248" s="242">
        <f t="shared" si="65"/>
        <v>0</v>
      </c>
      <c r="BO248" s="243">
        <f t="shared" si="261"/>
        <v>0</v>
      </c>
      <c r="BP248" s="245"/>
      <c r="BQ248" s="246">
        <f>VLOOKUP(BT248,[2]תחזיות!$B$4:$E$1000,2)</f>
        <v>3.8740179999999867E-2</v>
      </c>
      <c r="BR248" s="134">
        <f t="shared" si="21"/>
        <v>2.8116816666666558E-3</v>
      </c>
      <c r="BS248" s="3">
        <f t="shared" si="262"/>
        <v>5932</v>
      </c>
      <c r="BT248" s="237">
        <v>196</v>
      </c>
      <c r="BU248" s="238">
        <f t="shared" si="263"/>
        <v>38870.086048775374</v>
      </c>
      <c r="BV248" s="238">
        <f t="shared" si="264"/>
        <v>1235.025428231294</v>
      </c>
      <c r="BW248" s="238">
        <f t="shared" si="22"/>
        <v>1125.7351199061968</v>
      </c>
      <c r="BX248" s="238">
        <f t="shared" si="23"/>
        <v>109.29030832509707</v>
      </c>
      <c r="BY248" s="239">
        <f t="shared" si="265"/>
        <v>231204.26781390034</v>
      </c>
      <c r="CA248" s="246">
        <f>VLOOKUP(CD248,[2]תחזיות!$B$4:$E$1000,4)</f>
        <v>5.1137037599999824E-2</v>
      </c>
      <c r="CB248" s="134">
        <f t="shared" si="24"/>
        <v>3.844753133333319E-3</v>
      </c>
      <c r="CC248" s="3">
        <f t="shared" si="266"/>
        <v>5932</v>
      </c>
      <c r="CD248" s="237">
        <v>196</v>
      </c>
      <c r="CE248" s="238">
        <f t="shared" si="267"/>
        <v>41507.927783620573</v>
      </c>
      <c r="CF248" s="238">
        <f t="shared" si="268"/>
        <v>1341.7099578191953</v>
      </c>
      <c r="CG248" s="238">
        <f t="shared" si="25"/>
        <v>1182.1222224149469</v>
      </c>
      <c r="CH248" s="238">
        <f t="shared" si="26"/>
        <v>159.58773540424832</v>
      </c>
      <c r="CI248" s="239">
        <f t="shared" si="269"/>
        <v>247815.83911534431</v>
      </c>
      <c r="CJ248" s="1"/>
      <c r="CK248" s="246">
        <f>VLOOKUP(CN248,[2]תחזיות!$B$4:$E$1000,3)</f>
        <v>3.3687113043478149E-2</v>
      </c>
      <c r="CL248" s="134">
        <f t="shared" si="27"/>
        <v>2.390592753623179E-3</v>
      </c>
      <c r="CM248" s="3">
        <f t="shared" si="270"/>
        <v>5932</v>
      </c>
      <c r="CN248" s="237">
        <v>196</v>
      </c>
      <c r="CO248" s="238">
        <f t="shared" si="271"/>
        <v>37906.696980121385</v>
      </c>
      <c r="CP248" s="238">
        <f t="shared" si="286"/>
        <v>1195.9649724748763</v>
      </c>
      <c r="CQ248" s="238">
        <f t="shared" si="28"/>
        <v>1105.3454973604084</v>
      </c>
      <c r="CR248" s="238">
        <f t="shared" si="29"/>
        <v>90.619475114467832</v>
      </c>
      <c r="CS248" s="239">
        <f t="shared" si="272"/>
        <v>225673.5562006848</v>
      </c>
      <c r="CT248" s="1"/>
      <c r="CU248" s="237">
        <v>196</v>
      </c>
      <c r="CV248" s="238">
        <f t="shared" si="231"/>
        <v>38870.086048775163</v>
      </c>
      <c r="CW248" s="238">
        <f t="shared" si="231"/>
        <v>1235.025428231294</v>
      </c>
      <c r="CX248" s="238">
        <f t="shared" si="231"/>
        <v>1125.7351199061973</v>
      </c>
      <c r="CY248" s="238">
        <f t="shared" si="231"/>
        <v>109.29030832509659</v>
      </c>
      <c r="CZ248" s="238">
        <f t="shared" si="231"/>
        <v>881786.14730773214</v>
      </c>
      <c r="DB248" s="237">
        <v>196</v>
      </c>
      <c r="DC248" s="238">
        <f t="shared" si="232"/>
        <v>41507.927783620362</v>
      </c>
      <c r="DD248" s="238">
        <f t="shared" si="232"/>
        <v>1341.7099578191953</v>
      </c>
      <c r="DE248" s="238">
        <f t="shared" si="232"/>
        <v>1182.1222224149474</v>
      </c>
      <c r="DF248" s="238">
        <f t="shared" si="232"/>
        <v>159.58773540424784</v>
      </c>
      <c r="DG248" s="238">
        <f t="shared" si="232"/>
        <v>901239.34968144179</v>
      </c>
      <c r="DH248" s="247"/>
      <c r="DI248" s="237">
        <v>196</v>
      </c>
      <c r="DJ248" s="238">
        <f t="shared" si="233"/>
        <v>37906.696980121174</v>
      </c>
      <c r="DK248" s="238">
        <f t="shared" si="233"/>
        <v>1195.9649724748763</v>
      </c>
      <c r="DL248" s="238">
        <f t="shared" si="233"/>
        <v>1105.3454973604089</v>
      </c>
      <c r="DM248" s="238">
        <f t="shared" si="233"/>
        <v>90.619475114467349</v>
      </c>
      <c r="DN248" s="238">
        <f t="shared" si="233"/>
        <v>875903.13148114015</v>
      </c>
      <c r="DP248" s="3">
        <f t="shared" si="273"/>
        <v>5932</v>
      </c>
      <c r="DQ248" s="237">
        <v>196</v>
      </c>
      <c r="DR248" s="238">
        <f t="shared" si="274"/>
        <v>0</v>
      </c>
      <c r="DS248" s="238">
        <f t="shared" si="275"/>
        <v>0</v>
      </c>
      <c r="DT248" s="238">
        <f t="shared" si="33"/>
        <v>0</v>
      </c>
      <c r="DU248" s="238">
        <f t="shared" si="276"/>
        <v>0</v>
      </c>
      <c r="DV248" s="239">
        <f t="shared" si="287"/>
        <v>0</v>
      </c>
      <c r="DX248" s="241">
        <f t="shared" si="236"/>
        <v>5.5499999999999994E-2</v>
      </c>
      <c r="DY248" s="241">
        <f t="shared" si="277"/>
        <v>4.6249999999999998E-3</v>
      </c>
      <c r="DZ248" s="237">
        <v>196</v>
      </c>
      <c r="EA248" s="242">
        <f t="shared" si="288"/>
        <v>0</v>
      </c>
      <c r="EB248" s="242">
        <f t="shared" si="289"/>
        <v>0</v>
      </c>
      <c r="EC248" s="242">
        <f t="shared" si="34"/>
        <v>0</v>
      </c>
      <c r="ED248" s="242">
        <f t="shared" si="240"/>
        <v>0</v>
      </c>
      <c r="EE248" s="243">
        <f t="shared" si="278"/>
        <v>0</v>
      </c>
      <c r="EF248" s="248"/>
      <c r="EG248" s="241">
        <f t="shared" si="237"/>
        <v>6.4599999999999991E-2</v>
      </c>
      <c r="EH248" s="241">
        <f t="shared" si="279"/>
        <v>5.3833333333333329E-3</v>
      </c>
      <c r="EI248" s="237">
        <v>196</v>
      </c>
      <c r="EJ248" s="242">
        <f t="shared" si="290"/>
        <v>0</v>
      </c>
      <c r="EK248" s="242">
        <f t="shared" si="291"/>
        <v>0</v>
      </c>
      <c r="EL248" s="242">
        <f t="shared" si="36"/>
        <v>0</v>
      </c>
      <c r="EM248" s="242">
        <f t="shared" si="241"/>
        <v>0</v>
      </c>
      <c r="EN248" s="243">
        <f t="shared" si="280"/>
        <v>0</v>
      </c>
      <c r="EO248" s="248"/>
      <c r="EP248" s="241">
        <f t="shared" si="238"/>
        <v>3.4599999999999999E-2</v>
      </c>
      <c r="EQ248" s="241">
        <f t="shared" si="281"/>
        <v>2.8833333333333332E-3</v>
      </c>
      <c r="ER248" s="237">
        <v>196</v>
      </c>
      <c r="ES248" s="242">
        <f t="shared" si="292"/>
        <v>0</v>
      </c>
      <c r="ET248" s="242">
        <f t="shared" si="293"/>
        <v>0</v>
      </c>
      <c r="EU248" s="242">
        <f t="shared" si="38"/>
        <v>0</v>
      </c>
      <c r="EV248" s="242">
        <f t="shared" si="242"/>
        <v>0</v>
      </c>
      <c r="EW248" s="243">
        <f t="shared" si="282"/>
        <v>0</v>
      </c>
    </row>
    <row r="249" spans="1:153" ht="14.25" customHeight="1" thickBot="1" x14ac:dyDescent="0.25">
      <c r="A249" s="3">
        <f t="shared" si="243"/>
        <v>5963</v>
      </c>
      <c r="B249" s="237">
        <v>197</v>
      </c>
      <c r="C249" s="238">
        <f t="shared" si="244"/>
        <v>-2.0790691298775688E-10</v>
      </c>
      <c r="D249" s="238">
        <f t="shared" si="5"/>
        <v>0</v>
      </c>
      <c r="E249" s="238">
        <f t="shared" si="6"/>
        <v>4.7934093827732722E-13</v>
      </c>
      <c r="F249" s="238">
        <f t="shared" si="7"/>
        <v>-4.7934093827732722E-13</v>
      </c>
      <c r="G249" s="239">
        <f t="shared" si="245"/>
        <v>603887.43406298594</v>
      </c>
      <c r="I249" s="240">
        <f>VLOOKUP(K249,[2]תחזיות!$B$4:$H$1000,5)</f>
        <v>1.29966145000001E-2</v>
      </c>
      <c r="J249" s="134">
        <f t="shared" si="8"/>
        <v>1.0830512083333417E-3</v>
      </c>
      <c r="K249" s="237">
        <v>197</v>
      </c>
      <c r="L249" s="242">
        <f t="shared" si="246"/>
        <v>9.3869352902167492E-13</v>
      </c>
      <c r="M249" s="242">
        <f t="shared" si="44"/>
        <v>-5.7988915055687383E-14</v>
      </c>
      <c r="N249" s="242">
        <f t="shared" si="9"/>
        <v>-5.9444759186346003E-14</v>
      </c>
      <c r="O249" s="242">
        <f t="shared" si="10"/>
        <v>1.4558441306586153E-15</v>
      </c>
      <c r="P249" s="243">
        <f t="shared" si="247"/>
        <v>46694.445430845924</v>
      </c>
      <c r="Q249" s="244"/>
      <c r="R249" s="240">
        <f>VLOOKUP(T249,[2]תחזיות!$B$4:$H$1000,7)</f>
        <v>2.2094244650000171E-2</v>
      </c>
      <c r="S249" s="134">
        <f t="shared" si="11"/>
        <v>1.8411870541666809E-3</v>
      </c>
      <c r="T249" s="237">
        <v>197</v>
      </c>
      <c r="U249" s="242">
        <f t="shared" si="248"/>
        <v>0</v>
      </c>
      <c r="V249" s="242">
        <f t="shared" si="47"/>
        <v>0</v>
      </c>
      <c r="W249" s="242">
        <f t="shared" si="12"/>
        <v>0</v>
      </c>
      <c r="X249" s="242">
        <f t="shared" si="48"/>
        <v>0</v>
      </c>
      <c r="Y249" s="243">
        <f t="shared" si="249"/>
        <v>49536.076503111522</v>
      </c>
      <c r="Z249" s="245"/>
      <c r="AA249" s="240">
        <f>VLOOKUP(AC249,[2]תחזיות!$B$4:$H$1000,6)</f>
        <v>1.1815104090909181E-2</v>
      </c>
      <c r="AB249" s="134">
        <f t="shared" si="13"/>
        <v>9.8459200757576516E-4</v>
      </c>
      <c r="AC249" s="237">
        <v>197</v>
      </c>
      <c r="AD249" s="242">
        <f t="shared" si="250"/>
        <v>0</v>
      </c>
      <c r="AE249" s="242">
        <f t="shared" si="51"/>
        <v>0</v>
      </c>
      <c r="AF249" s="242">
        <f t="shared" si="14"/>
        <v>0</v>
      </c>
      <c r="AG249" s="242">
        <f t="shared" si="52"/>
        <v>0</v>
      </c>
      <c r="AH249" s="243">
        <f t="shared" si="251"/>
        <v>46342.141217469514</v>
      </c>
      <c r="AI249" s="245"/>
      <c r="AJ249" s="241">
        <f t="shared" si="234"/>
        <v>4.8320000000000002E-2</v>
      </c>
      <c r="AK249" s="241">
        <f t="shared" si="252"/>
        <v>4.0266666666666671E-3</v>
      </c>
      <c r="AL249" s="240">
        <f>VLOOKUP(AN249,[2]תחזיות!$B$4:$H$1000,5)</f>
        <v>1.29966145000001E-2</v>
      </c>
      <c r="AM249" s="134">
        <f t="shared" si="239"/>
        <v>1.0830512083333417E-3</v>
      </c>
      <c r="AN249" s="237">
        <v>197</v>
      </c>
      <c r="AO249" s="242">
        <f t="shared" si="253"/>
        <v>0</v>
      </c>
      <c r="AP249" s="242">
        <f t="shared" si="283"/>
        <v>0</v>
      </c>
      <c r="AQ249" s="242">
        <f t="shared" si="16"/>
        <v>0</v>
      </c>
      <c r="AR249" s="242">
        <f t="shared" si="254"/>
        <v>0</v>
      </c>
      <c r="AS249" s="243">
        <f t="shared" si="255"/>
        <v>0</v>
      </c>
      <c r="AT249" s="244"/>
      <c r="AU249" s="241">
        <f t="shared" si="235"/>
        <v>5.7620000000000005E-2</v>
      </c>
      <c r="AV249" s="241">
        <f t="shared" si="256"/>
        <v>4.8016666666666668E-3</v>
      </c>
      <c r="AW249" s="240">
        <f>VLOOKUP(AY249,[2]תחזיות!$B$4:$H$1000,7)</f>
        <v>2.2094244650000171E-2</v>
      </c>
      <c r="AX249" s="134">
        <f t="shared" si="17"/>
        <v>1.8411870541666809E-3</v>
      </c>
      <c r="AY249" s="237">
        <v>197</v>
      </c>
      <c r="AZ249" s="242">
        <f t="shared" si="257"/>
        <v>0</v>
      </c>
      <c r="BA249" s="242">
        <f t="shared" si="284"/>
        <v>0</v>
      </c>
      <c r="BB249" s="242">
        <f t="shared" si="18"/>
        <v>0</v>
      </c>
      <c r="BC249" s="242">
        <f t="shared" si="258"/>
        <v>0</v>
      </c>
      <c r="BD249" s="243">
        <f t="shared" si="259"/>
        <v>0</v>
      </c>
      <c r="BE249" s="245"/>
      <c r="BF249" s="245"/>
      <c r="BG249" s="245"/>
      <c r="BH249" s="240">
        <f>VLOOKUP(BJ249,[2]תחזיות!$B$4:$H$1000,6)</f>
        <v>1.1815104090909181E-2</v>
      </c>
      <c r="BI249" s="134">
        <f t="shared" si="19"/>
        <v>9.8459200757576516E-4</v>
      </c>
      <c r="BJ249" s="237">
        <v>197</v>
      </c>
      <c r="BK249" s="242">
        <f t="shared" si="260"/>
        <v>0</v>
      </c>
      <c r="BL249" s="242">
        <f t="shared" si="285"/>
        <v>0</v>
      </c>
      <c r="BM249" s="242">
        <f t="shared" si="20"/>
        <v>0</v>
      </c>
      <c r="BN249" s="242">
        <f t="shared" si="65"/>
        <v>0</v>
      </c>
      <c r="BO249" s="243">
        <f t="shared" si="261"/>
        <v>0</v>
      </c>
      <c r="BP249" s="245"/>
      <c r="BQ249" s="246">
        <f>VLOOKUP(BT249,[2]תחזיות!$B$4:$E$1000,2)</f>
        <v>3.8808479999999868E-2</v>
      </c>
      <c r="BR249" s="134">
        <f t="shared" si="21"/>
        <v>2.8173733333333225E-3</v>
      </c>
      <c r="BS249" s="3">
        <f t="shared" si="262"/>
        <v>5963</v>
      </c>
      <c r="BT249" s="237">
        <v>197</v>
      </c>
      <c r="BU249" s="238">
        <f t="shared" si="263"/>
        <v>37744.350928869178</v>
      </c>
      <c r="BV249" s="238">
        <f t="shared" si="264"/>
        <v>1235.1394130021474</v>
      </c>
      <c r="BW249" s="238">
        <f t="shared" si="22"/>
        <v>1128.7994852111765</v>
      </c>
      <c r="BX249" s="238">
        <f t="shared" si="23"/>
        <v>106.33992779097085</v>
      </c>
      <c r="BY249" s="239">
        <f t="shared" si="265"/>
        <v>232439.40722690249</v>
      </c>
      <c r="CA249" s="246">
        <f>VLOOKUP(CD249,[2]תחזיות!$B$4:$E$1000,4)</f>
        <v>5.1227193599999825E-2</v>
      </c>
      <c r="CB249" s="134">
        <f t="shared" si="24"/>
        <v>3.8522661333333188E-3</v>
      </c>
      <c r="CC249" s="3">
        <f t="shared" si="266"/>
        <v>5963</v>
      </c>
      <c r="CD249" s="237">
        <v>197</v>
      </c>
      <c r="CE249" s="238">
        <f t="shared" si="267"/>
        <v>40325.805561205627</v>
      </c>
      <c r="CF249" s="238">
        <f t="shared" si="268"/>
        <v>1341.8723670467627</v>
      </c>
      <c r="CG249" s="238">
        <f t="shared" si="25"/>
        <v>1186.5266319839459</v>
      </c>
      <c r="CH249" s="238">
        <f t="shared" si="26"/>
        <v>155.34573506281686</v>
      </c>
      <c r="CI249" s="239">
        <f t="shared" si="269"/>
        <v>249157.71148239108</v>
      </c>
      <c r="CJ249" s="1"/>
      <c r="CK249" s="246">
        <f>VLOOKUP(CN249,[2]תחזיות!$B$4:$E$1000,3)</f>
        <v>3.3746504347825973E-2</v>
      </c>
      <c r="CL249" s="134">
        <f t="shared" si="27"/>
        <v>2.3955420289854977E-3</v>
      </c>
      <c r="CM249" s="3">
        <f t="shared" si="270"/>
        <v>5963</v>
      </c>
      <c r="CN249" s="237">
        <v>197</v>
      </c>
      <c r="CO249" s="238">
        <f t="shared" si="271"/>
        <v>36801.351482760976</v>
      </c>
      <c r="CP249" s="238">
        <f t="shared" si="286"/>
        <v>1196.0612061998402</v>
      </c>
      <c r="CQ249" s="238">
        <f t="shared" si="28"/>
        <v>1107.9020219994186</v>
      </c>
      <c r="CR249" s="238">
        <f t="shared" si="29"/>
        <v>88.159184200421677</v>
      </c>
      <c r="CS249" s="239">
        <f t="shared" si="272"/>
        <v>226869.61740688464</v>
      </c>
      <c r="CT249" s="1"/>
      <c r="CU249" s="237">
        <v>197</v>
      </c>
      <c r="CV249" s="238">
        <f t="shared" si="231"/>
        <v>37744.350928868967</v>
      </c>
      <c r="CW249" s="238">
        <f t="shared" si="231"/>
        <v>1235.1394130021474</v>
      </c>
      <c r="CX249" s="238">
        <f t="shared" si="231"/>
        <v>1128.7994852111769</v>
      </c>
      <c r="CY249" s="238">
        <f t="shared" si="231"/>
        <v>106.33992779097036</v>
      </c>
      <c r="CZ249" s="238">
        <f t="shared" si="231"/>
        <v>883021.28672073432</v>
      </c>
      <c r="DB249" s="237">
        <v>197</v>
      </c>
      <c r="DC249" s="238">
        <f t="shared" si="232"/>
        <v>40325.805561205416</v>
      </c>
      <c r="DD249" s="238">
        <f t="shared" si="232"/>
        <v>1341.8723670467627</v>
      </c>
      <c r="DE249" s="238">
        <f t="shared" si="232"/>
        <v>1186.5266319839463</v>
      </c>
      <c r="DF249" s="238">
        <f t="shared" si="232"/>
        <v>155.34573506281637</v>
      </c>
      <c r="DG249" s="238">
        <f t="shared" si="232"/>
        <v>902581.22204848856</v>
      </c>
      <c r="DH249" s="247"/>
      <c r="DI249" s="237">
        <v>197</v>
      </c>
      <c r="DJ249" s="238">
        <f t="shared" si="233"/>
        <v>36801.351482760765</v>
      </c>
      <c r="DK249" s="238">
        <f t="shared" si="233"/>
        <v>1196.0612061998402</v>
      </c>
      <c r="DL249" s="238">
        <f t="shared" si="233"/>
        <v>1107.902021999419</v>
      </c>
      <c r="DM249" s="238">
        <f t="shared" si="233"/>
        <v>88.159184200421194</v>
      </c>
      <c r="DN249" s="238">
        <f t="shared" si="233"/>
        <v>877099.19268734008</v>
      </c>
      <c r="DP249" s="3">
        <f t="shared" si="273"/>
        <v>5963</v>
      </c>
      <c r="DQ249" s="237">
        <v>197</v>
      </c>
      <c r="DR249" s="238">
        <f t="shared" si="274"/>
        <v>0</v>
      </c>
      <c r="DS249" s="238">
        <f t="shared" si="275"/>
        <v>0</v>
      </c>
      <c r="DT249" s="238">
        <f t="shared" si="33"/>
        <v>0</v>
      </c>
      <c r="DU249" s="238">
        <f t="shared" si="276"/>
        <v>0</v>
      </c>
      <c r="DV249" s="239">
        <f t="shared" si="287"/>
        <v>0</v>
      </c>
      <c r="DX249" s="241">
        <f t="shared" si="236"/>
        <v>5.5499999999999994E-2</v>
      </c>
      <c r="DY249" s="241">
        <f t="shared" si="277"/>
        <v>4.6249999999999998E-3</v>
      </c>
      <c r="DZ249" s="237">
        <v>197</v>
      </c>
      <c r="EA249" s="242">
        <f t="shared" si="288"/>
        <v>0</v>
      </c>
      <c r="EB249" s="242">
        <f t="shared" si="289"/>
        <v>0</v>
      </c>
      <c r="EC249" s="242">
        <f t="shared" si="34"/>
        <v>0</v>
      </c>
      <c r="ED249" s="242">
        <f t="shared" si="240"/>
        <v>0</v>
      </c>
      <c r="EE249" s="243">
        <f t="shared" si="278"/>
        <v>0</v>
      </c>
      <c r="EF249" s="248"/>
      <c r="EG249" s="241">
        <f t="shared" si="237"/>
        <v>6.4599999999999991E-2</v>
      </c>
      <c r="EH249" s="241">
        <f t="shared" si="279"/>
        <v>5.3833333333333329E-3</v>
      </c>
      <c r="EI249" s="237">
        <v>197</v>
      </c>
      <c r="EJ249" s="242">
        <f t="shared" si="290"/>
        <v>0</v>
      </c>
      <c r="EK249" s="242">
        <f t="shared" si="291"/>
        <v>0</v>
      </c>
      <c r="EL249" s="242">
        <f t="shared" si="36"/>
        <v>0</v>
      </c>
      <c r="EM249" s="242">
        <f t="shared" si="241"/>
        <v>0</v>
      </c>
      <c r="EN249" s="243">
        <f t="shared" si="280"/>
        <v>0</v>
      </c>
      <c r="EO249" s="248"/>
      <c r="EP249" s="241">
        <f t="shared" si="238"/>
        <v>3.4599999999999999E-2</v>
      </c>
      <c r="EQ249" s="241">
        <f t="shared" si="281"/>
        <v>2.8833333333333332E-3</v>
      </c>
      <c r="ER249" s="237">
        <v>197</v>
      </c>
      <c r="ES249" s="242">
        <f t="shared" si="292"/>
        <v>0</v>
      </c>
      <c r="ET249" s="242">
        <f t="shared" si="293"/>
        <v>0</v>
      </c>
      <c r="EU249" s="242">
        <f t="shared" si="38"/>
        <v>0</v>
      </c>
      <c r="EV249" s="242">
        <f t="shared" si="242"/>
        <v>0</v>
      </c>
      <c r="EW249" s="243">
        <f t="shared" si="282"/>
        <v>0</v>
      </c>
    </row>
    <row r="250" spans="1:153" ht="14.25" customHeight="1" thickBot="1" x14ac:dyDescent="0.25">
      <c r="A250" s="3">
        <f t="shared" si="243"/>
        <v>5993</v>
      </c>
      <c r="B250" s="237">
        <v>198</v>
      </c>
      <c r="C250" s="238">
        <f t="shared" si="244"/>
        <v>-2.0838625392603419E-10</v>
      </c>
      <c r="D250" s="238">
        <f t="shared" si="5"/>
        <v>0</v>
      </c>
      <c r="E250" s="238">
        <f t="shared" si="6"/>
        <v>4.8044608544057766E-13</v>
      </c>
      <c r="F250" s="238">
        <f t="shared" si="7"/>
        <v>-4.8044608544057766E-13</v>
      </c>
      <c r="G250" s="239">
        <f t="shared" si="245"/>
        <v>603887.43406298594</v>
      </c>
      <c r="I250" s="240">
        <f>VLOOKUP(K250,[2]תחזיות!$B$4:$H$1000,5)</f>
        <v>1.2996633000000101E-2</v>
      </c>
      <c r="J250" s="134">
        <f t="shared" si="8"/>
        <v>1.0830527500000084E-3</v>
      </c>
      <c r="K250" s="237">
        <v>198</v>
      </c>
      <c r="L250" s="242">
        <f t="shared" si="246"/>
        <v>9.99219324625945E-13</v>
      </c>
      <c r="M250" s="242">
        <f t="shared" si="44"/>
        <v>-5.8051720109607965E-14</v>
      </c>
      <c r="N250" s="242">
        <f t="shared" si="9"/>
        <v>-5.9601435265856532E-14</v>
      </c>
      <c r="O250" s="242">
        <f t="shared" si="10"/>
        <v>1.5497151562485711E-15</v>
      </c>
      <c r="P250" s="243">
        <f t="shared" si="247"/>
        <v>46694.445430845924</v>
      </c>
      <c r="Q250" s="244"/>
      <c r="R250" s="240">
        <f>VLOOKUP(T250,[2]תחזיות!$B$4:$H$1000,7)</f>
        <v>2.2094276100000171E-2</v>
      </c>
      <c r="S250" s="134">
        <f t="shared" si="11"/>
        <v>1.8411896750000142E-3</v>
      </c>
      <c r="T250" s="237">
        <v>198</v>
      </c>
      <c r="U250" s="242">
        <f t="shared" si="248"/>
        <v>0</v>
      </c>
      <c r="V250" s="242">
        <f t="shared" si="47"/>
        <v>0</v>
      </c>
      <c r="W250" s="242">
        <f t="shared" si="12"/>
        <v>0</v>
      </c>
      <c r="X250" s="242">
        <f t="shared" si="48"/>
        <v>0</v>
      </c>
      <c r="Y250" s="243">
        <f t="shared" si="249"/>
        <v>49536.076503111522</v>
      </c>
      <c r="Z250" s="245"/>
      <c r="AA250" s="240">
        <f>VLOOKUP(AC250,[2]תחזיות!$B$4:$H$1000,6)</f>
        <v>1.1815120909091001E-2</v>
      </c>
      <c r="AB250" s="134">
        <f t="shared" si="13"/>
        <v>9.8459340909091671E-4</v>
      </c>
      <c r="AC250" s="237">
        <v>198</v>
      </c>
      <c r="AD250" s="242">
        <f t="shared" si="250"/>
        <v>0</v>
      </c>
      <c r="AE250" s="242">
        <f t="shared" si="51"/>
        <v>0</v>
      </c>
      <c r="AF250" s="242">
        <f t="shared" si="14"/>
        <v>0</v>
      </c>
      <c r="AG250" s="242">
        <f t="shared" si="52"/>
        <v>0</v>
      </c>
      <c r="AH250" s="243">
        <f t="shared" si="251"/>
        <v>46342.141217469514</v>
      </c>
      <c r="AI250" s="245"/>
      <c r="AJ250" s="241">
        <f t="shared" si="234"/>
        <v>4.8320000000000002E-2</v>
      </c>
      <c r="AK250" s="241">
        <f t="shared" si="252"/>
        <v>4.0266666666666671E-3</v>
      </c>
      <c r="AL250" s="240">
        <f>VLOOKUP(AN250,[2]תחזיות!$B$4:$H$1000,5)</f>
        <v>1.2996633000000101E-2</v>
      </c>
      <c r="AM250" s="134">
        <f t="shared" si="239"/>
        <v>1.0830527500000084E-3</v>
      </c>
      <c r="AN250" s="237">
        <v>198</v>
      </c>
      <c r="AO250" s="242">
        <f t="shared" si="253"/>
        <v>0</v>
      </c>
      <c r="AP250" s="242">
        <f t="shared" si="283"/>
        <v>0</v>
      </c>
      <c r="AQ250" s="242">
        <f t="shared" si="16"/>
        <v>0</v>
      </c>
      <c r="AR250" s="242">
        <f t="shared" si="254"/>
        <v>0</v>
      </c>
      <c r="AS250" s="243">
        <f t="shared" si="255"/>
        <v>0</v>
      </c>
      <c r="AT250" s="244"/>
      <c r="AU250" s="241">
        <f t="shared" si="235"/>
        <v>5.7620000000000005E-2</v>
      </c>
      <c r="AV250" s="241">
        <f t="shared" si="256"/>
        <v>4.8016666666666668E-3</v>
      </c>
      <c r="AW250" s="240">
        <f>VLOOKUP(AY250,[2]תחזיות!$B$4:$H$1000,7)</f>
        <v>2.2094276100000171E-2</v>
      </c>
      <c r="AX250" s="134">
        <f t="shared" si="17"/>
        <v>1.8411896750000142E-3</v>
      </c>
      <c r="AY250" s="237">
        <v>198</v>
      </c>
      <c r="AZ250" s="242">
        <f t="shared" si="257"/>
        <v>0</v>
      </c>
      <c r="BA250" s="242">
        <f t="shared" si="284"/>
        <v>0</v>
      </c>
      <c r="BB250" s="242">
        <f t="shared" si="18"/>
        <v>0</v>
      </c>
      <c r="BC250" s="242">
        <f t="shared" si="258"/>
        <v>0</v>
      </c>
      <c r="BD250" s="243">
        <f t="shared" si="259"/>
        <v>0</v>
      </c>
      <c r="BE250" s="245"/>
      <c r="BF250" s="245"/>
      <c r="BG250" s="245"/>
      <c r="BH250" s="240">
        <f>VLOOKUP(BJ250,[2]תחזיות!$B$4:$H$1000,6)</f>
        <v>1.1815120909091001E-2</v>
      </c>
      <c r="BI250" s="134">
        <f t="shared" si="19"/>
        <v>9.8459340909091671E-4</v>
      </c>
      <c r="BJ250" s="237">
        <v>198</v>
      </c>
      <c r="BK250" s="242">
        <f t="shared" si="260"/>
        <v>0</v>
      </c>
      <c r="BL250" s="242">
        <f t="shared" si="285"/>
        <v>0</v>
      </c>
      <c r="BM250" s="242">
        <f t="shared" si="20"/>
        <v>0</v>
      </c>
      <c r="BN250" s="242">
        <f t="shared" si="65"/>
        <v>0</v>
      </c>
      <c r="BO250" s="243">
        <f t="shared" si="261"/>
        <v>0</v>
      </c>
      <c r="BP250" s="245"/>
      <c r="BQ250" s="246">
        <f>VLOOKUP(BT250,[2]תחזיות!$B$4:$E$1000,2)</f>
        <v>3.8876779999999868E-2</v>
      </c>
      <c r="BR250" s="134">
        <f t="shared" si="21"/>
        <v>2.8230649999999892E-3</v>
      </c>
      <c r="BS250" s="3">
        <f t="shared" si="262"/>
        <v>5993</v>
      </c>
      <c r="BT250" s="237">
        <v>198</v>
      </c>
      <c r="BU250" s="238">
        <f t="shared" si="263"/>
        <v>36615.551443658005</v>
      </c>
      <c r="BV250" s="238">
        <f t="shared" si="264"/>
        <v>1235.2500024514811</v>
      </c>
      <c r="BW250" s="238">
        <f t="shared" si="22"/>
        <v>1131.8819207151912</v>
      </c>
      <c r="BX250" s="238">
        <f t="shared" si="23"/>
        <v>103.36808173628999</v>
      </c>
      <c r="BY250" s="239">
        <f t="shared" si="265"/>
        <v>233674.65722935396</v>
      </c>
      <c r="CA250" s="246">
        <f>VLOOKUP(CD250,[2]תחזיות!$B$4:$E$1000,4)</f>
        <v>5.1317349599999826E-2</v>
      </c>
      <c r="CB250" s="134">
        <f t="shared" si="24"/>
        <v>3.859779133333319E-3</v>
      </c>
      <c r="CC250" s="3">
        <f t="shared" si="266"/>
        <v>5993</v>
      </c>
      <c r="CD250" s="237">
        <v>198</v>
      </c>
      <c r="CE250" s="238">
        <f t="shared" si="267"/>
        <v>39139.278929221684</v>
      </c>
      <c r="CF250" s="238">
        <f t="shared" si="268"/>
        <v>1342.0299691751493</v>
      </c>
      <c r="CG250" s="238">
        <f t="shared" si="25"/>
        <v>1190.9609970704271</v>
      </c>
      <c r="CH250" s="238">
        <f t="shared" si="26"/>
        <v>151.06897210472229</v>
      </c>
      <c r="CI250" s="239">
        <f t="shared" si="269"/>
        <v>250499.74145156622</v>
      </c>
      <c r="CJ250" s="1"/>
      <c r="CK250" s="246">
        <f>VLOOKUP(CN250,[2]תחזיות!$B$4:$E$1000,3)</f>
        <v>3.3805895652173804E-2</v>
      </c>
      <c r="CL250" s="134">
        <f t="shared" si="27"/>
        <v>2.4004913043478167E-3</v>
      </c>
      <c r="CM250" s="3">
        <f t="shared" si="270"/>
        <v>5993</v>
      </c>
      <c r="CN250" s="237">
        <v>198</v>
      </c>
      <c r="CO250" s="238">
        <f t="shared" si="271"/>
        <v>35693.449460761556</v>
      </c>
      <c r="CP250" s="238">
        <f t="shared" si="286"/>
        <v>1196.1545659867265</v>
      </c>
      <c r="CQ250" s="238">
        <f t="shared" si="28"/>
        <v>1110.4727509339903</v>
      </c>
      <c r="CR250" s="238">
        <f t="shared" si="29"/>
        <v>85.681815052736383</v>
      </c>
      <c r="CS250" s="239">
        <f t="shared" si="272"/>
        <v>228065.77197287139</v>
      </c>
      <c r="CT250" s="1"/>
      <c r="CU250" s="237">
        <v>198</v>
      </c>
      <c r="CV250" s="238">
        <f t="shared" si="231"/>
        <v>36615.551443657794</v>
      </c>
      <c r="CW250" s="238">
        <f t="shared" si="231"/>
        <v>1235.2500024514811</v>
      </c>
      <c r="CX250" s="238">
        <f t="shared" si="231"/>
        <v>1131.8819207151917</v>
      </c>
      <c r="CY250" s="238">
        <f t="shared" si="231"/>
        <v>103.36808173628951</v>
      </c>
      <c r="CZ250" s="238">
        <f t="shared" si="231"/>
        <v>884256.5367231858</v>
      </c>
      <c r="DB250" s="237">
        <v>198</v>
      </c>
      <c r="DC250" s="238">
        <f t="shared" si="232"/>
        <v>39139.278929221473</v>
      </c>
      <c r="DD250" s="238">
        <f t="shared" si="232"/>
        <v>1342.0299691751493</v>
      </c>
      <c r="DE250" s="238">
        <f t="shared" si="232"/>
        <v>1190.9609970704275</v>
      </c>
      <c r="DF250" s="238">
        <f t="shared" si="232"/>
        <v>151.06897210472181</v>
      </c>
      <c r="DG250" s="238">
        <f t="shared" si="232"/>
        <v>903923.25201766368</v>
      </c>
      <c r="DH250" s="247"/>
      <c r="DI250" s="237">
        <v>198</v>
      </c>
      <c r="DJ250" s="238">
        <f t="shared" si="233"/>
        <v>35693.449460761345</v>
      </c>
      <c r="DK250" s="238">
        <f t="shared" si="233"/>
        <v>1196.1545659867265</v>
      </c>
      <c r="DL250" s="238">
        <f t="shared" si="233"/>
        <v>1110.4727509339907</v>
      </c>
      <c r="DM250" s="238">
        <f t="shared" si="233"/>
        <v>85.681815052735899</v>
      </c>
      <c r="DN250" s="238">
        <f t="shared" si="233"/>
        <v>878295.34725332679</v>
      </c>
      <c r="DP250" s="3">
        <f t="shared" si="273"/>
        <v>5993</v>
      </c>
      <c r="DQ250" s="237">
        <v>198</v>
      </c>
      <c r="DR250" s="238">
        <f t="shared" si="274"/>
        <v>0</v>
      </c>
      <c r="DS250" s="238">
        <f t="shared" si="275"/>
        <v>0</v>
      </c>
      <c r="DT250" s="238">
        <f t="shared" si="33"/>
        <v>0</v>
      </c>
      <c r="DU250" s="238">
        <f t="shared" si="276"/>
        <v>0</v>
      </c>
      <c r="DV250" s="239">
        <f t="shared" si="287"/>
        <v>0</v>
      </c>
      <c r="DX250" s="241">
        <f t="shared" si="236"/>
        <v>5.5499999999999994E-2</v>
      </c>
      <c r="DY250" s="241">
        <f t="shared" si="277"/>
        <v>4.6249999999999998E-3</v>
      </c>
      <c r="DZ250" s="237">
        <v>198</v>
      </c>
      <c r="EA250" s="242">
        <f t="shared" si="288"/>
        <v>0</v>
      </c>
      <c r="EB250" s="242">
        <f t="shared" si="289"/>
        <v>0</v>
      </c>
      <c r="EC250" s="242">
        <f t="shared" si="34"/>
        <v>0</v>
      </c>
      <c r="ED250" s="242">
        <f t="shared" si="240"/>
        <v>0</v>
      </c>
      <c r="EE250" s="243">
        <f t="shared" si="278"/>
        <v>0</v>
      </c>
      <c r="EF250" s="248"/>
      <c r="EG250" s="241">
        <f t="shared" si="237"/>
        <v>6.4599999999999991E-2</v>
      </c>
      <c r="EH250" s="241">
        <f t="shared" si="279"/>
        <v>5.3833333333333329E-3</v>
      </c>
      <c r="EI250" s="237">
        <v>198</v>
      </c>
      <c r="EJ250" s="242">
        <f t="shared" si="290"/>
        <v>0</v>
      </c>
      <c r="EK250" s="242">
        <f t="shared" si="291"/>
        <v>0</v>
      </c>
      <c r="EL250" s="242">
        <f t="shared" si="36"/>
        <v>0</v>
      </c>
      <c r="EM250" s="242">
        <f t="shared" si="241"/>
        <v>0</v>
      </c>
      <c r="EN250" s="243">
        <f t="shared" si="280"/>
        <v>0</v>
      </c>
      <c r="EO250" s="248"/>
      <c r="EP250" s="241">
        <f t="shared" si="238"/>
        <v>3.4599999999999999E-2</v>
      </c>
      <c r="EQ250" s="241">
        <f t="shared" si="281"/>
        <v>2.8833333333333332E-3</v>
      </c>
      <c r="ER250" s="237">
        <v>198</v>
      </c>
      <c r="ES250" s="242">
        <f t="shared" si="292"/>
        <v>0</v>
      </c>
      <c r="ET250" s="242">
        <f t="shared" si="293"/>
        <v>0</v>
      </c>
      <c r="EU250" s="242">
        <f t="shared" si="38"/>
        <v>0</v>
      </c>
      <c r="EV250" s="242">
        <f t="shared" si="242"/>
        <v>0</v>
      </c>
      <c r="EW250" s="243">
        <f t="shared" si="282"/>
        <v>0</v>
      </c>
    </row>
    <row r="251" spans="1:153" ht="14.25" customHeight="1" thickBot="1" x14ac:dyDescent="0.25">
      <c r="A251" s="3">
        <f t="shared" si="243"/>
        <v>6024</v>
      </c>
      <c r="B251" s="237">
        <v>199</v>
      </c>
      <c r="C251" s="238">
        <f t="shared" si="244"/>
        <v>-2.0886670001147476E-10</v>
      </c>
      <c r="D251" s="238">
        <f t="shared" si="5"/>
        <v>0</v>
      </c>
      <c r="E251" s="238">
        <f t="shared" si="6"/>
        <v>4.8155378058201002E-13</v>
      </c>
      <c r="F251" s="238">
        <f t="shared" si="7"/>
        <v>-4.8155378058201002E-13</v>
      </c>
      <c r="G251" s="239">
        <f t="shared" si="245"/>
        <v>603887.43406298594</v>
      </c>
      <c r="I251" s="240">
        <f>VLOOKUP(K251,[2]תחזיות!$B$4:$H$1000,5)</f>
        <v>1.2996651500000102E-2</v>
      </c>
      <c r="J251" s="134">
        <f t="shared" si="8"/>
        <v>1.0830542916666751E-3</v>
      </c>
      <c r="K251" s="237">
        <v>199</v>
      </c>
      <c r="L251" s="242">
        <f t="shared" si="246"/>
        <v>1.0599675202599081E-12</v>
      </c>
      <c r="M251" s="242">
        <f t="shared" si="44"/>
        <v>-5.8114593274211299E-14</v>
      </c>
      <c r="N251" s="242">
        <f t="shared" si="9"/>
        <v>-5.97585243820218E-14</v>
      </c>
      <c r="O251" s="242">
        <f t="shared" si="10"/>
        <v>1.6439311078105046E-15</v>
      </c>
      <c r="P251" s="243">
        <f t="shared" si="247"/>
        <v>46694.445430845924</v>
      </c>
      <c r="Q251" s="244"/>
      <c r="R251" s="240">
        <f>VLOOKUP(T251,[2]תחזיות!$B$4:$H$1000,7)</f>
        <v>2.2094307550000171E-2</v>
      </c>
      <c r="S251" s="134">
        <f t="shared" si="11"/>
        <v>1.8411922958333476E-3</v>
      </c>
      <c r="T251" s="237">
        <v>199</v>
      </c>
      <c r="U251" s="242">
        <f t="shared" si="248"/>
        <v>0</v>
      </c>
      <c r="V251" s="242">
        <f t="shared" si="47"/>
        <v>0</v>
      </c>
      <c r="W251" s="242">
        <f t="shared" si="12"/>
        <v>0</v>
      </c>
      <c r="X251" s="242">
        <f t="shared" si="48"/>
        <v>0</v>
      </c>
      <c r="Y251" s="243">
        <f t="shared" si="249"/>
        <v>49536.076503111522</v>
      </c>
      <c r="Z251" s="245"/>
      <c r="AA251" s="240">
        <f>VLOOKUP(AC251,[2]תחזיות!$B$4:$H$1000,6)</f>
        <v>1.1815137727272818E-2</v>
      </c>
      <c r="AB251" s="134">
        <f t="shared" si="13"/>
        <v>9.8459481060606826E-4</v>
      </c>
      <c r="AC251" s="237">
        <v>199</v>
      </c>
      <c r="AD251" s="242">
        <f t="shared" si="250"/>
        <v>0</v>
      </c>
      <c r="AE251" s="242">
        <f t="shared" si="51"/>
        <v>0</v>
      </c>
      <c r="AF251" s="242">
        <f t="shared" si="14"/>
        <v>0</v>
      </c>
      <c r="AG251" s="242">
        <f t="shared" si="52"/>
        <v>0</v>
      </c>
      <c r="AH251" s="243">
        <f t="shared" si="251"/>
        <v>46342.141217469514</v>
      </c>
      <c r="AI251" s="245"/>
      <c r="AJ251" s="241">
        <f t="shared" si="234"/>
        <v>4.8320000000000002E-2</v>
      </c>
      <c r="AK251" s="241">
        <f t="shared" si="252"/>
        <v>4.0266666666666671E-3</v>
      </c>
      <c r="AL251" s="240">
        <f>VLOOKUP(AN251,[2]תחזיות!$B$4:$H$1000,5)</f>
        <v>1.2996651500000102E-2</v>
      </c>
      <c r="AM251" s="134">
        <f t="shared" si="239"/>
        <v>1.0830542916666751E-3</v>
      </c>
      <c r="AN251" s="237">
        <v>199</v>
      </c>
      <c r="AO251" s="242">
        <f t="shared" si="253"/>
        <v>0</v>
      </c>
      <c r="AP251" s="242">
        <f t="shared" si="283"/>
        <v>0</v>
      </c>
      <c r="AQ251" s="242">
        <f t="shared" si="16"/>
        <v>0</v>
      </c>
      <c r="AR251" s="242">
        <f t="shared" si="254"/>
        <v>0</v>
      </c>
      <c r="AS251" s="243">
        <f t="shared" si="255"/>
        <v>0</v>
      </c>
      <c r="AT251" s="244"/>
      <c r="AU251" s="241">
        <f t="shared" si="235"/>
        <v>5.7620000000000005E-2</v>
      </c>
      <c r="AV251" s="241">
        <f t="shared" si="256"/>
        <v>4.8016666666666668E-3</v>
      </c>
      <c r="AW251" s="240">
        <f>VLOOKUP(AY251,[2]תחזיות!$B$4:$H$1000,7)</f>
        <v>2.2094307550000171E-2</v>
      </c>
      <c r="AX251" s="134">
        <f t="shared" si="17"/>
        <v>1.8411922958333476E-3</v>
      </c>
      <c r="AY251" s="237">
        <v>199</v>
      </c>
      <c r="AZ251" s="242">
        <f t="shared" si="257"/>
        <v>0</v>
      </c>
      <c r="BA251" s="242">
        <f t="shared" si="284"/>
        <v>0</v>
      </c>
      <c r="BB251" s="242">
        <f t="shared" si="18"/>
        <v>0</v>
      </c>
      <c r="BC251" s="242">
        <f t="shared" si="258"/>
        <v>0</v>
      </c>
      <c r="BD251" s="243">
        <f t="shared" si="259"/>
        <v>0</v>
      </c>
      <c r="BE251" s="245"/>
      <c r="BF251" s="245"/>
      <c r="BG251" s="245"/>
      <c r="BH251" s="240">
        <f>VLOOKUP(BJ251,[2]תחזיות!$B$4:$H$1000,6)</f>
        <v>1.1815137727272818E-2</v>
      </c>
      <c r="BI251" s="134">
        <f t="shared" si="19"/>
        <v>9.8459481060606826E-4</v>
      </c>
      <c r="BJ251" s="237">
        <v>199</v>
      </c>
      <c r="BK251" s="242">
        <f t="shared" si="260"/>
        <v>0</v>
      </c>
      <c r="BL251" s="242">
        <f t="shared" si="285"/>
        <v>0</v>
      </c>
      <c r="BM251" s="242">
        <f t="shared" si="20"/>
        <v>0</v>
      </c>
      <c r="BN251" s="242">
        <f t="shared" si="65"/>
        <v>0</v>
      </c>
      <c r="BO251" s="243">
        <f t="shared" si="261"/>
        <v>0</v>
      </c>
      <c r="BP251" s="245"/>
      <c r="BQ251" s="246">
        <f>VLOOKUP(BT251,[2]תחזיות!$B$4:$E$1000,2)</f>
        <v>3.8945079999999868E-2</v>
      </c>
      <c r="BR251" s="134">
        <f t="shared" si="21"/>
        <v>2.8287566666666559E-3</v>
      </c>
      <c r="BS251" s="3">
        <f t="shared" si="262"/>
        <v>6024</v>
      </c>
      <c r="BT251" s="237">
        <v>199</v>
      </c>
      <c r="BU251" s="238">
        <f t="shared" si="263"/>
        <v>35483.669522942815</v>
      </c>
      <c r="BV251" s="238">
        <f t="shared" si="264"/>
        <v>1235.3571928265319</v>
      </c>
      <c r="BW251" s="238">
        <f t="shared" si="22"/>
        <v>1134.982526105711</v>
      </c>
      <c r="BX251" s="238">
        <f t="shared" si="23"/>
        <v>100.37466672082093</v>
      </c>
      <c r="BY251" s="239">
        <f t="shared" si="265"/>
        <v>234910.01442218051</v>
      </c>
      <c r="CA251" s="246">
        <f>VLOOKUP(CD251,[2]תחזיות!$B$4:$E$1000,4)</f>
        <v>5.1407505599999827E-2</v>
      </c>
      <c r="CB251" s="134">
        <f t="shared" si="24"/>
        <v>3.8672921333333193E-3</v>
      </c>
      <c r="CC251" s="3">
        <f t="shared" si="266"/>
        <v>6024</v>
      </c>
      <c r="CD251" s="237">
        <v>199</v>
      </c>
      <c r="CE251" s="238">
        <f t="shared" si="267"/>
        <v>37948.317932151258</v>
      </c>
      <c r="CF251" s="238">
        <f t="shared" si="268"/>
        <v>1342.1827569200375</v>
      </c>
      <c r="CG251" s="238">
        <f t="shared" si="25"/>
        <v>1195.4255255077971</v>
      </c>
      <c r="CH251" s="238">
        <f t="shared" si="26"/>
        <v>146.75723141224029</v>
      </c>
      <c r="CI251" s="239">
        <f t="shared" si="269"/>
        <v>251841.92420848625</v>
      </c>
      <c r="CJ251" s="1"/>
      <c r="CK251" s="246">
        <f>VLOOKUP(CN251,[2]תחזיות!$B$4:$E$1000,3)</f>
        <v>3.3865286956521627E-2</v>
      </c>
      <c r="CL251" s="134">
        <f t="shared" si="27"/>
        <v>2.4054405797101354E-3</v>
      </c>
      <c r="CM251" s="3">
        <f t="shared" si="270"/>
        <v>6024</v>
      </c>
      <c r="CN251" s="237">
        <v>199</v>
      </c>
      <c r="CO251" s="238">
        <f t="shared" si="271"/>
        <v>34582.976709827562</v>
      </c>
      <c r="CP251" s="238">
        <f t="shared" si="286"/>
        <v>1196.2450491345462</v>
      </c>
      <c r="CQ251" s="238">
        <f t="shared" si="28"/>
        <v>1113.0577535895566</v>
      </c>
      <c r="CR251" s="238">
        <f t="shared" si="29"/>
        <v>83.187295544989723</v>
      </c>
      <c r="CS251" s="239">
        <f t="shared" si="272"/>
        <v>229262.01702200592</v>
      </c>
      <c r="CT251" s="1"/>
      <c r="CU251" s="237">
        <v>199</v>
      </c>
      <c r="CV251" s="238">
        <f t="shared" si="231"/>
        <v>35483.669522942604</v>
      </c>
      <c r="CW251" s="238">
        <f t="shared" si="231"/>
        <v>1235.3571928265319</v>
      </c>
      <c r="CX251" s="238">
        <f t="shared" si="231"/>
        <v>1134.9825261057115</v>
      </c>
      <c r="CY251" s="238">
        <f t="shared" si="231"/>
        <v>100.37466672082044</v>
      </c>
      <c r="CZ251" s="238">
        <f t="shared" si="231"/>
        <v>885491.89391601237</v>
      </c>
      <c r="DB251" s="237">
        <v>199</v>
      </c>
      <c r="DC251" s="238">
        <f t="shared" si="232"/>
        <v>37948.317932151047</v>
      </c>
      <c r="DD251" s="238">
        <f t="shared" si="232"/>
        <v>1342.1827569200375</v>
      </c>
      <c r="DE251" s="238">
        <f t="shared" si="232"/>
        <v>1195.4255255077976</v>
      </c>
      <c r="DF251" s="238">
        <f t="shared" si="232"/>
        <v>146.7572314122398</v>
      </c>
      <c r="DG251" s="238">
        <f t="shared" si="232"/>
        <v>905265.43477458367</v>
      </c>
      <c r="DH251" s="247"/>
      <c r="DI251" s="237">
        <v>199</v>
      </c>
      <c r="DJ251" s="238">
        <f t="shared" si="233"/>
        <v>34582.976709827351</v>
      </c>
      <c r="DK251" s="238">
        <f t="shared" si="233"/>
        <v>1196.2450491345462</v>
      </c>
      <c r="DL251" s="238">
        <f t="shared" si="233"/>
        <v>1113.057753589557</v>
      </c>
      <c r="DM251" s="238">
        <f t="shared" si="233"/>
        <v>83.18729554498924</v>
      </c>
      <c r="DN251" s="238">
        <f t="shared" si="233"/>
        <v>879491.59230246139</v>
      </c>
      <c r="DP251" s="3">
        <f t="shared" si="273"/>
        <v>6024</v>
      </c>
      <c r="DQ251" s="237">
        <v>199</v>
      </c>
      <c r="DR251" s="238">
        <f t="shared" si="274"/>
        <v>0</v>
      </c>
      <c r="DS251" s="238">
        <f t="shared" si="275"/>
        <v>0</v>
      </c>
      <c r="DT251" s="238">
        <f t="shared" si="33"/>
        <v>0</v>
      </c>
      <c r="DU251" s="238">
        <f t="shared" si="276"/>
        <v>0</v>
      </c>
      <c r="DV251" s="239">
        <f t="shared" si="287"/>
        <v>0</v>
      </c>
      <c r="DX251" s="241">
        <f t="shared" si="236"/>
        <v>5.5499999999999994E-2</v>
      </c>
      <c r="DY251" s="241">
        <f t="shared" si="277"/>
        <v>4.6249999999999998E-3</v>
      </c>
      <c r="DZ251" s="237">
        <v>199</v>
      </c>
      <c r="EA251" s="242">
        <f t="shared" si="288"/>
        <v>0</v>
      </c>
      <c r="EB251" s="242">
        <f t="shared" si="289"/>
        <v>0</v>
      </c>
      <c r="EC251" s="242">
        <f t="shared" si="34"/>
        <v>0</v>
      </c>
      <c r="ED251" s="242">
        <f t="shared" si="240"/>
        <v>0</v>
      </c>
      <c r="EE251" s="243">
        <f t="shared" si="278"/>
        <v>0</v>
      </c>
      <c r="EF251" s="248"/>
      <c r="EG251" s="241">
        <f t="shared" si="237"/>
        <v>6.4599999999999991E-2</v>
      </c>
      <c r="EH251" s="241">
        <f t="shared" si="279"/>
        <v>5.3833333333333329E-3</v>
      </c>
      <c r="EI251" s="237">
        <v>199</v>
      </c>
      <c r="EJ251" s="242">
        <f t="shared" si="290"/>
        <v>0</v>
      </c>
      <c r="EK251" s="242">
        <f t="shared" si="291"/>
        <v>0</v>
      </c>
      <c r="EL251" s="242">
        <f t="shared" si="36"/>
        <v>0</v>
      </c>
      <c r="EM251" s="242">
        <f t="shared" si="241"/>
        <v>0</v>
      </c>
      <c r="EN251" s="243">
        <f t="shared" si="280"/>
        <v>0</v>
      </c>
      <c r="EO251" s="248"/>
      <c r="EP251" s="241">
        <f t="shared" si="238"/>
        <v>3.4599999999999999E-2</v>
      </c>
      <c r="EQ251" s="241">
        <f t="shared" si="281"/>
        <v>2.8833333333333332E-3</v>
      </c>
      <c r="ER251" s="237">
        <v>199</v>
      </c>
      <c r="ES251" s="242">
        <f t="shared" si="292"/>
        <v>0</v>
      </c>
      <c r="ET251" s="242">
        <f t="shared" si="293"/>
        <v>0</v>
      </c>
      <c r="EU251" s="242">
        <f t="shared" si="38"/>
        <v>0</v>
      </c>
      <c r="EV251" s="242">
        <f t="shared" si="242"/>
        <v>0</v>
      </c>
      <c r="EW251" s="243">
        <f t="shared" si="282"/>
        <v>0</v>
      </c>
    </row>
    <row r="252" spans="1:153" ht="14.25" customHeight="1" thickBot="1" x14ac:dyDescent="0.25">
      <c r="A252" s="3">
        <f t="shared" si="243"/>
        <v>6054</v>
      </c>
      <c r="B252" s="237">
        <v>200</v>
      </c>
      <c r="C252" s="238">
        <f t="shared" si="244"/>
        <v>-2.0934825379205677E-10</v>
      </c>
      <c r="D252" s="238">
        <f t="shared" si="5"/>
        <v>0</v>
      </c>
      <c r="E252" s="238">
        <f t="shared" si="6"/>
        <v>4.8266402957612964E-13</v>
      </c>
      <c r="F252" s="238">
        <f t="shared" si="7"/>
        <v>-4.8266402957612964E-13</v>
      </c>
      <c r="G252" s="239">
        <f t="shared" si="245"/>
        <v>603887.43406298594</v>
      </c>
      <c r="I252" s="240">
        <f>VLOOKUP(K252,[2]תחזיות!$B$4:$H$1000,5)</f>
        <v>1.2996670000000102E-2</v>
      </c>
      <c r="J252" s="134">
        <f t="shared" si="8"/>
        <v>1.0830558333333419E-3</v>
      </c>
      <c r="K252" s="237">
        <v>200</v>
      </c>
      <c r="L252" s="242">
        <f t="shared" si="246"/>
        <v>1.1209387704663145E-12</v>
      </c>
      <c r="M252" s="242">
        <f t="shared" si="44"/>
        <v>-5.8177534623458723E-14</v>
      </c>
      <c r="N252" s="242">
        <f t="shared" si="9"/>
        <v>-5.9916027623950455E-14</v>
      </c>
      <c r="O252" s="242">
        <f t="shared" si="10"/>
        <v>1.7384930004917367E-15</v>
      </c>
      <c r="P252" s="243">
        <f t="shared" si="247"/>
        <v>46694.445430845924</v>
      </c>
      <c r="Q252" s="244"/>
      <c r="R252" s="240">
        <f>VLOOKUP(T252,[2]תחזיות!$B$4:$H$1000,7)</f>
        <v>2.2094339000000175E-2</v>
      </c>
      <c r="S252" s="134">
        <f t="shared" si="11"/>
        <v>1.8411949166666811E-3</v>
      </c>
      <c r="T252" s="237">
        <v>200</v>
      </c>
      <c r="U252" s="242">
        <f t="shared" si="248"/>
        <v>0</v>
      </c>
      <c r="V252" s="242">
        <f t="shared" si="47"/>
        <v>0</v>
      </c>
      <c r="W252" s="242">
        <f t="shared" si="12"/>
        <v>0</v>
      </c>
      <c r="X252" s="242">
        <f t="shared" si="48"/>
        <v>0</v>
      </c>
      <c r="Y252" s="243">
        <f t="shared" si="249"/>
        <v>49536.076503111522</v>
      </c>
      <c r="Z252" s="245"/>
      <c r="AA252" s="240">
        <f>VLOOKUP(AC252,[2]תחזיות!$B$4:$H$1000,6)</f>
        <v>1.1815154545454638E-2</v>
      </c>
      <c r="AB252" s="134">
        <f t="shared" si="13"/>
        <v>9.845962121212198E-4</v>
      </c>
      <c r="AC252" s="237">
        <v>200</v>
      </c>
      <c r="AD252" s="242">
        <f t="shared" si="250"/>
        <v>0</v>
      </c>
      <c r="AE252" s="242">
        <f t="shared" si="51"/>
        <v>0</v>
      </c>
      <c r="AF252" s="242">
        <f t="shared" si="14"/>
        <v>0</v>
      </c>
      <c r="AG252" s="242">
        <f t="shared" si="52"/>
        <v>0</v>
      </c>
      <c r="AH252" s="243">
        <f t="shared" si="251"/>
        <v>46342.141217469514</v>
      </c>
      <c r="AI252" s="245"/>
      <c r="AJ252" s="241">
        <f t="shared" si="234"/>
        <v>4.8320000000000002E-2</v>
      </c>
      <c r="AK252" s="241">
        <f t="shared" si="252"/>
        <v>4.0266666666666671E-3</v>
      </c>
      <c r="AL252" s="240">
        <f>VLOOKUP(AN252,[2]תחזיות!$B$4:$H$1000,5)</f>
        <v>1.2996670000000102E-2</v>
      </c>
      <c r="AM252" s="134">
        <f t="shared" si="239"/>
        <v>1.0830558333333419E-3</v>
      </c>
      <c r="AN252" s="237">
        <v>200</v>
      </c>
      <c r="AO252" s="242">
        <f t="shared" si="253"/>
        <v>0</v>
      </c>
      <c r="AP252" s="242">
        <f t="shared" si="283"/>
        <v>0</v>
      </c>
      <c r="AQ252" s="242">
        <f t="shared" si="16"/>
        <v>0</v>
      </c>
      <c r="AR252" s="242">
        <f t="shared" si="254"/>
        <v>0</v>
      </c>
      <c r="AS252" s="243">
        <f t="shared" si="255"/>
        <v>0</v>
      </c>
      <c r="AT252" s="244"/>
      <c r="AU252" s="241">
        <f t="shared" si="235"/>
        <v>5.7620000000000005E-2</v>
      </c>
      <c r="AV252" s="241">
        <f t="shared" si="256"/>
        <v>4.8016666666666668E-3</v>
      </c>
      <c r="AW252" s="240">
        <f>VLOOKUP(AY252,[2]תחזיות!$B$4:$H$1000,7)</f>
        <v>2.2094339000000175E-2</v>
      </c>
      <c r="AX252" s="134">
        <f t="shared" si="17"/>
        <v>1.8411949166666811E-3</v>
      </c>
      <c r="AY252" s="237">
        <v>200</v>
      </c>
      <c r="AZ252" s="242">
        <f t="shared" si="257"/>
        <v>0</v>
      </c>
      <c r="BA252" s="242">
        <f t="shared" si="284"/>
        <v>0</v>
      </c>
      <c r="BB252" s="242">
        <f t="shared" si="18"/>
        <v>0</v>
      </c>
      <c r="BC252" s="242">
        <f t="shared" si="258"/>
        <v>0</v>
      </c>
      <c r="BD252" s="243">
        <f t="shared" si="259"/>
        <v>0</v>
      </c>
      <c r="BE252" s="245"/>
      <c r="BF252" s="245"/>
      <c r="BG252" s="245"/>
      <c r="BH252" s="240">
        <f>VLOOKUP(BJ252,[2]תחזיות!$B$4:$H$1000,6)</f>
        <v>1.1815154545454638E-2</v>
      </c>
      <c r="BI252" s="134">
        <f t="shared" si="19"/>
        <v>9.845962121212198E-4</v>
      </c>
      <c r="BJ252" s="237">
        <v>200</v>
      </c>
      <c r="BK252" s="242">
        <f t="shared" si="260"/>
        <v>0</v>
      </c>
      <c r="BL252" s="242">
        <f t="shared" si="285"/>
        <v>0</v>
      </c>
      <c r="BM252" s="242">
        <f t="shared" si="20"/>
        <v>0</v>
      </c>
      <c r="BN252" s="242">
        <f t="shared" si="65"/>
        <v>0</v>
      </c>
      <c r="BO252" s="243">
        <f t="shared" si="261"/>
        <v>0</v>
      </c>
      <c r="BP252" s="245"/>
      <c r="BQ252" s="246">
        <f>VLOOKUP(BT252,[2]תחזיות!$B$4:$E$1000,2)</f>
        <v>3.9013379999999868E-2</v>
      </c>
      <c r="BR252" s="134">
        <f t="shared" si="21"/>
        <v>2.8344483333333226E-3</v>
      </c>
      <c r="BS252" s="3">
        <f t="shared" si="262"/>
        <v>6054</v>
      </c>
      <c r="BT252" s="237">
        <v>200</v>
      </c>
      <c r="BU252" s="238">
        <f t="shared" si="263"/>
        <v>34348.686996837103</v>
      </c>
      <c r="BV252" s="238">
        <f t="shared" si="264"/>
        <v>1235.460980381624</v>
      </c>
      <c r="BW252" s="238">
        <f t="shared" si="22"/>
        <v>1138.1014017712512</v>
      </c>
      <c r="BX252" s="238">
        <f t="shared" si="23"/>
        <v>97.359578610372893</v>
      </c>
      <c r="BY252" s="239">
        <f t="shared" si="265"/>
        <v>236145.47540256212</v>
      </c>
      <c r="CA252" s="246">
        <f>VLOOKUP(CD252,[2]תחזיות!$B$4:$E$1000,4)</f>
        <v>5.1497661599999828E-2</v>
      </c>
      <c r="CB252" s="134">
        <f t="shared" si="24"/>
        <v>3.874805133333319E-3</v>
      </c>
      <c r="CC252" s="3">
        <f t="shared" si="266"/>
        <v>6054</v>
      </c>
      <c r="CD252" s="237">
        <v>200</v>
      </c>
      <c r="CE252" s="238">
        <f t="shared" si="267"/>
        <v>36752.892406643463</v>
      </c>
      <c r="CF252" s="238">
        <f t="shared" si="268"/>
        <v>1342.3307230084292</v>
      </c>
      <c r="CG252" s="238">
        <f t="shared" si="25"/>
        <v>1199.92042684632</v>
      </c>
      <c r="CH252" s="238">
        <f t="shared" si="26"/>
        <v>142.41029616210926</v>
      </c>
      <c r="CI252" s="239">
        <f t="shared" si="269"/>
        <v>253184.25493149468</v>
      </c>
      <c r="CJ252" s="1"/>
      <c r="CK252" s="246">
        <f>VLOOKUP(CN252,[2]תחזיות!$B$4:$E$1000,3)</f>
        <v>3.3924678260869451E-2</v>
      </c>
      <c r="CL252" s="134">
        <f t="shared" si="27"/>
        <v>2.410389855072454E-3</v>
      </c>
      <c r="CM252" s="3">
        <f t="shared" si="270"/>
        <v>6054</v>
      </c>
      <c r="CN252" s="237">
        <v>200</v>
      </c>
      <c r="CO252" s="238">
        <f t="shared" si="271"/>
        <v>33469.918956238005</v>
      </c>
      <c r="CP252" s="238">
        <f t="shared" si="286"/>
        <v>1196.332652947827</v>
      </c>
      <c r="CQ252" s="238">
        <f t="shared" si="28"/>
        <v>1115.6570998456136</v>
      </c>
      <c r="CR252" s="238">
        <f t="shared" si="29"/>
        <v>80.6755531022133</v>
      </c>
      <c r="CS252" s="239">
        <f t="shared" si="272"/>
        <v>230458.34967495376</v>
      </c>
      <c r="CT252" s="1"/>
      <c r="CU252" s="237">
        <v>200</v>
      </c>
      <c r="CV252" s="238">
        <f t="shared" si="231"/>
        <v>34348.686996836892</v>
      </c>
      <c r="CW252" s="238">
        <f t="shared" si="231"/>
        <v>1235.460980381624</v>
      </c>
      <c r="CX252" s="238">
        <f t="shared" si="231"/>
        <v>1138.1014017712516</v>
      </c>
      <c r="CY252" s="238">
        <f t="shared" si="231"/>
        <v>97.359578610372409</v>
      </c>
      <c r="CZ252" s="238">
        <f t="shared" si="231"/>
        <v>886727.35489639395</v>
      </c>
      <c r="DB252" s="237">
        <v>200</v>
      </c>
      <c r="DC252" s="238">
        <f t="shared" si="232"/>
        <v>36752.892406643252</v>
      </c>
      <c r="DD252" s="238">
        <f t="shared" si="232"/>
        <v>1342.3307230084292</v>
      </c>
      <c r="DE252" s="238">
        <f t="shared" si="232"/>
        <v>1199.9204268463204</v>
      </c>
      <c r="DF252" s="238">
        <f t="shared" si="232"/>
        <v>142.41029616210878</v>
      </c>
      <c r="DG252" s="238">
        <f t="shared" si="232"/>
        <v>906607.76549759216</v>
      </c>
      <c r="DH252" s="247"/>
      <c r="DI252" s="237">
        <v>200</v>
      </c>
      <c r="DJ252" s="238">
        <f t="shared" si="233"/>
        <v>33469.918956237794</v>
      </c>
      <c r="DK252" s="238">
        <f t="shared" si="233"/>
        <v>1196.332652947827</v>
      </c>
      <c r="DL252" s="238">
        <f t="shared" si="233"/>
        <v>1115.6570998456141</v>
      </c>
      <c r="DM252" s="238">
        <f t="shared" si="233"/>
        <v>80.675553102212817</v>
      </c>
      <c r="DN252" s="238">
        <f t="shared" si="233"/>
        <v>880687.92495540914</v>
      </c>
      <c r="DP252" s="3">
        <f t="shared" si="273"/>
        <v>6054</v>
      </c>
      <c r="DQ252" s="237">
        <v>200</v>
      </c>
      <c r="DR252" s="238">
        <f t="shared" si="274"/>
        <v>0</v>
      </c>
      <c r="DS252" s="238">
        <f t="shared" si="275"/>
        <v>0</v>
      </c>
      <c r="DT252" s="238">
        <f t="shared" si="33"/>
        <v>0</v>
      </c>
      <c r="DU252" s="238">
        <f t="shared" si="276"/>
        <v>0</v>
      </c>
      <c r="DV252" s="239">
        <f t="shared" si="287"/>
        <v>0</v>
      </c>
      <c r="DX252" s="241">
        <f t="shared" si="236"/>
        <v>5.5499999999999994E-2</v>
      </c>
      <c r="DY252" s="241">
        <f t="shared" si="277"/>
        <v>4.6249999999999998E-3</v>
      </c>
      <c r="DZ252" s="237">
        <v>200</v>
      </c>
      <c r="EA252" s="242">
        <f t="shared" si="288"/>
        <v>0</v>
      </c>
      <c r="EB252" s="242">
        <f t="shared" si="289"/>
        <v>0</v>
      </c>
      <c r="EC252" s="242">
        <f t="shared" si="34"/>
        <v>0</v>
      </c>
      <c r="ED252" s="242">
        <f t="shared" si="240"/>
        <v>0</v>
      </c>
      <c r="EE252" s="243">
        <f t="shared" si="278"/>
        <v>0</v>
      </c>
      <c r="EF252" s="248"/>
      <c r="EG252" s="241">
        <f t="shared" si="237"/>
        <v>6.4599999999999991E-2</v>
      </c>
      <c r="EH252" s="241">
        <f t="shared" si="279"/>
        <v>5.3833333333333329E-3</v>
      </c>
      <c r="EI252" s="237">
        <v>200</v>
      </c>
      <c r="EJ252" s="242">
        <f t="shared" si="290"/>
        <v>0</v>
      </c>
      <c r="EK252" s="242">
        <f t="shared" si="291"/>
        <v>0</v>
      </c>
      <c r="EL252" s="242">
        <f t="shared" si="36"/>
        <v>0</v>
      </c>
      <c r="EM252" s="242">
        <f t="shared" si="241"/>
        <v>0</v>
      </c>
      <c r="EN252" s="243">
        <f t="shared" si="280"/>
        <v>0</v>
      </c>
      <c r="EO252" s="248"/>
      <c r="EP252" s="241">
        <f t="shared" si="238"/>
        <v>3.4599999999999999E-2</v>
      </c>
      <c r="EQ252" s="241">
        <f t="shared" si="281"/>
        <v>2.8833333333333332E-3</v>
      </c>
      <c r="ER252" s="237">
        <v>200</v>
      </c>
      <c r="ES252" s="242">
        <f t="shared" si="292"/>
        <v>0</v>
      </c>
      <c r="ET252" s="242">
        <f t="shared" si="293"/>
        <v>0</v>
      </c>
      <c r="EU252" s="242">
        <f t="shared" si="38"/>
        <v>0</v>
      </c>
      <c r="EV252" s="242">
        <f t="shared" si="242"/>
        <v>0</v>
      </c>
      <c r="EW252" s="243">
        <f t="shared" si="282"/>
        <v>0</v>
      </c>
    </row>
    <row r="253" spans="1:153" ht="14.25" customHeight="1" thickBot="1" x14ac:dyDescent="0.25">
      <c r="A253" s="3">
        <f t="shared" si="243"/>
        <v>6085</v>
      </c>
      <c r="B253" s="237">
        <v>201</v>
      </c>
      <c r="C253" s="238">
        <f t="shared" si="244"/>
        <v>-2.0983091782163289E-10</v>
      </c>
      <c r="D253" s="238">
        <f t="shared" si="5"/>
        <v>0</v>
      </c>
      <c r="E253" s="238">
        <f t="shared" si="6"/>
        <v>4.8377683831098574E-13</v>
      </c>
      <c r="F253" s="238">
        <f t="shared" si="7"/>
        <v>-4.8377683831098574E-13</v>
      </c>
      <c r="G253" s="239">
        <f t="shared" si="245"/>
        <v>603887.43406298594</v>
      </c>
      <c r="I253" s="240">
        <f>VLOOKUP(K253,[2]תחזיות!$B$4:$H$1000,5)</f>
        <v>1.2996688500000103E-2</v>
      </c>
      <c r="J253" s="134">
        <f t="shared" si="8"/>
        <v>1.0830573750000086E-3</v>
      </c>
      <c r="K253" s="237">
        <v>201</v>
      </c>
      <c r="L253" s="242">
        <f t="shared" si="246"/>
        <v>1.1821337315881408E-12</v>
      </c>
      <c r="M253" s="242">
        <f t="shared" si="44"/>
        <v>-5.824054423139199E-14</v>
      </c>
      <c r="N253" s="242">
        <f t="shared" si="9"/>
        <v>-6.0073946083623597E-14</v>
      </c>
      <c r="O253" s="242">
        <f t="shared" si="10"/>
        <v>1.8334018522316061E-15</v>
      </c>
      <c r="P253" s="243">
        <f t="shared" si="247"/>
        <v>46694.445430845924</v>
      </c>
      <c r="Q253" s="244"/>
      <c r="R253" s="240">
        <f>VLOOKUP(T253,[2]תחזיות!$B$4:$H$1000,7)</f>
        <v>2.2094370450000175E-2</v>
      </c>
      <c r="S253" s="134">
        <f t="shared" si="11"/>
        <v>1.8411975375000145E-3</v>
      </c>
      <c r="T253" s="237">
        <v>201</v>
      </c>
      <c r="U253" s="242">
        <f t="shared" si="248"/>
        <v>0</v>
      </c>
      <c r="V253" s="242">
        <f t="shared" si="47"/>
        <v>0</v>
      </c>
      <c r="W253" s="242">
        <f t="shared" si="12"/>
        <v>0</v>
      </c>
      <c r="X253" s="242">
        <f t="shared" si="48"/>
        <v>0</v>
      </c>
      <c r="Y253" s="243">
        <f t="shared" si="249"/>
        <v>49536.076503111522</v>
      </c>
      <c r="Z253" s="245"/>
      <c r="AA253" s="240">
        <f>VLOOKUP(AC253,[2]תחזיות!$B$4:$H$1000,6)</f>
        <v>1.1815171363636457E-2</v>
      </c>
      <c r="AB253" s="134">
        <f t="shared" si="13"/>
        <v>9.8459761363637135E-4</v>
      </c>
      <c r="AC253" s="237">
        <v>201</v>
      </c>
      <c r="AD253" s="242">
        <f t="shared" si="250"/>
        <v>0</v>
      </c>
      <c r="AE253" s="242">
        <f t="shared" si="51"/>
        <v>0</v>
      </c>
      <c r="AF253" s="242">
        <f t="shared" si="14"/>
        <v>0</v>
      </c>
      <c r="AG253" s="242">
        <f t="shared" si="52"/>
        <v>0</v>
      </c>
      <c r="AH253" s="243">
        <f t="shared" si="251"/>
        <v>46342.141217469514</v>
      </c>
      <c r="AI253" s="245"/>
      <c r="AJ253" s="241">
        <f t="shared" si="234"/>
        <v>4.8320000000000002E-2</v>
      </c>
      <c r="AK253" s="241">
        <f t="shared" si="252"/>
        <v>4.0266666666666671E-3</v>
      </c>
      <c r="AL253" s="240">
        <f>VLOOKUP(AN253,[2]תחזיות!$B$4:$H$1000,5)</f>
        <v>1.2996688500000103E-2</v>
      </c>
      <c r="AM253" s="134">
        <f t="shared" si="239"/>
        <v>1.0830573750000086E-3</v>
      </c>
      <c r="AN253" s="237">
        <v>201</v>
      </c>
      <c r="AO253" s="242">
        <f t="shared" si="253"/>
        <v>0</v>
      </c>
      <c r="AP253" s="242">
        <f t="shared" si="283"/>
        <v>0</v>
      </c>
      <c r="AQ253" s="242">
        <f t="shared" si="16"/>
        <v>0</v>
      </c>
      <c r="AR253" s="242">
        <f t="shared" si="254"/>
        <v>0</v>
      </c>
      <c r="AS253" s="243">
        <f t="shared" si="255"/>
        <v>0</v>
      </c>
      <c r="AT253" s="244"/>
      <c r="AU253" s="241">
        <f t="shared" si="235"/>
        <v>5.7620000000000005E-2</v>
      </c>
      <c r="AV253" s="241">
        <f t="shared" si="256"/>
        <v>4.8016666666666668E-3</v>
      </c>
      <c r="AW253" s="240">
        <f>VLOOKUP(AY253,[2]תחזיות!$B$4:$H$1000,7)</f>
        <v>2.2094370450000175E-2</v>
      </c>
      <c r="AX253" s="134">
        <f t="shared" si="17"/>
        <v>1.8411975375000145E-3</v>
      </c>
      <c r="AY253" s="237">
        <v>201</v>
      </c>
      <c r="AZ253" s="242">
        <f t="shared" si="257"/>
        <v>0</v>
      </c>
      <c r="BA253" s="242">
        <f t="shared" si="284"/>
        <v>0</v>
      </c>
      <c r="BB253" s="242">
        <f t="shared" si="18"/>
        <v>0</v>
      </c>
      <c r="BC253" s="242">
        <f t="shared" si="258"/>
        <v>0</v>
      </c>
      <c r="BD253" s="243">
        <f t="shared" si="259"/>
        <v>0</v>
      </c>
      <c r="BE253" s="245"/>
      <c r="BF253" s="245"/>
      <c r="BG253" s="245"/>
      <c r="BH253" s="240">
        <f>VLOOKUP(BJ253,[2]תחזיות!$B$4:$H$1000,6)</f>
        <v>1.1815171363636457E-2</v>
      </c>
      <c r="BI253" s="134">
        <f t="shared" si="19"/>
        <v>9.8459761363637135E-4</v>
      </c>
      <c r="BJ253" s="237">
        <v>201</v>
      </c>
      <c r="BK253" s="242">
        <f t="shared" si="260"/>
        <v>0</v>
      </c>
      <c r="BL253" s="242">
        <f t="shared" si="285"/>
        <v>0</v>
      </c>
      <c r="BM253" s="242">
        <f t="shared" si="20"/>
        <v>0</v>
      </c>
      <c r="BN253" s="242">
        <f t="shared" si="65"/>
        <v>0</v>
      </c>
      <c r="BO253" s="243">
        <f t="shared" si="261"/>
        <v>0</v>
      </c>
      <c r="BP253" s="245"/>
      <c r="BQ253" s="246">
        <f>VLOOKUP(BT253,[2]תחזיות!$B$4:$E$1000,2)</f>
        <v>3.9081679999999869E-2</v>
      </c>
      <c r="BR253" s="134">
        <f t="shared" si="21"/>
        <v>2.8401399999999893E-3</v>
      </c>
      <c r="BS253" s="3">
        <f t="shared" si="262"/>
        <v>6085</v>
      </c>
      <c r="BT253" s="237">
        <v>201</v>
      </c>
      <c r="BU253" s="238">
        <f t="shared" si="263"/>
        <v>33210.585595065852</v>
      </c>
      <c r="BV253" s="238">
        <f t="shared" si="264"/>
        <v>1235.5613613782548</v>
      </c>
      <c r="BW253" s="238">
        <f t="shared" si="22"/>
        <v>1141.2386488062848</v>
      </c>
      <c r="BX253" s="238">
        <f t="shared" si="23"/>
        <v>94.322712571969973</v>
      </c>
      <c r="BY253" s="239">
        <f t="shared" si="265"/>
        <v>237381.03676394038</v>
      </c>
      <c r="CA253" s="246">
        <f>VLOOKUP(CD253,[2]תחזיות!$B$4:$E$1000,4)</f>
        <v>5.1587817599999829E-2</v>
      </c>
      <c r="CB253" s="134">
        <f t="shared" si="24"/>
        <v>3.8823181333333193E-3</v>
      </c>
      <c r="CC253" s="3">
        <f t="shared" si="266"/>
        <v>6085</v>
      </c>
      <c r="CD253" s="237">
        <v>201</v>
      </c>
      <c r="CE253" s="238">
        <f t="shared" si="267"/>
        <v>35552.971979797141</v>
      </c>
      <c r="CF253" s="238">
        <f t="shared" si="268"/>
        <v>1342.4738601788647</v>
      </c>
      <c r="CG253" s="238">
        <f t="shared" si="25"/>
        <v>1204.4459123678068</v>
      </c>
      <c r="CH253" s="238">
        <f t="shared" si="26"/>
        <v>138.02794781105783</v>
      </c>
      <c r="CI253" s="239">
        <f t="shared" si="269"/>
        <v>254526.72879167355</v>
      </c>
      <c r="CJ253" s="1"/>
      <c r="CK253" s="246">
        <f>VLOOKUP(CN253,[2]תחזיות!$B$4:$E$1000,3)</f>
        <v>3.3984069565217281E-2</v>
      </c>
      <c r="CL253" s="134">
        <f t="shared" si="27"/>
        <v>2.4153391304347735E-3</v>
      </c>
      <c r="CM253" s="3">
        <f t="shared" si="270"/>
        <v>6085</v>
      </c>
      <c r="CN253" s="237">
        <v>201</v>
      </c>
      <c r="CO253" s="238">
        <f t="shared" si="271"/>
        <v>32354.26185639239</v>
      </c>
      <c r="CP253" s="238">
        <f t="shared" si="286"/>
        <v>1196.4173747366656</v>
      </c>
      <c r="CQ253" s="238">
        <f t="shared" si="28"/>
        <v>1118.2708600385879</v>
      </c>
      <c r="CR253" s="238">
        <f t="shared" si="29"/>
        <v>78.146514698077752</v>
      </c>
      <c r="CS253" s="239">
        <f t="shared" si="272"/>
        <v>231654.76704969042</v>
      </c>
      <c r="CT253" s="1"/>
      <c r="CU253" s="237">
        <v>201</v>
      </c>
      <c r="CV253" s="238">
        <f t="shared" si="231"/>
        <v>33210.585595065641</v>
      </c>
      <c r="CW253" s="238">
        <f t="shared" si="231"/>
        <v>1235.5613613782548</v>
      </c>
      <c r="CX253" s="238">
        <f t="shared" si="231"/>
        <v>1141.2386488062853</v>
      </c>
      <c r="CY253" s="238">
        <f t="shared" si="231"/>
        <v>94.32271257196949</v>
      </c>
      <c r="CZ253" s="238">
        <f t="shared" si="231"/>
        <v>887962.91625777225</v>
      </c>
      <c r="DB253" s="237">
        <v>201</v>
      </c>
      <c r="DC253" s="238">
        <f t="shared" si="232"/>
        <v>35552.97197979693</v>
      </c>
      <c r="DD253" s="238">
        <f t="shared" si="232"/>
        <v>1342.4738601788647</v>
      </c>
      <c r="DE253" s="238">
        <f t="shared" si="232"/>
        <v>1204.4459123678073</v>
      </c>
      <c r="DF253" s="238">
        <f t="shared" si="232"/>
        <v>138.02794781105735</v>
      </c>
      <c r="DG253" s="238">
        <f t="shared" si="232"/>
        <v>907950.239357771</v>
      </c>
      <c r="DH253" s="247"/>
      <c r="DI253" s="237">
        <v>201</v>
      </c>
      <c r="DJ253" s="238">
        <f t="shared" si="233"/>
        <v>32354.261856392179</v>
      </c>
      <c r="DK253" s="238">
        <f t="shared" si="233"/>
        <v>1196.4173747366656</v>
      </c>
      <c r="DL253" s="238">
        <f t="shared" si="233"/>
        <v>1118.2708600385884</v>
      </c>
      <c r="DM253" s="238">
        <f t="shared" si="233"/>
        <v>78.146514698077269</v>
      </c>
      <c r="DN253" s="238">
        <f t="shared" si="233"/>
        <v>881884.34233014588</v>
      </c>
      <c r="DP253" s="3">
        <f t="shared" si="273"/>
        <v>6085</v>
      </c>
      <c r="DQ253" s="237">
        <v>201</v>
      </c>
      <c r="DR253" s="238">
        <f t="shared" si="274"/>
        <v>0</v>
      </c>
      <c r="DS253" s="238">
        <f t="shared" si="275"/>
        <v>0</v>
      </c>
      <c r="DT253" s="238">
        <f t="shared" si="33"/>
        <v>0</v>
      </c>
      <c r="DU253" s="238">
        <f t="shared" si="276"/>
        <v>0</v>
      </c>
      <c r="DV253" s="239">
        <f t="shared" si="287"/>
        <v>0</v>
      </c>
      <c r="DX253" s="241">
        <f t="shared" si="236"/>
        <v>5.5499999999999994E-2</v>
      </c>
      <c r="DY253" s="241">
        <f t="shared" si="277"/>
        <v>4.6249999999999998E-3</v>
      </c>
      <c r="DZ253" s="237">
        <v>201</v>
      </c>
      <c r="EA253" s="242">
        <f t="shared" si="288"/>
        <v>0</v>
      </c>
      <c r="EB253" s="242">
        <f t="shared" si="289"/>
        <v>0</v>
      </c>
      <c r="EC253" s="242">
        <f t="shared" si="34"/>
        <v>0</v>
      </c>
      <c r="ED253" s="242">
        <f t="shared" si="240"/>
        <v>0</v>
      </c>
      <c r="EE253" s="243">
        <f t="shared" si="278"/>
        <v>0</v>
      </c>
      <c r="EF253" s="248"/>
      <c r="EG253" s="241">
        <f t="shared" si="237"/>
        <v>6.4599999999999991E-2</v>
      </c>
      <c r="EH253" s="241">
        <f t="shared" si="279"/>
        <v>5.3833333333333329E-3</v>
      </c>
      <c r="EI253" s="237">
        <v>201</v>
      </c>
      <c r="EJ253" s="242">
        <f t="shared" si="290"/>
        <v>0</v>
      </c>
      <c r="EK253" s="242">
        <f t="shared" si="291"/>
        <v>0</v>
      </c>
      <c r="EL253" s="242">
        <f t="shared" si="36"/>
        <v>0</v>
      </c>
      <c r="EM253" s="242">
        <f t="shared" si="241"/>
        <v>0</v>
      </c>
      <c r="EN253" s="243">
        <f t="shared" si="280"/>
        <v>0</v>
      </c>
      <c r="EO253" s="248"/>
      <c r="EP253" s="241">
        <f t="shared" si="238"/>
        <v>3.4599999999999999E-2</v>
      </c>
      <c r="EQ253" s="241">
        <f t="shared" si="281"/>
        <v>2.8833333333333332E-3</v>
      </c>
      <c r="ER253" s="237">
        <v>201</v>
      </c>
      <c r="ES253" s="242">
        <f t="shared" si="292"/>
        <v>0</v>
      </c>
      <c r="ET253" s="242">
        <f t="shared" si="293"/>
        <v>0</v>
      </c>
      <c r="EU253" s="242">
        <f t="shared" si="38"/>
        <v>0</v>
      </c>
      <c r="EV253" s="242">
        <f t="shared" si="242"/>
        <v>0</v>
      </c>
      <c r="EW253" s="243">
        <f t="shared" si="282"/>
        <v>0</v>
      </c>
    </row>
    <row r="254" spans="1:153" ht="14.25" customHeight="1" thickBot="1" x14ac:dyDescent="0.25">
      <c r="A254" s="3">
        <f t="shared" si="243"/>
        <v>6116</v>
      </c>
      <c r="B254" s="237">
        <v>202</v>
      </c>
      <c r="C254" s="238">
        <f t="shared" si="244"/>
        <v>-2.1031469465994388E-10</v>
      </c>
      <c r="D254" s="238">
        <f t="shared" si="5"/>
        <v>0</v>
      </c>
      <c r="E254" s="238">
        <f t="shared" si="6"/>
        <v>4.8489221268820271E-13</v>
      </c>
      <c r="F254" s="238">
        <f t="shared" si="7"/>
        <v>-4.8489221268820271E-13</v>
      </c>
      <c r="G254" s="239">
        <f t="shared" si="245"/>
        <v>603887.43406298594</v>
      </c>
      <c r="I254" s="240">
        <f>VLOOKUP(K254,[2]תחזיות!$B$4:$H$1000,5)</f>
        <v>1.2996707000000104E-2</v>
      </c>
      <c r="J254" s="134">
        <f t="shared" si="8"/>
        <v>1.0830589166666753E-3</v>
      </c>
      <c r="K254" s="237">
        <v>202</v>
      </c>
      <c r="L254" s="242">
        <f t="shared" si="246"/>
        <v>1.2435530617734184E-12</v>
      </c>
      <c r="M254" s="242">
        <f t="shared" si="44"/>
        <v>-5.8303622172133305E-14</v>
      </c>
      <c r="N254" s="242">
        <f t="shared" si="9"/>
        <v>-6.0232280855902261E-14</v>
      </c>
      <c r="O254" s="242">
        <f t="shared" si="10"/>
        <v>1.928658683768958E-15</v>
      </c>
      <c r="P254" s="243">
        <f t="shared" si="247"/>
        <v>46694.445430845924</v>
      </c>
      <c r="Q254" s="244"/>
      <c r="R254" s="240">
        <f>VLOOKUP(T254,[2]תחזיות!$B$4:$H$1000,7)</f>
        <v>2.2094401900000175E-2</v>
      </c>
      <c r="S254" s="134">
        <f t="shared" si="11"/>
        <v>1.8412001583333478E-3</v>
      </c>
      <c r="T254" s="237">
        <v>202</v>
      </c>
      <c r="U254" s="242">
        <f t="shared" si="248"/>
        <v>0</v>
      </c>
      <c r="V254" s="242">
        <f t="shared" si="47"/>
        <v>0</v>
      </c>
      <c r="W254" s="242">
        <f t="shared" si="12"/>
        <v>0</v>
      </c>
      <c r="X254" s="242">
        <f t="shared" si="48"/>
        <v>0</v>
      </c>
      <c r="Y254" s="243">
        <f t="shared" si="249"/>
        <v>49536.076503111522</v>
      </c>
      <c r="Z254" s="245"/>
      <c r="AA254" s="240">
        <f>VLOOKUP(AC254,[2]תחזיות!$B$4:$H$1000,6)</f>
        <v>1.1815188181818275E-2</v>
      </c>
      <c r="AB254" s="134">
        <f t="shared" si="13"/>
        <v>9.845990151515229E-4</v>
      </c>
      <c r="AC254" s="237">
        <v>202</v>
      </c>
      <c r="AD254" s="242">
        <f t="shared" si="250"/>
        <v>0</v>
      </c>
      <c r="AE254" s="242">
        <f t="shared" si="51"/>
        <v>0</v>
      </c>
      <c r="AF254" s="242">
        <f t="shared" si="14"/>
        <v>0</v>
      </c>
      <c r="AG254" s="242">
        <f t="shared" si="52"/>
        <v>0</v>
      </c>
      <c r="AH254" s="243">
        <f t="shared" si="251"/>
        <v>46342.141217469514</v>
      </c>
      <c r="AI254" s="245"/>
      <c r="AJ254" s="241">
        <f t="shared" si="234"/>
        <v>4.8320000000000002E-2</v>
      </c>
      <c r="AK254" s="241">
        <f t="shared" si="252"/>
        <v>4.0266666666666671E-3</v>
      </c>
      <c r="AL254" s="240">
        <f>VLOOKUP(AN254,[2]תחזיות!$B$4:$H$1000,5)</f>
        <v>1.2996707000000104E-2</v>
      </c>
      <c r="AM254" s="134">
        <f t="shared" si="239"/>
        <v>1.0830589166666753E-3</v>
      </c>
      <c r="AN254" s="237">
        <v>202</v>
      </c>
      <c r="AO254" s="242">
        <f t="shared" si="253"/>
        <v>0</v>
      </c>
      <c r="AP254" s="242">
        <f t="shared" si="283"/>
        <v>0</v>
      </c>
      <c r="AQ254" s="242">
        <f t="shared" si="16"/>
        <v>0</v>
      </c>
      <c r="AR254" s="242">
        <f t="shared" si="254"/>
        <v>0</v>
      </c>
      <c r="AS254" s="243">
        <f t="shared" si="255"/>
        <v>0</v>
      </c>
      <c r="AT254" s="244"/>
      <c r="AU254" s="241">
        <f t="shared" si="235"/>
        <v>5.7620000000000005E-2</v>
      </c>
      <c r="AV254" s="241">
        <f t="shared" si="256"/>
        <v>4.8016666666666668E-3</v>
      </c>
      <c r="AW254" s="240">
        <f>VLOOKUP(AY254,[2]תחזיות!$B$4:$H$1000,7)</f>
        <v>2.2094401900000175E-2</v>
      </c>
      <c r="AX254" s="134">
        <f t="shared" si="17"/>
        <v>1.8412001583333478E-3</v>
      </c>
      <c r="AY254" s="237">
        <v>202</v>
      </c>
      <c r="AZ254" s="242">
        <f t="shared" si="257"/>
        <v>0</v>
      </c>
      <c r="BA254" s="242">
        <f t="shared" si="284"/>
        <v>0</v>
      </c>
      <c r="BB254" s="242">
        <f t="shared" si="18"/>
        <v>0</v>
      </c>
      <c r="BC254" s="242">
        <f t="shared" si="258"/>
        <v>0</v>
      </c>
      <c r="BD254" s="243">
        <f t="shared" si="259"/>
        <v>0</v>
      </c>
      <c r="BE254" s="245"/>
      <c r="BF254" s="245"/>
      <c r="BG254" s="245"/>
      <c r="BH254" s="240">
        <f>VLOOKUP(BJ254,[2]תחזיות!$B$4:$H$1000,6)</f>
        <v>1.1815188181818275E-2</v>
      </c>
      <c r="BI254" s="134">
        <f t="shared" si="19"/>
        <v>9.845990151515229E-4</v>
      </c>
      <c r="BJ254" s="237">
        <v>202</v>
      </c>
      <c r="BK254" s="242">
        <f t="shared" si="260"/>
        <v>0</v>
      </c>
      <c r="BL254" s="242">
        <f t="shared" si="285"/>
        <v>0</v>
      </c>
      <c r="BM254" s="242">
        <f t="shared" si="20"/>
        <v>0</v>
      </c>
      <c r="BN254" s="242">
        <f t="shared" si="65"/>
        <v>0</v>
      </c>
      <c r="BO254" s="243">
        <f t="shared" si="261"/>
        <v>0</v>
      </c>
      <c r="BP254" s="245"/>
      <c r="BQ254" s="246">
        <f>VLOOKUP(BT254,[2]תחזיות!$B$4:$E$1000,2)</f>
        <v>3.9149979999999869E-2</v>
      </c>
      <c r="BR254" s="134">
        <f t="shared" si="21"/>
        <v>2.845831666666656E-3</v>
      </c>
      <c r="BS254" s="3">
        <f t="shared" si="262"/>
        <v>6116</v>
      </c>
      <c r="BT254" s="237">
        <v>202</v>
      </c>
      <c r="BU254" s="238">
        <f t="shared" si="263"/>
        <v>32069.346946259568</v>
      </c>
      <c r="BV254" s="238">
        <f t="shared" si="264"/>
        <v>1235.6583320851782</v>
      </c>
      <c r="BW254" s="238">
        <f t="shared" si="22"/>
        <v>1144.3943690161932</v>
      </c>
      <c r="BX254" s="238">
        <f t="shared" si="23"/>
        <v>91.263963068985106</v>
      </c>
      <c r="BY254" s="239">
        <f t="shared" si="265"/>
        <v>238616.69509602556</v>
      </c>
      <c r="CA254" s="246">
        <f>VLOOKUP(CD254,[2]תחזיות!$B$4:$E$1000,4)</f>
        <v>5.167797359999983E-2</v>
      </c>
      <c r="CB254" s="134">
        <f t="shared" si="24"/>
        <v>3.8898311333333195E-3</v>
      </c>
      <c r="CC254" s="3">
        <f t="shared" si="266"/>
        <v>6116</v>
      </c>
      <c r="CD254" s="237">
        <v>202</v>
      </c>
      <c r="CE254" s="238">
        <f t="shared" si="267"/>
        <v>34348.526067429331</v>
      </c>
      <c r="CF254" s="238">
        <f t="shared" si="268"/>
        <v>1342.6121611816425</v>
      </c>
      <c r="CG254" s="238">
        <f t="shared" si="25"/>
        <v>1209.0021951004449</v>
      </c>
      <c r="CH254" s="238">
        <f t="shared" si="26"/>
        <v>133.60996608119771</v>
      </c>
      <c r="CI254" s="239">
        <f t="shared" si="269"/>
        <v>255869.34095285519</v>
      </c>
      <c r="CJ254" s="1"/>
      <c r="CK254" s="246">
        <f>VLOOKUP(CN254,[2]תחזיות!$B$4:$E$1000,3)</f>
        <v>3.4043460869565105E-2</v>
      </c>
      <c r="CL254" s="134">
        <f t="shared" si="27"/>
        <v>2.4202884057970921E-3</v>
      </c>
      <c r="CM254" s="3">
        <f t="shared" si="270"/>
        <v>6116</v>
      </c>
      <c r="CN254" s="237">
        <v>202</v>
      </c>
      <c r="CO254" s="238">
        <f t="shared" si="271"/>
        <v>31235.990996353801</v>
      </c>
      <c r="CP254" s="238">
        <f t="shared" si="286"/>
        <v>1196.4992118167811</v>
      </c>
      <c r="CQ254" s="238">
        <f t="shared" si="28"/>
        <v>1120.8991049647236</v>
      </c>
      <c r="CR254" s="238">
        <f t="shared" si="29"/>
        <v>75.600106852057465</v>
      </c>
      <c r="CS254" s="239">
        <f t="shared" si="272"/>
        <v>232851.2662615072</v>
      </c>
      <c r="CT254" s="1"/>
      <c r="CU254" s="237">
        <v>202</v>
      </c>
      <c r="CV254" s="238">
        <f t="shared" si="231"/>
        <v>32069.346946259357</v>
      </c>
      <c r="CW254" s="238">
        <f t="shared" si="231"/>
        <v>1235.6583320851782</v>
      </c>
      <c r="CX254" s="238">
        <f t="shared" si="231"/>
        <v>1144.3943690161937</v>
      </c>
      <c r="CY254" s="238">
        <f t="shared" si="231"/>
        <v>91.263963068984623</v>
      </c>
      <c r="CZ254" s="238">
        <f t="shared" si="231"/>
        <v>889198.57458985737</v>
      </c>
      <c r="DB254" s="237">
        <v>202</v>
      </c>
      <c r="DC254" s="238">
        <f t="shared" si="232"/>
        <v>34348.52606742912</v>
      </c>
      <c r="DD254" s="238">
        <f t="shared" si="232"/>
        <v>1342.6121611816425</v>
      </c>
      <c r="DE254" s="238">
        <f t="shared" si="232"/>
        <v>1209.0021951004453</v>
      </c>
      <c r="DF254" s="238">
        <f t="shared" si="232"/>
        <v>133.60996608119723</v>
      </c>
      <c r="DG254" s="238">
        <f t="shared" si="232"/>
        <v>909292.85151895264</v>
      </c>
      <c r="DH254" s="247"/>
      <c r="DI254" s="237">
        <v>202</v>
      </c>
      <c r="DJ254" s="238">
        <f t="shared" si="233"/>
        <v>31235.99099635359</v>
      </c>
      <c r="DK254" s="238">
        <f t="shared" si="233"/>
        <v>1196.4992118167811</v>
      </c>
      <c r="DL254" s="238">
        <f t="shared" si="233"/>
        <v>1120.8991049647241</v>
      </c>
      <c r="DM254" s="238">
        <f t="shared" si="233"/>
        <v>75.600106852056982</v>
      </c>
      <c r="DN254" s="238">
        <f t="shared" si="233"/>
        <v>883080.84154196258</v>
      </c>
      <c r="DP254" s="3">
        <f t="shared" si="273"/>
        <v>6116</v>
      </c>
      <c r="DQ254" s="237">
        <v>202</v>
      </c>
      <c r="DR254" s="238">
        <f t="shared" si="274"/>
        <v>0</v>
      </c>
      <c r="DS254" s="238">
        <f t="shared" si="275"/>
        <v>0</v>
      </c>
      <c r="DT254" s="238">
        <f t="shared" si="33"/>
        <v>0</v>
      </c>
      <c r="DU254" s="238">
        <f t="shared" si="276"/>
        <v>0</v>
      </c>
      <c r="DV254" s="239">
        <f t="shared" si="287"/>
        <v>0</v>
      </c>
      <c r="DX254" s="241">
        <f t="shared" si="236"/>
        <v>5.5499999999999994E-2</v>
      </c>
      <c r="DY254" s="241">
        <f t="shared" si="277"/>
        <v>4.6249999999999998E-3</v>
      </c>
      <c r="DZ254" s="237">
        <v>202</v>
      </c>
      <c r="EA254" s="242">
        <f t="shared" si="288"/>
        <v>0</v>
      </c>
      <c r="EB254" s="242">
        <f t="shared" si="289"/>
        <v>0</v>
      </c>
      <c r="EC254" s="242">
        <f t="shared" si="34"/>
        <v>0</v>
      </c>
      <c r="ED254" s="242">
        <f t="shared" si="240"/>
        <v>0</v>
      </c>
      <c r="EE254" s="243">
        <f t="shared" si="278"/>
        <v>0</v>
      </c>
      <c r="EF254" s="248"/>
      <c r="EG254" s="241">
        <f t="shared" si="237"/>
        <v>6.4599999999999991E-2</v>
      </c>
      <c r="EH254" s="241">
        <f t="shared" si="279"/>
        <v>5.3833333333333329E-3</v>
      </c>
      <c r="EI254" s="237">
        <v>202</v>
      </c>
      <c r="EJ254" s="242">
        <f t="shared" si="290"/>
        <v>0</v>
      </c>
      <c r="EK254" s="242">
        <f t="shared" si="291"/>
        <v>0</v>
      </c>
      <c r="EL254" s="242">
        <f t="shared" si="36"/>
        <v>0</v>
      </c>
      <c r="EM254" s="242">
        <f t="shared" si="241"/>
        <v>0</v>
      </c>
      <c r="EN254" s="243">
        <f t="shared" si="280"/>
        <v>0</v>
      </c>
      <c r="EO254" s="248"/>
      <c r="EP254" s="241">
        <f t="shared" si="238"/>
        <v>3.4599999999999999E-2</v>
      </c>
      <c r="EQ254" s="241">
        <f t="shared" si="281"/>
        <v>2.8833333333333332E-3</v>
      </c>
      <c r="ER254" s="237">
        <v>202</v>
      </c>
      <c r="ES254" s="242">
        <f t="shared" si="292"/>
        <v>0</v>
      </c>
      <c r="ET254" s="242">
        <f t="shared" si="293"/>
        <v>0</v>
      </c>
      <c r="EU254" s="242">
        <f t="shared" si="38"/>
        <v>0</v>
      </c>
      <c r="EV254" s="242">
        <f t="shared" si="242"/>
        <v>0</v>
      </c>
      <c r="EW254" s="243">
        <f t="shared" si="282"/>
        <v>0</v>
      </c>
    </row>
    <row r="255" spans="1:153" ht="14.25" customHeight="1" thickBot="1" x14ac:dyDescent="0.25">
      <c r="A255" s="3">
        <f t="shared" si="243"/>
        <v>6146</v>
      </c>
      <c r="B255" s="237">
        <v>203</v>
      </c>
      <c r="C255" s="238">
        <f t="shared" si="244"/>
        <v>-2.1079958687263209E-10</v>
      </c>
      <c r="D255" s="238">
        <f t="shared" si="5"/>
        <v>0</v>
      </c>
      <c r="E255" s="238">
        <f t="shared" si="6"/>
        <v>4.860101586230117E-13</v>
      </c>
      <c r="F255" s="238">
        <f t="shared" si="7"/>
        <v>-4.860101586230117E-13</v>
      </c>
      <c r="G255" s="239">
        <f t="shared" si="245"/>
        <v>603887.43406298594</v>
      </c>
      <c r="I255" s="240">
        <f>VLOOKUP(K255,[2]תחזיות!$B$4:$H$1000,5)</f>
        <v>1.2996725500000104E-2</v>
      </c>
      <c r="J255" s="134">
        <f t="shared" si="8"/>
        <v>1.083060458333342E-3</v>
      </c>
      <c r="K255" s="237">
        <v>203</v>
      </c>
      <c r="L255" s="242">
        <f t="shared" si="246"/>
        <v>1.3051974209800772E-12</v>
      </c>
      <c r="M255" s="242">
        <f t="shared" si="44"/>
        <v>-5.8366768519885561E-14</v>
      </c>
      <c r="N255" s="242">
        <f t="shared" si="9"/>
        <v>-6.0391033038535217E-14</v>
      </c>
      <c r="O255" s="242">
        <f t="shared" si="10"/>
        <v>2.0242645186496554E-15</v>
      </c>
      <c r="P255" s="243">
        <f t="shared" si="247"/>
        <v>46694.445430845924</v>
      </c>
      <c r="Q255" s="244"/>
      <c r="R255" s="240">
        <f>VLOOKUP(T255,[2]תחזיות!$B$4:$H$1000,7)</f>
        <v>2.2094433350000178E-2</v>
      </c>
      <c r="S255" s="134">
        <f t="shared" si="11"/>
        <v>1.8412027791666816E-3</v>
      </c>
      <c r="T255" s="237">
        <v>203</v>
      </c>
      <c r="U255" s="242">
        <f t="shared" si="248"/>
        <v>0</v>
      </c>
      <c r="V255" s="242">
        <f t="shared" si="47"/>
        <v>0</v>
      </c>
      <c r="W255" s="242">
        <f t="shared" si="12"/>
        <v>0</v>
      </c>
      <c r="X255" s="242">
        <f t="shared" si="48"/>
        <v>0</v>
      </c>
      <c r="Y255" s="243">
        <f t="shared" si="249"/>
        <v>49536.076503111522</v>
      </c>
      <c r="Z255" s="245"/>
      <c r="AA255" s="240">
        <f>VLOOKUP(AC255,[2]תחזיות!$B$4:$H$1000,6)</f>
        <v>1.1815205000000094E-2</v>
      </c>
      <c r="AB255" s="134">
        <f t="shared" si="13"/>
        <v>9.8460041666667444E-4</v>
      </c>
      <c r="AC255" s="237">
        <v>203</v>
      </c>
      <c r="AD255" s="242">
        <f t="shared" si="250"/>
        <v>0</v>
      </c>
      <c r="AE255" s="242">
        <f t="shared" si="51"/>
        <v>0</v>
      </c>
      <c r="AF255" s="242">
        <f t="shared" si="14"/>
        <v>0</v>
      </c>
      <c r="AG255" s="242">
        <f t="shared" si="52"/>
        <v>0</v>
      </c>
      <c r="AH255" s="243">
        <f t="shared" si="251"/>
        <v>46342.141217469514</v>
      </c>
      <c r="AI255" s="245"/>
      <c r="AJ255" s="241">
        <f t="shared" si="234"/>
        <v>4.8320000000000002E-2</v>
      </c>
      <c r="AK255" s="241">
        <f t="shared" si="252"/>
        <v>4.0266666666666671E-3</v>
      </c>
      <c r="AL255" s="240">
        <f>VLOOKUP(AN255,[2]תחזיות!$B$4:$H$1000,5)</f>
        <v>1.2996725500000104E-2</v>
      </c>
      <c r="AM255" s="134">
        <f t="shared" si="239"/>
        <v>1.083060458333342E-3</v>
      </c>
      <c r="AN255" s="237">
        <v>203</v>
      </c>
      <c r="AO255" s="242">
        <f t="shared" si="253"/>
        <v>0</v>
      </c>
      <c r="AP255" s="242">
        <f t="shared" si="283"/>
        <v>0</v>
      </c>
      <c r="AQ255" s="242">
        <f t="shared" si="16"/>
        <v>0</v>
      </c>
      <c r="AR255" s="242">
        <f t="shared" si="254"/>
        <v>0</v>
      </c>
      <c r="AS255" s="243">
        <f t="shared" si="255"/>
        <v>0</v>
      </c>
      <c r="AT255" s="244"/>
      <c r="AU255" s="241">
        <f t="shared" si="235"/>
        <v>5.7620000000000005E-2</v>
      </c>
      <c r="AV255" s="241">
        <f t="shared" si="256"/>
        <v>4.8016666666666668E-3</v>
      </c>
      <c r="AW255" s="240">
        <f>VLOOKUP(AY255,[2]תחזיות!$B$4:$H$1000,7)</f>
        <v>2.2094433350000178E-2</v>
      </c>
      <c r="AX255" s="134">
        <f t="shared" si="17"/>
        <v>1.8412027791666816E-3</v>
      </c>
      <c r="AY255" s="237">
        <v>203</v>
      </c>
      <c r="AZ255" s="242">
        <f t="shared" si="257"/>
        <v>0</v>
      </c>
      <c r="BA255" s="242">
        <f t="shared" si="284"/>
        <v>0</v>
      </c>
      <c r="BB255" s="242">
        <f t="shared" si="18"/>
        <v>0</v>
      </c>
      <c r="BC255" s="242">
        <f t="shared" si="258"/>
        <v>0</v>
      </c>
      <c r="BD255" s="243">
        <f t="shared" si="259"/>
        <v>0</v>
      </c>
      <c r="BE255" s="245"/>
      <c r="BF255" s="245"/>
      <c r="BG255" s="245"/>
      <c r="BH255" s="240">
        <f>VLOOKUP(BJ255,[2]תחזיות!$B$4:$H$1000,6)</f>
        <v>1.1815205000000094E-2</v>
      </c>
      <c r="BI255" s="134">
        <f t="shared" si="19"/>
        <v>9.8460041666667444E-4</v>
      </c>
      <c r="BJ255" s="237">
        <v>203</v>
      </c>
      <c r="BK255" s="242">
        <f t="shared" si="260"/>
        <v>0</v>
      </c>
      <c r="BL255" s="242">
        <f t="shared" si="285"/>
        <v>0</v>
      </c>
      <c r="BM255" s="242">
        <f t="shared" si="20"/>
        <v>0</v>
      </c>
      <c r="BN255" s="242">
        <f t="shared" si="65"/>
        <v>0</v>
      </c>
      <c r="BO255" s="243">
        <f t="shared" si="261"/>
        <v>0</v>
      </c>
      <c r="BP255" s="245"/>
      <c r="BQ255" s="246">
        <f>VLOOKUP(BT255,[2]תחזיות!$B$4:$E$1000,2)</f>
        <v>3.9218279999999869E-2</v>
      </c>
      <c r="BR255" s="134">
        <f t="shared" si="21"/>
        <v>2.8515233333333227E-3</v>
      </c>
      <c r="BS255" s="3">
        <f t="shared" si="262"/>
        <v>6146</v>
      </c>
      <c r="BT255" s="237">
        <v>203</v>
      </c>
      <c r="BU255" s="238">
        <f t="shared" si="263"/>
        <v>30924.952577243374</v>
      </c>
      <c r="BV255" s="238">
        <f t="shared" si="264"/>
        <v>1235.7518887784931</v>
      </c>
      <c r="BW255" s="238">
        <f t="shared" si="22"/>
        <v>1147.5686649222571</v>
      </c>
      <c r="BX255" s="238">
        <f t="shared" si="23"/>
        <v>88.183223856235955</v>
      </c>
      <c r="BY255" s="239">
        <f t="shared" si="265"/>
        <v>239852.44698480406</v>
      </c>
      <c r="CA255" s="246">
        <f>VLOOKUP(CD255,[2]תחזיות!$B$4:$E$1000,4)</f>
        <v>5.1768129599999831E-2</v>
      </c>
      <c r="CB255" s="134">
        <f t="shared" si="24"/>
        <v>3.8973441333333193E-3</v>
      </c>
      <c r="CC255" s="3">
        <f t="shared" si="266"/>
        <v>6146</v>
      </c>
      <c r="CD255" s="237">
        <v>203</v>
      </c>
      <c r="CE255" s="238">
        <f t="shared" si="267"/>
        <v>33139.523872328886</v>
      </c>
      <c r="CF255" s="238">
        <f t="shared" si="268"/>
        <v>1342.7456187790422</v>
      </c>
      <c r="CG255" s="238">
        <f t="shared" si="25"/>
        <v>1213.5894898337617</v>
      </c>
      <c r="CH255" s="238">
        <f t="shared" si="26"/>
        <v>129.15612894528047</v>
      </c>
      <c r="CI255" s="239">
        <f t="shared" si="269"/>
        <v>257212.08657163422</v>
      </c>
      <c r="CJ255" s="1"/>
      <c r="CK255" s="246">
        <f>VLOOKUP(CN255,[2]תחזיות!$B$4:$E$1000,3)</f>
        <v>3.4102852173912936E-2</v>
      </c>
      <c r="CL255" s="134">
        <f t="shared" si="27"/>
        <v>2.4252376811594112E-3</v>
      </c>
      <c r="CM255" s="3">
        <f t="shared" si="270"/>
        <v>6146</v>
      </c>
      <c r="CN255" s="237">
        <v>203</v>
      </c>
      <c r="CO255" s="238">
        <f t="shared" si="271"/>
        <v>30115.091891389078</v>
      </c>
      <c r="CP255" s="238">
        <f t="shared" si="286"/>
        <v>1196.5781615095691</v>
      </c>
      <c r="CQ255" s="238">
        <f t="shared" si="28"/>
        <v>1123.5419058829941</v>
      </c>
      <c r="CR255" s="238">
        <f t="shared" si="29"/>
        <v>73.036255626575041</v>
      </c>
      <c r="CS255" s="239">
        <f t="shared" si="272"/>
        <v>234047.84442301677</v>
      </c>
      <c r="CT255" s="1"/>
      <c r="CU255" s="237">
        <v>203</v>
      </c>
      <c r="CV255" s="238">
        <f t="shared" si="231"/>
        <v>30924.952577243163</v>
      </c>
      <c r="CW255" s="238">
        <f t="shared" si="231"/>
        <v>1235.7518887784931</v>
      </c>
      <c r="CX255" s="238">
        <f t="shared" si="231"/>
        <v>1147.5686649222575</v>
      </c>
      <c r="CY255" s="238">
        <f t="shared" si="231"/>
        <v>88.183223856235472</v>
      </c>
      <c r="CZ255" s="238">
        <f t="shared" si="231"/>
        <v>890434.32647863589</v>
      </c>
      <c r="DB255" s="237">
        <v>203</v>
      </c>
      <c r="DC255" s="238">
        <f t="shared" si="232"/>
        <v>33139.523872328675</v>
      </c>
      <c r="DD255" s="238">
        <f t="shared" si="232"/>
        <v>1342.7456187790422</v>
      </c>
      <c r="DE255" s="238">
        <f t="shared" si="232"/>
        <v>1213.5894898337622</v>
      </c>
      <c r="DF255" s="238">
        <f t="shared" si="232"/>
        <v>129.15612894527999</v>
      </c>
      <c r="DG255" s="238">
        <f t="shared" si="232"/>
        <v>910635.59713773173</v>
      </c>
      <c r="DH255" s="247"/>
      <c r="DI255" s="237">
        <v>203</v>
      </c>
      <c r="DJ255" s="238">
        <f t="shared" si="233"/>
        <v>30115.091891388867</v>
      </c>
      <c r="DK255" s="238">
        <f t="shared" si="233"/>
        <v>1196.5781615095691</v>
      </c>
      <c r="DL255" s="238">
        <f t="shared" si="233"/>
        <v>1123.5419058829946</v>
      </c>
      <c r="DM255" s="238">
        <f t="shared" si="233"/>
        <v>73.036255626574558</v>
      </c>
      <c r="DN255" s="238">
        <f t="shared" si="233"/>
        <v>884277.41970347217</v>
      </c>
      <c r="DP255" s="3">
        <f t="shared" si="273"/>
        <v>6146</v>
      </c>
      <c r="DQ255" s="237">
        <v>203</v>
      </c>
      <c r="DR255" s="238">
        <f t="shared" si="274"/>
        <v>0</v>
      </c>
      <c r="DS255" s="238">
        <f t="shared" si="275"/>
        <v>0</v>
      </c>
      <c r="DT255" s="238">
        <f t="shared" si="33"/>
        <v>0</v>
      </c>
      <c r="DU255" s="238">
        <f t="shared" si="276"/>
        <v>0</v>
      </c>
      <c r="DV255" s="239">
        <f t="shared" si="287"/>
        <v>0</v>
      </c>
      <c r="DX255" s="241">
        <f t="shared" si="236"/>
        <v>5.5499999999999994E-2</v>
      </c>
      <c r="DY255" s="241">
        <f t="shared" si="277"/>
        <v>4.6249999999999998E-3</v>
      </c>
      <c r="DZ255" s="237">
        <v>203</v>
      </c>
      <c r="EA255" s="242">
        <f t="shared" si="288"/>
        <v>0</v>
      </c>
      <c r="EB255" s="242">
        <f t="shared" si="289"/>
        <v>0</v>
      </c>
      <c r="EC255" s="242">
        <f t="shared" si="34"/>
        <v>0</v>
      </c>
      <c r="ED255" s="242">
        <f t="shared" si="240"/>
        <v>0</v>
      </c>
      <c r="EE255" s="243">
        <f t="shared" si="278"/>
        <v>0</v>
      </c>
      <c r="EF255" s="248"/>
      <c r="EG255" s="241">
        <f t="shared" si="237"/>
        <v>6.4599999999999991E-2</v>
      </c>
      <c r="EH255" s="241">
        <f t="shared" si="279"/>
        <v>5.3833333333333329E-3</v>
      </c>
      <c r="EI255" s="237">
        <v>203</v>
      </c>
      <c r="EJ255" s="242">
        <f t="shared" si="290"/>
        <v>0</v>
      </c>
      <c r="EK255" s="242">
        <f t="shared" si="291"/>
        <v>0</v>
      </c>
      <c r="EL255" s="242">
        <f t="shared" si="36"/>
        <v>0</v>
      </c>
      <c r="EM255" s="242">
        <f t="shared" si="241"/>
        <v>0</v>
      </c>
      <c r="EN255" s="243">
        <f t="shared" si="280"/>
        <v>0</v>
      </c>
      <c r="EO255" s="248"/>
      <c r="EP255" s="241">
        <f t="shared" si="238"/>
        <v>3.4599999999999999E-2</v>
      </c>
      <c r="EQ255" s="241">
        <f t="shared" si="281"/>
        <v>2.8833333333333332E-3</v>
      </c>
      <c r="ER255" s="237">
        <v>203</v>
      </c>
      <c r="ES255" s="242">
        <f t="shared" si="292"/>
        <v>0</v>
      </c>
      <c r="ET255" s="242">
        <f t="shared" si="293"/>
        <v>0</v>
      </c>
      <c r="EU255" s="242">
        <f t="shared" si="38"/>
        <v>0</v>
      </c>
      <c r="EV255" s="242">
        <f t="shared" si="242"/>
        <v>0</v>
      </c>
      <c r="EW255" s="243">
        <f t="shared" si="282"/>
        <v>0</v>
      </c>
    </row>
    <row r="256" spans="1:153" ht="14.25" customHeight="1" thickBot="1" x14ac:dyDescent="0.25">
      <c r="A256" s="3">
        <f t="shared" si="243"/>
        <v>6177</v>
      </c>
      <c r="B256" s="237">
        <v>204</v>
      </c>
      <c r="C256" s="238">
        <f t="shared" si="244"/>
        <v>-2.1128559703125511E-10</v>
      </c>
      <c r="D256" s="238">
        <f t="shared" si="5"/>
        <v>0</v>
      </c>
      <c r="E256" s="238">
        <f t="shared" si="6"/>
        <v>4.8713068204428136E-13</v>
      </c>
      <c r="F256" s="238">
        <f t="shared" si="7"/>
        <v>-4.8713068204428136E-13</v>
      </c>
      <c r="G256" s="239">
        <f t="shared" si="245"/>
        <v>603887.43406298594</v>
      </c>
      <c r="I256" s="240">
        <f>VLOOKUP(K256,[2]תחזיות!$B$4:$H$1000,5)</f>
        <v>1.2996744000000105E-2</v>
      </c>
      <c r="J256" s="134">
        <f t="shared" si="8"/>
        <v>1.0830620000000088E-3</v>
      </c>
      <c r="K256" s="237">
        <v>204</v>
      </c>
      <c r="L256" s="242">
        <f t="shared" si="246"/>
        <v>1.3670674709807986E-12</v>
      </c>
      <c r="M256" s="242">
        <f t="shared" si="44"/>
        <v>-5.8429983348932244E-14</v>
      </c>
      <c r="N256" s="242">
        <f t="shared" si="9"/>
        <v>-6.0550203732166355E-14</v>
      </c>
      <c r="O256" s="242">
        <f t="shared" si="10"/>
        <v>2.1202203832341075E-15</v>
      </c>
      <c r="P256" s="243">
        <f t="shared" si="247"/>
        <v>46694.445430845924</v>
      </c>
      <c r="Q256" s="244"/>
      <c r="R256" s="240">
        <f>VLOOKUP(T256,[2]תחזיות!$B$4:$H$1000,7)</f>
        <v>2.2094464800000178E-2</v>
      </c>
      <c r="S256" s="134">
        <f t="shared" si="11"/>
        <v>1.8412054000000149E-3</v>
      </c>
      <c r="T256" s="237">
        <v>204</v>
      </c>
      <c r="U256" s="242">
        <f t="shared" si="248"/>
        <v>0</v>
      </c>
      <c r="V256" s="242">
        <f t="shared" si="47"/>
        <v>0</v>
      </c>
      <c r="W256" s="242">
        <f t="shared" si="12"/>
        <v>0</v>
      </c>
      <c r="X256" s="242">
        <f t="shared" si="48"/>
        <v>0</v>
      </c>
      <c r="Y256" s="243">
        <f t="shared" si="249"/>
        <v>49536.076503111522</v>
      </c>
      <c r="Z256" s="245"/>
      <c r="AA256" s="240">
        <f>VLOOKUP(AC256,[2]תחזיות!$B$4:$H$1000,6)</f>
        <v>1.1815221818181914E-2</v>
      </c>
      <c r="AB256" s="134">
        <f t="shared" si="13"/>
        <v>9.8460181818182621E-4</v>
      </c>
      <c r="AC256" s="237">
        <v>204</v>
      </c>
      <c r="AD256" s="242">
        <f t="shared" si="250"/>
        <v>0</v>
      </c>
      <c r="AE256" s="242">
        <f t="shared" si="51"/>
        <v>0</v>
      </c>
      <c r="AF256" s="242">
        <f t="shared" si="14"/>
        <v>0</v>
      </c>
      <c r="AG256" s="242">
        <f t="shared" si="52"/>
        <v>0</v>
      </c>
      <c r="AH256" s="243">
        <f t="shared" si="251"/>
        <v>46342.141217469514</v>
      </c>
      <c r="AI256" s="245"/>
      <c r="AJ256" s="241">
        <f t="shared" si="234"/>
        <v>4.8320000000000002E-2</v>
      </c>
      <c r="AK256" s="241">
        <f t="shared" si="252"/>
        <v>4.0266666666666671E-3</v>
      </c>
      <c r="AL256" s="240">
        <f>VLOOKUP(AN256,[2]תחזיות!$B$4:$H$1000,5)</f>
        <v>1.2996744000000105E-2</v>
      </c>
      <c r="AM256" s="134">
        <f t="shared" si="239"/>
        <v>1.0830620000000088E-3</v>
      </c>
      <c r="AN256" s="237">
        <v>204</v>
      </c>
      <c r="AO256" s="242">
        <f t="shared" si="253"/>
        <v>0</v>
      </c>
      <c r="AP256" s="242">
        <f t="shared" si="283"/>
        <v>0</v>
      </c>
      <c r="AQ256" s="242">
        <f t="shared" si="16"/>
        <v>0</v>
      </c>
      <c r="AR256" s="242">
        <f t="shared" si="254"/>
        <v>0</v>
      </c>
      <c r="AS256" s="243">
        <f t="shared" si="255"/>
        <v>0</v>
      </c>
      <c r="AT256" s="244"/>
      <c r="AU256" s="241">
        <f t="shared" si="235"/>
        <v>5.7620000000000005E-2</v>
      </c>
      <c r="AV256" s="241">
        <f t="shared" si="256"/>
        <v>4.8016666666666668E-3</v>
      </c>
      <c r="AW256" s="240">
        <f>VLOOKUP(AY256,[2]תחזיות!$B$4:$H$1000,7)</f>
        <v>2.2094464800000178E-2</v>
      </c>
      <c r="AX256" s="134">
        <f t="shared" si="17"/>
        <v>1.8412054000000149E-3</v>
      </c>
      <c r="AY256" s="237">
        <v>204</v>
      </c>
      <c r="AZ256" s="242">
        <f t="shared" si="257"/>
        <v>0</v>
      </c>
      <c r="BA256" s="242">
        <f t="shared" si="284"/>
        <v>0</v>
      </c>
      <c r="BB256" s="242">
        <f t="shared" si="18"/>
        <v>0</v>
      </c>
      <c r="BC256" s="242">
        <f t="shared" si="258"/>
        <v>0</v>
      </c>
      <c r="BD256" s="243">
        <f t="shared" si="259"/>
        <v>0</v>
      </c>
      <c r="BE256" s="245"/>
      <c r="BF256" s="245"/>
      <c r="BG256" s="245"/>
      <c r="BH256" s="240">
        <f>VLOOKUP(BJ256,[2]תחזיות!$B$4:$H$1000,6)</f>
        <v>1.1815221818181914E-2</v>
      </c>
      <c r="BI256" s="134">
        <f t="shared" si="19"/>
        <v>9.8460181818182621E-4</v>
      </c>
      <c r="BJ256" s="237">
        <v>204</v>
      </c>
      <c r="BK256" s="242">
        <f t="shared" si="260"/>
        <v>0</v>
      </c>
      <c r="BL256" s="242">
        <f t="shared" si="285"/>
        <v>0</v>
      </c>
      <c r="BM256" s="242">
        <f t="shared" si="20"/>
        <v>0</v>
      </c>
      <c r="BN256" s="242">
        <f t="shared" si="65"/>
        <v>0</v>
      </c>
      <c r="BO256" s="243">
        <f t="shared" si="261"/>
        <v>0</v>
      </c>
      <c r="BP256" s="245"/>
      <c r="BQ256" s="246">
        <f>VLOOKUP(BT256,[2]תחזיות!$B$4:$E$1000,2)</f>
        <v>3.928657999999987E-2</v>
      </c>
      <c r="BR256" s="134">
        <f t="shared" si="21"/>
        <v>2.8572149999999893E-3</v>
      </c>
      <c r="BS256" s="3">
        <f t="shared" si="262"/>
        <v>6177</v>
      </c>
      <c r="BT256" s="237">
        <v>204</v>
      </c>
      <c r="BU256" s="238">
        <f t="shared" si="263"/>
        <v>29777.383912321115</v>
      </c>
      <c r="BV256" s="238">
        <f t="shared" si="264"/>
        <v>1235.8420277417297</v>
      </c>
      <c r="BW256" s="238">
        <f t="shared" si="22"/>
        <v>1150.7616397666875</v>
      </c>
      <c r="BX256" s="238">
        <f t="shared" si="23"/>
        <v>85.080387975042257</v>
      </c>
      <c r="BY256" s="239">
        <f t="shared" si="265"/>
        <v>241088.28901254578</v>
      </c>
      <c r="CA256" s="246">
        <f>VLOOKUP(CD256,[2]תחזיות!$B$4:$E$1000,4)</f>
        <v>5.1858285599999832E-2</v>
      </c>
      <c r="CB256" s="134">
        <f t="shared" si="24"/>
        <v>3.9048571333333195E-3</v>
      </c>
      <c r="CC256" s="3">
        <f t="shared" si="266"/>
        <v>6177</v>
      </c>
      <c r="CD256" s="237">
        <v>204</v>
      </c>
      <c r="CE256" s="238">
        <f t="shared" si="267"/>
        <v>31925.934382495125</v>
      </c>
      <c r="CF256" s="238">
        <f t="shared" si="268"/>
        <v>1342.8742257455499</v>
      </c>
      <c r="CG256" s="238">
        <f t="shared" si="25"/>
        <v>1218.2080131337323</v>
      </c>
      <c r="CH256" s="238">
        <f t="shared" si="26"/>
        <v>124.66621261181757</v>
      </c>
      <c r="CI256" s="239">
        <f t="shared" si="269"/>
        <v>258554.96079737978</v>
      </c>
      <c r="CJ256" s="1"/>
      <c r="CK256" s="246">
        <f>VLOOKUP(CN256,[2]תחזיות!$B$4:$E$1000,3)</f>
        <v>3.4162243478260759E-2</v>
      </c>
      <c r="CL256" s="134">
        <f t="shared" si="27"/>
        <v>2.4301869565217299E-3</v>
      </c>
      <c r="CM256" s="3">
        <f t="shared" si="270"/>
        <v>6177</v>
      </c>
      <c r="CN256" s="237">
        <v>204</v>
      </c>
      <c r="CO256" s="238">
        <f t="shared" si="271"/>
        <v>28991.549985506084</v>
      </c>
      <c r="CP256" s="238">
        <f t="shared" si="286"/>
        <v>1196.6542211421552</v>
      </c>
      <c r="CQ256" s="238">
        <f t="shared" si="28"/>
        <v>1126.1993345180306</v>
      </c>
      <c r="CR256" s="238">
        <f t="shared" si="29"/>
        <v>70.454886624124626</v>
      </c>
      <c r="CS256" s="239">
        <f t="shared" si="272"/>
        <v>235244.49864415891</v>
      </c>
      <c r="CT256" s="1"/>
      <c r="CU256" s="237">
        <v>204</v>
      </c>
      <c r="CV256" s="238">
        <f t="shared" si="231"/>
        <v>29777.383912320904</v>
      </c>
      <c r="CW256" s="238">
        <f t="shared" si="231"/>
        <v>1235.8420277417297</v>
      </c>
      <c r="CX256" s="238">
        <f t="shared" si="231"/>
        <v>1150.7616397666879</v>
      </c>
      <c r="CY256" s="238">
        <f t="shared" si="231"/>
        <v>85.080387975041774</v>
      </c>
      <c r="CZ256" s="238">
        <f t="shared" si="231"/>
        <v>891670.16850637761</v>
      </c>
      <c r="DB256" s="237">
        <v>204</v>
      </c>
      <c r="DC256" s="238">
        <f t="shared" si="232"/>
        <v>31925.934382494914</v>
      </c>
      <c r="DD256" s="238">
        <f t="shared" si="232"/>
        <v>1342.8742257455499</v>
      </c>
      <c r="DE256" s="238">
        <f t="shared" si="232"/>
        <v>1218.2080131337327</v>
      </c>
      <c r="DF256" s="238">
        <f t="shared" si="232"/>
        <v>124.66621261181709</v>
      </c>
      <c r="DG256" s="238">
        <f t="shared" si="232"/>
        <v>911978.47136347718</v>
      </c>
      <c r="DH256" s="247"/>
      <c r="DI256" s="237">
        <v>204</v>
      </c>
      <c r="DJ256" s="238">
        <f t="shared" si="233"/>
        <v>28991.549985505873</v>
      </c>
      <c r="DK256" s="238">
        <f t="shared" si="233"/>
        <v>1196.6542211421552</v>
      </c>
      <c r="DL256" s="238">
        <f t="shared" si="233"/>
        <v>1126.199334518031</v>
      </c>
      <c r="DM256" s="238">
        <f t="shared" si="233"/>
        <v>70.454886624124143</v>
      </c>
      <c r="DN256" s="238">
        <f t="shared" si="233"/>
        <v>885474.07392461435</v>
      </c>
      <c r="DP256" s="3">
        <f t="shared" si="273"/>
        <v>6177</v>
      </c>
      <c r="DQ256" s="237">
        <v>204</v>
      </c>
      <c r="DR256" s="238">
        <f t="shared" si="274"/>
        <v>0</v>
      </c>
      <c r="DS256" s="238">
        <f t="shared" si="275"/>
        <v>0</v>
      </c>
      <c r="DT256" s="238">
        <f t="shared" si="33"/>
        <v>0</v>
      </c>
      <c r="DU256" s="238">
        <f t="shared" si="276"/>
        <v>0</v>
      </c>
      <c r="DV256" s="239">
        <f t="shared" si="287"/>
        <v>0</v>
      </c>
      <c r="DX256" s="241">
        <f t="shared" si="236"/>
        <v>5.5499999999999994E-2</v>
      </c>
      <c r="DY256" s="241">
        <f t="shared" si="277"/>
        <v>4.6249999999999998E-3</v>
      </c>
      <c r="DZ256" s="237">
        <v>204</v>
      </c>
      <c r="EA256" s="242">
        <f t="shared" si="288"/>
        <v>0</v>
      </c>
      <c r="EB256" s="242">
        <f t="shared" si="289"/>
        <v>0</v>
      </c>
      <c r="EC256" s="242">
        <f t="shared" si="34"/>
        <v>0</v>
      </c>
      <c r="ED256" s="242">
        <f t="shared" si="240"/>
        <v>0</v>
      </c>
      <c r="EE256" s="243">
        <f t="shared" si="278"/>
        <v>0</v>
      </c>
      <c r="EF256" s="248"/>
      <c r="EG256" s="241">
        <f t="shared" si="237"/>
        <v>6.4599999999999991E-2</v>
      </c>
      <c r="EH256" s="241">
        <f t="shared" si="279"/>
        <v>5.3833333333333329E-3</v>
      </c>
      <c r="EI256" s="237">
        <v>204</v>
      </c>
      <c r="EJ256" s="242">
        <f t="shared" si="290"/>
        <v>0</v>
      </c>
      <c r="EK256" s="242">
        <f t="shared" si="291"/>
        <v>0</v>
      </c>
      <c r="EL256" s="242">
        <f t="shared" si="36"/>
        <v>0</v>
      </c>
      <c r="EM256" s="242">
        <f t="shared" si="241"/>
        <v>0</v>
      </c>
      <c r="EN256" s="243">
        <f t="shared" si="280"/>
        <v>0</v>
      </c>
      <c r="EO256" s="248"/>
      <c r="EP256" s="241">
        <f t="shared" si="238"/>
        <v>3.4599999999999999E-2</v>
      </c>
      <c r="EQ256" s="241">
        <f t="shared" si="281"/>
        <v>2.8833333333333332E-3</v>
      </c>
      <c r="ER256" s="237">
        <v>204</v>
      </c>
      <c r="ES256" s="242">
        <f t="shared" si="292"/>
        <v>0</v>
      </c>
      <c r="ET256" s="242">
        <f t="shared" si="293"/>
        <v>0</v>
      </c>
      <c r="EU256" s="242">
        <f t="shared" si="38"/>
        <v>0</v>
      </c>
      <c r="EV256" s="242">
        <f t="shared" si="242"/>
        <v>0</v>
      </c>
      <c r="EW256" s="243">
        <f t="shared" si="282"/>
        <v>0</v>
      </c>
    </row>
    <row r="257" spans="1:153" ht="14.25" customHeight="1" thickBot="1" x14ac:dyDescent="0.25">
      <c r="A257" s="3">
        <f t="shared" si="243"/>
        <v>6207</v>
      </c>
      <c r="B257" s="237">
        <v>205</v>
      </c>
      <c r="C257" s="238">
        <f t="shared" si="244"/>
        <v>-2.1177272771329939E-10</v>
      </c>
      <c r="D257" s="238">
        <f t="shared" si="5"/>
        <v>0</v>
      </c>
      <c r="E257" s="238">
        <f t="shared" si="6"/>
        <v>4.8825378889455021E-13</v>
      </c>
      <c r="F257" s="238">
        <f t="shared" si="7"/>
        <v>-4.8825378889455021E-13</v>
      </c>
      <c r="G257" s="239">
        <f t="shared" si="245"/>
        <v>603887.43406298594</v>
      </c>
      <c r="I257" s="240">
        <f>VLOOKUP(K257,[2]תחזיות!$B$4:$H$1000,5)</f>
        <v>1.2996762500000106E-2</v>
      </c>
      <c r="J257" s="134">
        <f t="shared" si="8"/>
        <v>1.0830635416666755E-3</v>
      </c>
      <c r="K257" s="237">
        <v>205</v>
      </c>
      <c r="L257" s="242">
        <f t="shared" si="246"/>
        <v>1.4291638753678855E-12</v>
      </c>
      <c r="M257" s="242">
        <f t="shared" si="44"/>
        <v>-5.8493266733637667E-14</v>
      </c>
      <c r="N257" s="242">
        <f t="shared" si="9"/>
        <v>-6.0709794040342486E-14</v>
      </c>
      <c r="O257" s="242">
        <f t="shared" si="10"/>
        <v>2.2165273067048209E-15</v>
      </c>
      <c r="P257" s="243">
        <f t="shared" si="247"/>
        <v>46694.445430845924</v>
      </c>
      <c r="Q257" s="244"/>
      <c r="R257" s="240">
        <f>VLOOKUP(T257,[2]תחזיות!$B$4:$H$1000,7)</f>
        <v>2.2094496250000178E-2</v>
      </c>
      <c r="S257" s="134">
        <f t="shared" si="11"/>
        <v>1.8412080208333483E-3</v>
      </c>
      <c r="T257" s="237">
        <v>205</v>
      </c>
      <c r="U257" s="242">
        <f t="shared" si="248"/>
        <v>0</v>
      </c>
      <c r="V257" s="242">
        <f t="shared" si="47"/>
        <v>0</v>
      </c>
      <c r="W257" s="242">
        <f t="shared" si="12"/>
        <v>0</v>
      </c>
      <c r="X257" s="242">
        <f t="shared" si="48"/>
        <v>0</v>
      </c>
      <c r="Y257" s="243">
        <f t="shared" si="249"/>
        <v>49536.076503111522</v>
      </c>
      <c r="Z257" s="245"/>
      <c r="AA257" s="240">
        <f>VLOOKUP(AC257,[2]תחזיות!$B$4:$H$1000,6)</f>
        <v>1.1815238636363731E-2</v>
      </c>
      <c r="AB257" s="134">
        <f t="shared" si="13"/>
        <v>9.8460321969697753E-4</v>
      </c>
      <c r="AC257" s="237">
        <v>205</v>
      </c>
      <c r="AD257" s="242">
        <f t="shared" si="250"/>
        <v>0</v>
      </c>
      <c r="AE257" s="242">
        <f t="shared" si="51"/>
        <v>0</v>
      </c>
      <c r="AF257" s="242">
        <f t="shared" si="14"/>
        <v>0</v>
      </c>
      <c r="AG257" s="242">
        <f t="shared" si="52"/>
        <v>0</v>
      </c>
      <c r="AH257" s="243">
        <f t="shared" si="251"/>
        <v>46342.141217469514</v>
      </c>
      <c r="AI257" s="245"/>
      <c r="AJ257" s="241">
        <f t="shared" si="234"/>
        <v>4.8320000000000002E-2</v>
      </c>
      <c r="AK257" s="241">
        <f t="shared" si="252"/>
        <v>4.0266666666666671E-3</v>
      </c>
      <c r="AL257" s="240">
        <f>VLOOKUP(AN257,[2]תחזיות!$B$4:$H$1000,5)</f>
        <v>1.2996762500000106E-2</v>
      </c>
      <c r="AM257" s="134">
        <f t="shared" si="239"/>
        <v>1.0830635416666755E-3</v>
      </c>
      <c r="AN257" s="237">
        <v>205</v>
      </c>
      <c r="AO257" s="242">
        <f t="shared" si="253"/>
        <v>0</v>
      </c>
      <c r="AP257" s="242">
        <f t="shared" si="283"/>
        <v>0</v>
      </c>
      <c r="AQ257" s="242">
        <f t="shared" si="16"/>
        <v>0</v>
      </c>
      <c r="AR257" s="242">
        <f t="shared" si="254"/>
        <v>0</v>
      </c>
      <c r="AS257" s="243">
        <f t="shared" si="255"/>
        <v>0</v>
      </c>
      <c r="AT257" s="244"/>
      <c r="AU257" s="241">
        <f t="shared" si="235"/>
        <v>5.7620000000000005E-2</v>
      </c>
      <c r="AV257" s="241">
        <f t="shared" si="256"/>
        <v>4.8016666666666668E-3</v>
      </c>
      <c r="AW257" s="240">
        <f>VLOOKUP(AY257,[2]תחזיות!$B$4:$H$1000,7)</f>
        <v>2.2094496250000178E-2</v>
      </c>
      <c r="AX257" s="134">
        <f t="shared" si="17"/>
        <v>1.8412080208333483E-3</v>
      </c>
      <c r="AY257" s="237">
        <v>205</v>
      </c>
      <c r="AZ257" s="242">
        <f t="shared" si="257"/>
        <v>0</v>
      </c>
      <c r="BA257" s="242">
        <f t="shared" si="284"/>
        <v>0</v>
      </c>
      <c r="BB257" s="242">
        <f t="shared" si="18"/>
        <v>0</v>
      </c>
      <c r="BC257" s="242">
        <f t="shared" si="258"/>
        <v>0</v>
      </c>
      <c r="BD257" s="243">
        <f t="shared" si="259"/>
        <v>0</v>
      </c>
      <c r="BE257" s="245"/>
      <c r="BF257" s="245"/>
      <c r="BG257" s="245"/>
      <c r="BH257" s="240">
        <f>VLOOKUP(BJ257,[2]תחזיות!$B$4:$H$1000,6)</f>
        <v>1.1815238636363731E-2</v>
      </c>
      <c r="BI257" s="134">
        <f t="shared" si="19"/>
        <v>9.8460321969697753E-4</v>
      </c>
      <c r="BJ257" s="237">
        <v>205</v>
      </c>
      <c r="BK257" s="242">
        <f t="shared" si="260"/>
        <v>0</v>
      </c>
      <c r="BL257" s="242">
        <f t="shared" si="285"/>
        <v>0</v>
      </c>
      <c r="BM257" s="242">
        <f t="shared" si="20"/>
        <v>0</v>
      </c>
      <c r="BN257" s="242">
        <f t="shared" si="65"/>
        <v>0</v>
      </c>
      <c r="BO257" s="243">
        <f t="shared" si="261"/>
        <v>0</v>
      </c>
      <c r="BP257" s="245"/>
      <c r="BQ257" s="246">
        <f>VLOOKUP(BT257,[2]תחזיות!$B$4:$E$1000,2)</f>
        <v>3.935487999999987E-2</v>
      </c>
      <c r="BR257" s="134">
        <f t="shared" si="21"/>
        <v>2.862906666666656E-3</v>
      </c>
      <c r="BS257" s="3">
        <f t="shared" si="262"/>
        <v>6207</v>
      </c>
      <c r="BT257" s="237">
        <v>205</v>
      </c>
      <c r="BU257" s="238">
        <f t="shared" si="263"/>
        <v>28626.622272554428</v>
      </c>
      <c r="BV257" s="238">
        <f t="shared" si="264"/>
        <v>1235.9287452659353</v>
      </c>
      <c r="BW257" s="238">
        <f t="shared" si="22"/>
        <v>1153.973397517691</v>
      </c>
      <c r="BX257" s="238">
        <f t="shared" si="23"/>
        <v>81.95534774824425</v>
      </c>
      <c r="BY257" s="239">
        <f t="shared" si="265"/>
        <v>242324.21775781171</v>
      </c>
      <c r="CA257" s="246">
        <f>VLOOKUP(CD257,[2]תחזיות!$B$4:$E$1000,4)</f>
        <v>5.1948441599999833E-2</v>
      </c>
      <c r="CB257" s="134">
        <f t="shared" si="24"/>
        <v>3.9123701333333193E-3</v>
      </c>
      <c r="CC257" s="3">
        <f t="shared" si="266"/>
        <v>6207</v>
      </c>
      <c r="CD257" s="237">
        <v>205</v>
      </c>
      <c r="CE257" s="238">
        <f t="shared" si="267"/>
        <v>30707.726369361393</v>
      </c>
      <c r="CF257" s="238">
        <f t="shared" si="268"/>
        <v>1342.9979748680823</v>
      </c>
      <c r="CG257" s="238">
        <f t="shared" si="25"/>
        <v>1222.8579833580209</v>
      </c>
      <c r="CH257" s="238">
        <f t="shared" si="26"/>
        <v>120.13999151006152</v>
      </c>
      <c r="CI257" s="239">
        <f t="shared" si="269"/>
        <v>259897.95877224786</v>
      </c>
      <c r="CJ257" s="1"/>
      <c r="CK257" s="246">
        <f>VLOOKUP(CN257,[2]תחזיות!$B$4:$E$1000,3)</f>
        <v>3.4221634782608583E-2</v>
      </c>
      <c r="CL257" s="134">
        <f t="shared" si="27"/>
        <v>2.4351362318840485E-3</v>
      </c>
      <c r="CM257" s="3">
        <f t="shared" si="270"/>
        <v>6207</v>
      </c>
      <c r="CN257" s="237">
        <v>205</v>
      </c>
      <c r="CO257" s="238">
        <f t="shared" si="271"/>
        <v>27865.350650988054</v>
      </c>
      <c r="CP257" s="238">
        <f t="shared" si="286"/>
        <v>1196.7273880474493</v>
      </c>
      <c r="CQ257" s="238">
        <f t="shared" si="28"/>
        <v>1128.8714630630745</v>
      </c>
      <c r="CR257" s="238">
        <f t="shared" si="29"/>
        <v>67.855924984374766</v>
      </c>
      <c r="CS257" s="239">
        <f t="shared" si="272"/>
        <v>236441.22603220635</v>
      </c>
      <c r="CT257" s="1"/>
      <c r="CU257" s="237">
        <v>205</v>
      </c>
      <c r="CV257" s="238">
        <f t="shared" si="231"/>
        <v>28626.622272554217</v>
      </c>
      <c r="CW257" s="238">
        <f t="shared" si="231"/>
        <v>1235.9287452659353</v>
      </c>
      <c r="CX257" s="238">
        <f t="shared" si="231"/>
        <v>1153.9733975176914</v>
      </c>
      <c r="CY257" s="238">
        <f t="shared" si="231"/>
        <v>81.955347748243767</v>
      </c>
      <c r="CZ257" s="238">
        <f t="shared" si="231"/>
        <v>892906.09725164354</v>
      </c>
      <c r="DB257" s="237">
        <v>205</v>
      </c>
      <c r="DC257" s="238">
        <f t="shared" si="232"/>
        <v>30707.726369361182</v>
      </c>
      <c r="DD257" s="238">
        <f t="shared" si="232"/>
        <v>1342.9979748680823</v>
      </c>
      <c r="DE257" s="238">
        <f t="shared" si="232"/>
        <v>1222.8579833580213</v>
      </c>
      <c r="DF257" s="238">
        <f t="shared" si="232"/>
        <v>120.13999151006104</v>
      </c>
      <c r="DG257" s="238">
        <f t="shared" si="232"/>
        <v>913321.46933834534</v>
      </c>
      <c r="DH257" s="247"/>
      <c r="DI257" s="237">
        <v>205</v>
      </c>
      <c r="DJ257" s="238">
        <f t="shared" si="233"/>
        <v>27865.350650987843</v>
      </c>
      <c r="DK257" s="238">
        <f t="shared" si="233"/>
        <v>1196.7273880474493</v>
      </c>
      <c r="DL257" s="238">
        <f t="shared" si="233"/>
        <v>1128.871463063075</v>
      </c>
      <c r="DM257" s="238">
        <f t="shared" si="233"/>
        <v>67.855924984374283</v>
      </c>
      <c r="DN257" s="238">
        <f t="shared" si="233"/>
        <v>886670.80131266173</v>
      </c>
      <c r="DP257" s="3">
        <f t="shared" si="273"/>
        <v>6207</v>
      </c>
      <c r="DQ257" s="237">
        <v>205</v>
      </c>
      <c r="DR257" s="238">
        <f t="shared" si="274"/>
        <v>0</v>
      </c>
      <c r="DS257" s="238">
        <f t="shared" si="275"/>
        <v>0</v>
      </c>
      <c r="DT257" s="238">
        <f t="shared" si="33"/>
        <v>0</v>
      </c>
      <c r="DU257" s="238">
        <f t="shared" si="276"/>
        <v>0</v>
      </c>
      <c r="DV257" s="239">
        <f t="shared" si="287"/>
        <v>0</v>
      </c>
      <c r="DX257" s="241">
        <f t="shared" si="236"/>
        <v>5.5499999999999994E-2</v>
      </c>
      <c r="DY257" s="241">
        <f t="shared" si="277"/>
        <v>4.6249999999999998E-3</v>
      </c>
      <c r="DZ257" s="237">
        <v>205</v>
      </c>
      <c r="EA257" s="242">
        <f t="shared" si="288"/>
        <v>0</v>
      </c>
      <c r="EB257" s="242">
        <f t="shared" si="289"/>
        <v>0</v>
      </c>
      <c r="EC257" s="242">
        <f t="shared" si="34"/>
        <v>0</v>
      </c>
      <c r="ED257" s="242">
        <f t="shared" si="240"/>
        <v>0</v>
      </c>
      <c r="EE257" s="243">
        <f t="shared" si="278"/>
        <v>0</v>
      </c>
      <c r="EF257" s="248"/>
      <c r="EG257" s="241">
        <f t="shared" si="237"/>
        <v>6.4599999999999991E-2</v>
      </c>
      <c r="EH257" s="241">
        <f t="shared" si="279"/>
        <v>5.3833333333333329E-3</v>
      </c>
      <c r="EI257" s="237">
        <v>205</v>
      </c>
      <c r="EJ257" s="242">
        <f t="shared" si="290"/>
        <v>0</v>
      </c>
      <c r="EK257" s="242">
        <f t="shared" si="291"/>
        <v>0</v>
      </c>
      <c r="EL257" s="242">
        <f t="shared" si="36"/>
        <v>0</v>
      </c>
      <c r="EM257" s="242">
        <f t="shared" si="241"/>
        <v>0</v>
      </c>
      <c r="EN257" s="243">
        <f t="shared" si="280"/>
        <v>0</v>
      </c>
      <c r="EO257" s="248"/>
      <c r="EP257" s="241">
        <f t="shared" si="238"/>
        <v>3.4599999999999999E-2</v>
      </c>
      <c r="EQ257" s="241">
        <f t="shared" si="281"/>
        <v>2.8833333333333332E-3</v>
      </c>
      <c r="ER257" s="237">
        <v>205</v>
      </c>
      <c r="ES257" s="242">
        <f t="shared" si="292"/>
        <v>0</v>
      </c>
      <c r="ET257" s="242">
        <f t="shared" si="293"/>
        <v>0</v>
      </c>
      <c r="EU257" s="242">
        <f t="shared" si="38"/>
        <v>0</v>
      </c>
      <c r="EV257" s="242">
        <f t="shared" si="242"/>
        <v>0</v>
      </c>
      <c r="EW257" s="243">
        <f t="shared" si="282"/>
        <v>0</v>
      </c>
    </row>
    <row r="258" spans="1:153" ht="14.25" customHeight="1" thickBot="1" x14ac:dyDescent="0.25">
      <c r="A258" s="3">
        <f t="shared" si="243"/>
        <v>6238</v>
      </c>
      <c r="B258" s="237">
        <v>206</v>
      </c>
      <c r="C258" s="238">
        <f t="shared" si="244"/>
        <v>-2.1226098150219393E-10</v>
      </c>
      <c r="D258" s="238">
        <f t="shared" si="5"/>
        <v>0</v>
      </c>
      <c r="E258" s="238">
        <f t="shared" si="6"/>
        <v>4.8937948513005705E-13</v>
      </c>
      <c r="F258" s="238">
        <f t="shared" si="7"/>
        <v>-4.8937948513005705E-13</v>
      </c>
      <c r="G258" s="239">
        <f t="shared" si="245"/>
        <v>603887.43406298594</v>
      </c>
      <c r="I258" s="240">
        <f>VLOOKUP(K258,[2]תחזיות!$B$4:$H$1000,5)</f>
        <v>1.2996781000000106E-2</v>
      </c>
      <c r="J258" s="134">
        <f t="shared" si="8"/>
        <v>1.0830650833333422E-3</v>
      </c>
      <c r="K258" s="237">
        <v>206</v>
      </c>
      <c r="L258" s="242">
        <f t="shared" si="246"/>
        <v>1.4914872995581418E-12</v>
      </c>
      <c r="M258" s="242">
        <f t="shared" si="44"/>
        <v>-5.8556618748446963E-14</v>
      </c>
      <c r="N258" s="242">
        <f t="shared" si="9"/>
        <v>-6.0869805069520936E-14</v>
      </c>
      <c r="O258" s="242">
        <f t="shared" si="10"/>
        <v>2.3131863210739685E-15</v>
      </c>
      <c r="P258" s="243">
        <f t="shared" si="247"/>
        <v>46694.445430845924</v>
      </c>
      <c r="Q258" s="244"/>
      <c r="R258" s="240">
        <f>VLOOKUP(T258,[2]תחזיות!$B$4:$H$1000,7)</f>
        <v>2.2094527700000182E-2</v>
      </c>
      <c r="S258" s="134">
        <f t="shared" si="11"/>
        <v>1.8412106416666818E-3</v>
      </c>
      <c r="T258" s="237">
        <v>206</v>
      </c>
      <c r="U258" s="242">
        <f t="shared" si="248"/>
        <v>0</v>
      </c>
      <c r="V258" s="242">
        <f t="shared" si="47"/>
        <v>0</v>
      </c>
      <c r="W258" s="242">
        <f t="shared" si="12"/>
        <v>0</v>
      </c>
      <c r="X258" s="242">
        <f t="shared" si="48"/>
        <v>0</v>
      </c>
      <c r="Y258" s="243">
        <f t="shared" si="249"/>
        <v>49536.076503111522</v>
      </c>
      <c r="Z258" s="245"/>
      <c r="AA258" s="240">
        <f>VLOOKUP(AC258,[2]תחזיות!$B$4:$H$1000,6)</f>
        <v>1.1815255454545551E-2</v>
      </c>
      <c r="AB258" s="134">
        <f t="shared" si="13"/>
        <v>9.846046212121293E-4</v>
      </c>
      <c r="AC258" s="237">
        <v>206</v>
      </c>
      <c r="AD258" s="242">
        <f t="shared" si="250"/>
        <v>0</v>
      </c>
      <c r="AE258" s="242">
        <f t="shared" si="51"/>
        <v>0</v>
      </c>
      <c r="AF258" s="242">
        <f t="shared" si="14"/>
        <v>0</v>
      </c>
      <c r="AG258" s="242">
        <f t="shared" si="52"/>
        <v>0</v>
      </c>
      <c r="AH258" s="243">
        <f t="shared" si="251"/>
        <v>46342.141217469514</v>
      </c>
      <c r="AI258" s="245"/>
      <c r="AJ258" s="241">
        <f t="shared" si="234"/>
        <v>4.8320000000000002E-2</v>
      </c>
      <c r="AK258" s="241">
        <f t="shared" si="252"/>
        <v>4.0266666666666671E-3</v>
      </c>
      <c r="AL258" s="240">
        <f>VLOOKUP(AN258,[2]תחזיות!$B$4:$H$1000,5)</f>
        <v>1.2996781000000106E-2</v>
      </c>
      <c r="AM258" s="134">
        <f t="shared" si="239"/>
        <v>1.0830650833333422E-3</v>
      </c>
      <c r="AN258" s="237">
        <v>206</v>
      </c>
      <c r="AO258" s="242">
        <f t="shared" si="253"/>
        <v>0</v>
      </c>
      <c r="AP258" s="242">
        <f t="shared" si="283"/>
        <v>0</v>
      </c>
      <c r="AQ258" s="242">
        <f t="shared" si="16"/>
        <v>0</v>
      </c>
      <c r="AR258" s="242">
        <f t="shared" si="254"/>
        <v>0</v>
      </c>
      <c r="AS258" s="243">
        <f t="shared" si="255"/>
        <v>0</v>
      </c>
      <c r="AT258" s="244"/>
      <c r="AU258" s="241">
        <f t="shared" si="235"/>
        <v>5.7620000000000005E-2</v>
      </c>
      <c r="AV258" s="241">
        <f t="shared" si="256"/>
        <v>4.8016666666666668E-3</v>
      </c>
      <c r="AW258" s="240">
        <f>VLOOKUP(AY258,[2]תחזיות!$B$4:$H$1000,7)</f>
        <v>2.2094527700000182E-2</v>
      </c>
      <c r="AX258" s="134">
        <f t="shared" si="17"/>
        <v>1.8412106416666818E-3</v>
      </c>
      <c r="AY258" s="237">
        <v>206</v>
      </c>
      <c r="AZ258" s="242">
        <f t="shared" si="257"/>
        <v>0</v>
      </c>
      <c r="BA258" s="242">
        <f t="shared" si="284"/>
        <v>0</v>
      </c>
      <c r="BB258" s="242">
        <f t="shared" si="18"/>
        <v>0</v>
      </c>
      <c r="BC258" s="242">
        <f t="shared" si="258"/>
        <v>0</v>
      </c>
      <c r="BD258" s="243">
        <f t="shared" si="259"/>
        <v>0</v>
      </c>
      <c r="BE258" s="245"/>
      <c r="BF258" s="245"/>
      <c r="BG258" s="245"/>
      <c r="BH258" s="240">
        <f>VLOOKUP(BJ258,[2]תחזיות!$B$4:$H$1000,6)</f>
        <v>1.1815255454545551E-2</v>
      </c>
      <c r="BI258" s="134">
        <f t="shared" si="19"/>
        <v>9.846046212121293E-4</v>
      </c>
      <c r="BJ258" s="237">
        <v>206</v>
      </c>
      <c r="BK258" s="242">
        <f t="shared" si="260"/>
        <v>0</v>
      </c>
      <c r="BL258" s="242">
        <f t="shared" si="285"/>
        <v>0</v>
      </c>
      <c r="BM258" s="242">
        <f t="shared" si="20"/>
        <v>0</v>
      </c>
      <c r="BN258" s="242">
        <f t="shared" si="65"/>
        <v>0</v>
      </c>
      <c r="BO258" s="243">
        <f t="shared" si="261"/>
        <v>0</v>
      </c>
      <c r="BP258" s="245"/>
      <c r="BQ258" s="246">
        <f>VLOOKUP(BT258,[2]תחזיות!$B$4:$E$1000,2)</f>
        <v>3.942317999999987E-2</v>
      </c>
      <c r="BR258" s="134">
        <f t="shared" si="21"/>
        <v>2.8685983333333227E-3</v>
      </c>
      <c r="BS258" s="3">
        <f t="shared" si="262"/>
        <v>6238</v>
      </c>
      <c r="BT258" s="237">
        <v>206</v>
      </c>
      <c r="BU258" s="238">
        <f t="shared" si="263"/>
        <v>27472.648875036739</v>
      </c>
      <c r="BV258" s="238">
        <f t="shared" si="264"/>
        <v>1236.0120376497641</v>
      </c>
      <c r="BW258" s="238">
        <f t="shared" si="22"/>
        <v>1157.2040428745822</v>
      </c>
      <c r="BX258" s="238">
        <f t="shared" si="23"/>
        <v>78.807994775181967</v>
      </c>
      <c r="BY258" s="239">
        <f t="shared" si="265"/>
        <v>243560.22979546146</v>
      </c>
      <c r="CA258" s="246">
        <f>VLOOKUP(CD258,[2]תחזיות!$B$4:$E$1000,4)</f>
        <v>5.2038597599999833E-2</v>
      </c>
      <c r="CB258" s="134">
        <f t="shared" si="24"/>
        <v>3.91988313333332E-3</v>
      </c>
      <c r="CC258" s="3">
        <f t="shared" si="266"/>
        <v>6238</v>
      </c>
      <c r="CD258" s="237">
        <v>206</v>
      </c>
      <c r="CE258" s="238">
        <f t="shared" si="267"/>
        <v>29484.868386003371</v>
      </c>
      <c r="CF258" s="238">
        <f t="shared" si="268"/>
        <v>1343.1168589462152</v>
      </c>
      <c r="CG258" s="238">
        <f t="shared" si="25"/>
        <v>1227.5396206713676</v>
      </c>
      <c r="CH258" s="238">
        <f t="shared" si="26"/>
        <v>115.57723827484745</v>
      </c>
      <c r="CI258" s="239">
        <f t="shared" si="269"/>
        <v>261241.07563119408</v>
      </c>
      <c r="CJ258" s="1"/>
      <c r="CK258" s="246">
        <f>VLOOKUP(CN258,[2]תחזיות!$B$4:$E$1000,3)</f>
        <v>3.4281026086956413E-2</v>
      </c>
      <c r="CL258" s="134">
        <f t="shared" si="27"/>
        <v>2.4400855072463676E-3</v>
      </c>
      <c r="CM258" s="3">
        <f t="shared" si="270"/>
        <v>6238</v>
      </c>
      <c r="CN258" s="237">
        <v>206</v>
      </c>
      <c r="CO258" s="238">
        <f t="shared" si="271"/>
        <v>26736.479187924979</v>
      </c>
      <c r="CP258" s="238">
        <f t="shared" si="286"/>
        <v>1196.7976595641999</v>
      </c>
      <c r="CQ258" s="238">
        <f t="shared" si="28"/>
        <v>1131.5583641829501</v>
      </c>
      <c r="CR258" s="238">
        <f t="shared" si="29"/>
        <v>65.239295381249875</v>
      </c>
      <c r="CS258" s="239">
        <f t="shared" si="272"/>
        <v>237638.02369177056</v>
      </c>
      <c r="CT258" s="1"/>
      <c r="CU258" s="237">
        <v>206</v>
      </c>
      <c r="CV258" s="238">
        <f t="shared" si="231"/>
        <v>27472.648875036528</v>
      </c>
      <c r="CW258" s="238">
        <f t="shared" si="231"/>
        <v>1236.0120376497641</v>
      </c>
      <c r="CX258" s="238">
        <f t="shared" si="231"/>
        <v>1157.2040428745827</v>
      </c>
      <c r="CY258" s="238">
        <f t="shared" si="231"/>
        <v>78.807994775181484</v>
      </c>
      <c r="CZ258" s="238">
        <f t="shared" si="231"/>
        <v>894142.10928929329</v>
      </c>
      <c r="DB258" s="237">
        <v>206</v>
      </c>
      <c r="DC258" s="238">
        <f t="shared" si="232"/>
        <v>29484.86838600316</v>
      </c>
      <c r="DD258" s="238">
        <f t="shared" si="232"/>
        <v>1343.1168589462152</v>
      </c>
      <c r="DE258" s="238">
        <f t="shared" si="232"/>
        <v>1227.5396206713681</v>
      </c>
      <c r="DF258" s="238">
        <f t="shared" si="232"/>
        <v>115.57723827484696</v>
      </c>
      <c r="DG258" s="238">
        <f t="shared" si="232"/>
        <v>914664.5861972915</v>
      </c>
      <c r="DH258" s="247"/>
      <c r="DI258" s="237">
        <v>206</v>
      </c>
      <c r="DJ258" s="238">
        <f t="shared" si="233"/>
        <v>26736.479187924768</v>
      </c>
      <c r="DK258" s="238">
        <f t="shared" si="233"/>
        <v>1196.7976595641999</v>
      </c>
      <c r="DL258" s="238">
        <f t="shared" si="233"/>
        <v>1131.5583641829505</v>
      </c>
      <c r="DM258" s="238">
        <f t="shared" si="233"/>
        <v>65.239295381249391</v>
      </c>
      <c r="DN258" s="238">
        <f t="shared" si="233"/>
        <v>887867.59897222603</v>
      </c>
      <c r="DP258" s="3">
        <f t="shared" si="273"/>
        <v>6238</v>
      </c>
      <c r="DQ258" s="237">
        <v>206</v>
      </c>
      <c r="DR258" s="238">
        <f t="shared" si="274"/>
        <v>0</v>
      </c>
      <c r="DS258" s="238">
        <f t="shared" si="275"/>
        <v>0</v>
      </c>
      <c r="DT258" s="238">
        <f t="shared" si="33"/>
        <v>0</v>
      </c>
      <c r="DU258" s="238">
        <f t="shared" si="276"/>
        <v>0</v>
      </c>
      <c r="DV258" s="239">
        <f t="shared" si="287"/>
        <v>0</v>
      </c>
      <c r="DX258" s="241">
        <f t="shared" si="236"/>
        <v>5.5499999999999994E-2</v>
      </c>
      <c r="DY258" s="241">
        <f t="shared" si="277"/>
        <v>4.6249999999999998E-3</v>
      </c>
      <c r="DZ258" s="237">
        <v>206</v>
      </c>
      <c r="EA258" s="242">
        <f t="shared" si="288"/>
        <v>0</v>
      </c>
      <c r="EB258" s="242">
        <f t="shared" si="289"/>
        <v>0</v>
      </c>
      <c r="EC258" s="242">
        <f t="shared" si="34"/>
        <v>0</v>
      </c>
      <c r="ED258" s="242">
        <f t="shared" si="240"/>
        <v>0</v>
      </c>
      <c r="EE258" s="243">
        <f t="shared" si="278"/>
        <v>0</v>
      </c>
      <c r="EF258" s="248"/>
      <c r="EG258" s="241">
        <f t="shared" si="237"/>
        <v>6.4599999999999991E-2</v>
      </c>
      <c r="EH258" s="241">
        <f t="shared" si="279"/>
        <v>5.3833333333333329E-3</v>
      </c>
      <c r="EI258" s="237">
        <v>206</v>
      </c>
      <c r="EJ258" s="242">
        <f t="shared" si="290"/>
        <v>0</v>
      </c>
      <c r="EK258" s="242">
        <f t="shared" si="291"/>
        <v>0</v>
      </c>
      <c r="EL258" s="242">
        <f t="shared" si="36"/>
        <v>0</v>
      </c>
      <c r="EM258" s="242">
        <f t="shared" si="241"/>
        <v>0</v>
      </c>
      <c r="EN258" s="243">
        <f t="shared" si="280"/>
        <v>0</v>
      </c>
      <c r="EO258" s="248"/>
      <c r="EP258" s="241">
        <f t="shared" si="238"/>
        <v>3.4599999999999999E-2</v>
      </c>
      <c r="EQ258" s="241">
        <f t="shared" si="281"/>
        <v>2.8833333333333332E-3</v>
      </c>
      <c r="ER258" s="237">
        <v>206</v>
      </c>
      <c r="ES258" s="242">
        <f t="shared" si="292"/>
        <v>0</v>
      </c>
      <c r="ET258" s="242">
        <f t="shared" si="293"/>
        <v>0</v>
      </c>
      <c r="EU258" s="242">
        <f t="shared" si="38"/>
        <v>0</v>
      </c>
      <c r="EV258" s="242">
        <f t="shared" si="242"/>
        <v>0</v>
      </c>
      <c r="EW258" s="243">
        <f t="shared" si="282"/>
        <v>0</v>
      </c>
    </row>
    <row r="259" spans="1:153" ht="14.25" customHeight="1" thickBot="1" x14ac:dyDescent="0.25">
      <c r="A259" s="3">
        <f t="shared" si="243"/>
        <v>6269</v>
      </c>
      <c r="B259" s="237">
        <v>207</v>
      </c>
      <c r="C259" s="238">
        <f t="shared" si="244"/>
        <v>-2.1275036098732398E-10</v>
      </c>
      <c r="D259" s="238">
        <f t="shared" si="5"/>
        <v>0</v>
      </c>
      <c r="E259" s="238">
        <f t="shared" si="6"/>
        <v>4.9050777672077349E-13</v>
      </c>
      <c r="F259" s="238">
        <f t="shared" si="7"/>
        <v>-4.9050777672077349E-13</v>
      </c>
      <c r="G259" s="239">
        <f t="shared" si="245"/>
        <v>603887.43406298594</v>
      </c>
      <c r="I259" s="240">
        <f>VLOOKUP(K259,[2]תחזיות!$B$4:$H$1000,5)</f>
        <v>1.2996799500000107E-2</v>
      </c>
      <c r="J259" s="134">
        <f t="shared" si="8"/>
        <v>1.0830666250000089E-3</v>
      </c>
      <c r="K259" s="237">
        <v>207</v>
      </c>
      <c r="L259" s="242">
        <f t="shared" si="246"/>
        <v>1.5540384107977665E-12</v>
      </c>
      <c r="M259" s="242">
        <f t="shared" si="44"/>
        <v>-5.8620039467886258E-14</v>
      </c>
      <c r="N259" s="242">
        <f t="shared" si="9"/>
        <v>-6.103023792907724E-14</v>
      </c>
      <c r="O259" s="242">
        <f t="shared" si="10"/>
        <v>2.4101984611909791E-15</v>
      </c>
      <c r="P259" s="243">
        <f t="shared" si="247"/>
        <v>46694.445430845924</v>
      </c>
      <c r="Q259" s="244"/>
      <c r="R259" s="240">
        <f>VLOOKUP(T259,[2]תחזיות!$B$4:$H$1000,7)</f>
        <v>2.2094559150000182E-2</v>
      </c>
      <c r="S259" s="134">
        <f t="shared" si="11"/>
        <v>1.8412132625000152E-3</v>
      </c>
      <c r="T259" s="237">
        <v>207</v>
      </c>
      <c r="U259" s="242">
        <f t="shared" si="248"/>
        <v>0</v>
      </c>
      <c r="V259" s="242">
        <f t="shared" si="47"/>
        <v>0</v>
      </c>
      <c r="W259" s="242">
        <f t="shared" si="12"/>
        <v>0</v>
      </c>
      <c r="X259" s="242">
        <f t="shared" si="48"/>
        <v>0</v>
      </c>
      <c r="Y259" s="243">
        <f t="shared" si="249"/>
        <v>49536.076503111522</v>
      </c>
      <c r="Z259" s="245"/>
      <c r="AA259" s="240">
        <f>VLOOKUP(AC259,[2]תחזיות!$B$4:$H$1000,6)</f>
        <v>1.1815272272727368E-2</v>
      </c>
      <c r="AB259" s="134">
        <f t="shared" si="13"/>
        <v>9.8460602272728063E-4</v>
      </c>
      <c r="AC259" s="237">
        <v>207</v>
      </c>
      <c r="AD259" s="242">
        <f t="shared" si="250"/>
        <v>0</v>
      </c>
      <c r="AE259" s="242">
        <f t="shared" si="51"/>
        <v>0</v>
      </c>
      <c r="AF259" s="242">
        <f t="shared" si="14"/>
        <v>0</v>
      </c>
      <c r="AG259" s="242">
        <f t="shared" si="52"/>
        <v>0</v>
      </c>
      <c r="AH259" s="243">
        <f t="shared" si="251"/>
        <v>46342.141217469514</v>
      </c>
      <c r="AI259" s="245"/>
      <c r="AJ259" s="241">
        <f t="shared" si="234"/>
        <v>4.8320000000000002E-2</v>
      </c>
      <c r="AK259" s="241">
        <f t="shared" si="252"/>
        <v>4.0266666666666671E-3</v>
      </c>
      <c r="AL259" s="240">
        <f>VLOOKUP(AN259,[2]תחזיות!$B$4:$H$1000,5)</f>
        <v>1.2996799500000107E-2</v>
      </c>
      <c r="AM259" s="134">
        <f t="shared" si="239"/>
        <v>1.0830666250000089E-3</v>
      </c>
      <c r="AN259" s="237">
        <v>207</v>
      </c>
      <c r="AO259" s="242">
        <f t="shared" si="253"/>
        <v>0</v>
      </c>
      <c r="AP259" s="242">
        <f t="shared" si="283"/>
        <v>0</v>
      </c>
      <c r="AQ259" s="242">
        <f t="shared" si="16"/>
        <v>0</v>
      </c>
      <c r="AR259" s="242">
        <f t="shared" si="254"/>
        <v>0</v>
      </c>
      <c r="AS259" s="243">
        <f t="shared" si="255"/>
        <v>0</v>
      </c>
      <c r="AT259" s="244"/>
      <c r="AU259" s="241">
        <f t="shared" si="235"/>
        <v>5.7620000000000005E-2</v>
      </c>
      <c r="AV259" s="241">
        <f t="shared" si="256"/>
        <v>4.8016666666666668E-3</v>
      </c>
      <c r="AW259" s="240">
        <f>VLOOKUP(AY259,[2]תחזיות!$B$4:$H$1000,7)</f>
        <v>2.2094559150000182E-2</v>
      </c>
      <c r="AX259" s="134">
        <f t="shared" si="17"/>
        <v>1.8412132625000152E-3</v>
      </c>
      <c r="AY259" s="237">
        <v>207</v>
      </c>
      <c r="AZ259" s="242">
        <f t="shared" si="257"/>
        <v>0</v>
      </c>
      <c r="BA259" s="242">
        <f t="shared" si="284"/>
        <v>0</v>
      </c>
      <c r="BB259" s="242">
        <f t="shared" si="18"/>
        <v>0</v>
      </c>
      <c r="BC259" s="242">
        <f t="shared" si="258"/>
        <v>0</v>
      </c>
      <c r="BD259" s="243">
        <f t="shared" si="259"/>
        <v>0</v>
      </c>
      <c r="BE259" s="245"/>
      <c r="BF259" s="245"/>
      <c r="BG259" s="245"/>
      <c r="BH259" s="240">
        <f>VLOOKUP(BJ259,[2]תחזיות!$B$4:$H$1000,6)</f>
        <v>1.1815272272727368E-2</v>
      </c>
      <c r="BI259" s="134">
        <f t="shared" si="19"/>
        <v>9.8460602272728063E-4</v>
      </c>
      <c r="BJ259" s="237">
        <v>207</v>
      </c>
      <c r="BK259" s="242">
        <f t="shared" si="260"/>
        <v>0</v>
      </c>
      <c r="BL259" s="242">
        <f t="shared" si="285"/>
        <v>0</v>
      </c>
      <c r="BM259" s="242">
        <f t="shared" si="20"/>
        <v>0</v>
      </c>
      <c r="BN259" s="242">
        <f t="shared" si="65"/>
        <v>0</v>
      </c>
      <c r="BO259" s="243">
        <f t="shared" si="261"/>
        <v>0</v>
      </c>
      <c r="BP259" s="245"/>
      <c r="BQ259" s="246">
        <f>VLOOKUP(BT259,[2]תחזיות!$B$4:$E$1000,2)</f>
        <v>3.9491479999999871E-2</v>
      </c>
      <c r="BR259" s="134">
        <f t="shared" si="21"/>
        <v>2.8742899999999894E-3</v>
      </c>
      <c r="BS259" s="3">
        <f t="shared" si="262"/>
        <v>6269</v>
      </c>
      <c r="BT259" s="237">
        <v>207</v>
      </c>
      <c r="BU259" s="238">
        <f t="shared" si="263"/>
        <v>26315.444832162157</v>
      </c>
      <c r="BV259" s="238">
        <f t="shared" si="264"/>
        <v>1236.0919011995645</v>
      </c>
      <c r="BW259" s="238">
        <f t="shared" si="22"/>
        <v>1160.4536812729293</v>
      </c>
      <c r="BX259" s="238">
        <f t="shared" si="23"/>
        <v>75.638219926635088</v>
      </c>
      <c r="BY259" s="239">
        <f t="shared" si="265"/>
        <v>244796.32169666103</v>
      </c>
      <c r="CA259" s="246">
        <f>VLOOKUP(CD259,[2]תחזיות!$B$4:$E$1000,4)</f>
        <v>5.2128753599999834E-2</v>
      </c>
      <c r="CB259" s="134">
        <f t="shared" si="24"/>
        <v>3.9273961333333197E-3</v>
      </c>
      <c r="CC259" s="3">
        <f t="shared" si="266"/>
        <v>6269</v>
      </c>
      <c r="CD259" s="237">
        <v>207</v>
      </c>
      <c r="CE259" s="238">
        <f t="shared" si="267"/>
        <v>28257.328765332004</v>
      </c>
      <c r="CF259" s="238">
        <f t="shared" si="268"/>
        <v>1343.2308707924158</v>
      </c>
      <c r="CG259" s="238">
        <f t="shared" si="25"/>
        <v>1232.2531470611225</v>
      </c>
      <c r="CH259" s="238">
        <f t="shared" si="26"/>
        <v>110.9777237312933</v>
      </c>
      <c r="CI259" s="239">
        <f t="shared" si="269"/>
        <v>262584.30650198652</v>
      </c>
      <c r="CJ259" s="1"/>
      <c r="CK259" s="246">
        <f>VLOOKUP(CN259,[2]תחזיות!$B$4:$E$1000,3)</f>
        <v>3.4340417391304237E-2</v>
      </c>
      <c r="CL259" s="134">
        <f t="shared" si="27"/>
        <v>2.4450347826086862E-3</v>
      </c>
      <c r="CM259" s="3">
        <f t="shared" si="270"/>
        <v>6269</v>
      </c>
      <c r="CN259" s="237">
        <v>207</v>
      </c>
      <c r="CO259" s="238">
        <f t="shared" si="271"/>
        <v>25604.920823742028</v>
      </c>
      <c r="CP259" s="238">
        <f t="shared" si="286"/>
        <v>1196.8650330370519</v>
      </c>
      <c r="CQ259" s="238">
        <f t="shared" si="28"/>
        <v>1134.2601110170613</v>
      </c>
      <c r="CR259" s="238">
        <f t="shared" si="29"/>
        <v>62.60492201999071</v>
      </c>
      <c r="CS259" s="239">
        <f t="shared" si="272"/>
        <v>238834.88872480762</v>
      </c>
      <c r="CT259" s="1"/>
      <c r="CU259" s="237">
        <v>207</v>
      </c>
      <c r="CV259" s="238">
        <f t="shared" si="231"/>
        <v>26315.444832161946</v>
      </c>
      <c r="CW259" s="238">
        <f t="shared" si="231"/>
        <v>1236.0919011995645</v>
      </c>
      <c r="CX259" s="238">
        <f t="shared" si="231"/>
        <v>1160.4536812729298</v>
      </c>
      <c r="CY259" s="238">
        <f t="shared" si="231"/>
        <v>75.638219926634591</v>
      </c>
      <c r="CZ259" s="238">
        <f t="shared" si="231"/>
        <v>895378.20119049284</v>
      </c>
      <c r="DB259" s="237">
        <v>207</v>
      </c>
      <c r="DC259" s="238">
        <f t="shared" si="232"/>
        <v>28257.328765331793</v>
      </c>
      <c r="DD259" s="238">
        <f t="shared" si="232"/>
        <v>1343.2308707924158</v>
      </c>
      <c r="DE259" s="238">
        <f t="shared" si="232"/>
        <v>1232.2531470611229</v>
      </c>
      <c r="DF259" s="238">
        <f t="shared" si="232"/>
        <v>110.9777237312928</v>
      </c>
      <c r="DG259" s="238">
        <f t="shared" si="232"/>
        <v>916007.81706808391</v>
      </c>
      <c r="DH259" s="247"/>
      <c r="DI259" s="237">
        <v>207</v>
      </c>
      <c r="DJ259" s="238">
        <f t="shared" si="233"/>
        <v>25604.920823741817</v>
      </c>
      <c r="DK259" s="238">
        <f t="shared" si="233"/>
        <v>1196.8650330370519</v>
      </c>
      <c r="DL259" s="238">
        <f t="shared" si="233"/>
        <v>1134.2601110170617</v>
      </c>
      <c r="DM259" s="238">
        <f t="shared" si="233"/>
        <v>62.604922019990219</v>
      </c>
      <c r="DN259" s="238">
        <f t="shared" si="233"/>
        <v>889064.46400526306</v>
      </c>
      <c r="DP259" s="3">
        <f t="shared" si="273"/>
        <v>6269</v>
      </c>
      <c r="DQ259" s="237">
        <v>207</v>
      </c>
      <c r="DR259" s="238">
        <f t="shared" si="274"/>
        <v>0</v>
      </c>
      <c r="DS259" s="238">
        <f t="shared" si="275"/>
        <v>0</v>
      </c>
      <c r="DT259" s="238">
        <f t="shared" si="33"/>
        <v>0</v>
      </c>
      <c r="DU259" s="238">
        <f t="shared" si="276"/>
        <v>0</v>
      </c>
      <c r="DV259" s="239">
        <f t="shared" si="287"/>
        <v>0</v>
      </c>
      <c r="DX259" s="241">
        <f t="shared" si="236"/>
        <v>5.5499999999999994E-2</v>
      </c>
      <c r="DY259" s="241">
        <f t="shared" si="277"/>
        <v>4.6249999999999998E-3</v>
      </c>
      <c r="DZ259" s="237">
        <v>207</v>
      </c>
      <c r="EA259" s="242">
        <f t="shared" si="288"/>
        <v>0</v>
      </c>
      <c r="EB259" s="242">
        <f t="shared" si="289"/>
        <v>0</v>
      </c>
      <c r="EC259" s="242">
        <f t="shared" si="34"/>
        <v>0</v>
      </c>
      <c r="ED259" s="242">
        <f t="shared" si="240"/>
        <v>0</v>
      </c>
      <c r="EE259" s="243">
        <f t="shared" si="278"/>
        <v>0</v>
      </c>
      <c r="EF259" s="248"/>
      <c r="EG259" s="241">
        <f t="shared" si="237"/>
        <v>6.4599999999999991E-2</v>
      </c>
      <c r="EH259" s="241">
        <f t="shared" si="279"/>
        <v>5.3833333333333329E-3</v>
      </c>
      <c r="EI259" s="237">
        <v>207</v>
      </c>
      <c r="EJ259" s="242">
        <f t="shared" si="290"/>
        <v>0</v>
      </c>
      <c r="EK259" s="242">
        <f t="shared" si="291"/>
        <v>0</v>
      </c>
      <c r="EL259" s="242">
        <f t="shared" si="36"/>
        <v>0</v>
      </c>
      <c r="EM259" s="242">
        <f t="shared" si="241"/>
        <v>0</v>
      </c>
      <c r="EN259" s="243">
        <f t="shared" si="280"/>
        <v>0</v>
      </c>
      <c r="EO259" s="248"/>
      <c r="EP259" s="241">
        <f t="shared" si="238"/>
        <v>3.4599999999999999E-2</v>
      </c>
      <c r="EQ259" s="241">
        <f t="shared" si="281"/>
        <v>2.8833333333333332E-3</v>
      </c>
      <c r="ER259" s="237">
        <v>207</v>
      </c>
      <c r="ES259" s="242">
        <f t="shared" si="292"/>
        <v>0</v>
      </c>
      <c r="ET259" s="242">
        <f t="shared" si="293"/>
        <v>0</v>
      </c>
      <c r="EU259" s="242">
        <f t="shared" si="38"/>
        <v>0</v>
      </c>
      <c r="EV259" s="242">
        <f t="shared" si="242"/>
        <v>0</v>
      </c>
      <c r="EW259" s="243">
        <f t="shared" si="282"/>
        <v>0</v>
      </c>
    </row>
    <row r="260" spans="1:153" ht="14.25" customHeight="1" thickBot="1" x14ac:dyDescent="0.25">
      <c r="A260" s="3">
        <f t="shared" si="243"/>
        <v>6297</v>
      </c>
      <c r="B260" s="237">
        <v>208</v>
      </c>
      <c r="C260" s="238">
        <f t="shared" si="244"/>
        <v>-2.1324086876404475E-10</v>
      </c>
      <c r="D260" s="238">
        <f t="shared" si="5"/>
        <v>0</v>
      </c>
      <c r="E260" s="238">
        <f t="shared" si="6"/>
        <v>4.9163866965043532E-13</v>
      </c>
      <c r="F260" s="238">
        <f t="shared" si="7"/>
        <v>-4.9163866965043532E-13</v>
      </c>
      <c r="G260" s="239">
        <f t="shared" si="245"/>
        <v>603887.43406298594</v>
      </c>
      <c r="I260" s="240">
        <f>VLOOKUP(K260,[2]תחזיות!$B$4:$H$1000,5)</f>
        <v>1.2996818000000108E-2</v>
      </c>
      <c r="J260" s="134">
        <f t="shared" si="8"/>
        <v>1.0830681666666757E-3</v>
      </c>
      <c r="K260" s="237">
        <v>208</v>
      </c>
      <c r="L260" s="242">
        <f t="shared" si="246"/>
        <v>1.6168178781672612E-12</v>
      </c>
      <c r="M260" s="242">
        <f t="shared" si="44"/>
        <v>-5.8683528966562671E-14</v>
      </c>
      <c r="N260" s="242">
        <f t="shared" si="9"/>
        <v>-6.1191093731312822E-14</v>
      </c>
      <c r="O260" s="242">
        <f t="shared" si="10"/>
        <v>2.5075647647501488E-15</v>
      </c>
      <c r="P260" s="243">
        <f t="shared" si="247"/>
        <v>46694.445430845924</v>
      </c>
      <c r="Q260" s="244"/>
      <c r="R260" s="240">
        <f>VLOOKUP(T260,[2]תחזיות!$B$4:$H$1000,7)</f>
        <v>2.2094590600000182E-2</v>
      </c>
      <c r="S260" s="134">
        <f t="shared" si="11"/>
        <v>1.8412158833333485E-3</v>
      </c>
      <c r="T260" s="237">
        <v>208</v>
      </c>
      <c r="U260" s="242">
        <f t="shared" si="248"/>
        <v>0</v>
      </c>
      <c r="V260" s="242">
        <f t="shared" si="47"/>
        <v>0</v>
      </c>
      <c r="W260" s="242">
        <f t="shared" si="12"/>
        <v>0</v>
      </c>
      <c r="X260" s="242">
        <f t="shared" si="48"/>
        <v>0</v>
      </c>
      <c r="Y260" s="243">
        <f t="shared" si="249"/>
        <v>49536.076503111522</v>
      </c>
      <c r="Z260" s="245"/>
      <c r="AA260" s="240">
        <f>VLOOKUP(AC260,[2]תחזיות!$B$4:$H$1000,6)</f>
        <v>1.1815289090909188E-2</v>
      </c>
      <c r="AB260" s="134">
        <f t="shared" si="13"/>
        <v>9.8460742424243239E-4</v>
      </c>
      <c r="AC260" s="237">
        <v>208</v>
      </c>
      <c r="AD260" s="242">
        <f t="shared" si="250"/>
        <v>0</v>
      </c>
      <c r="AE260" s="242">
        <f t="shared" si="51"/>
        <v>0</v>
      </c>
      <c r="AF260" s="242">
        <f t="shared" si="14"/>
        <v>0</v>
      </c>
      <c r="AG260" s="242">
        <f t="shared" si="52"/>
        <v>0</v>
      </c>
      <c r="AH260" s="243">
        <f t="shared" si="251"/>
        <v>46342.141217469514</v>
      </c>
      <c r="AI260" s="245"/>
      <c r="AJ260" s="241">
        <f t="shared" si="234"/>
        <v>4.8320000000000002E-2</v>
      </c>
      <c r="AK260" s="241">
        <f t="shared" si="252"/>
        <v>4.0266666666666671E-3</v>
      </c>
      <c r="AL260" s="240">
        <f>VLOOKUP(AN260,[2]תחזיות!$B$4:$H$1000,5)</f>
        <v>1.2996818000000108E-2</v>
      </c>
      <c r="AM260" s="134">
        <f t="shared" si="239"/>
        <v>1.0830681666666757E-3</v>
      </c>
      <c r="AN260" s="237">
        <v>208</v>
      </c>
      <c r="AO260" s="242">
        <f t="shared" si="253"/>
        <v>0</v>
      </c>
      <c r="AP260" s="242">
        <f t="shared" si="283"/>
        <v>0</v>
      </c>
      <c r="AQ260" s="242">
        <f t="shared" si="16"/>
        <v>0</v>
      </c>
      <c r="AR260" s="242">
        <f t="shared" si="254"/>
        <v>0</v>
      </c>
      <c r="AS260" s="243">
        <f t="shared" si="255"/>
        <v>0</v>
      </c>
      <c r="AT260" s="244"/>
      <c r="AU260" s="241">
        <f t="shared" si="235"/>
        <v>5.7620000000000005E-2</v>
      </c>
      <c r="AV260" s="241">
        <f t="shared" si="256"/>
        <v>4.8016666666666668E-3</v>
      </c>
      <c r="AW260" s="240">
        <f>VLOOKUP(AY260,[2]תחזיות!$B$4:$H$1000,7)</f>
        <v>2.2094590600000182E-2</v>
      </c>
      <c r="AX260" s="134">
        <f t="shared" si="17"/>
        <v>1.8412158833333485E-3</v>
      </c>
      <c r="AY260" s="237">
        <v>208</v>
      </c>
      <c r="AZ260" s="242">
        <f t="shared" si="257"/>
        <v>0</v>
      </c>
      <c r="BA260" s="242">
        <f t="shared" si="284"/>
        <v>0</v>
      </c>
      <c r="BB260" s="242">
        <f t="shared" si="18"/>
        <v>0</v>
      </c>
      <c r="BC260" s="242">
        <f t="shared" si="258"/>
        <v>0</v>
      </c>
      <c r="BD260" s="243">
        <f t="shared" si="259"/>
        <v>0</v>
      </c>
      <c r="BE260" s="245"/>
      <c r="BF260" s="245"/>
      <c r="BG260" s="245"/>
      <c r="BH260" s="240">
        <f>VLOOKUP(BJ260,[2]תחזיות!$B$4:$H$1000,6)</f>
        <v>1.1815289090909188E-2</v>
      </c>
      <c r="BI260" s="134">
        <f t="shared" si="19"/>
        <v>9.8460742424243239E-4</v>
      </c>
      <c r="BJ260" s="237">
        <v>208</v>
      </c>
      <c r="BK260" s="242">
        <f t="shared" si="260"/>
        <v>0</v>
      </c>
      <c r="BL260" s="242">
        <f t="shared" si="285"/>
        <v>0</v>
      </c>
      <c r="BM260" s="242">
        <f t="shared" si="20"/>
        <v>0</v>
      </c>
      <c r="BN260" s="242">
        <f t="shared" si="65"/>
        <v>0</v>
      </c>
      <c r="BO260" s="243">
        <f t="shared" si="261"/>
        <v>0</v>
      </c>
      <c r="BP260" s="245"/>
      <c r="BQ260" s="246">
        <f>VLOOKUP(BT260,[2]תחזיות!$B$4:$E$1000,2)</f>
        <v>3.9559779999999871E-2</v>
      </c>
      <c r="BR260" s="134">
        <f t="shared" si="21"/>
        <v>2.8799816666666561E-3</v>
      </c>
      <c r="BS260" s="3">
        <f t="shared" si="262"/>
        <v>6297</v>
      </c>
      <c r="BT260" s="237">
        <v>208</v>
      </c>
      <c r="BU260" s="238">
        <f t="shared" si="263"/>
        <v>25154.991150889226</v>
      </c>
      <c r="BV260" s="238">
        <f t="shared" si="264"/>
        <v>1236.1683322294707</v>
      </c>
      <c r="BW260" s="238">
        <f t="shared" si="22"/>
        <v>1163.7224188897478</v>
      </c>
      <c r="BX260" s="238">
        <f t="shared" si="23"/>
        <v>72.445913339722935</v>
      </c>
      <c r="BY260" s="239">
        <f t="shared" si="265"/>
        <v>246032.49002889052</v>
      </c>
      <c r="CA260" s="246">
        <f>VLOOKUP(CD260,[2]תחזיות!$B$4:$E$1000,4)</f>
        <v>5.2218909599999835E-2</v>
      </c>
      <c r="CB260" s="134">
        <f t="shared" si="24"/>
        <v>3.9349091333333195E-3</v>
      </c>
      <c r="CC260" s="3">
        <f t="shared" si="266"/>
        <v>6297</v>
      </c>
      <c r="CD260" s="237">
        <v>208</v>
      </c>
      <c r="CE260" s="238">
        <f t="shared" si="267"/>
        <v>27025.075618270883</v>
      </c>
      <c r="CF260" s="238">
        <f t="shared" si="268"/>
        <v>1343.3400032322743</v>
      </c>
      <c r="CG260" s="238">
        <f t="shared" si="25"/>
        <v>1236.9987863529166</v>
      </c>
      <c r="CH260" s="238">
        <f t="shared" si="26"/>
        <v>106.3412168793577</v>
      </c>
      <c r="CI260" s="239">
        <f t="shared" si="269"/>
        <v>263927.64650521881</v>
      </c>
      <c r="CJ260" s="1"/>
      <c r="CK260" s="246">
        <f>VLOOKUP(CN260,[2]תחזיות!$B$4:$E$1000,3)</f>
        <v>3.4399808695652068E-2</v>
      </c>
      <c r="CL260" s="134">
        <f t="shared" si="27"/>
        <v>2.4499840579710057E-3</v>
      </c>
      <c r="CM260" s="3">
        <f t="shared" si="270"/>
        <v>6297</v>
      </c>
      <c r="CN260" s="237">
        <v>208</v>
      </c>
      <c r="CO260" s="238">
        <f t="shared" si="271"/>
        <v>24470.660712724966</v>
      </c>
      <c r="CP260" s="238">
        <f t="shared" si="286"/>
        <v>1196.9295058165978</v>
      </c>
      <c r="CQ260" s="238">
        <f t="shared" si="28"/>
        <v>1136.9767771824042</v>
      </c>
      <c r="CR260" s="238">
        <f t="shared" si="29"/>
        <v>59.952728634193576</v>
      </c>
      <c r="CS260" s="239">
        <f t="shared" si="272"/>
        <v>240031.81823062422</v>
      </c>
      <c r="CT260" s="1"/>
      <c r="CU260" s="237">
        <v>208</v>
      </c>
      <c r="CV260" s="238">
        <f t="shared" si="231"/>
        <v>25154.991150889011</v>
      </c>
      <c r="CW260" s="238">
        <f t="shared" si="231"/>
        <v>1236.1683322294707</v>
      </c>
      <c r="CX260" s="238">
        <f t="shared" si="231"/>
        <v>1163.7224188897483</v>
      </c>
      <c r="CY260" s="238">
        <f t="shared" si="231"/>
        <v>72.445913339722438</v>
      </c>
      <c r="CZ260" s="238">
        <f t="shared" si="231"/>
        <v>896614.36952272244</v>
      </c>
      <c r="DB260" s="237">
        <v>208</v>
      </c>
      <c r="DC260" s="238">
        <f t="shared" si="232"/>
        <v>27025.075618270668</v>
      </c>
      <c r="DD260" s="238">
        <f t="shared" si="232"/>
        <v>1343.3400032322743</v>
      </c>
      <c r="DE260" s="238">
        <f t="shared" si="232"/>
        <v>1236.998786352917</v>
      </c>
      <c r="DF260" s="238">
        <f t="shared" si="232"/>
        <v>106.34121687935721</v>
      </c>
      <c r="DG260" s="238">
        <f t="shared" si="232"/>
        <v>917351.15707131627</v>
      </c>
      <c r="DH260" s="247"/>
      <c r="DI260" s="237">
        <v>208</v>
      </c>
      <c r="DJ260" s="238">
        <f t="shared" si="233"/>
        <v>24470.660712724752</v>
      </c>
      <c r="DK260" s="238">
        <f t="shared" si="233"/>
        <v>1196.9295058165978</v>
      </c>
      <c r="DL260" s="238">
        <f t="shared" si="233"/>
        <v>1136.9767771824047</v>
      </c>
      <c r="DM260" s="238">
        <f t="shared" si="233"/>
        <v>59.952728634193086</v>
      </c>
      <c r="DN260" s="238">
        <f t="shared" si="233"/>
        <v>890261.3935110796</v>
      </c>
      <c r="DP260" s="3">
        <f t="shared" si="273"/>
        <v>6297</v>
      </c>
      <c r="DQ260" s="237">
        <v>208</v>
      </c>
      <c r="DR260" s="238">
        <f t="shared" si="274"/>
        <v>0</v>
      </c>
      <c r="DS260" s="238">
        <f t="shared" si="275"/>
        <v>0</v>
      </c>
      <c r="DT260" s="238">
        <f t="shared" si="33"/>
        <v>0</v>
      </c>
      <c r="DU260" s="238">
        <f t="shared" si="276"/>
        <v>0</v>
      </c>
      <c r="DV260" s="239">
        <f t="shared" si="287"/>
        <v>0</v>
      </c>
      <c r="DX260" s="241">
        <f t="shared" si="236"/>
        <v>5.5499999999999994E-2</v>
      </c>
      <c r="DY260" s="241">
        <f t="shared" si="277"/>
        <v>4.6249999999999998E-3</v>
      </c>
      <c r="DZ260" s="237">
        <v>208</v>
      </c>
      <c r="EA260" s="242">
        <f t="shared" si="288"/>
        <v>0</v>
      </c>
      <c r="EB260" s="242">
        <f t="shared" si="289"/>
        <v>0</v>
      </c>
      <c r="EC260" s="242">
        <f t="shared" si="34"/>
        <v>0</v>
      </c>
      <c r="ED260" s="242">
        <f t="shared" si="240"/>
        <v>0</v>
      </c>
      <c r="EE260" s="243">
        <f t="shared" si="278"/>
        <v>0</v>
      </c>
      <c r="EF260" s="248"/>
      <c r="EG260" s="241">
        <f t="shared" si="237"/>
        <v>6.4599999999999991E-2</v>
      </c>
      <c r="EH260" s="241">
        <f t="shared" si="279"/>
        <v>5.3833333333333329E-3</v>
      </c>
      <c r="EI260" s="237">
        <v>208</v>
      </c>
      <c r="EJ260" s="242">
        <f t="shared" si="290"/>
        <v>0</v>
      </c>
      <c r="EK260" s="242">
        <f t="shared" si="291"/>
        <v>0</v>
      </c>
      <c r="EL260" s="242">
        <f t="shared" si="36"/>
        <v>0</v>
      </c>
      <c r="EM260" s="242">
        <f t="shared" si="241"/>
        <v>0</v>
      </c>
      <c r="EN260" s="243">
        <f t="shared" si="280"/>
        <v>0</v>
      </c>
      <c r="EO260" s="248"/>
      <c r="EP260" s="241">
        <f t="shared" si="238"/>
        <v>3.4599999999999999E-2</v>
      </c>
      <c r="EQ260" s="241">
        <f t="shared" si="281"/>
        <v>2.8833333333333332E-3</v>
      </c>
      <c r="ER260" s="237">
        <v>208</v>
      </c>
      <c r="ES260" s="242">
        <f t="shared" si="292"/>
        <v>0</v>
      </c>
      <c r="ET260" s="242">
        <f t="shared" si="293"/>
        <v>0</v>
      </c>
      <c r="EU260" s="242">
        <f t="shared" si="38"/>
        <v>0</v>
      </c>
      <c r="EV260" s="242">
        <f t="shared" si="242"/>
        <v>0</v>
      </c>
      <c r="EW260" s="243">
        <f t="shared" si="282"/>
        <v>0</v>
      </c>
    </row>
    <row r="261" spans="1:153" ht="14.25" customHeight="1" thickBot="1" x14ac:dyDescent="0.25">
      <c r="A261" s="3">
        <f t="shared" si="243"/>
        <v>6328</v>
      </c>
      <c r="B261" s="237">
        <v>209</v>
      </c>
      <c r="C261" s="238">
        <f t="shared" si="244"/>
        <v>-2.1373250743369519E-10</v>
      </c>
      <c r="D261" s="238">
        <f t="shared" si="5"/>
        <v>0</v>
      </c>
      <c r="E261" s="238">
        <f t="shared" si="6"/>
        <v>4.9277216991657384E-13</v>
      </c>
      <c r="F261" s="238">
        <f t="shared" si="7"/>
        <v>-4.9277216991657384E-13</v>
      </c>
      <c r="G261" s="239">
        <f t="shared" si="245"/>
        <v>603887.43406298594</v>
      </c>
      <c r="I261" s="240">
        <f>VLOOKUP(K261,[2]תחזיות!$B$4:$H$1000,5)</f>
        <v>1.2996836500000108E-2</v>
      </c>
      <c r="J261" s="134">
        <f t="shared" si="8"/>
        <v>1.0830697083333424E-3</v>
      </c>
      <c r="K261" s="237">
        <v>209</v>
      </c>
      <c r="L261" s="242">
        <f t="shared" si="246"/>
        <v>1.6798263725863488E-12</v>
      </c>
      <c r="M261" s="242">
        <f t="shared" si="44"/>
        <v>-5.8747087319164454E-14</v>
      </c>
      <c r="N261" s="242">
        <f t="shared" si="9"/>
        <v>-6.135237359146272E-14</v>
      </c>
      <c r="O261" s="242">
        <f t="shared" si="10"/>
        <v>2.605286272298271E-15</v>
      </c>
      <c r="P261" s="243">
        <f t="shared" si="247"/>
        <v>46694.445430845924</v>
      </c>
      <c r="Q261" s="244"/>
      <c r="R261" s="240">
        <f>VLOOKUP(T261,[2]תחזיות!$B$4:$H$1000,7)</f>
        <v>2.2094622050000182E-2</v>
      </c>
      <c r="S261" s="134">
        <f t="shared" si="11"/>
        <v>1.8412185041666819E-3</v>
      </c>
      <c r="T261" s="237">
        <v>209</v>
      </c>
      <c r="U261" s="242">
        <f t="shared" si="248"/>
        <v>0</v>
      </c>
      <c r="V261" s="242">
        <f t="shared" si="47"/>
        <v>0</v>
      </c>
      <c r="W261" s="242">
        <f t="shared" si="12"/>
        <v>0</v>
      </c>
      <c r="X261" s="242">
        <f t="shared" si="48"/>
        <v>0</v>
      </c>
      <c r="Y261" s="243">
        <f t="shared" si="249"/>
        <v>49536.076503111522</v>
      </c>
      <c r="Z261" s="245"/>
      <c r="AA261" s="240">
        <f>VLOOKUP(AC261,[2]תחזיות!$B$4:$H$1000,6)</f>
        <v>1.1815305909091007E-2</v>
      </c>
      <c r="AB261" s="134">
        <f t="shared" si="13"/>
        <v>9.8460882575758394E-4</v>
      </c>
      <c r="AC261" s="237">
        <v>209</v>
      </c>
      <c r="AD261" s="242">
        <f t="shared" si="250"/>
        <v>0</v>
      </c>
      <c r="AE261" s="242">
        <f t="shared" si="51"/>
        <v>0</v>
      </c>
      <c r="AF261" s="242">
        <f t="shared" si="14"/>
        <v>0</v>
      </c>
      <c r="AG261" s="242">
        <f t="shared" si="52"/>
        <v>0</v>
      </c>
      <c r="AH261" s="243">
        <f t="shared" si="251"/>
        <v>46342.141217469514</v>
      </c>
      <c r="AI261" s="245"/>
      <c r="AJ261" s="241">
        <f t="shared" si="234"/>
        <v>4.8320000000000002E-2</v>
      </c>
      <c r="AK261" s="241">
        <f t="shared" si="252"/>
        <v>4.0266666666666671E-3</v>
      </c>
      <c r="AL261" s="240">
        <f>VLOOKUP(AN261,[2]תחזיות!$B$4:$H$1000,5)</f>
        <v>1.2996836500000108E-2</v>
      </c>
      <c r="AM261" s="134">
        <f t="shared" si="239"/>
        <v>1.0830697083333424E-3</v>
      </c>
      <c r="AN261" s="237">
        <v>209</v>
      </c>
      <c r="AO261" s="242">
        <f t="shared" si="253"/>
        <v>0</v>
      </c>
      <c r="AP261" s="242">
        <f t="shared" si="283"/>
        <v>0</v>
      </c>
      <c r="AQ261" s="242">
        <f t="shared" si="16"/>
        <v>0</v>
      </c>
      <c r="AR261" s="242">
        <f t="shared" si="254"/>
        <v>0</v>
      </c>
      <c r="AS261" s="243">
        <f t="shared" si="255"/>
        <v>0</v>
      </c>
      <c r="AT261" s="244"/>
      <c r="AU261" s="241">
        <f t="shared" si="235"/>
        <v>5.7620000000000005E-2</v>
      </c>
      <c r="AV261" s="241">
        <f t="shared" si="256"/>
        <v>4.8016666666666668E-3</v>
      </c>
      <c r="AW261" s="240">
        <f>VLOOKUP(AY261,[2]תחזיות!$B$4:$H$1000,7)</f>
        <v>2.2094622050000182E-2</v>
      </c>
      <c r="AX261" s="134">
        <f t="shared" si="17"/>
        <v>1.8412185041666819E-3</v>
      </c>
      <c r="AY261" s="237">
        <v>209</v>
      </c>
      <c r="AZ261" s="242">
        <f t="shared" si="257"/>
        <v>0</v>
      </c>
      <c r="BA261" s="242">
        <f t="shared" si="284"/>
        <v>0</v>
      </c>
      <c r="BB261" s="242">
        <f t="shared" si="18"/>
        <v>0</v>
      </c>
      <c r="BC261" s="242">
        <f t="shared" si="258"/>
        <v>0</v>
      </c>
      <c r="BD261" s="243">
        <f t="shared" si="259"/>
        <v>0</v>
      </c>
      <c r="BE261" s="245"/>
      <c r="BF261" s="245"/>
      <c r="BG261" s="245"/>
      <c r="BH261" s="240">
        <f>VLOOKUP(BJ261,[2]תחזיות!$B$4:$H$1000,6)</f>
        <v>1.1815305909091007E-2</v>
      </c>
      <c r="BI261" s="134">
        <f t="shared" si="19"/>
        <v>9.8460882575758394E-4</v>
      </c>
      <c r="BJ261" s="237">
        <v>209</v>
      </c>
      <c r="BK261" s="242">
        <f t="shared" si="260"/>
        <v>0</v>
      </c>
      <c r="BL261" s="242">
        <f t="shared" si="285"/>
        <v>0</v>
      </c>
      <c r="BM261" s="242">
        <f t="shared" si="20"/>
        <v>0</v>
      </c>
      <c r="BN261" s="242">
        <f t="shared" si="65"/>
        <v>0</v>
      </c>
      <c r="BO261" s="243">
        <f t="shared" si="261"/>
        <v>0</v>
      </c>
      <c r="BP261" s="245"/>
      <c r="BQ261" s="246">
        <f>VLOOKUP(BT261,[2]תחזיות!$B$4:$E$1000,2)</f>
        <v>3.9628079999999871E-2</v>
      </c>
      <c r="BR261" s="134">
        <f t="shared" si="21"/>
        <v>2.8856733333333228E-3</v>
      </c>
      <c r="BS261" s="3">
        <f t="shared" si="262"/>
        <v>6328</v>
      </c>
      <c r="BT261" s="237">
        <v>209</v>
      </c>
      <c r="BU261" s="238">
        <f t="shared" si="263"/>
        <v>23991.268731999477</v>
      </c>
      <c r="BV261" s="238">
        <f t="shared" si="264"/>
        <v>1236.2413270614904</v>
      </c>
      <c r="BW261" s="238">
        <f t="shared" si="22"/>
        <v>1167.010362648726</v>
      </c>
      <c r="BX261" s="238">
        <f t="shared" si="23"/>
        <v>69.23096441276445</v>
      </c>
      <c r="BY261" s="239">
        <f t="shared" si="265"/>
        <v>247268.73135595201</v>
      </c>
      <c r="CA261" s="246">
        <f>VLOOKUP(CD261,[2]תחזיות!$B$4:$E$1000,4)</f>
        <v>5.2309065599999829E-2</v>
      </c>
      <c r="CB261" s="134">
        <f t="shared" si="24"/>
        <v>3.9424221333333193E-3</v>
      </c>
      <c r="CC261" s="3">
        <f t="shared" si="266"/>
        <v>6328</v>
      </c>
      <c r="CD261" s="237">
        <v>209</v>
      </c>
      <c r="CE261" s="238">
        <f t="shared" si="267"/>
        <v>25788.076831917966</v>
      </c>
      <c r="CF261" s="238">
        <f t="shared" si="268"/>
        <v>1343.4442491047353</v>
      </c>
      <c r="CG261" s="238">
        <f t="shared" si="25"/>
        <v>1241.7767642264816</v>
      </c>
      <c r="CH261" s="238">
        <f t="shared" si="26"/>
        <v>101.66748487825357</v>
      </c>
      <c r="CI261" s="239">
        <f t="shared" si="269"/>
        <v>265271.09075432352</v>
      </c>
      <c r="CJ261" s="1"/>
      <c r="CK261" s="246">
        <f>VLOOKUP(CN261,[2]תחזיות!$B$4:$E$1000,3)</f>
        <v>3.4459199999999891E-2</v>
      </c>
      <c r="CL261" s="134">
        <f t="shared" si="27"/>
        <v>2.4549333333333243E-3</v>
      </c>
      <c r="CM261" s="3">
        <f t="shared" si="270"/>
        <v>6328</v>
      </c>
      <c r="CN261" s="237">
        <v>209</v>
      </c>
      <c r="CO261" s="238">
        <f t="shared" si="271"/>
        <v>23333.683935542562</v>
      </c>
      <c r="CP261" s="238">
        <f t="shared" si="286"/>
        <v>1196.9910752594387</v>
      </c>
      <c r="CQ261" s="238">
        <f t="shared" si="28"/>
        <v>1139.7084367766111</v>
      </c>
      <c r="CR261" s="238">
        <f t="shared" si="29"/>
        <v>57.282638482827743</v>
      </c>
      <c r="CS261" s="239">
        <f t="shared" si="272"/>
        <v>241228.80930588365</v>
      </c>
      <c r="CT261" s="1"/>
      <c r="CU261" s="237">
        <v>209</v>
      </c>
      <c r="CV261" s="238">
        <f t="shared" si="231"/>
        <v>23991.268731999262</v>
      </c>
      <c r="CW261" s="238">
        <f t="shared" si="231"/>
        <v>1236.2413270614904</v>
      </c>
      <c r="CX261" s="238">
        <f t="shared" si="231"/>
        <v>1167.0103626487264</v>
      </c>
      <c r="CY261" s="238">
        <f t="shared" si="231"/>
        <v>69.230964412763953</v>
      </c>
      <c r="CZ261" s="238">
        <f t="shared" si="231"/>
        <v>897850.61084978387</v>
      </c>
      <c r="DB261" s="237">
        <v>209</v>
      </c>
      <c r="DC261" s="238">
        <f t="shared" si="232"/>
        <v>25788.076831917751</v>
      </c>
      <c r="DD261" s="238">
        <f t="shared" si="232"/>
        <v>1343.4442491047353</v>
      </c>
      <c r="DE261" s="238">
        <f t="shared" si="232"/>
        <v>1241.7767642264821</v>
      </c>
      <c r="DF261" s="238">
        <f t="shared" si="232"/>
        <v>101.66748487825308</v>
      </c>
      <c r="DG261" s="238">
        <f t="shared" si="232"/>
        <v>918694.60132042097</v>
      </c>
      <c r="DH261" s="247"/>
      <c r="DI261" s="237">
        <v>209</v>
      </c>
      <c r="DJ261" s="238">
        <f t="shared" si="233"/>
        <v>23333.683935542347</v>
      </c>
      <c r="DK261" s="238">
        <f t="shared" si="233"/>
        <v>1196.9910752594387</v>
      </c>
      <c r="DL261" s="238">
        <f t="shared" si="233"/>
        <v>1139.7084367766115</v>
      </c>
      <c r="DM261" s="238">
        <f t="shared" si="233"/>
        <v>57.282638482827252</v>
      </c>
      <c r="DN261" s="238">
        <f t="shared" si="233"/>
        <v>891458.38458633912</v>
      </c>
      <c r="DP261" s="3">
        <f t="shared" si="273"/>
        <v>6328</v>
      </c>
      <c r="DQ261" s="237">
        <v>209</v>
      </c>
      <c r="DR261" s="238">
        <f t="shared" si="274"/>
        <v>0</v>
      </c>
      <c r="DS261" s="238">
        <f t="shared" si="275"/>
        <v>0</v>
      </c>
      <c r="DT261" s="238">
        <f t="shared" si="33"/>
        <v>0</v>
      </c>
      <c r="DU261" s="238">
        <f t="shared" si="276"/>
        <v>0</v>
      </c>
      <c r="DV261" s="239">
        <f t="shared" si="287"/>
        <v>0</v>
      </c>
      <c r="DX261" s="241">
        <f t="shared" si="236"/>
        <v>5.5499999999999994E-2</v>
      </c>
      <c r="DY261" s="241">
        <f t="shared" si="277"/>
        <v>4.6249999999999998E-3</v>
      </c>
      <c r="DZ261" s="237">
        <v>209</v>
      </c>
      <c r="EA261" s="242">
        <f t="shared" si="288"/>
        <v>0</v>
      </c>
      <c r="EB261" s="242">
        <f t="shared" si="289"/>
        <v>0</v>
      </c>
      <c r="EC261" s="242">
        <f t="shared" si="34"/>
        <v>0</v>
      </c>
      <c r="ED261" s="242">
        <f t="shared" si="240"/>
        <v>0</v>
      </c>
      <c r="EE261" s="243">
        <f t="shared" si="278"/>
        <v>0</v>
      </c>
      <c r="EF261" s="248"/>
      <c r="EG261" s="241">
        <f t="shared" si="237"/>
        <v>6.4599999999999991E-2</v>
      </c>
      <c r="EH261" s="241">
        <f t="shared" si="279"/>
        <v>5.3833333333333329E-3</v>
      </c>
      <c r="EI261" s="237">
        <v>209</v>
      </c>
      <c r="EJ261" s="242">
        <f t="shared" si="290"/>
        <v>0</v>
      </c>
      <c r="EK261" s="242">
        <f t="shared" si="291"/>
        <v>0</v>
      </c>
      <c r="EL261" s="242">
        <f t="shared" si="36"/>
        <v>0</v>
      </c>
      <c r="EM261" s="242">
        <f t="shared" si="241"/>
        <v>0</v>
      </c>
      <c r="EN261" s="243">
        <f t="shared" si="280"/>
        <v>0</v>
      </c>
      <c r="EO261" s="248"/>
      <c r="EP261" s="241">
        <f t="shared" si="238"/>
        <v>3.4599999999999999E-2</v>
      </c>
      <c r="EQ261" s="241">
        <f t="shared" si="281"/>
        <v>2.8833333333333332E-3</v>
      </c>
      <c r="ER261" s="237">
        <v>209</v>
      </c>
      <c r="ES261" s="242">
        <f t="shared" si="292"/>
        <v>0</v>
      </c>
      <c r="ET261" s="242">
        <f t="shared" si="293"/>
        <v>0</v>
      </c>
      <c r="EU261" s="242">
        <f t="shared" si="38"/>
        <v>0</v>
      </c>
      <c r="EV261" s="242">
        <f t="shared" si="242"/>
        <v>0</v>
      </c>
      <c r="EW261" s="243">
        <f t="shared" si="282"/>
        <v>0</v>
      </c>
    </row>
    <row r="262" spans="1:153" ht="14.25" customHeight="1" thickBot="1" x14ac:dyDescent="0.25">
      <c r="A262" s="3">
        <f t="shared" si="243"/>
        <v>6358</v>
      </c>
      <c r="B262" s="237">
        <v>210</v>
      </c>
      <c r="C262" s="238">
        <f t="shared" si="244"/>
        <v>-2.1422527960361178E-10</v>
      </c>
      <c r="D262" s="238">
        <f t="shared" si="5"/>
        <v>0</v>
      </c>
      <c r="E262" s="238">
        <f t="shared" si="6"/>
        <v>4.9390828353054814E-13</v>
      </c>
      <c r="F262" s="238">
        <f t="shared" si="7"/>
        <v>-4.9390828353054814E-13</v>
      </c>
      <c r="G262" s="239">
        <f t="shared" si="245"/>
        <v>603887.43406298594</v>
      </c>
      <c r="I262" s="240">
        <f>VLOOKUP(K262,[2]תחזיות!$B$4:$H$1000,5)</f>
        <v>1.2996855000000109E-2</v>
      </c>
      <c r="J262" s="134">
        <f t="shared" si="8"/>
        <v>1.0830712500000091E-3</v>
      </c>
      <c r="K262" s="237">
        <v>210</v>
      </c>
      <c r="L262" s="242">
        <f t="shared" si="246"/>
        <v>1.7430645668189079E-12</v>
      </c>
      <c r="M262" s="242">
        <f t="shared" si="44"/>
        <v>-5.8810714600461081E-14</v>
      </c>
      <c r="N262" s="242">
        <f t="shared" si="9"/>
        <v>-6.1514078627703368E-14</v>
      </c>
      <c r="O262" s="242">
        <f t="shared" si="10"/>
        <v>2.7033640272422861E-15</v>
      </c>
      <c r="P262" s="243">
        <f t="shared" si="247"/>
        <v>46694.445430845924</v>
      </c>
      <c r="Q262" s="244"/>
      <c r="R262" s="240">
        <f>VLOOKUP(T262,[2]תחזיות!$B$4:$H$1000,7)</f>
        <v>2.2094653500000186E-2</v>
      </c>
      <c r="S262" s="134">
        <f t="shared" si="11"/>
        <v>1.8412211250000154E-3</v>
      </c>
      <c r="T262" s="237">
        <v>210</v>
      </c>
      <c r="U262" s="242">
        <f t="shared" si="248"/>
        <v>0</v>
      </c>
      <c r="V262" s="242">
        <f t="shared" si="47"/>
        <v>0</v>
      </c>
      <c r="W262" s="242">
        <f t="shared" si="12"/>
        <v>0</v>
      </c>
      <c r="X262" s="242">
        <f t="shared" si="48"/>
        <v>0</v>
      </c>
      <c r="Y262" s="243">
        <f t="shared" si="249"/>
        <v>49536.076503111522</v>
      </c>
      <c r="Z262" s="245"/>
      <c r="AA262" s="240">
        <f>VLOOKUP(AC262,[2]תחזיות!$B$4:$H$1000,6)</f>
        <v>1.1815322727272825E-2</v>
      </c>
      <c r="AB262" s="134">
        <f t="shared" si="13"/>
        <v>9.8461022727273548E-4</v>
      </c>
      <c r="AC262" s="237">
        <v>210</v>
      </c>
      <c r="AD262" s="242">
        <f t="shared" si="250"/>
        <v>0</v>
      </c>
      <c r="AE262" s="242">
        <f t="shared" si="51"/>
        <v>0</v>
      </c>
      <c r="AF262" s="242">
        <f t="shared" si="14"/>
        <v>0</v>
      </c>
      <c r="AG262" s="242">
        <f t="shared" si="52"/>
        <v>0</v>
      </c>
      <c r="AH262" s="243">
        <f t="shared" si="251"/>
        <v>46342.141217469514</v>
      </c>
      <c r="AI262" s="245"/>
      <c r="AJ262" s="241">
        <f t="shared" si="234"/>
        <v>4.8320000000000002E-2</v>
      </c>
      <c r="AK262" s="241">
        <f t="shared" si="252"/>
        <v>4.0266666666666671E-3</v>
      </c>
      <c r="AL262" s="240">
        <f>VLOOKUP(AN262,[2]תחזיות!$B$4:$H$1000,5)</f>
        <v>1.2996855000000109E-2</v>
      </c>
      <c r="AM262" s="134">
        <f t="shared" si="239"/>
        <v>1.0830712500000091E-3</v>
      </c>
      <c r="AN262" s="237">
        <v>210</v>
      </c>
      <c r="AO262" s="242">
        <f t="shared" si="253"/>
        <v>0</v>
      </c>
      <c r="AP262" s="242">
        <f t="shared" si="283"/>
        <v>0</v>
      </c>
      <c r="AQ262" s="242">
        <f t="shared" si="16"/>
        <v>0</v>
      </c>
      <c r="AR262" s="242">
        <f t="shared" si="254"/>
        <v>0</v>
      </c>
      <c r="AS262" s="243">
        <f t="shared" si="255"/>
        <v>0</v>
      </c>
      <c r="AT262" s="244"/>
      <c r="AU262" s="241">
        <f t="shared" si="235"/>
        <v>5.7620000000000005E-2</v>
      </c>
      <c r="AV262" s="241">
        <f t="shared" si="256"/>
        <v>4.8016666666666668E-3</v>
      </c>
      <c r="AW262" s="240">
        <f>VLOOKUP(AY262,[2]תחזיות!$B$4:$H$1000,7)</f>
        <v>2.2094653500000186E-2</v>
      </c>
      <c r="AX262" s="134">
        <f t="shared" si="17"/>
        <v>1.8412211250000154E-3</v>
      </c>
      <c r="AY262" s="237">
        <v>210</v>
      </c>
      <c r="AZ262" s="242">
        <f t="shared" si="257"/>
        <v>0</v>
      </c>
      <c r="BA262" s="242">
        <f t="shared" si="284"/>
        <v>0</v>
      </c>
      <c r="BB262" s="242">
        <f t="shared" si="18"/>
        <v>0</v>
      </c>
      <c r="BC262" s="242">
        <f t="shared" si="258"/>
        <v>0</v>
      </c>
      <c r="BD262" s="243">
        <f t="shared" si="259"/>
        <v>0</v>
      </c>
      <c r="BE262" s="245"/>
      <c r="BF262" s="245"/>
      <c r="BG262" s="245"/>
      <c r="BH262" s="240">
        <f>VLOOKUP(BJ262,[2]תחזיות!$B$4:$H$1000,6)</f>
        <v>1.1815322727272825E-2</v>
      </c>
      <c r="BI262" s="134">
        <f t="shared" si="19"/>
        <v>9.8461022727273548E-4</v>
      </c>
      <c r="BJ262" s="237">
        <v>210</v>
      </c>
      <c r="BK262" s="242">
        <f t="shared" si="260"/>
        <v>0</v>
      </c>
      <c r="BL262" s="242">
        <f t="shared" si="285"/>
        <v>0</v>
      </c>
      <c r="BM262" s="242">
        <f t="shared" si="20"/>
        <v>0</v>
      </c>
      <c r="BN262" s="242">
        <f t="shared" si="65"/>
        <v>0</v>
      </c>
      <c r="BO262" s="243">
        <f t="shared" si="261"/>
        <v>0</v>
      </c>
      <c r="BP262" s="245"/>
      <c r="BQ262" s="246">
        <f>VLOOKUP(BT262,[2]תחזיות!$B$4:$E$1000,2)</f>
        <v>3.9696379999999871E-2</v>
      </c>
      <c r="BR262" s="134">
        <f t="shared" si="21"/>
        <v>2.8913649999999895E-3</v>
      </c>
      <c r="BS262" s="3">
        <f t="shared" si="262"/>
        <v>6358</v>
      </c>
      <c r="BT262" s="237">
        <v>210</v>
      </c>
      <c r="BU262" s="238">
        <f t="shared" si="263"/>
        <v>22824.258369350751</v>
      </c>
      <c r="BV262" s="238">
        <f t="shared" si="264"/>
        <v>1236.3108820255973</v>
      </c>
      <c r="BW262" s="238">
        <f t="shared" si="22"/>
        <v>1170.3176202254997</v>
      </c>
      <c r="BX262" s="238">
        <f t="shared" si="23"/>
        <v>65.993261800097599</v>
      </c>
      <c r="BY262" s="239">
        <f t="shared" si="265"/>
        <v>248505.04223797761</v>
      </c>
      <c r="CA262" s="246">
        <f>VLOOKUP(CD262,[2]תחזיות!$B$4:$E$1000,4)</f>
        <v>5.239922159999983E-2</v>
      </c>
      <c r="CB262" s="134">
        <f t="shared" si="24"/>
        <v>3.9499351333333191E-3</v>
      </c>
      <c r="CC262" s="3">
        <f t="shared" si="266"/>
        <v>6358</v>
      </c>
      <c r="CD262" s="237">
        <v>210</v>
      </c>
      <c r="CE262" s="238">
        <f t="shared" si="267"/>
        <v>24546.300067691485</v>
      </c>
      <c r="CF262" s="238">
        <f t="shared" si="268"/>
        <v>1343.5436012623359</v>
      </c>
      <c r="CG262" s="238">
        <f t="shared" si="25"/>
        <v>1246.5873082316193</v>
      </c>
      <c r="CH262" s="238">
        <f t="shared" si="26"/>
        <v>96.956293030716623</v>
      </c>
      <c r="CI262" s="239">
        <f t="shared" si="269"/>
        <v>266614.63435558585</v>
      </c>
      <c r="CJ262" s="1"/>
      <c r="CK262" s="246">
        <f>VLOOKUP(CN262,[2]תחזיות!$B$4:$E$1000,3)</f>
        <v>3.4518591304347715E-2</v>
      </c>
      <c r="CL262" s="134">
        <f t="shared" si="27"/>
        <v>2.459882608695643E-3</v>
      </c>
      <c r="CM262" s="3">
        <f t="shared" si="270"/>
        <v>6358</v>
      </c>
      <c r="CN262" s="237">
        <v>210</v>
      </c>
      <c r="CO262" s="238">
        <f t="shared" si="271"/>
        <v>22193.975498765951</v>
      </c>
      <c r="CP262" s="238">
        <f t="shared" si="286"/>
        <v>1197.0497387282353</v>
      </c>
      <c r="CQ262" s="238">
        <f t="shared" si="28"/>
        <v>1142.4551643810037</v>
      </c>
      <c r="CR262" s="238">
        <f t="shared" si="29"/>
        <v>54.594574347231571</v>
      </c>
      <c r="CS262" s="239">
        <f t="shared" si="272"/>
        <v>242425.85904461189</v>
      </c>
      <c r="CT262" s="1"/>
      <c r="CU262" s="237">
        <v>210</v>
      </c>
      <c r="CV262" s="238">
        <f t="shared" si="231"/>
        <v>22824.258369350537</v>
      </c>
      <c r="CW262" s="238">
        <f t="shared" si="231"/>
        <v>1236.3108820255973</v>
      </c>
      <c r="CX262" s="238">
        <f t="shared" si="231"/>
        <v>1170.3176202255001</v>
      </c>
      <c r="CY262" s="238">
        <f t="shared" si="231"/>
        <v>65.993261800097102</v>
      </c>
      <c r="CZ262" s="238">
        <f t="shared" si="231"/>
        <v>899086.9217318095</v>
      </c>
      <c r="DB262" s="237">
        <v>210</v>
      </c>
      <c r="DC262" s="238">
        <f t="shared" si="232"/>
        <v>24546.300067691271</v>
      </c>
      <c r="DD262" s="238">
        <f t="shared" si="232"/>
        <v>1343.5436012623359</v>
      </c>
      <c r="DE262" s="238">
        <f t="shared" si="232"/>
        <v>1246.5873082316198</v>
      </c>
      <c r="DF262" s="238">
        <f t="shared" si="232"/>
        <v>96.956293030716125</v>
      </c>
      <c r="DG262" s="238">
        <f t="shared" si="232"/>
        <v>920038.14492168324</v>
      </c>
      <c r="DH262" s="247"/>
      <c r="DI262" s="237">
        <v>210</v>
      </c>
      <c r="DJ262" s="238">
        <f t="shared" si="233"/>
        <v>22193.975498765736</v>
      </c>
      <c r="DK262" s="238">
        <f t="shared" si="233"/>
        <v>1197.0497387282353</v>
      </c>
      <c r="DL262" s="238">
        <f t="shared" si="233"/>
        <v>1142.4551643810041</v>
      </c>
      <c r="DM262" s="238">
        <f t="shared" si="233"/>
        <v>54.594574347231074</v>
      </c>
      <c r="DN262" s="238">
        <f t="shared" si="233"/>
        <v>892655.43432506733</v>
      </c>
      <c r="DP262" s="3">
        <f t="shared" si="273"/>
        <v>6358</v>
      </c>
      <c r="DQ262" s="237">
        <v>210</v>
      </c>
      <c r="DR262" s="238">
        <f t="shared" si="274"/>
        <v>0</v>
      </c>
      <c r="DS262" s="238">
        <f t="shared" si="275"/>
        <v>0</v>
      </c>
      <c r="DT262" s="238">
        <f t="shared" si="33"/>
        <v>0</v>
      </c>
      <c r="DU262" s="238">
        <f t="shared" si="276"/>
        <v>0</v>
      </c>
      <c r="DV262" s="239">
        <f t="shared" si="287"/>
        <v>0</v>
      </c>
      <c r="DX262" s="241">
        <f t="shared" si="236"/>
        <v>5.5499999999999994E-2</v>
      </c>
      <c r="DY262" s="241">
        <f t="shared" si="277"/>
        <v>4.6249999999999998E-3</v>
      </c>
      <c r="DZ262" s="237">
        <v>210</v>
      </c>
      <c r="EA262" s="242">
        <f t="shared" si="288"/>
        <v>0</v>
      </c>
      <c r="EB262" s="242">
        <f t="shared" si="289"/>
        <v>0</v>
      </c>
      <c r="EC262" s="242">
        <f t="shared" si="34"/>
        <v>0</v>
      </c>
      <c r="ED262" s="242">
        <f t="shared" si="240"/>
        <v>0</v>
      </c>
      <c r="EE262" s="243">
        <f t="shared" si="278"/>
        <v>0</v>
      </c>
      <c r="EF262" s="248"/>
      <c r="EG262" s="241">
        <f t="shared" si="237"/>
        <v>6.4599999999999991E-2</v>
      </c>
      <c r="EH262" s="241">
        <f t="shared" si="279"/>
        <v>5.3833333333333329E-3</v>
      </c>
      <c r="EI262" s="237">
        <v>210</v>
      </c>
      <c r="EJ262" s="242">
        <f t="shared" si="290"/>
        <v>0</v>
      </c>
      <c r="EK262" s="242">
        <f t="shared" si="291"/>
        <v>0</v>
      </c>
      <c r="EL262" s="242">
        <f t="shared" si="36"/>
        <v>0</v>
      </c>
      <c r="EM262" s="242">
        <f t="shared" si="241"/>
        <v>0</v>
      </c>
      <c r="EN262" s="243">
        <f t="shared" si="280"/>
        <v>0</v>
      </c>
      <c r="EO262" s="248"/>
      <c r="EP262" s="241">
        <f t="shared" si="238"/>
        <v>3.4599999999999999E-2</v>
      </c>
      <c r="EQ262" s="241">
        <f t="shared" si="281"/>
        <v>2.8833333333333332E-3</v>
      </c>
      <c r="ER262" s="237">
        <v>210</v>
      </c>
      <c r="ES262" s="242">
        <f t="shared" si="292"/>
        <v>0</v>
      </c>
      <c r="ET262" s="242">
        <f t="shared" si="293"/>
        <v>0</v>
      </c>
      <c r="EU262" s="242">
        <f t="shared" si="38"/>
        <v>0</v>
      </c>
      <c r="EV262" s="242">
        <f t="shared" si="242"/>
        <v>0</v>
      </c>
      <c r="EW262" s="243">
        <f t="shared" si="282"/>
        <v>0</v>
      </c>
    </row>
    <row r="263" spans="1:153" ht="14.25" customHeight="1" thickBot="1" x14ac:dyDescent="0.25">
      <c r="A263" s="3">
        <f t="shared" si="243"/>
        <v>6389</v>
      </c>
      <c r="B263" s="237">
        <v>211</v>
      </c>
      <c r="C263" s="238">
        <f t="shared" si="244"/>
        <v>-2.1471918788714233E-10</v>
      </c>
      <c r="D263" s="238">
        <f t="shared" si="5"/>
        <v>0</v>
      </c>
      <c r="E263" s="238">
        <f t="shared" si="6"/>
        <v>4.9504701651757694E-13</v>
      </c>
      <c r="F263" s="238">
        <f t="shared" si="7"/>
        <v>-4.9504701651757694E-13</v>
      </c>
      <c r="G263" s="239">
        <f t="shared" si="245"/>
        <v>603887.43406298594</v>
      </c>
      <c r="I263" s="240">
        <f>VLOOKUP(K263,[2]תחזיות!$B$4:$H$1000,5)</f>
        <v>1.299687350000011E-2</v>
      </c>
      <c r="J263" s="134">
        <f t="shared" si="8"/>
        <v>1.0830727916666758E-3</v>
      </c>
      <c r="K263" s="237">
        <v>211</v>
      </c>
      <c r="L263" s="242">
        <f t="shared" si="246"/>
        <v>1.8065331354779172E-12</v>
      </c>
      <c r="M263" s="242">
        <f t="shared" si="44"/>
        <v>-5.887441088530331E-14</v>
      </c>
      <c r="N263" s="242">
        <f t="shared" si="9"/>
        <v>-6.1676209961160259E-14</v>
      </c>
      <c r="O263" s="242">
        <f t="shared" si="10"/>
        <v>2.8017990758569531E-15</v>
      </c>
      <c r="P263" s="243">
        <f t="shared" si="247"/>
        <v>46694.445430845924</v>
      </c>
      <c r="Q263" s="244"/>
      <c r="R263" s="240">
        <f>VLOOKUP(T263,[2]תחזיות!$B$4:$H$1000,7)</f>
        <v>2.2094684950000186E-2</v>
      </c>
      <c r="S263" s="134">
        <f t="shared" si="11"/>
        <v>1.8412237458333488E-3</v>
      </c>
      <c r="T263" s="237">
        <v>211</v>
      </c>
      <c r="U263" s="242">
        <f t="shared" si="248"/>
        <v>0</v>
      </c>
      <c r="V263" s="242">
        <f t="shared" si="47"/>
        <v>0</v>
      </c>
      <c r="W263" s="242">
        <f t="shared" si="12"/>
        <v>0</v>
      </c>
      <c r="X263" s="242">
        <f t="shared" si="48"/>
        <v>0</v>
      </c>
      <c r="Y263" s="243">
        <f t="shared" si="249"/>
        <v>49536.076503111522</v>
      </c>
      <c r="Z263" s="245"/>
      <c r="AA263" s="240">
        <f>VLOOKUP(AC263,[2]תחזיות!$B$4:$H$1000,6)</f>
        <v>1.1815339545454644E-2</v>
      </c>
      <c r="AB263" s="134">
        <f t="shared" si="13"/>
        <v>9.8461162878788703E-4</v>
      </c>
      <c r="AC263" s="237">
        <v>211</v>
      </c>
      <c r="AD263" s="242">
        <f t="shared" si="250"/>
        <v>0</v>
      </c>
      <c r="AE263" s="242">
        <f t="shared" si="51"/>
        <v>0</v>
      </c>
      <c r="AF263" s="242">
        <f t="shared" si="14"/>
        <v>0</v>
      </c>
      <c r="AG263" s="242">
        <f t="shared" si="52"/>
        <v>0</v>
      </c>
      <c r="AH263" s="243">
        <f t="shared" si="251"/>
        <v>46342.141217469514</v>
      </c>
      <c r="AI263" s="245"/>
      <c r="AJ263" s="241">
        <f t="shared" si="234"/>
        <v>4.8320000000000002E-2</v>
      </c>
      <c r="AK263" s="241">
        <f t="shared" si="252"/>
        <v>4.0266666666666671E-3</v>
      </c>
      <c r="AL263" s="240">
        <f>VLOOKUP(AN263,[2]תחזיות!$B$4:$H$1000,5)</f>
        <v>1.299687350000011E-2</v>
      </c>
      <c r="AM263" s="134">
        <f t="shared" si="239"/>
        <v>1.0830727916666758E-3</v>
      </c>
      <c r="AN263" s="237">
        <v>211</v>
      </c>
      <c r="AO263" s="242">
        <f t="shared" si="253"/>
        <v>0</v>
      </c>
      <c r="AP263" s="242">
        <f t="shared" si="283"/>
        <v>0</v>
      </c>
      <c r="AQ263" s="242">
        <f t="shared" si="16"/>
        <v>0</v>
      </c>
      <c r="AR263" s="242">
        <f t="shared" si="254"/>
        <v>0</v>
      </c>
      <c r="AS263" s="243">
        <f t="shared" si="255"/>
        <v>0</v>
      </c>
      <c r="AT263" s="244"/>
      <c r="AU263" s="241">
        <f t="shared" si="235"/>
        <v>5.7620000000000005E-2</v>
      </c>
      <c r="AV263" s="241">
        <f t="shared" si="256"/>
        <v>4.8016666666666668E-3</v>
      </c>
      <c r="AW263" s="240">
        <f>VLOOKUP(AY263,[2]תחזיות!$B$4:$H$1000,7)</f>
        <v>2.2094684950000186E-2</v>
      </c>
      <c r="AX263" s="134">
        <f t="shared" si="17"/>
        <v>1.8412237458333488E-3</v>
      </c>
      <c r="AY263" s="237">
        <v>211</v>
      </c>
      <c r="AZ263" s="242">
        <f t="shared" si="257"/>
        <v>0</v>
      </c>
      <c r="BA263" s="242">
        <f t="shared" si="284"/>
        <v>0</v>
      </c>
      <c r="BB263" s="242">
        <f t="shared" si="18"/>
        <v>0</v>
      </c>
      <c r="BC263" s="242">
        <f t="shared" si="258"/>
        <v>0</v>
      </c>
      <c r="BD263" s="243">
        <f t="shared" si="259"/>
        <v>0</v>
      </c>
      <c r="BE263" s="245"/>
      <c r="BF263" s="245"/>
      <c r="BG263" s="245"/>
      <c r="BH263" s="240">
        <f>VLOOKUP(BJ263,[2]תחזיות!$B$4:$H$1000,6)</f>
        <v>1.1815339545454644E-2</v>
      </c>
      <c r="BI263" s="134">
        <f t="shared" si="19"/>
        <v>9.8461162878788703E-4</v>
      </c>
      <c r="BJ263" s="237">
        <v>211</v>
      </c>
      <c r="BK263" s="242">
        <f t="shared" si="260"/>
        <v>0</v>
      </c>
      <c r="BL263" s="242">
        <f t="shared" si="285"/>
        <v>0</v>
      </c>
      <c r="BM263" s="242">
        <f t="shared" si="20"/>
        <v>0</v>
      </c>
      <c r="BN263" s="242">
        <f t="shared" si="65"/>
        <v>0</v>
      </c>
      <c r="BO263" s="243">
        <f t="shared" si="261"/>
        <v>0</v>
      </c>
      <c r="BP263" s="245"/>
      <c r="BQ263" s="246">
        <f>VLOOKUP(BT263,[2]תחזיות!$B$4:$E$1000,2)</f>
        <v>3.9764679999999872E-2</v>
      </c>
      <c r="BR263" s="134">
        <f t="shared" si="21"/>
        <v>2.8970566666666562E-3</v>
      </c>
      <c r="BS263" s="3">
        <f t="shared" si="262"/>
        <v>6389</v>
      </c>
      <c r="BT263" s="237">
        <v>211</v>
      </c>
      <c r="BU263" s="238">
        <f t="shared" si="263"/>
        <v>21653.940749125253</v>
      </c>
      <c r="BV263" s="238">
        <f t="shared" si="264"/>
        <v>1236.3769934598213</v>
      </c>
      <c r="BW263" s="238">
        <f t="shared" si="22"/>
        <v>1173.6443000529632</v>
      </c>
      <c r="BX263" s="238">
        <f t="shared" si="23"/>
        <v>62.732693406858083</v>
      </c>
      <c r="BY263" s="239">
        <f t="shared" si="265"/>
        <v>249741.41923143744</v>
      </c>
      <c r="CA263" s="246">
        <f>VLOOKUP(CD263,[2]תחזיות!$B$4:$E$1000,4)</f>
        <v>5.2489377599999831E-2</v>
      </c>
      <c r="CB263" s="134">
        <f t="shared" si="24"/>
        <v>3.9574481333333198E-3</v>
      </c>
      <c r="CC263" s="3">
        <f t="shared" si="266"/>
        <v>6389</v>
      </c>
      <c r="CD263" s="237">
        <v>211</v>
      </c>
      <c r="CE263" s="238">
        <f t="shared" si="267"/>
        <v>23299.712759459864</v>
      </c>
      <c r="CF263" s="238">
        <f t="shared" si="268"/>
        <v>1343.638052571446</v>
      </c>
      <c r="CG263" s="238">
        <f t="shared" si="25"/>
        <v>1251.4306478043191</v>
      </c>
      <c r="CH263" s="238">
        <f t="shared" si="26"/>
        <v>92.207404767126974</v>
      </c>
      <c r="CI263" s="239">
        <f t="shared" si="269"/>
        <v>267958.2724081573</v>
      </c>
      <c r="CJ263" s="1"/>
      <c r="CK263" s="246">
        <f>VLOOKUP(CN263,[2]תחזיות!$B$4:$E$1000,3)</f>
        <v>3.4577982608695546E-2</v>
      </c>
      <c r="CL263" s="134">
        <f t="shared" si="27"/>
        <v>2.464831884057962E-3</v>
      </c>
      <c r="CM263" s="3">
        <f t="shared" si="270"/>
        <v>6389</v>
      </c>
      <c r="CN263" s="237">
        <v>211</v>
      </c>
      <c r="CO263" s="238">
        <f t="shared" si="271"/>
        <v>21051.520334384946</v>
      </c>
      <c r="CP263" s="238">
        <f t="shared" si="286"/>
        <v>1197.1054935917698</v>
      </c>
      <c r="CQ263" s="238">
        <f t="shared" si="28"/>
        <v>1145.2170350636832</v>
      </c>
      <c r="CR263" s="238">
        <f t="shared" si="29"/>
        <v>51.888458528086545</v>
      </c>
      <c r="CS263" s="239">
        <f t="shared" si="272"/>
        <v>243622.96453820367</v>
      </c>
      <c r="CT263" s="1"/>
      <c r="CU263" s="237">
        <v>211</v>
      </c>
      <c r="CV263" s="238">
        <f t="shared" si="231"/>
        <v>21653.940749125039</v>
      </c>
      <c r="CW263" s="238">
        <f t="shared" si="231"/>
        <v>1236.3769934598213</v>
      </c>
      <c r="CX263" s="238">
        <f t="shared" si="231"/>
        <v>1173.6443000529637</v>
      </c>
      <c r="CY263" s="238">
        <f t="shared" si="231"/>
        <v>62.732693406857585</v>
      </c>
      <c r="CZ263" s="238">
        <f t="shared" si="231"/>
        <v>900323.29872526927</v>
      </c>
      <c r="DB263" s="237">
        <v>211</v>
      </c>
      <c r="DC263" s="238">
        <f t="shared" si="232"/>
        <v>23299.71275945965</v>
      </c>
      <c r="DD263" s="238">
        <f t="shared" si="232"/>
        <v>1343.638052571446</v>
      </c>
      <c r="DE263" s="238">
        <f t="shared" si="232"/>
        <v>1251.4306478043195</v>
      </c>
      <c r="DF263" s="238">
        <f t="shared" si="232"/>
        <v>92.207404767126476</v>
      </c>
      <c r="DG263" s="238">
        <f t="shared" si="232"/>
        <v>921381.78297425481</v>
      </c>
      <c r="DH263" s="247"/>
      <c r="DI263" s="237">
        <v>211</v>
      </c>
      <c r="DJ263" s="238">
        <f t="shared" si="233"/>
        <v>21051.520334384732</v>
      </c>
      <c r="DK263" s="238">
        <f t="shared" si="233"/>
        <v>1197.1054935917698</v>
      </c>
      <c r="DL263" s="238">
        <f t="shared" si="233"/>
        <v>1145.2170350636836</v>
      </c>
      <c r="DM263" s="238">
        <f t="shared" si="233"/>
        <v>51.888458528086048</v>
      </c>
      <c r="DN263" s="238">
        <f t="shared" si="233"/>
        <v>893852.53981865908</v>
      </c>
      <c r="DP263" s="3">
        <f t="shared" si="273"/>
        <v>6389</v>
      </c>
      <c r="DQ263" s="237">
        <v>211</v>
      </c>
      <c r="DR263" s="238">
        <f t="shared" si="274"/>
        <v>0</v>
      </c>
      <c r="DS263" s="238">
        <f t="shared" si="275"/>
        <v>0</v>
      </c>
      <c r="DT263" s="238">
        <f t="shared" si="33"/>
        <v>0</v>
      </c>
      <c r="DU263" s="238">
        <f t="shared" si="276"/>
        <v>0</v>
      </c>
      <c r="DV263" s="239">
        <f t="shared" si="287"/>
        <v>0</v>
      </c>
      <c r="DX263" s="241">
        <f t="shared" si="236"/>
        <v>5.5499999999999994E-2</v>
      </c>
      <c r="DY263" s="241">
        <f t="shared" si="277"/>
        <v>4.6249999999999998E-3</v>
      </c>
      <c r="DZ263" s="237">
        <v>211</v>
      </c>
      <c r="EA263" s="242">
        <f t="shared" si="288"/>
        <v>0</v>
      </c>
      <c r="EB263" s="242">
        <f t="shared" si="289"/>
        <v>0</v>
      </c>
      <c r="EC263" s="242">
        <f t="shared" si="34"/>
        <v>0</v>
      </c>
      <c r="ED263" s="242">
        <f t="shared" si="240"/>
        <v>0</v>
      </c>
      <c r="EE263" s="243">
        <f t="shared" si="278"/>
        <v>0</v>
      </c>
      <c r="EF263" s="248"/>
      <c r="EG263" s="241">
        <f t="shared" si="237"/>
        <v>6.4599999999999991E-2</v>
      </c>
      <c r="EH263" s="241">
        <f t="shared" si="279"/>
        <v>5.3833333333333329E-3</v>
      </c>
      <c r="EI263" s="237">
        <v>211</v>
      </c>
      <c r="EJ263" s="242">
        <f t="shared" si="290"/>
        <v>0</v>
      </c>
      <c r="EK263" s="242">
        <f t="shared" si="291"/>
        <v>0</v>
      </c>
      <c r="EL263" s="242">
        <f t="shared" si="36"/>
        <v>0</v>
      </c>
      <c r="EM263" s="242">
        <f t="shared" si="241"/>
        <v>0</v>
      </c>
      <c r="EN263" s="243">
        <f t="shared" si="280"/>
        <v>0</v>
      </c>
      <c r="EO263" s="248"/>
      <c r="EP263" s="241">
        <f t="shared" si="238"/>
        <v>3.4599999999999999E-2</v>
      </c>
      <c r="EQ263" s="241">
        <f t="shared" si="281"/>
        <v>2.8833333333333332E-3</v>
      </c>
      <c r="ER263" s="237">
        <v>211</v>
      </c>
      <c r="ES263" s="242">
        <f t="shared" si="292"/>
        <v>0</v>
      </c>
      <c r="ET263" s="242">
        <f t="shared" si="293"/>
        <v>0</v>
      </c>
      <c r="EU263" s="242">
        <f t="shared" si="38"/>
        <v>0</v>
      </c>
      <c r="EV263" s="242">
        <f t="shared" si="242"/>
        <v>0</v>
      </c>
      <c r="EW263" s="243">
        <f t="shared" si="282"/>
        <v>0</v>
      </c>
    </row>
    <row r="264" spans="1:153" ht="14.25" customHeight="1" thickBot="1" x14ac:dyDescent="0.25">
      <c r="A264" s="3">
        <f t="shared" si="243"/>
        <v>6419</v>
      </c>
      <c r="B264" s="237">
        <v>212</v>
      </c>
      <c r="C264" s="238">
        <f t="shared" si="244"/>
        <v>-2.152142349036599E-10</v>
      </c>
      <c r="D264" s="238">
        <f t="shared" si="5"/>
        <v>0</v>
      </c>
      <c r="E264" s="238">
        <f t="shared" si="6"/>
        <v>4.961883749167702E-13</v>
      </c>
      <c r="F264" s="238">
        <f t="shared" si="7"/>
        <v>-4.961883749167702E-13</v>
      </c>
      <c r="G264" s="239">
        <f t="shared" si="245"/>
        <v>603887.43406298594</v>
      </c>
      <c r="I264" s="240">
        <f>VLOOKUP(K264,[2]תחזיות!$B$4:$H$1000,5)</f>
        <v>1.299689200000011E-2</v>
      </c>
      <c r="J264" s="134">
        <f t="shared" si="8"/>
        <v>1.0830743333333425E-3</v>
      </c>
      <c r="K264" s="237">
        <v>212</v>
      </c>
      <c r="L264" s="242">
        <f t="shared" si="246"/>
        <v>1.8702327550304163E-12</v>
      </c>
      <c r="M264" s="242">
        <f t="shared" si="44"/>
        <v>-5.8938176248623322E-14</v>
      </c>
      <c r="N264" s="242">
        <f t="shared" si="9"/>
        <v>-6.1838768715915858E-14</v>
      </c>
      <c r="O264" s="242">
        <f t="shared" si="10"/>
        <v>2.9005924672925418E-15</v>
      </c>
      <c r="P264" s="243">
        <f t="shared" si="247"/>
        <v>46694.445430845924</v>
      </c>
      <c r="Q264" s="244"/>
      <c r="R264" s="240">
        <f>VLOOKUP(T264,[2]תחזיות!$B$4:$H$1000,7)</f>
        <v>2.2094716400000186E-2</v>
      </c>
      <c r="S264" s="134">
        <f t="shared" si="11"/>
        <v>1.8412263666666821E-3</v>
      </c>
      <c r="T264" s="237">
        <v>212</v>
      </c>
      <c r="U264" s="242">
        <f t="shared" si="248"/>
        <v>0</v>
      </c>
      <c r="V264" s="242">
        <f t="shared" si="47"/>
        <v>0</v>
      </c>
      <c r="W264" s="242">
        <f t="shared" si="12"/>
        <v>0</v>
      </c>
      <c r="X264" s="242">
        <f t="shared" si="48"/>
        <v>0</v>
      </c>
      <c r="Y264" s="243">
        <f t="shared" si="249"/>
        <v>49536.076503111522</v>
      </c>
      <c r="Z264" s="245"/>
      <c r="AA264" s="240">
        <f>VLOOKUP(AC264,[2]תחזיות!$B$4:$H$1000,6)</f>
        <v>1.1815356363636464E-2</v>
      </c>
      <c r="AB264" s="134">
        <f t="shared" si="13"/>
        <v>9.8461303030303858E-4</v>
      </c>
      <c r="AC264" s="237">
        <v>212</v>
      </c>
      <c r="AD264" s="242">
        <f t="shared" si="250"/>
        <v>0</v>
      </c>
      <c r="AE264" s="242">
        <f t="shared" si="51"/>
        <v>0</v>
      </c>
      <c r="AF264" s="242">
        <f t="shared" si="14"/>
        <v>0</v>
      </c>
      <c r="AG264" s="242">
        <f t="shared" si="52"/>
        <v>0</v>
      </c>
      <c r="AH264" s="243">
        <f t="shared" si="251"/>
        <v>46342.141217469514</v>
      </c>
      <c r="AI264" s="245"/>
      <c r="AJ264" s="241">
        <f t="shared" si="234"/>
        <v>4.8320000000000002E-2</v>
      </c>
      <c r="AK264" s="241">
        <f t="shared" si="252"/>
        <v>4.0266666666666671E-3</v>
      </c>
      <c r="AL264" s="240">
        <f>VLOOKUP(AN264,[2]תחזיות!$B$4:$H$1000,5)</f>
        <v>1.299689200000011E-2</v>
      </c>
      <c r="AM264" s="134">
        <f t="shared" si="239"/>
        <v>1.0830743333333425E-3</v>
      </c>
      <c r="AN264" s="237">
        <v>212</v>
      </c>
      <c r="AO264" s="242">
        <f t="shared" si="253"/>
        <v>0</v>
      </c>
      <c r="AP264" s="242">
        <f t="shared" si="283"/>
        <v>0</v>
      </c>
      <c r="AQ264" s="242">
        <f t="shared" si="16"/>
        <v>0</v>
      </c>
      <c r="AR264" s="242">
        <f t="shared" si="254"/>
        <v>0</v>
      </c>
      <c r="AS264" s="243">
        <f t="shared" si="255"/>
        <v>0</v>
      </c>
      <c r="AT264" s="244"/>
      <c r="AU264" s="241">
        <f t="shared" si="235"/>
        <v>5.7620000000000005E-2</v>
      </c>
      <c r="AV264" s="241">
        <f t="shared" si="256"/>
        <v>4.8016666666666668E-3</v>
      </c>
      <c r="AW264" s="240">
        <f>VLOOKUP(AY264,[2]תחזיות!$B$4:$H$1000,7)</f>
        <v>2.2094716400000186E-2</v>
      </c>
      <c r="AX264" s="134">
        <f t="shared" si="17"/>
        <v>1.8412263666666821E-3</v>
      </c>
      <c r="AY264" s="237">
        <v>212</v>
      </c>
      <c r="AZ264" s="242">
        <f t="shared" si="257"/>
        <v>0</v>
      </c>
      <c r="BA264" s="242">
        <f t="shared" si="284"/>
        <v>0</v>
      </c>
      <c r="BB264" s="242">
        <f t="shared" si="18"/>
        <v>0</v>
      </c>
      <c r="BC264" s="242">
        <f t="shared" si="258"/>
        <v>0</v>
      </c>
      <c r="BD264" s="243">
        <f t="shared" si="259"/>
        <v>0</v>
      </c>
      <c r="BE264" s="245"/>
      <c r="BF264" s="245"/>
      <c r="BG264" s="245"/>
      <c r="BH264" s="240">
        <f>VLOOKUP(BJ264,[2]תחזיות!$B$4:$H$1000,6)</f>
        <v>1.1815356363636464E-2</v>
      </c>
      <c r="BI264" s="134">
        <f t="shared" si="19"/>
        <v>9.8461303030303858E-4</v>
      </c>
      <c r="BJ264" s="237">
        <v>212</v>
      </c>
      <c r="BK264" s="242">
        <f t="shared" si="260"/>
        <v>0</v>
      </c>
      <c r="BL264" s="242">
        <f t="shared" si="285"/>
        <v>0</v>
      </c>
      <c r="BM264" s="242">
        <f t="shared" si="20"/>
        <v>0</v>
      </c>
      <c r="BN264" s="242">
        <f t="shared" si="65"/>
        <v>0</v>
      </c>
      <c r="BO264" s="243">
        <f t="shared" si="261"/>
        <v>0</v>
      </c>
      <c r="BP264" s="245"/>
      <c r="BQ264" s="246">
        <f>VLOOKUP(BT264,[2]תחזיות!$B$4:$E$1000,2)</f>
        <v>3.9832979999999872E-2</v>
      </c>
      <c r="BR264" s="134">
        <f t="shared" si="21"/>
        <v>2.9027483333333229E-3</v>
      </c>
      <c r="BS264" s="3">
        <f t="shared" si="262"/>
        <v>6419</v>
      </c>
      <c r="BT264" s="237">
        <v>212</v>
      </c>
      <c r="BU264" s="238">
        <f t="shared" si="263"/>
        <v>20480.296449072292</v>
      </c>
      <c r="BV264" s="238">
        <f t="shared" si="264"/>
        <v>1236.4396577103419</v>
      </c>
      <c r="BW264" s="238">
        <f t="shared" si="22"/>
        <v>1176.990511326625</v>
      </c>
      <c r="BX264" s="238">
        <f t="shared" si="23"/>
        <v>59.449146383716965</v>
      </c>
      <c r="BY264" s="239">
        <f t="shared" si="265"/>
        <v>250977.85888914778</v>
      </c>
      <c r="CA264" s="246">
        <f>VLOOKUP(CD264,[2]תחזיות!$B$4:$E$1000,4)</f>
        <v>5.2579533599999832E-2</v>
      </c>
      <c r="CB264" s="134">
        <f t="shared" si="24"/>
        <v>3.9649611333333196E-3</v>
      </c>
      <c r="CC264" s="3">
        <f t="shared" si="266"/>
        <v>6419</v>
      </c>
      <c r="CD264" s="237">
        <v>212</v>
      </c>
      <c r="CE264" s="238">
        <f t="shared" si="267"/>
        <v>22048.282111655546</v>
      </c>
      <c r="CF264" s="238">
        <f t="shared" si="268"/>
        <v>1343.7275959125041</v>
      </c>
      <c r="CG264" s="238">
        <f t="shared" si="25"/>
        <v>1256.3070142830215</v>
      </c>
      <c r="CH264" s="238">
        <f t="shared" si="26"/>
        <v>87.420581629482527</v>
      </c>
      <c r="CI264" s="239">
        <f t="shared" si="269"/>
        <v>269302.00000406982</v>
      </c>
      <c r="CJ264" s="1"/>
      <c r="CK264" s="246">
        <f>VLOOKUP(CN264,[2]תחזיות!$B$4:$E$1000,3)</f>
        <v>3.4637373913043369E-2</v>
      </c>
      <c r="CL264" s="134">
        <f t="shared" si="27"/>
        <v>2.4697811594202807E-3</v>
      </c>
      <c r="CM264" s="3">
        <f t="shared" si="270"/>
        <v>6419</v>
      </c>
      <c r="CN264" s="237">
        <v>212</v>
      </c>
      <c r="CO264" s="238">
        <f t="shared" si="271"/>
        <v>19906.303299321262</v>
      </c>
      <c r="CP264" s="238">
        <f t="shared" si="286"/>
        <v>1197.1583372250002</v>
      </c>
      <c r="CQ264" s="238">
        <f t="shared" si="28"/>
        <v>1147.9941243826308</v>
      </c>
      <c r="CR264" s="238">
        <f t="shared" si="29"/>
        <v>49.164212842369423</v>
      </c>
      <c r="CS264" s="239">
        <f t="shared" si="272"/>
        <v>244820.12287542867</v>
      </c>
      <c r="CT264" s="1"/>
      <c r="CU264" s="237">
        <v>212</v>
      </c>
      <c r="CV264" s="238">
        <f t="shared" si="231"/>
        <v>20480.296449072081</v>
      </c>
      <c r="CW264" s="238">
        <f t="shared" si="231"/>
        <v>1236.4396577103419</v>
      </c>
      <c r="CX264" s="238">
        <f t="shared" si="231"/>
        <v>1176.9905113266254</v>
      </c>
      <c r="CY264" s="238">
        <f t="shared" si="231"/>
        <v>59.449146383716467</v>
      </c>
      <c r="CZ264" s="238">
        <f t="shared" si="231"/>
        <v>901559.73838297965</v>
      </c>
      <c r="DB264" s="237">
        <v>212</v>
      </c>
      <c r="DC264" s="238">
        <f t="shared" si="232"/>
        <v>22048.282111655331</v>
      </c>
      <c r="DD264" s="238">
        <f t="shared" si="232"/>
        <v>1343.7275959125041</v>
      </c>
      <c r="DE264" s="238">
        <f t="shared" si="232"/>
        <v>1256.307014283022</v>
      </c>
      <c r="DF264" s="238">
        <f t="shared" si="232"/>
        <v>87.420581629482029</v>
      </c>
      <c r="DG264" s="238">
        <f t="shared" si="232"/>
        <v>922725.51057016733</v>
      </c>
      <c r="DH264" s="247"/>
      <c r="DI264" s="237">
        <v>212</v>
      </c>
      <c r="DJ264" s="238">
        <f t="shared" si="233"/>
        <v>19906.303299321047</v>
      </c>
      <c r="DK264" s="238">
        <f t="shared" si="233"/>
        <v>1197.1583372250002</v>
      </c>
      <c r="DL264" s="238">
        <f t="shared" si="233"/>
        <v>1147.9941243826313</v>
      </c>
      <c r="DM264" s="238">
        <f t="shared" si="233"/>
        <v>49.164212842368926</v>
      </c>
      <c r="DN264" s="238">
        <f t="shared" si="233"/>
        <v>895049.69815588405</v>
      </c>
      <c r="DP264" s="3">
        <f t="shared" si="273"/>
        <v>6419</v>
      </c>
      <c r="DQ264" s="237">
        <v>212</v>
      </c>
      <c r="DR264" s="238">
        <f t="shared" si="274"/>
        <v>0</v>
      </c>
      <c r="DS264" s="238">
        <f t="shared" si="275"/>
        <v>0</v>
      </c>
      <c r="DT264" s="238">
        <f t="shared" si="33"/>
        <v>0</v>
      </c>
      <c r="DU264" s="238">
        <f t="shared" si="276"/>
        <v>0</v>
      </c>
      <c r="DV264" s="239">
        <f t="shared" si="287"/>
        <v>0</v>
      </c>
      <c r="DX264" s="241">
        <f t="shared" si="236"/>
        <v>5.5499999999999994E-2</v>
      </c>
      <c r="DY264" s="241">
        <f t="shared" si="277"/>
        <v>4.6249999999999998E-3</v>
      </c>
      <c r="DZ264" s="237">
        <v>212</v>
      </c>
      <c r="EA264" s="242">
        <f t="shared" si="288"/>
        <v>0</v>
      </c>
      <c r="EB264" s="242">
        <f t="shared" si="289"/>
        <v>0</v>
      </c>
      <c r="EC264" s="242">
        <f t="shared" si="34"/>
        <v>0</v>
      </c>
      <c r="ED264" s="242">
        <f t="shared" si="240"/>
        <v>0</v>
      </c>
      <c r="EE264" s="243">
        <f t="shared" si="278"/>
        <v>0</v>
      </c>
      <c r="EF264" s="248"/>
      <c r="EG264" s="241">
        <f t="shared" si="237"/>
        <v>6.4599999999999991E-2</v>
      </c>
      <c r="EH264" s="241">
        <f t="shared" si="279"/>
        <v>5.3833333333333329E-3</v>
      </c>
      <c r="EI264" s="237">
        <v>212</v>
      </c>
      <c r="EJ264" s="242">
        <f t="shared" si="290"/>
        <v>0</v>
      </c>
      <c r="EK264" s="242">
        <f t="shared" si="291"/>
        <v>0</v>
      </c>
      <c r="EL264" s="242">
        <f t="shared" si="36"/>
        <v>0</v>
      </c>
      <c r="EM264" s="242">
        <f t="shared" si="241"/>
        <v>0</v>
      </c>
      <c r="EN264" s="243">
        <f t="shared" si="280"/>
        <v>0</v>
      </c>
      <c r="EO264" s="248"/>
      <c r="EP264" s="241">
        <f t="shared" si="238"/>
        <v>3.4599999999999999E-2</v>
      </c>
      <c r="EQ264" s="241">
        <f t="shared" si="281"/>
        <v>2.8833333333333332E-3</v>
      </c>
      <c r="ER264" s="237">
        <v>212</v>
      </c>
      <c r="ES264" s="242">
        <f t="shared" si="292"/>
        <v>0</v>
      </c>
      <c r="ET264" s="242">
        <f t="shared" si="293"/>
        <v>0</v>
      </c>
      <c r="EU264" s="242">
        <f t="shared" si="38"/>
        <v>0</v>
      </c>
      <c r="EV264" s="242">
        <f t="shared" si="242"/>
        <v>0</v>
      </c>
      <c r="EW264" s="243">
        <f t="shared" si="282"/>
        <v>0</v>
      </c>
    </row>
    <row r="265" spans="1:153" ht="14.25" customHeight="1" thickBot="1" x14ac:dyDescent="0.25">
      <c r="A265" s="3">
        <f t="shared" si="243"/>
        <v>6450</v>
      </c>
      <c r="B265" s="237">
        <v>213</v>
      </c>
      <c r="C265" s="238">
        <f t="shared" si="244"/>
        <v>-2.1571042327857666E-10</v>
      </c>
      <c r="D265" s="238">
        <f t="shared" si="5"/>
        <v>0</v>
      </c>
      <c r="E265" s="238">
        <f t="shared" si="6"/>
        <v>4.9733236478116159E-13</v>
      </c>
      <c r="F265" s="238">
        <f t="shared" si="7"/>
        <v>-4.9733236478116159E-13</v>
      </c>
      <c r="G265" s="239">
        <f t="shared" si="245"/>
        <v>603887.43406298594</v>
      </c>
      <c r="I265" s="240">
        <f>VLOOKUP(K265,[2]תחזיות!$B$4:$H$1000,5)</f>
        <v>1.2996910500000111E-2</v>
      </c>
      <c r="J265" s="134">
        <f t="shared" si="8"/>
        <v>1.0830758750000093E-3</v>
      </c>
      <c r="K265" s="237">
        <v>213</v>
      </c>
      <c r="L265" s="242">
        <f t="shared" si="246"/>
        <v>1.9341641038024764E-12</v>
      </c>
      <c r="M265" s="242">
        <f t="shared" si="44"/>
        <v>-5.9002010765434708E-14</v>
      </c>
      <c r="N265" s="242">
        <f t="shared" si="9"/>
        <v>-6.2001756019017253E-14</v>
      </c>
      <c r="O265" s="242">
        <f t="shared" si="10"/>
        <v>2.9997452535825427E-15</v>
      </c>
      <c r="P265" s="243">
        <f t="shared" si="247"/>
        <v>46694.445430845924</v>
      </c>
      <c r="Q265" s="244"/>
      <c r="R265" s="240">
        <f>VLOOKUP(T265,[2]תחזיות!$B$4:$H$1000,7)</f>
        <v>2.209474785000019E-2</v>
      </c>
      <c r="S265" s="134">
        <f t="shared" si="11"/>
        <v>1.8412289875000159E-3</v>
      </c>
      <c r="T265" s="237">
        <v>213</v>
      </c>
      <c r="U265" s="242">
        <f t="shared" si="248"/>
        <v>0</v>
      </c>
      <c r="V265" s="242">
        <f t="shared" si="47"/>
        <v>0</v>
      </c>
      <c r="W265" s="242">
        <f t="shared" si="12"/>
        <v>0</v>
      </c>
      <c r="X265" s="242">
        <f t="shared" si="48"/>
        <v>0</v>
      </c>
      <c r="Y265" s="243">
        <f t="shared" si="249"/>
        <v>49536.076503111522</v>
      </c>
      <c r="Z265" s="245"/>
      <c r="AA265" s="240">
        <f>VLOOKUP(AC265,[2]תחזיות!$B$4:$H$1000,6)</f>
        <v>1.1815373181818281E-2</v>
      </c>
      <c r="AB265" s="134">
        <f t="shared" si="13"/>
        <v>9.8461443181819012E-4</v>
      </c>
      <c r="AC265" s="237">
        <v>213</v>
      </c>
      <c r="AD265" s="242">
        <f t="shared" si="250"/>
        <v>0</v>
      </c>
      <c r="AE265" s="242">
        <f t="shared" si="51"/>
        <v>0</v>
      </c>
      <c r="AF265" s="242">
        <f t="shared" si="14"/>
        <v>0</v>
      </c>
      <c r="AG265" s="242">
        <f t="shared" si="52"/>
        <v>0</v>
      </c>
      <c r="AH265" s="243">
        <f t="shared" si="251"/>
        <v>46342.141217469514</v>
      </c>
      <c r="AI265" s="245"/>
      <c r="AJ265" s="241">
        <f t="shared" si="234"/>
        <v>4.8320000000000002E-2</v>
      </c>
      <c r="AK265" s="241">
        <f t="shared" si="252"/>
        <v>4.0266666666666671E-3</v>
      </c>
      <c r="AL265" s="240">
        <f>VLOOKUP(AN265,[2]תחזיות!$B$4:$H$1000,5)</f>
        <v>1.2996910500000111E-2</v>
      </c>
      <c r="AM265" s="134">
        <f t="shared" si="239"/>
        <v>1.0830758750000093E-3</v>
      </c>
      <c r="AN265" s="237">
        <v>213</v>
      </c>
      <c r="AO265" s="242">
        <f t="shared" si="253"/>
        <v>0</v>
      </c>
      <c r="AP265" s="242">
        <f t="shared" si="283"/>
        <v>0</v>
      </c>
      <c r="AQ265" s="242">
        <f t="shared" si="16"/>
        <v>0</v>
      </c>
      <c r="AR265" s="242">
        <f t="shared" si="254"/>
        <v>0</v>
      </c>
      <c r="AS265" s="243">
        <f t="shared" si="255"/>
        <v>0</v>
      </c>
      <c r="AT265" s="244"/>
      <c r="AU265" s="241">
        <f t="shared" si="235"/>
        <v>5.7620000000000005E-2</v>
      </c>
      <c r="AV265" s="241">
        <f t="shared" si="256"/>
        <v>4.8016666666666668E-3</v>
      </c>
      <c r="AW265" s="240">
        <f>VLOOKUP(AY265,[2]תחזיות!$B$4:$H$1000,7)</f>
        <v>2.209474785000019E-2</v>
      </c>
      <c r="AX265" s="134">
        <f t="shared" si="17"/>
        <v>1.8412289875000159E-3</v>
      </c>
      <c r="AY265" s="237">
        <v>213</v>
      </c>
      <c r="AZ265" s="242">
        <f t="shared" si="257"/>
        <v>0</v>
      </c>
      <c r="BA265" s="242">
        <f t="shared" si="284"/>
        <v>0</v>
      </c>
      <c r="BB265" s="242">
        <f t="shared" si="18"/>
        <v>0</v>
      </c>
      <c r="BC265" s="242">
        <f t="shared" si="258"/>
        <v>0</v>
      </c>
      <c r="BD265" s="243">
        <f t="shared" si="259"/>
        <v>0</v>
      </c>
      <c r="BE265" s="245"/>
      <c r="BF265" s="245"/>
      <c r="BG265" s="245"/>
      <c r="BH265" s="240">
        <f>VLOOKUP(BJ265,[2]תחזיות!$B$4:$H$1000,6)</f>
        <v>1.1815373181818281E-2</v>
      </c>
      <c r="BI265" s="134">
        <f t="shared" si="19"/>
        <v>9.8461443181819012E-4</v>
      </c>
      <c r="BJ265" s="237">
        <v>213</v>
      </c>
      <c r="BK265" s="242">
        <f t="shared" si="260"/>
        <v>0</v>
      </c>
      <c r="BL265" s="242">
        <f t="shared" si="285"/>
        <v>0</v>
      </c>
      <c r="BM265" s="242">
        <f t="shared" si="20"/>
        <v>0</v>
      </c>
      <c r="BN265" s="242">
        <f t="shared" si="65"/>
        <v>0</v>
      </c>
      <c r="BO265" s="243">
        <f t="shared" si="261"/>
        <v>0</v>
      </c>
      <c r="BP265" s="245"/>
      <c r="BQ265" s="246">
        <f>VLOOKUP(BT265,[2]תחזיות!$B$4:$E$1000,2)</f>
        <v>3.9901279999999872E-2</v>
      </c>
      <c r="BR265" s="134">
        <f t="shared" si="21"/>
        <v>2.9084399999999896E-3</v>
      </c>
      <c r="BS265" s="3">
        <f t="shared" si="262"/>
        <v>6450</v>
      </c>
      <c r="BT265" s="237">
        <v>213</v>
      </c>
      <c r="BU265" s="238">
        <f t="shared" si="263"/>
        <v>19303.305937745667</v>
      </c>
      <c r="BV265" s="238">
        <f t="shared" si="264"/>
        <v>1236.4988711315802</v>
      </c>
      <c r="BW265" s="238">
        <f t="shared" si="22"/>
        <v>1180.3563640100035</v>
      </c>
      <c r="BX265" s="238">
        <f t="shared" si="23"/>
        <v>56.142507121576806</v>
      </c>
      <c r="BY265" s="239">
        <f t="shared" si="265"/>
        <v>252214.35776027935</v>
      </c>
      <c r="CA265" s="246">
        <f>VLOOKUP(CD265,[2]תחזיות!$B$4:$E$1000,4)</f>
        <v>5.2669689599999833E-2</v>
      </c>
      <c r="CB265" s="134">
        <f t="shared" si="24"/>
        <v>3.9724741333333194E-3</v>
      </c>
      <c r="CC265" s="3">
        <f t="shared" si="266"/>
        <v>6450</v>
      </c>
      <c r="CD265" s="237">
        <v>213</v>
      </c>
      <c r="CE265" s="238">
        <f t="shared" si="267"/>
        <v>20791.975097372524</v>
      </c>
      <c r="CF265" s="238">
        <f t="shared" si="268"/>
        <v>1343.8122241802607</v>
      </c>
      <c r="CG265" s="238">
        <f t="shared" si="25"/>
        <v>1261.2166409250378</v>
      </c>
      <c r="CH265" s="238">
        <f t="shared" si="26"/>
        <v>82.595583255222877</v>
      </c>
      <c r="CI265" s="239">
        <f t="shared" si="269"/>
        <v>270645.81222825008</v>
      </c>
      <c r="CJ265" s="1"/>
      <c r="CK265" s="246">
        <f>VLOOKUP(CN265,[2]תחזיות!$B$4:$E$1000,3)</f>
        <v>3.4696765217391193E-2</v>
      </c>
      <c r="CL265" s="134">
        <f t="shared" si="27"/>
        <v>2.4747304347825993E-3</v>
      </c>
      <c r="CM265" s="3">
        <f t="shared" si="270"/>
        <v>6450</v>
      </c>
      <c r="CN265" s="237">
        <v>213</v>
      </c>
      <c r="CO265" s="238">
        <f t="shared" si="271"/>
        <v>18758.309174938629</v>
      </c>
      <c r="CP265" s="238">
        <f t="shared" si="286"/>
        <v>1197.2082670091186</v>
      </c>
      <c r="CQ265" s="238">
        <f t="shared" si="28"/>
        <v>1150.7865083888362</v>
      </c>
      <c r="CR265" s="238">
        <f t="shared" si="29"/>
        <v>46.421758620282297</v>
      </c>
      <c r="CS265" s="239">
        <f t="shared" si="272"/>
        <v>246017.33114243779</v>
      </c>
      <c r="CT265" s="1"/>
      <c r="CU265" s="237">
        <v>213</v>
      </c>
      <c r="CV265" s="238">
        <f t="shared" si="231"/>
        <v>19303.305937745456</v>
      </c>
      <c r="CW265" s="238">
        <f t="shared" si="231"/>
        <v>1236.4988711315802</v>
      </c>
      <c r="CX265" s="238">
        <f t="shared" si="231"/>
        <v>1180.356364010004</v>
      </c>
      <c r="CY265" s="238">
        <f t="shared" si="231"/>
        <v>56.142507121576308</v>
      </c>
      <c r="CZ265" s="238">
        <f t="shared" si="231"/>
        <v>902796.23725411121</v>
      </c>
      <c r="DB265" s="237">
        <v>213</v>
      </c>
      <c r="DC265" s="238">
        <f t="shared" si="232"/>
        <v>20791.975097372309</v>
      </c>
      <c r="DD265" s="238">
        <f t="shared" si="232"/>
        <v>1343.8122241802607</v>
      </c>
      <c r="DE265" s="238">
        <f t="shared" si="232"/>
        <v>1261.2166409250383</v>
      </c>
      <c r="DF265" s="238">
        <f t="shared" si="232"/>
        <v>82.59558325522238</v>
      </c>
      <c r="DG265" s="238">
        <f t="shared" si="232"/>
        <v>924069.32279434754</v>
      </c>
      <c r="DH265" s="247"/>
      <c r="DI265" s="237">
        <v>213</v>
      </c>
      <c r="DJ265" s="238">
        <f t="shared" si="233"/>
        <v>18758.309174938415</v>
      </c>
      <c r="DK265" s="238">
        <f t="shared" si="233"/>
        <v>1197.2082670091186</v>
      </c>
      <c r="DL265" s="238">
        <f t="shared" si="233"/>
        <v>1150.7865083888366</v>
      </c>
      <c r="DM265" s="238">
        <f t="shared" si="233"/>
        <v>46.4217586202818</v>
      </c>
      <c r="DN265" s="238">
        <f t="shared" si="233"/>
        <v>896246.90642289317</v>
      </c>
      <c r="DP265" s="3">
        <f t="shared" si="273"/>
        <v>6450</v>
      </c>
      <c r="DQ265" s="237">
        <v>213</v>
      </c>
      <c r="DR265" s="238">
        <f t="shared" si="274"/>
        <v>0</v>
      </c>
      <c r="DS265" s="238">
        <f t="shared" si="275"/>
        <v>0</v>
      </c>
      <c r="DT265" s="238">
        <f t="shared" si="33"/>
        <v>0</v>
      </c>
      <c r="DU265" s="238">
        <f t="shared" si="276"/>
        <v>0</v>
      </c>
      <c r="DV265" s="239">
        <f t="shared" si="287"/>
        <v>0</v>
      </c>
      <c r="DX265" s="241">
        <f t="shared" si="236"/>
        <v>5.5499999999999994E-2</v>
      </c>
      <c r="DY265" s="241">
        <f t="shared" si="277"/>
        <v>4.6249999999999998E-3</v>
      </c>
      <c r="DZ265" s="237">
        <v>213</v>
      </c>
      <c r="EA265" s="242">
        <f t="shared" si="288"/>
        <v>0</v>
      </c>
      <c r="EB265" s="242">
        <f t="shared" si="289"/>
        <v>0</v>
      </c>
      <c r="EC265" s="242">
        <f t="shared" si="34"/>
        <v>0</v>
      </c>
      <c r="ED265" s="242">
        <f t="shared" si="240"/>
        <v>0</v>
      </c>
      <c r="EE265" s="243">
        <f t="shared" si="278"/>
        <v>0</v>
      </c>
      <c r="EF265" s="248"/>
      <c r="EG265" s="241">
        <f t="shared" si="237"/>
        <v>6.4599999999999991E-2</v>
      </c>
      <c r="EH265" s="241">
        <f t="shared" si="279"/>
        <v>5.3833333333333329E-3</v>
      </c>
      <c r="EI265" s="237">
        <v>213</v>
      </c>
      <c r="EJ265" s="242">
        <f t="shared" si="290"/>
        <v>0</v>
      </c>
      <c r="EK265" s="242">
        <f t="shared" si="291"/>
        <v>0</v>
      </c>
      <c r="EL265" s="242">
        <f t="shared" si="36"/>
        <v>0</v>
      </c>
      <c r="EM265" s="242">
        <f t="shared" si="241"/>
        <v>0</v>
      </c>
      <c r="EN265" s="243">
        <f t="shared" si="280"/>
        <v>0</v>
      </c>
      <c r="EO265" s="248"/>
      <c r="EP265" s="241">
        <f t="shared" si="238"/>
        <v>3.4599999999999999E-2</v>
      </c>
      <c r="EQ265" s="241">
        <f t="shared" si="281"/>
        <v>2.8833333333333332E-3</v>
      </c>
      <c r="ER265" s="237">
        <v>213</v>
      </c>
      <c r="ES265" s="242">
        <f t="shared" si="292"/>
        <v>0</v>
      </c>
      <c r="ET265" s="242">
        <f t="shared" si="293"/>
        <v>0</v>
      </c>
      <c r="EU265" s="242">
        <f t="shared" si="38"/>
        <v>0</v>
      </c>
      <c r="EV265" s="242">
        <f t="shared" si="242"/>
        <v>0</v>
      </c>
      <c r="EW265" s="243">
        <f t="shared" si="282"/>
        <v>0</v>
      </c>
    </row>
    <row r="266" spans="1:153" ht="14.25" customHeight="1" thickBot="1" x14ac:dyDescent="0.25">
      <c r="A266" s="3">
        <f t="shared" si="243"/>
        <v>6481</v>
      </c>
      <c r="B266" s="237">
        <v>214</v>
      </c>
      <c r="C266" s="238">
        <f t="shared" si="244"/>
        <v>-2.1620775564335781E-10</v>
      </c>
      <c r="D266" s="238">
        <f t="shared" si="5"/>
        <v>0</v>
      </c>
      <c r="E266" s="238">
        <f t="shared" si="6"/>
        <v>4.9847899217774043E-13</v>
      </c>
      <c r="F266" s="238">
        <f t="shared" si="7"/>
        <v>-4.9847899217774043E-13</v>
      </c>
      <c r="G266" s="239">
        <f t="shared" si="245"/>
        <v>603887.43406298594</v>
      </c>
      <c r="I266" s="240">
        <f>VLOOKUP(K266,[2]תחזיות!$B$4:$H$1000,5)</f>
        <v>1.2996929000000112E-2</v>
      </c>
      <c r="J266" s="134">
        <f t="shared" si="8"/>
        <v>1.083077416666676E-3</v>
      </c>
      <c r="K266" s="237">
        <v>214</v>
      </c>
      <c r="L266" s="242">
        <f t="shared" si="246"/>
        <v>1.9983278619841875E-12</v>
      </c>
      <c r="M266" s="242">
        <f t="shared" si="44"/>
        <v>-5.9065914510832671E-14</v>
      </c>
      <c r="N266" s="242">
        <f t="shared" si="9"/>
        <v>-6.2165173000484076E-14</v>
      </c>
      <c r="O266" s="242">
        <f t="shared" si="10"/>
        <v>3.0992584896514001E-15</v>
      </c>
      <c r="P266" s="243">
        <f t="shared" si="247"/>
        <v>46694.445430845924</v>
      </c>
      <c r="Q266" s="244"/>
      <c r="R266" s="240">
        <f>VLOOKUP(T266,[2]תחזיות!$B$4:$H$1000,7)</f>
        <v>2.209477930000019E-2</v>
      </c>
      <c r="S266" s="134">
        <f t="shared" si="11"/>
        <v>1.8412316083333492E-3</v>
      </c>
      <c r="T266" s="237">
        <v>214</v>
      </c>
      <c r="U266" s="242">
        <f t="shared" si="248"/>
        <v>0</v>
      </c>
      <c r="V266" s="242">
        <f t="shared" si="47"/>
        <v>0</v>
      </c>
      <c r="W266" s="242">
        <f t="shared" si="12"/>
        <v>0</v>
      </c>
      <c r="X266" s="242">
        <f t="shared" si="48"/>
        <v>0</v>
      </c>
      <c r="Y266" s="243">
        <f t="shared" si="249"/>
        <v>49536.076503111522</v>
      </c>
      <c r="Z266" s="245"/>
      <c r="AA266" s="240">
        <f>VLOOKUP(AC266,[2]תחזיות!$B$4:$H$1000,6)</f>
        <v>1.1815390000000101E-2</v>
      </c>
      <c r="AB266" s="134">
        <f t="shared" si="13"/>
        <v>9.8461583333334167E-4</v>
      </c>
      <c r="AC266" s="237">
        <v>214</v>
      </c>
      <c r="AD266" s="242">
        <f t="shared" si="250"/>
        <v>0</v>
      </c>
      <c r="AE266" s="242">
        <f t="shared" si="51"/>
        <v>0</v>
      </c>
      <c r="AF266" s="242">
        <f t="shared" si="14"/>
        <v>0</v>
      </c>
      <c r="AG266" s="242">
        <f t="shared" si="52"/>
        <v>0</v>
      </c>
      <c r="AH266" s="243">
        <f t="shared" si="251"/>
        <v>46342.141217469514</v>
      </c>
      <c r="AI266" s="245"/>
      <c r="AJ266" s="241">
        <f t="shared" si="234"/>
        <v>4.8320000000000002E-2</v>
      </c>
      <c r="AK266" s="241">
        <f t="shared" si="252"/>
        <v>4.0266666666666671E-3</v>
      </c>
      <c r="AL266" s="240">
        <f>VLOOKUP(AN266,[2]תחזיות!$B$4:$H$1000,5)</f>
        <v>1.2996929000000112E-2</v>
      </c>
      <c r="AM266" s="134">
        <f t="shared" si="239"/>
        <v>1.083077416666676E-3</v>
      </c>
      <c r="AN266" s="237">
        <v>214</v>
      </c>
      <c r="AO266" s="242">
        <f t="shared" si="253"/>
        <v>0</v>
      </c>
      <c r="AP266" s="242">
        <f t="shared" si="283"/>
        <v>0</v>
      </c>
      <c r="AQ266" s="242">
        <f t="shared" si="16"/>
        <v>0</v>
      </c>
      <c r="AR266" s="242">
        <f t="shared" si="254"/>
        <v>0</v>
      </c>
      <c r="AS266" s="243">
        <f t="shared" si="255"/>
        <v>0</v>
      </c>
      <c r="AT266" s="244"/>
      <c r="AU266" s="241">
        <f t="shared" si="235"/>
        <v>5.7620000000000005E-2</v>
      </c>
      <c r="AV266" s="241">
        <f t="shared" si="256"/>
        <v>4.8016666666666668E-3</v>
      </c>
      <c r="AW266" s="240">
        <f>VLOOKUP(AY266,[2]תחזיות!$B$4:$H$1000,7)</f>
        <v>2.209477930000019E-2</v>
      </c>
      <c r="AX266" s="134">
        <f t="shared" si="17"/>
        <v>1.8412316083333492E-3</v>
      </c>
      <c r="AY266" s="237">
        <v>214</v>
      </c>
      <c r="AZ266" s="242">
        <f t="shared" si="257"/>
        <v>0</v>
      </c>
      <c r="BA266" s="242">
        <f t="shared" si="284"/>
        <v>0</v>
      </c>
      <c r="BB266" s="242">
        <f t="shared" si="18"/>
        <v>0</v>
      </c>
      <c r="BC266" s="242">
        <f t="shared" si="258"/>
        <v>0</v>
      </c>
      <c r="BD266" s="243">
        <f t="shared" si="259"/>
        <v>0</v>
      </c>
      <c r="BE266" s="245"/>
      <c r="BF266" s="245"/>
      <c r="BG266" s="245"/>
      <c r="BH266" s="240">
        <f>VLOOKUP(BJ266,[2]תחזיות!$B$4:$H$1000,6)</f>
        <v>1.1815390000000101E-2</v>
      </c>
      <c r="BI266" s="134">
        <f t="shared" si="19"/>
        <v>9.8461583333334167E-4</v>
      </c>
      <c r="BJ266" s="237">
        <v>214</v>
      </c>
      <c r="BK266" s="242">
        <f t="shared" si="260"/>
        <v>0</v>
      </c>
      <c r="BL266" s="242">
        <f t="shared" si="285"/>
        <v>0</v>
      </c>
      <c r="BM266" s="242">
        <f t="shared" si="20"/>
        <v>0</v>
      </c>
      <c r="BN266" s="242">
        <f t="shared" si="65"/>
        <v>0</v>
      </c>
      <c r="BO266" s="243">
        <f t="shared" si="261"/>
        <v>0</v>
      </c>
      <c r="BP266" s="245"/>
      <c r="BQ266" s="246">
        <f>VLOOKUP(BT266,[2]תחזיות!$B$4:$E$1000,2)</f>
        <v>3.9969579999999873E-2</v>
      </c>
      <c r="BR266" s="134">
        <f t="shared" si="21"/>
        <v>2.9141316666666563E-3</v>
      </c>
      <c r="BS266" s="3">
        <f t="shared" si="262"/>
        <v>6481</v>
      </c>
      <c r="BT266" s="237">
        <v>214</v>
      </c>
      <c r="BU266" s="238">
        <f t="shared" si="263"/>
        <v>18122.949573735663</v>
      </c>
      <c r="BV266" s="238">
        <f t="shared" si="264"/>
        <v>1236.5546300862923</v>
      </c>
      <c r="BW266" s="238">
        <f t="shared" si="22"/>
        <v>1183.7419688400662</v>
      </c>
      <c r="BX266" s="238">
        <f t="shared" si="23"/>
        <v>52.812661246226078</v>
      </c>
      <c r="BY266" s="239">
        <f t="shared" si="265"/>
        <v>253450.91239036564</v>
      </c>
      <c r="CA266" s="246">
        <f>VLOOKUP(CD266,[2]תחזיות!$B$4:$E$1000,4)</f>
        <v>5.2759845599999834E-2</v>
      </c>
      <c r="CB266" s="134">
        <f t="shared" si="24"/>
        <v>3.97998713333332E-3</v>
      </c>
      <c r="CC266" s="3">
        <f t="shared" si="266"/>
        <v>6481</v>
      </c>
      <c r="CD266" s="237">
        <v>214</v>
      </c>
      <c r="CE266" s="238">
        <f t="shared" si="267"/>
        <v>19530.758456447486</v>
      </c>
      <c r="CF266" s="238">
        <f t="shared" si="268"/>
        <v>1343.8919302840241</v>
      </c>
      <c r="CG266" s="238">
        <f t="shared" si="25"/>
        <v>1266.1597629231221</v>
      </c>
      <c r="CH266" s="238">
        <f t="shared" si="26"/>
        <v>77.732167360901926</v>
      </c>
      <c r="CI266" s="239">
        <f t="shared" si="269"/>
        <v>271989.70415853412</v>
      </c>
      <c r="CJ266" s="1"/>
      <c r="CK266" s="246">
        <f>VLOOKUP(CN266,[2]תחזיות!$B$4:$E$1000,3)</f>
        <v>3.4756156521739023E-2</v>
      </c>
      <c r="CL266" s="134">
        <f t="shared" si="27"/>
        <v>2.4796797101449184E-3</v>
      </c>
      <c r="CM266" s="3">
        <f t="shared" si="270"/>
        <v>6481</v>
      </c>
      <c r="CN266" s="237">
        <v>214</v>
      </c>
      <c r="CO266" s="238">
        <f t="shared" si="271"/>
        <v>17607.522666549794</v>
      </c>
      <c r="CP266" s="238">
        <f t="shared" si="286"/>
        <v>1197.2552803316091</v>
      </c>
      <c r="CQ266" s="238">
        <f t="shared" si="28"/>
        <v>1153.594263629449</v>
      </c>
      <c r="CR266" s="238">
        <f t="shared" si="29"/>
        <v>43.661016702160275</v>
      </c>
      <c r="CS266" s="239">
        <f t="shared" si="272"/>
        <v>247214.58642276941</v>
      </c>
      <c r="CT266" s="1"/>
      <c r="CU266" s="237">
        <v>214</v>
      </c>
      <c r="CV266" s="238">
        <f t="shared" si="231"/>
        <v>18122.949573735452</v>
      </c>
      <c r="CW266" s="238">
        <f t="shared" si="231"/>
        <v>1236.5546300862923</v>
      </c>
      <c r="CX266" s="238">
        <f t="shared" si="231"/>
        <v>1183.7419688400666</v>
      </c>
      <c r="CY266" s="238">
        <f t="shared" si="231"/>
        <v>52.812661246225581</v>
      </c>
      <c r="CZ266" s="238">
        <f t="shared" si="231"/>
        <v>904032.7918841975</v>
      </c>
      <c r="DB266" s="237">
        <v>214</v>
      </c>
      <c r="DC266" s="238">
        <f t="shared" si="232"/>
        <v>19530.758456447271</v>
      </c>
      <c r="DD266" s="238">
        <f t="shared" si="232"/>
        <v>1343.8919302840241</v>
      </c>
      <c r="DE266" s="238">
        <f t="shared" si="232"/>
        <v>1266.1597629231226</v>
      </c>
      <c r="DF266" s="238">
        <f t="shared" si="232"/>
        <v>77.732167360901428</v>
      </c>
      <c r="DG266" s="238">
        <f t="shared" si="232"/>
        <v>925413.21472463151</v>
      </c>
      <c r="DH266" s="247"/>
      <c r="DI266" s="237">
        <v>214</v>
      </c>
      <c r="DJ266" s="238">
        <f t="shared" si="233"/>
        <v>17607.522666549579</v>
      </c>
      <c r="DK266" s="238">
        <f t="shared" si="233"/>
        <v>1197.2552803316091</v>
      </c>
      <c r="DL266" s="238">
        <f t="shared" si="233"/>
        <v>1153.5942636294494</v>
      </c>
      <c r="DM266" s="238">
        <f t="shared" si="233"/>
        <v>43.661016702159777</v>
      </c>
      <c r="DN266" s="238">
        <f t="shared" si="233"/>
        <v>897444.16170322476</v>
      </c>
      <c r="DP266" s="3">
        <f t="shared" si="273"/>
        <v>6481</v>
      </c>
      <c r="DQ266" s="237">
        <v>214</v>
      </c>
      <c r="DR266" s="238">
        <f t="shared" si="274"/>
        <v>0</v>
      </c>
      <c r="DS266" s="238">
        <f t="shared" si="275"/>
        <v>0</v>
      </c>
      <c r="DT266" s="238">
        <f t="shared" si="33"/>
        <v>0</v>
      </c>
      <c r="DU266" s="238">
        <f t="shared" si="276"/>
        <v>0</v>
      </c>
      <c r="DV266" s="239">
        <f t="shared" si="287"/>
        <v>0</v>
      </c>
      <c r="DX266" s="241">
        <f t="shared" si="236"/>
        <v>5.5499999999999994E-2</v>
      </c>
      <c r="DY266" s="241">
        <f t="shared" si="277"/>
        <v>4.6249999999999998E-3</v>
      </c>
      <c r="DZ266" s="237">
        <v>214</v>
      </c>
      <c r="EA266" s="242">
        <f t="shared" si="288"/>
        <v>0</v>
      </c>
      <c r="EB266" s="242">
        <f t="shared" si="289"/>
        <v>0</v>
      </c>
      <c r="EC266" s="242">
        <f t="shared" si="34"/>
        <v>0</v>
      </c>
      <c r="ED266" s="242">
        <f t="shared" si="240"/>
        <v>0</v>
      </c>
      <c r="EE266" s="243">
        <f t="shared" si="278"/>
        <v>0</v>
      </c>
      <c r="EF266" s="248"/>
      <c r="EG266" s="241">
        <f t="shared" si="237"/>
        <v>6.4599999999999991E-2</v>
      </c>
      <c r="EH266" s="241">
        <f t="shared" si="279"/>
        <v>5.3833333333333329E-3</v>
      </c>
      <c r="EI266" s="237">
        <v>214</v>
      </c>
      <c r="EJ266" s="242">
        <f t="shared" si="290"/>
        <v>0</v>
      </c>
      <c r="EK266" s="242">
        <f t="shared" si="291"/>
        <v>0</v>
      </c>
      <c r="EL266" s="242">
        <f t="shared" si="36"/>
        <v>0</v>
      </c>
      <c r="EM266" s="242">
        <f t="shared" si="241"/>
        <v>0</v>
      </c>
      <c r="EN266" s="243">
        <f t="shared" si="280"/>
        <v>0</v>
      </c>
      <c r="EO266" s="248"/>
      <c r="EP266" s="241">
        <f t="shared" si="238"/>
        <v>3.4599999999999999E-2</v>
      </c>
      <c r="EQ266" s="241">
        <f t="shared" si="281"/>
        <v>2.8833333333333332E-3</v>
      </c>
      <c r="ER266" s="237">
        <v>214</v>
      </c>
      <c r="ES266" s="242">
        <f t="shared" si="292"/>
        <v>0</v>
      </c>
      <c r="ET266" s="242">
        <f t="shared" si="293"/>
        <v>0</v>
      </c>
      <c r="EU266" s="242">
        <f t="shared" si="38"/>
        <v>0</v>
      </c>
      <c r="EV266" s="242">
        <f t="shared" si="242"/>
        <v>0</v>
      </c>
      <c r="EW266" s="243">
        <f t="shared" si="282"/>
        <v>0</v>
      </c>
    </row>
    <row r="267" spans="1:153" ht="14.25" customHeight="1" thickBot="1" x14ac:dyDescent="0.25">
      <c r="A267" s="3">
        <f t="shared" si="243"/>
        <v>6511</v>
      </c>
      <c r="B267" s="237">
        <v>215</v>
      </c>
      <c r="C267" s="238">
        <f t="shared" si="244"/>
        <v>-2.1670623463553556E-10</v>
      </c>
      <c r="D267" s="238">
        <f t="shared" si="5"/>
        <v>0</v>
      </c>
      <c r="E267" s="238">
        <f t="shared" si="6"/>
        <v>4.9962826318748349E-13</v>
      </c>
      <c r="F267" s="238">
        <f t="shared" si="7"/>
        <v>-4.9962826318748349E-13</v>
      </c>
      <c r="G267" s="239">
        <f t="shared" si="245"/>
        <v>603887.43406298594</v>
      </c>
      <c r="I267" s="240">
        <f>VLOOKUP(K267,[2]תחזיות!$B$4:$H$1000,5)</f>
        <v>1.2996947500000113E-2</v>
      </c>
      <c r="J267" s="134">
        <f t="shared" si="8"/>
        <v>1.0830789583333427E-3</v>
      </c>
      <c r="K267" s="237">
        <v>215</v>
      </c>
      <c r="L267" s="242">
        <f t="shared" si="246"/>
        <v>2.0627247116346558E-12</v>
      </c>
      <c r="M267" s="242">
        <f t="shared" si="44"/>
        <v>-5.9129887559994066E-14</v>
      </c>
      <c r="N267" s="242">
        <f t="shared" si="9"/>
        <v>-6.2329020793316326E-14</v>
      </c>
      <c r="O267" s="242">
        <f t="shared" si="10"/>
        <v>3.199133233322265E-15</v>
      </c>
      <c r="P267" s="243">
        <f t="shared" si="247"/>
        <v>46694.445430845924</v>
      </c>
      <c r="Q267" s="244"/>
      <c r="R267" s="240">
        <f>VLOOKUP(T267,[2]תחזיות!$B$4:$H$1000,7)</f>
        <v>2.209481075000019E-2</v>
      </c>
      <c r="S267" s="134">
        <f t="shared" si="11"/>
        <v>1.8412342291666826E-3</v>
      </c>
      <c r="T267" s="237">
        <v>215</v>
      </c>
      <c r="U267" s="242">
        <f t="shared" si="248"/>
        <v>0</v>
      </c>
      <c r="V267" s="242">
        <f t="shared" si="47"/>
        <v>0</v>
      </c>
      <c r="W267" s="242">
        <f t="shared" si="12"/>
        <v>0</v>
      </c>
      <c r="X267" s="242">
        <f t="shared" si="48"/>
        <v>0</v>
      </c>
      <c r="Y267" s="243">
        <f t="shared" si="249"/>
        <v>49536.076503111522</v>
      </c>
      <c r="Z267" s="245"/>
      <c r="AA267" s="240">
        <f>VLOOKUP(AC267,[2]תחזיות!$B$4:$H$1000,6)</f>
        <v>1.181540681818192E-2</v>
      </c>
      <c r="AB267" s="134">
        <f t="shared" si="13"/>
        <v>9.8461723484849343E-4</v>
      </c>
      <c r="AC267" s="237">
        <v>215</v>
      </c>
      <c r="AD267" s="242">
        <f t="shared" si="250"/>
        <v>0</v>
      </c>
      <c r="AE267" s="242">
        <f t="shared" si="51"/>
        <v>0</v>
      </c>
      <c r="AF267" s="242">
        <f t="shared" si="14"/>
        <v>0</v>
      </c>
      <c r="AG267" s="242">
        <f t="shared" si="52"/>
        <v>0</v>
      </c>
      <c r="AH267" s="243">
        <f t="shared" si="251"/>
        <v>46342.141217469514</v>
      </c>
      <c r="AI267" s="245"/>
      <c r="AJ267" s="241">
        <f t="shared" si="234"/>
        <v>4.8320000000000002E-2</v>
      </c>
      <c r="AK267" s="241">
        <f t="shared" si="252"/>
        <v>4.0266666666666671E-3</v>
      </c>
      <c r="AL267" s="240">
        <f>VLOOKUP(AN267,[2]תחזיות!$B$4:$H$1000,5)</f>
        <v>1.2996947500000113E-2</v>
      </c>
      <c r="AM267" s="134">
        <f t="shared" si="239"/>
        <v>1.0830789583333427E-3</v>
      </c>
      <c r="AN267" s="237">
        <v>215</v>
      </c>
      <c r="AO267" s="242">
        <f t="shared" si="253"/>
        <v>0</v>
      </c>
      <c r="AP267" s="242">
        <f t="shared" si="283"/>
        <v>0</v>
      </c>
      <c r="AQ267" s="242">
        <f t="shared" si="16"/>
        <v>0</v>
      </c>
      <c r="AR267" s="242">
        <f t="shared" si="254"/>
        <v>0</v>
      </c>
      <c r="AS267" s="243">
        <f t="shared" si="255"/>
        <v>0</v>
      </c>
      <c r="AT267" s="244"/>
      <c r="AU267" s="241">
        <f t="shared" si="235"/>
        <v>5.7620000000000005E-2</v>
      </c>
      <c r="AV267" s="241">
        <f t="shared" si="256"/>
        <v>4.8016666666666668E-3</v>
      </c>
      <c r="AW267" s="240">
        <f>VLOOKUP(AY267,[2]תחזיות!$B$4:$H$1000,7)</f>
        <v>2.209481075000019E-2</v>
      </c>
      <c r="AX267" s="134">
        <f t="shared" si="17"/>
        <v>1.8412342291666826E-3</v>
      </c>
      <c r="AY267" s="237">
        <v>215</v>
      </c>
      <c r="AZ267" s="242">
        <f t="shared" si="257"/>
        <v>0</v>
      </c>
      <c r="BA267" s="242">
        <f t="shared" si="284"/>
        <v>0</v>
      </c>
      <c r="BB267" s="242">
        <f t="shared" si="18"/>
        <v>0</v>
      </c>
      <c r="BC267" s="242">
        <f t="shared" si="258"/>
        <v>0</v>
      </c>
      <c r="BD267" s="243">
        <f t="shared" si="259"/>
        <v>0</v>
      </c>
      <c r="BE267" s="245"/>
      <c r="BF267" s="245"/>
      <c r="BG267" s="245"/>
      <c r="BH267" s="240">
        <f>VLOOKUP(BJ267,[2]תחזיות!$B$4:$H$1000,6)</f>
        <v>1.181540681818192E-2</v>
      </c>
      <c r="BI267" s="134">
        <f t="shared" si="19"/>
        <v>9.8461723484849343E-4</v>
      </c>
      <c r="BJ267" s="237">
        <v>215</v>
      </c>
      <c r="BK267" s="242">
        <f t="shared" si="260"/>
        <v>0</v>
      </c>
      <c r="BL267" s="242">
        <f t="shared" si="285"/>
        <v>0</v>
      </c>
      <c r="BM267" s="242">
        <f t="shared" si="20"/>
        <v>0</v>
      </c>
      <c r="BN267" s="242">
        <f t="shared" si="65"/>
        <v>0</v>
      </c>
      <c r="BO267" s="243">
        <f t="shared" si="261"/>
        <v>0</v>
      </c>
      <c r="BP267" s="245"/>
      <c r="BQ267" s="246">
        <f>VLOOKUP(BT267,[2]תחזיות!$B$4:$E$1000,2)</f>
        <v>4.0037879999999873E-2</v>
      </c>
      <c r="BR267" s="134">
        <f t="shared" si="21"/>
        <v>2.919823333333323E-3</v>
      </c>
      <c r="BS267" s="3">
        <f t="shared" si="262"/>
        <v>6511</v>
      </c>
      <c r="BT267" s="237">
        <v>215</v>
      </c>
      <c r="BU267" s="238">
        <f t="shared" si="263"/>
        <v>16939.207604895597</v>
      </c>
      <c r="BV267" s="238">
        <f t="shared" si="264"/>
        <v>1236.6069309456652</v>
      </c>
      <c r="BW267" s="238">
        <f t="shared" si="22"/>
        <v>1187.1474373327137</v>
      </c>
      <c r="BX267" s="238">
        <f t="shared" si="23"/>
        <v>49.459493612951434</v>
      </c>
      <c r="BY267" s="239">
        <f t="shared" si="265"/>
        <v>254687.51932131132</v>
      </c>
      <c r="CA267" s="246">
        <f>VLOOKUP(CD267,[2]תחזיות!$B$4:$E$1000,4)</f>
        <v>5.2850001599999835E-2</v>
      </c>
      <c r="CB267" s="134">
        <f t="shared" si="24"/>
        <v>3.9875001333333198E-3</v>
      </c>
      <c r="CC267" s="3">
        <f t="shared" si="266"/>
        <v>6511</v>
      </c>
      <c r="CD267" s="237">
        <v>215</v>
      </c>
      <c r="CE267" s="238">
        <f t="shared" si="267"/>
        <v>18264.598693524364</v>
      </c>
      <c r="CF267" s="238">
        <f t="shared" si="268"/>
        <v>1343.9667071479039</v>
      </c>
      <c r="CG267" s="238">
        <f t="shared" si="25"/>
        <v>1271.136617422196</v>
      </c>
      <c r="CH267" s="238">
        <f t="shared" si="26"/>
        <v>72.830089725707978</v>
      </c>
      <c r="CI267" s="239">
        <f t="shared" si="269"/>
        <v>273333.67086568201</v>
      </c>
      <c r="CJ267" s="1"/>
      <c r="CK267" s="246">
        <f>VLOOKUP(CN267,[2]תחזיות!$B$4:$E$1000,3)</f>
        <v>3.4815547826086847E-2</v>
      </c>
      <c r="CL267" s="134">
        <f t="shared" si="27"/>
        <v>2.484628985507237E-3</v>
      </c>
      <c r="CM267" s="3">
        <f t="shared" si="270"/>
        <v>6511</v>
      </c>
      <c r="CN267" s="237">
        <v>215</v>
      </c>
      <c r="CO267" s="238">
        <f t="shared" si="271"/>
        <v>16453.928402920345</v>
      </c>
      <c r="CP267" s="238">
        <f t="shared" si="286"/>
        <v>1197.2993745863068</v>
      </c>
      <c r="CQ267" s="238">
        <f t="shared" si="28"/>
        <v>1156.4174671509502</v>
      </c>
      <c r="CR267" s="238">
        <f t="shared" si="29"/>
        <v>40.881907435356688</v>
      </c>
      <c r="CS267" s="239">
        <f t="shared" si="272"/>
        <v>248411.88579735573</v>
      </c>
      <c r="CT267" s="1"/>
      <c r="CU267" s="237">
        <v>215</v>
      </c>
      <c r="CV267" s="238">
        <f t="shared" si="231"/>
        <v>16939.207604895382</v>
      </c>
      <c r="CW267" s="238">
        <f t="shared" si="231"/>
        <v>1236.6069309456652</v>
      </c>
      <c r="CX267" s="238">
        <f t="shared" si="231"/>
        <v>1187.1474373327142</v>
      </c>
      <c r="CY267" s="238">
        <f t="shared" si="231"/>
        <v>49.459493612950936</v>
      </c>
      <c r="CZ267" s="238">
        <f t="shared" si="231"/>
        <v>905269.39881514315</v>
      </c>
      <c r="DB267" s="237">
        <v>215</v>
      </c>
      <c r="DC267" s="238">
        <f t="shared" si="232"/>
        <v>18264.598693524145</v>
      </c>
      <c r="DD267" s="238">
        <f t="shared" si="232"/>
        <v>1343.9667071479039</v>
      </c>
      <c r="DE267" s="238">
        <f t="shared" si="232"/>
        <v>1271.1366174221964</v>
      </c>
      <c r="DF267" s="238">
        <f t="shared" si="232"/>
        <v>72.830089725707481</v>
      </c>
      <c r="DG267" s="238">
        <f t="shared" si="232"/>
        <v>926757.18143177941</v>
      </c>
      <c r="DH267" s="247"/>
      <c r="DI267" s="237">
        <v>215</v>
      </c>
      <c r="DJ267" s="238">
        <f t="shared" si="233"/>
        <v>16453.928402920126</v>
      </c>
      <c r="DK267" s="238">
        <f t="shared" si="233"/>
        <v>1197.2993745863068</v>
      </c>
      <c r="DL267" s="238">
        <f t="shared" si="233"/>
        <v>1156.4174671509506</v>
      </c>
      <c r="DM267" s="238">
        <f t="shared" si="233"/>
        <v>40.88190743535619</v>
      </c>
      <c r="DN267" s="238">
        <f t="shared" si="233"/>
        <v>898641.4610778112</v>
      </c>
      <c r="DP267" s="3">
        <f t="shared" si="273"/>
        <v>6511</v>
      </c>
      <c r="DQ267" s="237">
        <v>215</v>
      </c>
      <c r="DR267" s="238">
        <f t="shared" si="274"/>
        <v>0</v>
      </c>
      <c r="DS267" s="238">
        <f t="shared" si="275"/>
        <v>0</v>
      </c>
      <c r="DT267" s="238">
        <f t="shared" si="33"/>
        <v>0</v>
      </c>
      <c r="DU267" s="238">
        <f t="shared" si="276"/>
        <v>0</v>
      </c>
      <c r="DV267" s="239">
        <f t="shared" si="287"/>
        <v>0</v>
      </c>
      <c r="DX267" s="241">
        <f t="shared" si="236"/>
        <v>5.5499999999999994E-2</v>
      </c>
      <c r="DY267" s="241">
        <f t="shared" si="277"/>
        <v>4.6249999999999998E-3</v>
      </c>
      <c r="DZ267" s="237">
        <v>215</v>
      </c>
      <c r="EA267" s="242">
        <f t="shared" si="288"/>
        <v>0</v>
      </c>
      <c r="EB267" s="242">
        <f t="shared" si="289"/>
        <v>0</v>
      </c>
      <c r="EC267" s="242">
        <f t="shared" si="34"/>
        <v>0</v>
      </c>
      <c r="ED267" s="242">
        <f t="shared" si="240"/>
        <v>0</v>
      </c>
      <c r="EE267" s="243">
        <f t="shared" si="278"/>
        <v>0</v>
      </c>
      <c r="EF267" s="248"/>
      <c r="EG267" s="241">
        <f t="shared" si="237"/>
        <v>6.4599999999999991E-2</v>
      </c>
      <c r="EH267" s="241">
        <f t="shared" si="279"/>
        <v>5.3833333333333329E-3</v>
      </c>
      <c r="EI267" s="237">
        <v>215</v>
      </c>
      <c r="EJ267" s="242">
        <f t="shared" si="290"/>
        <v>0</v>
      </c>
      <c r="EK267" s="242">
        <f t="shared" si="291"/>
        <v>0</v>
      </c>
      <c r="EL267" s="242">
        <f t="shared" si="36"/>
        <v>0</v>
      </c>
      <c r="EM267" s="242">
        <f t="shared" si="241"/>
        <v>0</v>
      </c>
      <c r="EN267" s="243">
        <f t="shared" si="280"/>
        <v>0</v>
      </c>
      <c r="EO267" s="248"/>
      <c r="EP267" s="241">
        <f t="shared" si="238"/>
        <v>3.4599999999999999E-2</v>
      </c>
      <c r="EQ267" s="241">
        <f t="shared" si="281"/>
        <v>2.8833333333333332E-3</v>
      </c>
      <c r="ER267" s="237">
        <v>215</v>
      </c>
      <c r="ES267" s="242">
        <f t="shared" si="292"/>
        <v>0</v>
      </c>
      <c r="ET267" s="242">
        <f t="shared" si="293"/>
        <v>0</v>
      </c>
      <c r="EU267" s="242">
        <f t="shared" si="38"/>
        <v>0</v>
      </c>
      <c r="EV267" s="242">
        <f t="shared" si="242"/>
        <v>0</v>
      </c>
      <c r="EW267" s="243">
        <f t="shared" si="282"/>
        <v>0</v>
      </c>
    </row>
    <row r="268" spans="1:153" ht="14.25" customHeight="1" thickBot="1" x14ac:dyDescent="0.25">
      <c r="A268" s="3">
        <f t="shared" si="243"/>
        <v>6542</v>
      </c>
      <c r="B268" s="237">
        <v>216</v>
      </c>
      <c r="C268" s="238">
        <f t="shared" si="244"/>
        <v>-2.1720586289872304E-10</v>
      </c>
      <c r="D268" s="238">
        <f t="shared" si="5"/>
        <v>0</v>
      </c>
      <c r="E268" s="238">
        <f t="shared" si="6"/>
        <v>5.0078018390538802E-13</v>
      </c>
      <c r="F268" s="238">
        <f t="shared" si="7"/>
        <v>-5.0078018390538802E-13</v>
      </c>
      <c r="G268" s="239">
        <f t="shared" si="245"/>
        <v>603887.43406298594</v>
      </c>
      <c r="I268" s="240">
        <f>VLOOKUP(K268,[2]תחזיות!$B$4:$H$1000,5)</f>
        <v>1.2996966000000113E-2</v>
      </c>
      <c r="J268" s="134">
        <f t="shared" si="8"/>
        <v>1.0830805000000094E-3</v>
      </c>
      <c r="K268" s="237">
        <v>216</v>
      </c>
      <c r="L268" s="242">
        <f t="shared" si="246"/>
        <v>2.1273553366870172E-12</v>
      </c>
      <c r="M268" s="242">
        <f t="shared" si="44"/>
        <v>-5.9193929988177497E-14</v>
      </c>
      <c r="N268" s="242">
        <f t="shared" si="9"/>
        <v>-6.2493300533502269E-14</v>
      </c>
      <c r="O268" s="242">
        <f t="shared" si="10"/>
        <v>3.2993705453247702E-15</v>
      </c>
      <c r="P268" s="243">
        <f t="shared" si="247"/>
        <v>46694.445430845924</v>
      </c>
      <c r="Q268" s="244"/>
      <c r="R268" s="240">
        <f>VLOOKUP(T268,[2]תחזיות!$B$4:$H$1000,7)</f>
        <v>2.2094842200000193E-2</v>
      </c>
      <c r="S268" s="134">
        <f t="shared" si="11"/>
        <v>1.8412368500000161E-3</v>
      </c>
      <c r="T268" s="237">
        <v>216</v>
      </c>
      <c r="U268" s="242">
        <f t="shared" si="248"/>
        <v>0</v>
      </c>
      <c r="V268" s="242">
        <f t="shared" si="47"/>
        <v>0</v>
      </c>
      <c r="W268" s="242">
        <f t="shared" si="12"/>
        <v>0</v>
      </c>
      <c r="X268" s="242">
        <f t="shared" si="48"/>
        <v>0</v>
      </c>
      <c r="Y268" s="243">
        <f t="shared" si="249"/>
        <v>49536.076503111522</v>
      </c>
      <c r="Z268" s="245"/>
      <c r="AA268" s="240">
        <f>VLOOKUP(AC268,[2]תחזיות!$B$4:$H$1000,6)</f>
        <v>1.1815423636363738E-2</v>
      </c>
      <c r="AB268" s="134">
        <f t="shared" si="13"/>
        <v>9.8461863636364476E-4</v>
      </c>
      <c r="AC268" s="237">
        <v>216</v>
      </c>
      <c r="AD268" s="242">
        <f t="shared" si="250"/>
        <v>0</v>
      </c>
      <c r="AE268" s="242">
        <f t="shared" si="51"/>
        <v>0</v>
      </c>
      <c r="AF268" s="242">
        <f t="shared" si="14"/>
        <v>0</v>
      </c>
      <c r="AG268" s="242">
        <f t="shared" si="52"/>
        <v>0</v>
      </c>
      <c r="AH268" s="243">
        <f t="shared" si="251"/>
        <v>46342.141217469514</v>
      </c>
      <c r="AI268" s="245"/>
      <c r="AJ268" s="241">
        <f t="shared" si="234"/>
        <v>4.8320000000000002E-2</v>
      </c>
      <c r="AK268" s="241">
        <f t="shared" si="252"/>
        <v>4.0266666666666671E-3</v>
      </c>
      <c r="AL268" s="240">
        <f>VLOOKUP(AN268,[2]תחזיות!$B$4:$H$1000,5)</f>
        <v>1.2996966000000113E-2</v>
      </c>
      <c r="AM268" s="134">
        <f t="shared" si="239"/>
        <v>1.0830805000000094E-3</v>
      </c>
      <c r="AN268" s="237">
        <v>216</v>
      </c>
      <c r="AO268" s="242">
        <f t="shared" si="253"/>
        <v>0</v>
      </c>
      <c r="AP268" s="242">
        <f t="shared" si="283"/>
        <v>0</v>
      </c>
      <c r="AQ268" s="242">
        <f t="shared" si="16"/>
        <v>0</v>
      </c>
      <c r="AR268" s="242">
        <f t="shared" si="254"/>
        <v>0</v>
      </c>
      <c r="AS268" s="243">
        <f t="shared" si="255"/>
        <v>0</v>
      </c>
      <c r="AT268" s="244"/>
      <c r="AU268" s="241">
        <f t="shared" si="235"/>
        <v>5.7620000000000005E-2</v>
      </c>
      <c r="AV268" s="241">
        <f t="shared" si="256"/>
        <v>4.8016666666666668E-3</v>
      </c>
      <c r="AW268" s="240">
        <f>VLOOKUP(AY268,[2]תחזיות!$B$4:$H$1000,7)</f>
        <v>2.2094842200000193E-2</v>
      </c>
      <c r="AX268" s="134">
        <f t="shared" si="17"/>
        <v>1.8412368500000161E-3</v>
      </c>
      <c r="AY268" s="237">
        <v>216</v>
      </c>
      <c r="AZ268" s="242">
        <f t="shared" si="257"/>
        <v>0</v>
      </c>
      <c r="BA268" s="242">
        <f t="shared" si="284"/>
        <v>0</v>
      </c>
      <c r="BB268" s="242">
        <f t="shared" si="18"/>
        <v>0</v>
      </c>
      <c r="BC268" s="242">
        <f t="shared" si="258"/>
        <v>0</v>
      </c>
      <c r="BD268" s="243">
        <f t="shared" si="259"/>
        <v>0</v>
      </c>
      <c r="BE268" s="245"/>
      <c r="BF268" s="245"/>
      <c r="BG268" s="245"/>
      <c r="BH268" s="240">
        <f>VLOOKUP(BJ268,[2]תחזיות!$B$4:$H$1000,6)</f>
        <v>1.1815423636363738E-2</v>
      </c>
      <c r="BI268" s="134">
        <f t="shared" si="19"/>
        <v>9.8461863636364476E-4</v>
      </c>
      <c r="BJ268" s="237">
        <v>216</v>
      </c>
      <c r="BK268" s="242">
        <f t="shared" si="260"/>
        <v>0</v>
      </c>
      <c r="BL268" s="242">
        <f t="shared" si="285"/>
        <v>0</v>
      </c>
      <c r="BM268" s="242">
        <f t="shared" si="20"/>
        <v>0</v>
      </c>
      <c r="BN268" s="242">
        <f t="shared" si="65"/>
        <v>0</v>
      </c>
      <c r="BO268" s="243">
        <f t="shared" si="261"/>
        <v>0</v>
      </c>
      <c r="BP268" s="245"/>
      <c r="BQ268" s="246">
        <f>VLOOKUP(BT268,[2]תחזיות!$B$4:$E$1000,2)</f>
        <v>4.0106179999999873E-2</v>
      </c>
      <c r="BR268" s="134">
        <f t="shared" si="21"/>
        <v>2.9255149999999897E-3</v>
      </c>
      <c r="BS268" s="3">
        <f t="shared" si="262"/>
        <v>6542</v>
      </c>
      <c r="BT268" s="237">
        <v>216</v>
      </c>
      <c r="BU268" s="238">
        <f t="shared" si="263"/>
        <v>15752.060167562882</v>
      </c>
      <c r="BV268" s="238">
        <f t="shared" si="264"/>
        <v>1236.6557700894086</v>
      </c>
      <c r="BW268" s="238">
        <f t="shared" si="22"/>
        <v>1190.5728817883012</v>
      </c>
      <c r="BX268" s="238">
        <f t="shared" si="23"/>
        <v>46.082888301107566</v>
      </c>
      <c r="BY268" s="239">
        <f t="shared" si="265"/>
        <v>255924.17509140074</v>
      </c>
      <c r="CA268" s="246">
        <f>VLOOKUP(CD268,[2]תחזיות!$B$4:$E$1000,4)</f>
        <v>5.2940157599999836E-2</v>
      </c>
      <c r="CB268" s="134">
        <f t="shared" si="24"/>
        <v>3.9950131333333196E-3</v>
      </c>
      <c r="CC268" s="3">
        <f t="shared" si="266"/>
        <v>6542</v>
      </c>
      <c r="CD268" s="237">
        <v>216</v>
      </c>
      <c r="CE268" s="238">
        <f t="shared" si="267"/>
        <v>16993.462076102169</v>
      </c>
      <c r="CF268" s="238">
        <f t="shared" si="268"/>
        <v>1344.0365477110593</v>
      </c>
      <c r="CG268" s="238">
        <f t="shared" si="25"/>
        <v>1276.1474435362293</v>
      </c>
      <c r="CH268" s="238">
        <f t="shared" si="26"/>
        <v>67.889104174829868</v>
      </c>
      <c r="CI268" s="239">
        <f t="shared" si="269"/>
        <v>274677.70741339307</v>
      </c>
      <c r="CJ268" s="1"/>
      <c r="CK268" s="246">
        <f>VLOOKUP(CN268,[2]תחזיות!$B$4:$E$1000,3)</f>
        <v>3.4874939130434678E-2</v>
      </c>
      <c r="CL268" s="134">
        <f t="shared" si="27"/>
        <v>2.4895782608695565E-3</v>
      </c>
      <c r="CM268" s="3">
        <f t="shared" si="270"/>
        <v>6542</v>
      </c>
      <c r="CN268" s="237">
        <v>216</v>
      </c>
      <c r="CO268" s="238">
        <f t="shared" si="271"/>
        <v>15297.510935769395</v>
      </c>
      <c r="CP268" s="238">
        <f t="shared" si="286"/>
        <v>1197.3405471734561</v>
      </c>
      <c r="CQ268" s="238">
        <f t="shared" si="28"/>
        <v>1159.2561965023503</v>
      </c>
      <c r="CR268" s="238">
        <f t="shared" si="29"/>
        <v>38.084350671105788</v>
      </c>
      <c r="CS268" s="239">
        <f t="shared" si="272"/>
        <v>249609.22634452919</v>
      </c>
      <c r="CT268" s="1"/>
      <c r="CU268" s="237">
        <v>216</v>
      </c>
      <c r="CV268" s="238">
        <f t="shared" si="231"/>
        <v>15752.060167562668</v>
      </c>
      <c r="CW268" s="238">
        <f t="shared" si="231"/>
        <v>1236.6557700894086</v>
      </c>
      <c r="CX268" s="238">
        <f t="shared" si="231"/>
        <v>1190.5728817883016</v>
      </c>
      <c r="CY268" s="238">
        <f t="shared" si="231"/>
        <v>46.082888301107069</v>
      </c>
      <c r="CZ268" s="238">
        <f t="shared" si="231"/>
        <v>906506.05458523263</v>
      </c>
      <c r="DB268" s="237">
        <v>216</v>
      </c>
      <c r="DC268" s="238">
        <f t="shared" si="232"/>
        <v>16993.462076101951</v>
      </c>
      <c r="DD268" s="238">
        <f t="shared" si="232"/>
        <v>1344.0365477110593</v>
      </c>
      <c r="DE268" s="238">
        <f t="shared" si="232"/>
        <v>1276.1474435362297</v>
      </c>
      <c r="DF268" s="238">
        <f t="shared" si="232"/>
        <v>67.88910417482937</v>
      </c>
      <c r="DG268" s="238">
        <f t="shared" si="232"/>
        <v>928101.21797949052</v>
      </c>
      <c r="DH268" s="247"/>
      <c r="DI268" s="237">
        <v>216</v>
      </c>
      <c r="DJ268" s="238">
        <f t="shared" si="233"/>
        <v>15297.510935769178</v>
      </c>
      <c r="DK268" s="238">
        <f t="shared" si="233"/>
        <v>1197.3405471734561</v>
      </c>
      <c r="DL268" s="238">
        <f t="shared" si="233"/>
        <v>1159.2561965023508</v>
      </c>
      <c r="DM268" s="238">
        <f t="shared" si="233"/>
        <v>38.084350671105291</v>
      </c>
      <c r="DN268" s="238">
        <f t="shared" si="233"/>
        <v>899838.8016249846</v>
      </c>
      <c r="DP268" s="3">
        <f t="shared" si="273"/>
        <v>6542</v>
      </c>
      <c r="DQ268" s="237">
        <v>216</v>
      </c>
      <c r="DR268" s="238">
        <f t="shared" si="274"/>
        <v>0</v>
      </c>
      <c r="DS268" s="238">
        <f t="shared" si="275"/>
        <v>0</v>
      </c>
      <c r="DT268" s="238">
        <f t="shared" si="33"/>
        <v>0</v>
      </c>
      <c r="DU268" s="238">
        <f t="shared" si="276"/>
        <v>0</v>
      </c>
      <c r="DV268" s="239">
        <f t="shared" si="287"/>
        <v>0</v>
      </c>
      <c r="DX268" s="241">
        <f t="shared" si="236"/>
        <v>5.5499999999999994E-2</v>
      </c>
      <c r="DY268" s="241">
        <f t="shared" si="277"/>
        <v>4.6249999999999998E-3</v>
      </c>
      <c r="DZ268" s="237">
        <v>216</v>
      </c>
      <c r="EA268" s="242">
        <f t="shared" si="288"/>
        <v>0</v>
      </c>
      <c r="EB268" s="242">
        <f t="shared" si="289"/>
        <v>0</v>
      </c>
      <c r="EC268" s="242">
        <f t="shared" si="34"/>
        <v>0</v>
      </c>
      <c r="ED268" s="242">
        <f t="shared" si="240"/>
        <v>0</v>
      </c>
      <c r="EE268" s="243">
        <f t="shared" si="278"/>
        <v>0</v>
      </c>
      <c r="EF268" s="248"/>
      <c r="EG268" s="241">
        <f t="shared" si="237"/>
        <v>6.4599999999999991E-2</v>
      </c>
      <c r="EH268" s="241">
        <f t="shared" si="279"/>
        <v>5.3833333333333329E-3</v>
      </c>
      <c r="EI268" s="237">
        <v>216</v>
      </c>
      <c r="EJ268" s="242">
        <f t="shared" si="290"/>
        <v>0</v>
      </c>
      <c r="EK268" s="242">
        <f t="shared" si="291"/>
        <v>0</v>
      </c>
      <c r="EL268" s="242">
        <f t="shared" si="36"/>
        <v>0</v>
      </c>
      <c r="EM268" s="242">
        <f t="shared" si="241"/>
        <v>0</v>
      </c>
      <c r="EN268" s="243">
        <f t="shared" si="280"/>
        <v>0</v>
      </c>
      <c r="EO268" s="248"/>
      <c r="EP268" s="241">
        <f t="shared" si="238"/>
        <v>3.4599999999999999E-2</v>
      </c>
      <c r="EQ268" s="241">
        <f t="shared" si="281"/>
        <v>2.8833333333333332E-3</v>
      </c>
      <c r="ER268" s="237">
        <v>216</v>
      </c>
      <c r="ES268" s="242">
        <f t="shared" si="292"/>
        <v>0</v>
      </c>
      <c r="ET268" s="242">
        <f t="shared" si="293"/>
        <v>0</v>
      </c>
      <c r="EU268" s="242">
        <f t="shared" si="38"/>
        <v>0</v>
      </c>
      <c r="EV268" s="242">
        <f t="shared" si="242"/>
        <v>0</v>
      </c>
      <c r="EW268" s="243">
        <f t="shared" si="282"/>
        <v>0</v>
      </c>
    </row>
    <row r="269" spans="1:153" ht="14.25" customHeight="1" thickBot="1" x14ac:dyDescent="0.25">
      <c r="A269" s="3">
        <f t="shared" si="243"/>
        <v>6572</v>
      </c>
      <c r="B269" s="237">
        <v>217</v>
      </c>
      <c r="C269" s="238">
        <f t="shared" si="244"/>
        <v>-2.1770664308262844E-10</v>
      </c>
      <c r="D269" s="238">
        <f t="shared" si="5"/>
        <v>0</v>
      </c>
      <c r="E269" s="238">
        <f t="shared" si="6"/>
        <v>5.0193476044050323E-13</v>
      </c>
      <c r="F269" s="238">
        <f t="shared" si="7"/>
        <v>-5.0193476044050323E-13</v>
      </c>
      <c r="G269" s="239">
        <f t="shared" si="245"/>
        <v>603887.43406298594</v>
      </c>
      <c r="I269" s="240">
        <f>VLOOKUP(K269,[2]תחזיות!$B$4:$H$1000,5)</f>
        <v>1.2996984500000114E-2</v>
      </c>
      <c r="J269" s="134">
        <f t="shared" si="8"/>
        <v>1.0830820416666762E-3</v>
      </c>
      <c r="K269" s="237">
        <v>217</v>
      </c>
      <c r="L269" s="242">
        <f t="shared" si="246"/>
        <v>2.1922204229534614E-12</v>
      </c>
      <c r="M269" s="242">
        <f t="shared" si="44"/>
        <v>-5.9258041870723372E-14</v>
      </c>
      <c r="N269" s="242">
        <f t="shared" si="9"/>
        <v>-6.2658013360026189E-14</v>
      </c>
      <c r="O269" s="242">
        <f t="shared" si="10"/>
        <v>3.3999714893028201E-15</v>
      </c>
      <c r="P269" s="243">
        <f t="shared" si="247"/>
        <v>46694.445430845924</v>
      </c>
      <c r="Q269" s="244"/>
      <c r="R269" s="240">
        <f>VLOOKUP(T269,[2]תחזיות!$B$4:$H$1000,7)</f>
        <v>2.2094873650000194E-2</v>
      </c>
      <c r="S269" s="134">
        <f t="shared" si="11"/>
        <v>1.8412394708333495E-3</v>
      </c>
      <c r="T269" s="237">
        <v>217</v>
      </c>
      <c r="U269" s="242">
        <f t="shared" si="248"/>
        <v>0</v>
      </c>
      <c r="V269" s="242">
        <f t="shared" si="47"/>
        <v>0</v>
      </c>
      <c r="W269" s="242">
        <f t="shared" si="12"/>
        <v>0</v>
      </c>
      <c r="X269" s="242">
        <f t="shared" si="48"/>
        <v>0</v>
      </c>
      <c r="Y269" s="243">
        <f t="shared" si="249"/>
        <v>49536.076503111522</v>
      </c>
      <c r="Z269" s="245"/>
      <c r="AA269" s="240">
        <f>VLOOKUP(AC269,[2]תחזיות!$B$4:$H$1000,6)</f>
        <v>1.1815440454545557E-2</v>
      </c>
      <c r="AB269" s="134">
        <f t="shared" si="13"/>
        <v>9.8462003787879652E-4</v>
      </c>
      <c r="AC269" s="237">
        <v>217</v>
      </c>
      <c r="AD269" s="242">
        <f t="shared" si="250"/>
        <v>0</v>
      </c>
      <c r="AE269" s="242">
        <f t="shared" si="51"/>
        <v>0</v>
      </c>
      <c r="AF269" s="242">
        <f t="shared" si="14"/>
        <v>0</v>
      </c>
      <c r="AG269" s="242">
        <f t="shared" si="52"/>
        <v>0</v>
      </c>
      <c r="AH269" s="243">
        <f t="shared" si="251"/>
        <v>46342.141217469514</v>
      </c>
      <c r="AI269" s="245"/>
      <c r="AJ269" s="241">
        <f t="shared" si="234"/>
        <v>4.8320000000000002E-2</v>
      </c>
      <c r="AK269" s="241">
        <f t="shared" si="252"/>
        <v>4.0266666666666671E-3</v>
      </c>
      <c r="AL269" s="240">
        <f>VLOOKUP(AN269,[2]תחזיות!$B$4:$H$1000,5)</f>
        <v>1.2996984500000114E-2</v>
      </c>
      <c r="AM269" s="134">
        <f t="shared" si="239"/>
        <v>1.0830820416666762E-3</v>
      </c>
      <c r="AN269" s="237">
        <v>217</v>
      </c>
      <c r="AO269" s="242">
        <f t="shared" si="253"/>
        <v>0</v>
      </c>
      <c r="AP269" s="242">
        <f t="shared" si="283"/>
        <v>0</v>
      </c>
      <c r="AQ269" s="242">
        <f t="shared" si="16"/>
        <v>0</v>
      </c>
      <c r="AR269" s="242">
        <f t="shared" si="254"/>
        <v>0</v>
      </c>
      <c r="AS269" s="243">
        <f t="shared" si="255"/>
        <v>0</v>
      </c>
      <c r="AT269" s="244"/>
      <c r="AU269" s="241">
        <f t="shared" si="235"/>
        <v>5.7620000000000005E-2</v>
      </c>
      <c r="AV269" s="241">
        <f t="shared" si="256"/>
        <v>4.8016666666666668E-3</v>
      </c>
      <c r="AW269" s="240">
        <f>VLOOKUP(AY269,[2]תחזיות!$B$4:$H$1000,7)</f>
        <v>2.2094873650000194E-2</v>
      </c>
      <c r="AX269" s="134">
        <f t="shared" si="17"/>
        <v>1.8412394708333495E-3</v>
      </c>
      <c r="AY269" s="237">
        <v>217</v>
      </c>
      <c r="AZ269" s="242">
        <f t="shared" si="257"/>
        <v>0</v>
      </c>
      <c r="BA269" s="242">
        <f t="shared" si="284"/>
        <v>0</v>
      </c>
      <c r="BB269" s="242">
        <f t="shared" si="18"/>
        <v>0</v>
      </c>
      <c r="BC269" s="242">
        <f t="shared" si="258"/>
        <v>0</v>
      </c>
      <c r="BD269" s="243">
        <f t="shared" si="259"/>
        <v>0</v>
      </c>
      <c r="BE269" s="245"/>
      <c r="BF269" s="245"/>
      <c r="BG269" s="245"/>
      <c r="BH269" s="240">
        <f>VLOOKUP(BJ269,[2]תחזיות!$B$4:$H$1000,6)</f>
        <v>1.1815440454545557E-2</v>
      </c>
      <c r="BI269" s="134">
        <f t="shared" si="19"/>
        <v>9.8462003787879652E-4</v>
      </c>
      <c r="BJ269" s="237">
        <v>217</v>
      </c>
      <c r="BK269" s="242">
        <f t="shared" si="260"/>
        <v>0</v>
      </c>
      <c r="BL269" s="242">
        <f t="shared" si="285"/>
        <v>0</v>
      </c>
      <c r="BM269" s="242">
        <f t="shared" si="20"/>
        <v>0</v>
      </c>
      <c r="BN269" s="242">
        <f t="shared" si="65"/>
        <v>0</v>
      </c>
      <c r="BO269" s="243">
        <f t="shared" si="261"/>
        <v>0</v>
      </c>
      <c r="BP269" s="245"/>
      <c r="BQ269" s="246">
        <f>VLOOKUP(BT269,[2]תחזיות!$B$4:$E$1000,2)</f>
        <v>4.0174479999999874E-2</v>
      </c>
      <c r="BR269" s="134">
        <f t="shared" si="21"/>
        <v>2.9312066666666563E-3</v>
      </c>
      <c r="BS269" s="3">
        <f t="shared" si="262"/>
        <v>6572</v>
      </c>
      <c r="BT269" s="237">
        <v>217</v>
      </c>
      <c r="BU269" s="238">
        <f t="shared" si="263"/>
        <v>14561.487285774581</v>
      </c>
      <c r="BV269" s="238">
        <f t="shared" si="264"/>
        <v>1236.7011439058542</v>
      </c>
      <c r="BW269" s="238">
        <f t="shared" si="22"/>
        <v>1194.0184152972099</v>
      </c>
      <c r="BX269" s="238">
        <f t="shared" si="23"/>
        <v>42.682728608644204</v>
      </c>
      <c r="BY269" s="239">
        <f t="shared" si="265"/>
        <v>257160.87623530658</v>
      </c>
      <c r="CA269" s="246">
        <f>VLOOKUP(CD269,[2]תחזיות!$B$4:$E$1000,4)</f>
        <v>5.3030313599999837E-2</v>
      </c>
      <c r="CB269" s="134">
        <f t="shared" si="24"/>
        <v>4.0025261333333203E-3</v>
      </c>
      <c r="CC269" s="3">
        <f t="shared" si="266"/>
        <v>6572</v>
      </c>
      <c r="CD269" s="237">
        <v>217</v>
      </c>
      <c r="CE269" s="238">
        <f t="shared" si="267"/>
        <v>15717.31463256594</v>
      </c>
      <c r="CF269" s="238">
        <f t="shared" si="268"/>
        <v>1344.1014449279512</v>
      </c>
      <c r="CG269" s="238">
        <f t="shared" si="25"/>
        <v>1281.1924823652839</v>
      </c>
      <c r="CH269" s="238">
        <f t="shared" si="26"/>
        <v>62.908962562667369</v>
      </c>
      <c r="CI269" s="239">
        <f t="shared" si="269"/>
        <v>276021.80885832105</v>
      </c>
      <c r="CJ269" s="1"/>
      <c r="CK269" s="246">
        <f>VLOOKUP(CN269,[2]תחזיות!$B$4:$E$1000,3)</f>
        <v>3.4934330434782501E-2</v>
      </c>
      <c r="CL269" s="134">
        <f t="shared" si="27"/>
        <v>2.4945275362318752E-3</v>
      </c>
      <c r="CM269" s="3">
        <f t="shared" si="270"/>
        <v>6572</v>
      </c>
      <c r="CN269" s="237">
        <v>217</v>
      </c>
      <c r="CO269" s="238">
        <f t="shared" si="271"/>
        <v>14138.254739267044</v>
      </c>
      <c r="CP269" s="238">
        <f t="shared" si="286"/>
        <v>1197.3787954997699</v>
      </c>
      <c r="CQ269" s="238">
        <f t="shared" si="28"/>
        <v>1162.1105297384074</v>
      </c>
      <c r="CR269" s="238">
        <f t="shared" si="29"/>
        <v>35.26826576136245</v>
      </c>
      <c r="CS269" s="239">
        <f t="shared" si="272"/>
        <v>250806.60514002896</v>
      </c>
      <c r="CT269" s="1"/>
      <c r="CU269" s="237">
        <v>217</v>
      </c>
      <c r="CV269" s="238">
        <f t="shared" si="231"/>
        <v>14561.487285774365</v>
      </c>
      <c r="CW269" s="238">
        <f t="shared" si="231"/>
        <v>1236.7011439058542</v>
      </c>
      <c r="CX269" s="238">
        <f t="shared" si="231"/>
        <v>1194.0184152972104</v>
      </c>
      <c r="CY269" s="238">
        <f t="shared" si="231"/>
        <v>42.6827286086437</v>
      </c>
      <c r="CZ269" s="238">
        <f t="shared" si="231"/>
        <v>907742.75572913839</v>
      </c>
      <c r="DB269" s="237">
        <v>217</v>
      </c>
      <c r="DC269" s="238">
        <f t="shared" si="232"/>
        <v>15717.314632565722</v>
      </c>
      <c r="DD269" s="238">
        <f t="shared" si="232"/>
        <v>1344.1014449279512</v>
      </c>
      <c r="DE269" s="238">
        <f t="shared" si="232"/>
        <v>1281.1924823652844</v>
      </c>
      <c r="DF269" s="238">
        <f t="shared" si="232"/>
        <v>62.908962562666865</v>
      </c>
      <c r="DG269" s="238">
        <f t="shared" si="232"/>
        <v>929445.3194244185</v>
      </c>
      <c r="DH269" s="247"/>
      <c r="DI269" s="237">
        <v>217</v>
      </c>
      <c r="DJ269" s="238">
        <f t="shared" si="233"/>
        <v>14138.254739266826</v>
      </c>
      <c r="DK269" s="238">
        <f t="shared" si="233"/>
        <v>1197.3787954997699</v>
      </c>
      <c r="DL269" s="238">
        <f t="shared" si="233"/>
        <v>1162.1105297384079</v>
      </c>
      <c r="DM269" s="238">
        <f t="shared" si="233"/>
        <v>35.268265761361945</v>
      </c>
      <c r="DN269" s="238">
        <f t="shared" si="233"/>
        <v>901036.18042048439</v>
      </c>
      <c r="DP269" s="3">
        <f t="shared" si="273"/>
        <v>6572</v>
      </c>
      <c r="DQ269" s="237">
        <v>217</v>
      </c>
      <c r="DR269" s="238">
        <f t="shared" si="274"/>
        <v>0</v>
      </c>
      <c r="DS269" s="238">
        <f t="shared" si="275"/>
        <v>0</v>
      </c>
      <c r="DT269" s="238">
        <f t="shared" si="33"/>
        <v>0</v>
      </c>
      <c r="DU269" s="238">
        <f t="shared" si="276"/>
        <v>0</v>
      </c>
      <c r="DV269" s="239">
        <f t="shared" si="287"/>
        <v>0</v>
      </c>
      <c r="DX269" s="241">
        <f t="shared" si="236"/>
        <v>5.5499999999999994E-2</v>
      </c>
      <c r="DY269" s="241">
        <f t="shared" si="277"/>
        <v>4.6249999999999998E-3</v>
      </c>
      <c r="DZ269" s="237">
        <v>217</v>
      </c>
      <c r="EA269" s="242">
        <f t="shared" si="288"/>
        <v>0</v>
      </c>
      <c r="EB269" s="242">
        <f t="shared" si="289"/>
        <v>0</v>
      </c>
      <c r="EC269" s="242">
        <f t="shared" si="34"/>
        <v>0</v>
      </c>
      <c r="ED269" s="242">
        <f t="shared" si="240"/>
        <v>0</v>
      </c>
      <c r="EE269" s="243">
        <f t="shared" si="278"/>
        <v>0</v>
      </c>
      <c r="EF269" s="248"/>
      <c r="EG269" s="241">
        <f t="shared" si="237"/>
        <v>6.4599999999999991E-2</v>
      </c>
      <c r="EH269" s="241">
        <f t="shared" si="279"/>
        <v>5.3833333333333329E-3</v>
      </c>
      <c r="EI269" s="237">
        <v>217</v>
      </c>
      <c r="EJ269" s="242">
        <f t="shared" si="290"/>
        <v>0</v>
      </c>
      <c r="EK269" s="242">
        <f t="shared" si="291"/>
        <v>0</v>
      </c>
      <c r="EL269" s="242">
        <f t="shared" si="36"/>
        <v>0</v>
      </c>
      <c r="EM269" s="242">
        <f t="shared" si="241"/>
        <v>0</v>
      </c>
      <c r="EN269" s="243">
        <f t="shared" si="280"/>
        <v>0</v>
      </c>
      <c r="EO269" s="248"/>
      <c r="EP269" s="241">
        <f t="shared" si="238"/>
        <v>3.4599999999999999E-2</v>
      </c>
      <c r="EQ269" s="241">
        <f t="shared" si="281"/>
        <v>2.8833333333333332E-3</v>
      </c>
      <c r="ER269" s="237">
        <v>217</v>
      </c>
      <c r="ES269" s="242">
        <f t="shared" si="292"/>
        <v>0</v>
      </c>
      <c r="ET269" s="242">
        <f t="shared" si="293"/>
        <v>0</v>
      </c>
      <c r="EU269" s="242">
        <f t="shared" si="38"/>
        <v>0</v>
      </c>
      <c r="EV269" s="242">
        <f t="shared" si="242"/>
        <v>0</v>
      </c>
      <c r="EW269" s="243">
        <f t="shared" si="282"/>
        <v>0</v>
      </c>
    </row>
    <row r="270" spans="1:153" ht="14.25" customHeight="1" thickBot="1" x14ac:dyDescent="0.25">
      <c r="A270" s="3">
        <f t="shared" si="243"/>
        <v>6603</v>
      </c>
      <c r="B270" s="237">
        <v>218</v>
      </c>
      <c r="C270" s="238">
        <f t="shared" si="244"/>
        <v>-2.1820857784306893E-10</v>
      </c>
      <c r="D270" s="238">
        <f t="shared" si="5"/>
        <v>0</v>
      </c>
      <c r="E270" s="238">
        <f t="shared" si="6"/>
        <v>5.0309199891596322E-13</v>
      </c>
      <c r="F270" s="238">
        <f t="shared" si="7"/>
        <v>-5.0309199891596322E-13</v>
      </c>
      <c r="G270" s="239">
        <f t="shared" si="245"/>
        <v>603887.43406298594</v>
      </c>
      <c r="I270" s="240">
        <f>VLOOKUP(K270,[2]תחזיות!$B$4:$H$1000,5)</f>
        <v>1.2997003000000115E-2</v>
      </c>
      <c r="J270" s="134">
        <f t="shared" si="8"/>
        <v>1.0830835833333429E-3</v>
      </c>
      <c r="K270" s="237">
        <v>218</v>
      </c>
      <c r="L270" s="242">
        <f t="shared" si="246"/>
        <v>2.2573206581302709E-12</v>
      </c>
      <c r="M270" s="242">
        <f t="shared" si="44"/>
        <v>-5.9322223283054025E-14</v>
      </c>
      <c r="N270" s="242">
        <f t="shared" si="9"/>
        <v>-6.282316041487643E-14</v>
      </c>
      <c r="O270" s="242">
        <f t="shared" si="10"/>
        <v>3.5009371318224089E-15</v>
      </c>
      <c r="P270" s="243">
        <f t="shared" si="247"/>
        <v>46694.445430845924</v>
      </c>
      <c r="Q270" s="244"/>
      <c r="R270" s="240">
        <f>VLOOKUP(T270,[2]תחזיות!$B$4:$H$1000,7)</f>
        <v>2.2094905100000194E-2</v>
      </c>
      <c r="S270" s="134">
        <f t="shared" si="11"/>
        <v>1.8412420916666828E-3</v>
      </c>
      <c r="T270" s="237">
        <v>218</v>
      </c>
      <c r="U270" s="242">
        <f t="shared" si="248"/>
        <v>0</v>
      </c>
      <c r="V270" s="242">
        <f t="shared" si="47"/>
        <v>0</v>
      </c>
      <c r="W270" s="242">
        <f t="shared" si="12"/>
        <v>0</v>
      </c>
      <c r="X270" s="242">
        <f t="shared" si="48"/>
        <v>0</v>
      </c>
      <c r="Y270" s="243">
        <f t="shared" si="249"/>
        <v>49536.076503111522</v>
      </c>
      <c r="Z270" s="245"/>
      <c r="AA270" s="240">
        <f>VLOOKUP(AC270,[2]תחזיות!$B$4:$H$1000,6)</f>
        <v>1.1815457272727375E-2</v>
      </c>
      <c r="AB270" s="134">
        <f t="shared" si="13"/>
        <v>9.8462143939394785E-4</v>
      </c>
      <c r="AC270" s="237">
        <v>218</v>
      </c>
      <c r="AD270" s="242">
        <f t="shared" si="250"/>
        <v>0</v>
      </c>
      <c r="AE270" s="242">
        <f t="shared" si="51"/>
        <v>0</v>
      </c>
      <c r="AF270" s="242">
        <f t="shared" si="14"/>
        <v>0</v>
      </c>
      <c r="AG270" s="242">
        <f t="shared" si="52"/>
        <v>0</v>
      </c>
      <c r="AH270" s="243">
        <f t="shared" si="251"/>
        <v>46342.141217469514</v>
      </c>
      <c r="AI270" s="245"/>
      <c r="AJ270" s="241">
        <f t="shared" si="234"/>
        <v>4.8320000000000002E-2</v>
      </c>
      <c r="AK270" s="241">
        <f t="shared" si="252"/>
        <v>4.0266666666666671E-3</v>
      </c>
      <c r="AL270" s="240">
        <f>VLOOKUP(AN270,[2]תחזיות!$B$4:$H$1000,5)</f>
        <v>1.2997003000000115E-2</v>
      </c>
      <c r="AM270" s="134">
        <f t="shared" si="239"/>
        <v>1.0830835833333429E-3</v>
      </c>
      <c r="AN270" s="237">
        <v>218</v>
      </c>
      <c r="AO270" s="242">
        <f t="shared" si="253"/>
        <v>0</v>
      </c>
      <c r="AP270" s="242">
        <f t="shared" si="283"/>
        <v>0</v>
      </c>
      <c r="AQ270" s="242">
        <f t="shared" si="16"/>
        <v>0</v>
      </c>
      <c r="AR270" s="242">
        <f t="shared" si="254"/>
        <v>0</v>
      </c>
      <c r="AS270" s="243">
        <f t="shared" si="255"/>
        <v>0</v>
      </c>
      <c r="AT270" s="244"/>
      <c r="AU270" s="241">
        <f t="shared" si="235"/>
        <v>5.7620000000000005E-2</v>
      </c>
      <c r="AV270" s="241">
        <f t="shared" si="256"/>
        <v>4.8016666666666668E-3</v>
      </c>
      <c r="AW270" s="240">
        <f>VLOOKUP(AY270,[2]תחזיות!$B$4:$H$1000,7)</f>
        <v>2.2094905100000194E-2</v>
      </c>
      <c r="AX270" s="134">
        <f t="shared" si="17"/>
        <v>1.8412420916666828E-3</v>
      </c>
      <c r="AY270" s="237">
        <v>218</v>
      </c>
      <c r="AZ270" s="242">
        <f t="shared" si="257"/>
        <v>0</v>
      </c>
      <c r="BA270" s="242">
        <f t="shared" si="284"/>
        <v>0</v>
      </c>
      <c r="BB270" s="242">
        <f t="shared" si="18"/>
        <v>0</v>
      </c>
      <c r="BC270" s="242">
        <f t="shared" si="258"/>
        <v>0</v>
      </c>
      <c r="BD270" s="243">
        <f t="shared" si="259"/>
        <v>0</v>
      </c>
      <c r="BE270" s="245"/>
      <c r="BF270" s="245"/>
      <c r="BG270" s="245"/>
      <c r="BH270" s="240">
        <f>VLOOKUP(BJ270,[2]תחזיות!$B$4:$H$1000,6)</f>
        <v>1.1815457272727375E-2</v>
      </c>
      <c r="BI270" s="134">
        <f t="shared" si="19"/>
        <v>9.8462143939394785E-4</v>
      </c>
      <c r="BJ270" s="237">
        <v>218</v>
      </c>
      <c r="BK270" s="242">
        <f t="shared" si="260"/>
        <v>0</v>
      </c>
      <c r="BL270" s="242">
        <f t="shared" si="285"/>
        <v>0</v>
      </c>
      <c r="BM270" s="242">
        <f t="shared" si="20"/>
        <v>0</v>
      </c>
      <c r="BN270" s="242">
        <f t="shared" si="65"/>
        <v>0</v>
      </c>
      <c r="BO270" s="243">
        <f t="shared" si="261"/>
        <v>0</v>
      </c>
      <c r="BP270" s="245"/>
      <c r="BQ270" s="246">
        <f>VLOOKUP(BT270,[2]תחזיות!$B$4:$E$1000,2)</f>
        <v>4.0242779999999874E-2</v>
      </c>
      <c r="BR270" s="134">
        <f t="shared" si="21"/>
        <v>2.936898333333323E-3</v>
      </c>
      <c r="BS270" s="3">
        <f t="shared" si="262"/>
        <v>6603</v>
      </c>
      <c r="BT270" s="237">
        <v>218</v>
      </c>
      <c r="BU270" s="238">
        <f t="shared" si="263"/>
        <v>13367.468870477371</v>
      </c>
      <c r="BV270" s="238">
        <f t="shared" si="264"/>
        <v>1236.7430487920476</v>
      </c>
      <c r="BW270" s="238">
        <f t="shared" si="22"/>
        <v>1197.4841517454574</v>
      </c>
      <c r="BX270" s="238">
        <f t="shared" si="23"/>
        <v>39.258897046590072</v>
      </c>
      <c r="BY270" s="239">
        <f t="shared" si="265"/>
        <v>258397.61928409862</v>
      </c>
      <c r="CA270" s="246">
        <f>VLOOKUP(CD270,[2]תחזיות!$B$4:$E$1000,4)</f>
        <v>5.3120469599999838E-2</v>
      </c>
      <c r="CB270" s="134">
        <f t="shared" si="24"/>
        <v>4.01003913333332E-3</v>
      </c>
      <c r="CC270" s="3">
        <f t="shared" si="266"/>
        <v>6603</v>
      </c>
      <c r="CD270" s="237">
        <v>218</v>
      </c>
      <c r="CE270" s="238">
        <f t="shared" si="267"/>
        <v>14436.122150200656</v>
      </c>
      <c r="CF270" s="238">
        <f t="shared" si="268"/>
        <v>1344.1613917685913</v>
      </c>
      <c r="CG270" s="238">
        <f t="shared" si="25"/>
        <v>1286.2719770127067</v>
      </c>
      <c r="CH270" s="238">
        <f t="shared" si="26"/>
        <v>57.88941475588458</v>
      </c>
      <c r="CI270" s="239">
        <f t="shared" si="269"/>
        <v>277365.97025008965</v>
      </c>
      <c r="CJ270" s="1"/>
      <c r="CK270" s="246">
        <f>VLOOKUP(CN270,[2]תחזיות!$B$4:$E$1000,3)</f>
        <v>3.4993721739130325E-2</v>
      </c>
      <c r="CL270" s="134">
        <f t="shared" si="27"/>
        <v>2.4994768115941938E-3</v>
      </c>
      <c r="CM270" s="3">
        <f t="shared" si="270"/>
        <v>6603</v>
      </c>
      <c r="CN270" s="237">
        <v>218</v>
      </c>
      <c r="CO270" s="238">
        <f t="shared" si="271"/>
        <v>12976.144209528637</v>
      </c>
      <c r="CP270" s="238">
        <f t="shared" si="286"/>
        <v>1197.4141169784893</v>
      </c>
      <c r="CQ270" s="238">
        <f t="shared" si="28"/>
        <v>1164.9805454228704</v>
      </c>
      <c r="CR270" s="238">
        <f t="shared" si="29"/>
        <v>32.433571555619096</v>
      </c>
      <c r="CS270" s="239">
        <f t="shared" si="272"/>
        <v>252004.01925700746</v>
      </c>
      <c r="CT270" s="1"/>
      <c r="CU270" s="237">
        <v>218</v>
      </c>
      <c r="CV270" s="238">
        <f t="shared" ref="CV270:CZ320" si="294">BU270+L270+C270+AO270+DR270+EA270</f>
        <v>13367.468870477154</v>
      </c>
      <c r="CW270" s="238">
        <f t="shared" si="294"/>
        <v>1236.7430487920476</v>
      </c>
      <c r="CX270" s="238">
        <f t="shared" si="294"/>
        <v>1197.4841517454579</v>
      </c>
      <c r="CY270" s="238">
        <f t="shared" si="294"/>
        <v>39.258897046589567</v>
      </c>
      <c r="CZ270" s="238">
        <f t="shared" si="294"/>
        <v>908979.49877793051</v>
      </c>
      <c r="DB270" s="237">
        <v>218</v>
      </c>
      <c r="DC270" s="238">
        <f t="shared" ref="DC270:DG320" si="295">CE270+U270+C270+AZ270+DR270+EJ270</f>
        <v>14436.122150200437</v>
      </c>
      <c r="DD270" s="238">
        <f t="shared" si="295"/>
        <v>1344.1613917685913</v>
      </c>
      <c r="DE270" s="238">
        <f t="shared" si="295"/>
        <v>1286.2719770127071</v>
      </c>
      <c r="DF270" s="238">
        <f t="shared" si="295"/>
        <v>57.889414755884076</v>
      </c>
      <c r="DG270" s="238">
        <f t="shared" si="295"/>
        <v>930789.4808161871</v>
      </c>
      <c r="DH270" s="247"/>
      <c r="DI270" s="237">
        <v>218</v>
      </c>
      <c r="DJ270" s="238">
        <f t="shared" ref="DJ270:DN320" si="296">C270+AD270+CO270+BK270+DR270+ES270</f>
        <v>12976.144209528418</v>
      </c>
      <c r="DK270" s="238">
        <f t="shared" si="296"/>
        <v>1197.4141169784893</v>
      </c>
      <c r="DL270" s="238">
        <f t="shared" si="296"/>
        <v>1164.9805454228708</v>
      </c>
      <c r="DM270" s="238">
        <f t="shared" si="296"/>
        <v>32.433571555618592</v>
      </c>
      <c r="DN270" s="238">
        <f t="shared" si="296"/>
        <v>902233.59453746281</v>
      </c>
      <c r="DP270" s="3">
        <f t="shared" si="273"/>
        <v>6603</v>
      </c>
      <c r="DQ270" s="237">
        <v>218</v>
      </c>
      <c r="DR270" s="238">
        <f t="shared" si="274"/>
        <v>0</v>
      </c>
      <c r="DS270" s="238">
        <f t="shared" si="275"/>
        <v>0</v>
      </c>
      <c r="DT270" s="238">
        <f t="shared" si="33"/>
        <v>0</v>
      </c>
      <c r="DU270" s="238">
        <f t="shared" si="276"/>
        <v>0</v>
      </c>
      <c r="DV270" s="239">
        <f t="shared" si="287"/>
        <v>0</v>
      </c>
      <c r="DX270" s="241">
        <f t="shared" si="236"/>
        <v>5.5499999999999994E-2</v>
      </c>
      <c r="DY270" s="241">
        <f t="shared" si="277"/>
        <v>4.6249999999999998E-3</v>
      </c>
      <c r="DZ270" s="237">
        <v>218</v>
      </c>
      <c r="EA270" s="242">
        <f t="shared" si="288"/>
        <v>0</v>
      </c>
      <c r="EB270" s="242">
        <f t="shared" si="289"/>
        <v>0</v>
      </c>
      <c r="EC270" s="242">
        <f t="shared" si="34"/>
        <v>0</v>
      </c>
      <c r="ED270" s="242">
        <f t="shared" si="240"/>
        <v>0</v>
      </c>
      <c r="EE270" s="243">
        <f t="shared" si="278"/>
        <v>0</v>
      </c>
      <c r="EF270" s="248"/>
      <c r="EG270" s="241">
        <f t="shared" si="237"/>
        <v>6.4599999999999991E-2</v>
      </c>
      <c r="EH270" s="241">
        <f t="shared" si="279"/>
        <v>5.3833333333333329E-3</v>
      </c>
      <c r="EI270" s="237">
        <v>218</v>
      </c>
      <c r="EJ270" s="242">
        <f t="shared" si="290"/>
        <v>0</v>
      </c>
      <c r="EK270" s="242">
        <f t="shared" si="291"/>
        <v>0</v>
      </c>
      <c r="EL270" s="242">
        <f t="shared" si="36"/>
        <v>0</v>
      </c>
      <c r="EM270" s="242">
        <f t="shared" si="241"/>
        <v>0</v>
      </c>
      <c r="EN270" s="243">
        <f t="shared" si="280"/>
        <v>0</v>
      </c>
      <c r="EO270" s="248"/>
      <c r="EP270" s="241">
        <f t="shared" si="238"/>
        <v>3.4599999999999999E-2</v>
      </c>
      <c r="EQ270" s="241">
        <f t="shared" si="281"/>
        <v>2.8833333333333332E-3</v>
      </c>
      <c r="ER270" s="237">
        <v>218</v>
      </c>
      <c r="ES270" s="242">
        <f t="shared" si="292"/>
        <v>0</v>
      </c>
      <c r="ET270" s="242">
        <f t="shared" si="293"/>
        <v>0</v>
      </c>
      <c r="EU270" s="242">
        <f t="shared" si="38"/>
        <v>0</v>
      </c>
      <c r="EV270" s="242">
        <f t="shared" si="242"/>
        <v>0</v>
      </c>
      <c r="EW270" s="243">
        <f t="shared" si="282"/>
        <v>0</v>
      </c>
    </row>
    <row r="271" spans="1:153" ht="14.25" customHeight="1" thickBot="1" x14ac:dyDescent="0.25">
      <c r="A271" s="3">
        <f t="shared" si="243"/>
        <v>6634</v>
      </c>
      <c r="B271" s="237">
        <v>219</v>
      </c>
      <c r="C271" s="238">
        <f t="shared" si="244"/>
        <v>-2.1871166984198488E-10</v>
      </c>
      <c r="D271" s="238">
        <f t="shared" si="5"/>
        <v>0</v>
      </c>
      <c r="E271" s="238">
        <f t="shared" si="6"/>
        <v>5.0425190546901941E-13</v>
      </c>
      <c r="F271" s="238">
        <f t="shared" si="7"/>
        <v>-5.0425190546901941E-13</v>
      </c>
      <c r="G271" s="239">
        <f t="shared" si="245"/>
        <v>603887.43406298594</v>
      </c>
      <c r="I271" s="240">
        <f>VLOOKUP(K271,[2]תחזיות!$B$4:$H$1000,5)</f>
        <v>1.2997021500000115E-2</v>
      </c>
      <c r="J271" s="134">
        <f t="shared" si="8"/>
        <v>1.0830851250000096E-3</v>
      </c>
      <c r="K271" s="237">
        <v>219</v>
      </c>
      <c r="L271" s="242">
        <f t="shared" si="246"/>
        <v>2.3226567318028746E-12</v>
      </c>
      <c r="M271" s="242">
        <f t="shared" si="44"/>
        <v>-5.9386474300673833E-14</v>
      </c>
      <c r="N271" s="242">
        <f t="shared" si="9"/>
        <v>-6.2988742843053293E-14</v>
      </c>
      <c r="O271" s="242">
        <f t="shared" si="10"/>
        <v>3.6022685423794565E-15</v>
      </c>
      <c r="P271" s="243">
        <f t="shared" si="247"/>
        <v>46694.445430845924</v>
      </c>
      <c r="Q271" s="244"/>
      <c r="R271" s="240">
        <f>VLOOKUP(T271,[2]תחזיות!$B$4:$H$1000,7)</f>
        <v>2.2094936550000194E-2</v>
      </c>
      <c r="S271" s="134">
        <f t="shared" si="11"/>
        <v>1.8412447125000161E-3</v>
      </c>
      <c r="T271" s="237">
        <v>219</v>
      </c>
      <c r="U271" s="242">
        <f t="shared" si="248"/>
        <v>0</v>
      </c>
      <c r="V271" s="242">
        <f t="shared" si="47"/>
        <v>0</v>
      </c>
      <c r="W271" s="242">
        <f t="shared" si="12"/>
        <v>0</v>
      </c>
      <c r="X271" s="242">
        <f t="shared" si="48"/>
        <v>0</v>
      </c>
      <c r="Y271" s="243">
        <f t="shared" si="249"/>
        <v>49536.076503111522</v>
      </c>
      <c r="Z271" s="245"/>
      <c r="AA271" s="240">
        <f>VLOOKUP(AC271,[2]תחזיות!$B$4:$H$1000,6)</f>
        <v>1.1815474090909195E-2</v>
      </c>
      <c r="AB271" s="134">
        <f t="shared" si="13"/>
        <v>9.8462284090909962E-4</v>
      </c>
      <c r="AC271" s="237">
        <v>219</v>
      </c>
      <c r="AD271" s="242">
        <f t="shared" si="250"/>
        <v>0</v>
      </c>
      <c r="AE271" s="242">
        <f t="shared" si="51"/>
        <v>0</v>
      </c>
      <c r="AF271" s="242">
        <f t="shared" si="14"/>
        <v>0</v>
      </c>
      <c r="AG271" s="242">
        <f t="shared" si="52"/>
        <v>0</v>
      </c>
      <c r="AH271" s="243">
        <f t="shared" si="251"/>
        <v>46342.141217469514</v>
      </c>
      <c r="AI271" s="245"/>
      <c r="AJ271" s="241">
        <f t="shared" si="234"/>
        <v>4.8320000000000002E-2</v>
      </c>
      <c r="AK271" s="241">
        <f t="shared" si="252"/>
        <v>4.0266666666666671E-3</v>
      </c>
      <c r="AL271" s="240">
        <f>VLOOKUP(AN271,[2]תחזיות!$B$4:$H$1000,5)</f>
        <v>1.2997021500000115E-2</v>
      </c>
      <c r="AM271" s="134">
        <f t="shared" si="239"/>
        <v>1.0830851250000096E-3</v>
      </c>
      <c r="AN271" s="237">
        <v>219</v>
      </c>
      <c r="AO271" s="242">
        <f t="shared" si="253"/>
        <v>0</v>
      </c>
      <c r="AP271" s="242">
        <f t="shared" si="283"/>
        <v>0</v>
      </c>
      <c r="AQ271" s="242">
        <f t="shared" si="16"/>
        <v>0</v>
      </c>
      <c r="AR271" s="242">
        <f t="shared" si="254"/>
        <v>0</v>
      </c>
      <c r="AS271" s="243">
        <f t="shared" si="255"/>
        <v>0</v>
      </c>
      <c r="AT271" s="244"/>
      <c r="AU271" s="241">
        <f t="shared" si="235"/>
        <v>5.7620000000000005E-2</v>
      </c>
      <c r="AV271" s="241">
        <f t="shared" si="256"/>
        <v>4.8016666666666668E-3</v>
      </c>
      <c r="AW271" s="240">
        <f>VLOOKUP(AY271,[2]תחזיות!$B$4:$H$1000,7)</f>
        <v>2.2094936550000194E-2</v>
      </c>
      <c r="AX271" s="134">
        <f t="shared" si="17"/>
        <v>1.8412447125000161E-3</v>
      </c>
      <c r="AY271" s="237">
        <v>219</v>
      </c>
      <c r="AZ271" s="242">
        <f t="shared" si="257"/>
        <v>0</v>
      </c>
      <c r="BA271" s="242">
        <f t="shared" si="284"/>
        <v>0</v>
      </c>
      <c r="BB271" s="242">
        <f t="shared" si="18"/>
        <v>0</v>
      </c>
      <c r="BC271" s="242">
        <f t="shared" si="258"/>
        <v>0</v>
      </c>
      <c r="BD271" s="243">
        <f t="shared" si="259"/>
        <v>0</v>
      </c>
      <c r="BE271" s="245"/>
      <c r="BF271" s="245"/>
      <c r="BG271" s="245"/>
      <c r="BH271" s="240">
        <f>VLOOKUP(BJ271,[2]תחזיות!$B$4:$H$1000,6)</f>
        <v>1.1815474090909195E-2</v>
      </c>
      <c r="BI271" s="134">
        <f t="shared" si="19"/>
        <v>9.8462284090909962E-4</v>
      </c>
      <c r="BJ271" s="237">
        <v>219</v>
      </c>
      <c r="BK271" s="242">
        <f t="shared" si="260"/>
        <v>0</v>
      </c>
      <c r="BL271" s="242">
        <f t="shared" si="285"/>
        <v>0</v>
      </c>
      <c r="BM271" s="242">
        <f t="shared" si="20"/>
        <v>0</v>
      </c>
      <c r="BN271" s="242">
        <f t="shared" si="65"/>
        <v>0</v>
      </c>
      <c r="BO271" s="243">
        <f t="shared" si="261"/>
        <v>0</v>
      </c>
      <c r="BP271" s="245"/>
      <c r="BQ271" s="246">
        <f>VLOOKUP(BT271,[2]תחזיות!$B$4:$E$1000,2)</f>
        <v>4.0311079999999874E-2</v>
      </c>
      <c r="BR271" s="134">
        <f t="shared" si="21"/>
        <v>2.9425899999999897E-3</v>
      </c>
      <c r="BS271" s="3">
        <f t="shared" si="262"/>
        <v>6634</v>
      </c>
      <c r="BT271" s="237">
        <v>219</v>
      </c>
      <c r="BU271" s="238">
        <f t="shared" si="263"/>
        <v>12169.984718731914</v>
      </c>
      <c r="BV271" s="238">
        <f t="shared" si="264"/>
        <v>1236.7814811538508</v>
      </c>
      <c r="BW271" s="238">
        <f t="shared" si="22"/>
        <v>1200.9702058203575</v>
      </c>
      <c r="BX271" s="238">
        <f t="shared" si="23"/>
        <v>35.811275333493214</v>
      </c>
      <c r="BY271" s="239">
        <f t="shared" si="265"/>
        <v>259634.40076525247</v>
      </c>
      <c r="CA271" s="246">
        <f>VLOOKUP(CD271,[2]תחזיות!$B$4:$E$1000,4)</f>
        <v>5.3210625599999839E-2</v>
      </c>
      <c r="CB271" s="134">
        <f t="shared" si="24"/>
        <v>4.0175521333333198E-3</v>
      </c>
      <c r="CC271" s="3">
        <f t="shared" si="266"/>
        <v>6634</v>
      </c>
      <c r="CD271" s="237">
        <v>219</v>
      </c>
      <c r="CE271" s="238">
        <f t="shared" si="267"/>
        <v>13149.85017318795</v>
      </c>
      <c r="CF271" s="238">
        <f t="shared" si="268"/>
        <v>1344.2163812187976</v>
      </c>
      <c r="CG271" s="238">
        <f t="shared" si="25"/>
        <v>1291.3861726024927</v>
      </c>
      <c r="CH271" s="238">
        <f t="shared" si="26"/>
        <v>52.830208616304773</v>
      </c>
      <c r="CI271" s="239">
        <f t="shared" si="269"/>
        <v>278710.18663130846</v>
      </c>
      <c r="CJ271" s="1"/>
      <c r="CK271" s="246">
        <f>VLOOKUP(CN271,[2]תחזיות!$B$4:$E$1000,3)</f>
        <v>3.5053113043478155E-2</v>
      </c>
      <c r="CL271" s="134">
        <f t="shared" si="27"/>
        <v>2.5044260869565129E-3</v>
      </c>
      <c r="CM271" s="3">
        <f t="shared" si="270"/>
        <v>6634</v>
      </c>
      <c r="CN271" s="237">
        <v>219</v>
      </c>
      <c r="CO271" s="238">
        <f t="shared" si="271"/>
        <v>11811.163664105767</v>
      </c>
      <c r="CP271" s="238">
        <f t="shared" si="286"/>
        <v>1197.4465090294448</v>
      </c>
      <c r="CQ271" s="238">
        <f t="shared" si="28"/>
        <v>1167.8663226317453</v>
      </c>
      <c r="CR271" s="238">
        <f t="shared" si="29"/>
        <v>29.580186397699354</v>
      </c>
      <c r="CS271" s="239">
        <f t="shared" si="272"/>
        <v>253201.46576603691</v>
      </c>
      <c r="CT271" s="1"/>
      <c r="CU271" s="237">
        <v>219</v>
      </c>
      <c r="CV271" s="238">
        <f t="shared" si="294"/>
        <v>12169.984718731697</v>
      </c>
      <c r="CW271" s="238">
        <f t="shared" si="294"/>
        <v>1236.7814811538508</v>
      </c>
      <c r="CX271" s="238">
        <f t="shared" si="294"/>
        <v>1200.9702058203579</v>
      </c>
      <c r="CY271" s="238">
        <f t="shared" si="294"/>
        <v>35.811275333492716</v>
      </c>
      <c r="CZ271" s="238">
        <f t="shared" si="294"/>
        <v>910216.28025908431</v>
      </c>
      <c r="DB271" s="237">
        <v>219</v>
      </c>
      <c r="DC271" s="238">
        <f t="shared" si="295"/>
        <v>13149.850173187731</v>
      </c>
      <c r="DD271" s="238">
        <f t="shared" si="295"/>
        <v>1344.2163812187976</v>
      </c>
      <c r="DE271" s="238">
        <f t="shared" si="295"/>
        <v>1291.3861726024932</v>
      </c>
      <c r="DF271" s="238">
        <f t="shared" si="295"/>
        <v>52.830208616304269</v>
      </c>
      <c r="DG271" s="238">
        <f t="shared" si="295"/>
        <v>932133.69719740585</v>
      </c>
      <c r="DH271" s="247"/>
      <c r="DI271" s="237">
        <v>219</v>
      </c>
      <c r="DJ271" s="238">
        <f t="shared" si="296"/>
        <v>11811.163664105548</v>
      </c>
      <c r="DK271" s="238">
        <f t="shared" si="296"/>
        <v>1197.4465090294448</v>
      </c>
      <c r="DL271" s="238">
        <f t="shared" si="296"/>
        <v>1167.8663226317458</v>
      </c>
      <c r="DM271" s="238">
        <f t="shared" si="296"/>
        <v>29.580186397698849</v>
      </c>
      <c r="DN271" s="238">
        <f t="shared" si="296"/>
        <v>903431.04104649229</v>
      </c>
      <c r="DP271" s="3">
        <f t="shared" si="273"/>
        <v>6634</v>
      </c>
      <c r="DQ271" s="237">
        <v>219</v>
      </c>
      <c r="DR271" s="238">
        <f t="shared" si="274"/>
        <v>0</v>
      </c>
      <c r="DS271" s="238">
        <f t="shared" si="275"/>
        <v>0</v>
      </c>
      <c r="DT271" s="238">
        <f t="shared" si="33"/>
        <v>0</v>
      </c>
      <c r="DU271" s="238">
        <f t="shared" si="276"/>
        <v>0</v>
      </c>
      <c r="DV271" s="239">
        <f t="shared" si="287"/>
        <v>0</v>
      </c>
      <c r="DX271" s="241">
        <f t="shared" si="236"/>
        <v>5.5499999999999994E-2</v>
      </c>
      <c r="DY271" s="241">
        <f t="shared" si="277"/>
        <v>4.6249999999999998E-3</v>
      </c>
      <c r="DZ271" s="237">
        <v>219</v>
      </c>
      <c r="EA271" s="242">
        <f t="shared" si="288"/>
        <v>0</v>
      </c>
      <c r="EB271" s="242">
        <f t="shared" si="289"/>
        <v>0</v>
      </c>
      <c r="EC271" s="242">
        <f t="shared" si="34"/>
        <v>0</v>
      </c>
      <c r="ED271" s="242">
        <f t="shared" si="240"/>
        <v>0</v>
      </c>
      <c r="EE271" s="243">
        <f t="shared" si="278"/>
        <v>0</v>
      </c>
      <c r="EF271" s="248"/>
      <c r="EG271" s="241">
        <f t="shared" si="237"/>
        <v>6.4599999999999991E-2</v>
      </c>
      <c r="EH271" s="241">
        <f t="shared" si="279"/>
        <v>5.3833333333333329E-3</v>
      </c>
      <c r="EI271" s="237">
        <v>219</v>
      </c>
      <c r="EJ271" s="242">
        <f t="shared" si="290"/>
        <v>0</v>
      </c>
      <c r="EK271" s="242">
        <f t="shared" si="291"/>
        <v>0</v>
      </c>
      <c r="EL271" s="242">
        <f t="shared" si="36"/>
        <v>0</v>
      </c>
      <c r="EM271" s="242">
        <f t="shared" si="241"/>
        <v>0</v>
      </c>
      <c r="EN271" s="243">
        <f t="shared" si="280"/>
        <v>0</v>
      </c>
      <c r="EO271" s="248"/>
      <c r="EP271" s="241">
        <f t="shared" si="238"/>
        <v>3.4599999999999999E-2</v>
      </c>
      <c r="EQ271" s="241">
        <f t="shared" si="281"/>
        <v>2.8833333333333332E-3</v>
      </c>
      <c r="ER271" s="237">
        <v>219</v>
      </c>
      <c r="ES271" s="242">
        <f t="shared" si="292"/>
        <v>0</v>
      </c>
      <c r="ET271" s="242">
        <f t="shared" si="293"/>
        <v>0</v>
      </c>
      <c r="EU271" s="242">
        <f t="shared" si="38"/>
        <v>0</v>
      </c>
      <c r="EV271" s="242">
        <f t="shared" si="242"/>
        <v>0</v>
      </c>
      <c r="EW271" s="243">
        <f t="shared" si="282"/>
        <v>0</v>
      </c>
    </row>
    <row r="272" spans="1:153" ht="14.25" customHeight="1" thickBot="1" x14ac:dyDescent="0.25">
      <c r="A272" s="3">
        <f t="shared" si="243"/>
        <v>6662</v>
      </c>
      <c r="B272" s="237">
        <v>220</v>
      </c>
      <c r="C272" s="238">
        <f t="shared" si="244"/>
        <v>-2.1921592174745391E-10</v>
      </c>
      <c r="D272" s="238">
        <f t="shared" si="5"/>
        <v>0</v>
      </c>
      <c r="E272" s="238">
        <f t="shared" si="6"/>
        <v>5.0541448625107302E-13</v>
      </c>
      <c r="F272" s="238">
        <f t="shared" si="7"/>
        <v>-5.0541448625107302E-13</v>
      </c>
      <c r="G272" s="239">
        <f t="shared" si="245"/>
        <v>603887.43406298594</v>
      </c>
      <c r="I272" s="240">
        <f>VLOOKUP(K272,[2]תחזיות!$B$4:$H$1000,5)</f>
        <v>1.2997040000000116E-2</v>
      </c>
      <c r="J272" s="134">
        <f t="shared" si="8"/>
        <v>1.0830866666666763E-3</v>
      </c>
      <c r="K272" s="237">
        <v>220</v>
      </c>
      <c r="L272" s="242">
        <f t="shared" si="246"/>
        <v>2.3882293354509103E-12</v>
      </c>
      <c r="M272" s="242">
        <f t="shared" si="44"/>
        <v>-5.9450794999169226E-14</v>
      </c>
      <c r="N272" s="242">
        <f t="shared" si="9"/>
        <v>-6.315476179257689E-14</v>
      </c>
      <c r="O272" s="242">
        <f t="shared" si="10"/>
        <v>3.7039667934076597E-15</v>
      </c>
      <c r="P272" s="243">
        <f t="shared" si="247"/>
        <v>46694.445430845924</v>
      </c>
      <c r="Q272" s="244"/>
      <c r="R272" s="240">
        <f>VLOOKUP(T272,[2]תחזיות!$B$4:$H$1000,7)</f>
        <v>2.2094968000000197E-2</v>
      </c>
      <c r="S272" s="134">
        <f t="shared" si="11"/>
        <v>1.8412473333333497E-3</v>
      </c>
      <c r="T272" s="237">
        <v>220</v>
      </c>
      <c r="U272" s="242">
        <f t="shared" si="248"/>
        <v>0</v>
      </c>
      <c r="V272" s="242">
        <f t="shared" si="47"/>
        <v>0</v>
      </c>
      <c r="W272" s="242">
        <f t="shared" si="12"/>
        <v>0</v>
      </c>
      <c r="X272" s="242">
        <f t="shared" si="48"/>
        <v>0</v>
      </c>
      <c r="Y272" s="243">
        <f t="shared" si="249"/>
        <v>49536.076503111522</v>
      </c>
      <c r="Z272" s="245"/>
      <c r="AA272" s="240">
        <f>VLOOKUP(AC272,[2]תחזיות!$B$4:$H$1000,6)</f>
        <v>1.1815490909091014E-2</v>
      </c>
      <c r="AB272" s="134">
        <f t="shared" si="13"/>
        <v>9.8462424242425116E-4</v>
      </c>
      <c r="AC272" s="237">
        <v>220</v>
      </c>
      <c r="AD272" s="242">
        <f t="shared" si="250"/>
        <v>0</v>
      </c>
      <c r="AE272" s="242">
        <f t="shared" si="51"/>
        <v>0</v>
      </c>
      <c r="AF272" s="242">
        <f t="shared" si="14"/>
        <v>0</v>
      </c>
      <c r="AG272" s="242">
        <f t="shared" si="52"/>
        <v>0</v>
      </c>
      <c r="AH272" s="243">
        <f t="shared" si="251"/>
        <v>46342.141217469514</v>
      </c>
      <c r="AI272" s="245"/>
      <c r="AJ272" s="241">
        <f t="shared" si="234"/>
        <v>4.8320000000000002E-2</v>
      </c>
      <c r="AK272" s="241">
        <f t="shared" si="252"/>
        <v>4.0266666666666671E-3</v>
      </c>
      <c r="AL272" s="240">
        <f>VLOOKUP(AN272,[2]תחזיות!$B$4:$H$1000,5)</f>
        <v>1.2997040000000116E-2</v>
      </c>
      <c r="AM272" s="134">
        <f t="shared" si="239"/>
        <v>1.0830866666666763E-3</v>
      </c>
      <c r="AN272" s="237">
        <v>220</v>
      </c>
      <c r="AO272" s="242">
        <f t="shared" si="253"/>
        <v>0</v>
      </c>
      <c r="AP272" s="242">
        <f t="shared" si="283"/>
        <v>0</v>
      </c>
      <c r="AQ272" s="242">
        <f t="shared" si="16"/>
        <v>0</v>
      </c>
      <c r="AR272" s="242">
        <f t="shared" si="254"/>
        <v>0</v>
      </c>
      <c r="AS272" s="243">
        <f t="shared" si="255"/>
        <v>0</v>
      </c>
      <c r="AT272" s="244"/>
      <c r="AU272" s="241">
        <f t="shared" si="235"/>
        <v>5.7620000000000005E-2</v>
      </c>
      <c r="AV272" s="241">
        <f t="shared" si="256"/>
        <v>4.8016666666666668E-3</v>
      </c>
      <c r="AW272" s="240">
        <f>VLOOKUP(AY272,[2]תחזיות!$B$4:$H$1000,7)</f>
        <v>2.2094968000000197E-2</v>
      </c>
      <c r="AX272" s="134">
        <f t="shared" si="17"/>
        <v>1.8412473333333497E-3</v>
      </c>
      <c r="AY272" s="237">
        <v>220</v>
      </c>
      <c r="AZ272" s="242">
        <f t="shared" si="257"/>
        <v>0</v>
      </c>
      <c r="BA272" s="242">
        <f t="shared" si="284"/>
        <v>0</v>
      </c>
      <c r="BB272" s="242">
        <f t="shared" si="18"/>
        <v>0</v>
      </c>
      <c r="BC272" s="242">
        <f t="shared" si="258"/>
        <v>0</v>
      </c>
      <c r="BD272" s="243">
        <f t="shared" si="259"/>
        <v>0</v>
      </c>
      <c r="BE272" s="245"/>
      <c r="BF272" s="245"/>
      <c r="BG272" s="245"/>
      <c r="BH272" s="240">
        <f>VLOOKUP(BJ272,[2]תחזיות!$B$4:$H$1000,6)</f>
        <v>1.1815490909091014E-2</v>
      </c>
      <c r="BI272" s="134">
        <f t="shared" si="19"/>
        <v>9.8462424242425116E-4</v>
      </c>
      <c r="BJ272" s="237">
        <v>220</v>
      </c>
      <c r="BK272" s="242">
        <f t="shared" si="260"/>
        <v>0</v>
      </c>
      <c r="BL272" s="242">
        <f t="shared" si="285"/>
        <v>0</v>
      </c>
      <c r="BM272" s="242">
        <f t="shared" si="20"/>
        <v>0</v>
      </c>
      <c r="BN272" s="242">
        <f t="shared" si="65"/>
        <v>0</v>
      </c>
      <c r="BO272" s="243">
        <f t="shared" si="261"/>
        <v>0</v>
      </c>
      <c r="BP272" s="245"/>
      <c r="BQ272" s="246">
        <f>VLOOKUP(BT272,[2]תחזיות!$B$4:$E$1000,2)</f>
        <v>4.0379379999999875E-2</v>
      </c>
      <c r="BR272" s="134">
        <f t="shared" si="21"/>
        <v>2.9482816666666564E-3</v>
      </c>
      <c r="BS272" s="3">
        <f t="shared" si="262"/>
        <v>6662</v>
      </c>
      <c r="BT272" s="237">
        <v>220</v>
      </c>
      <c r="BU272" s="238">
        <f t="shared" si="263"/>
        <v>10969.014512911555</v>
      </c>
      <c r="BV272" s="238">
        <f t="shared" si="264"/>
        <v>1236.8164374060334</v>
      </c>
      <c r="BW272" s="238">
        <f t="shared" si="22"/>
        <v>1204.4766930162157</v>
      </c>
      <c r="BX272" s="238">
        <f t="shared" si="23"/>
        <v>32.339744389817625</v>
      </c>
      <c r="BY272" s="239">
        <f t="shared" si="265"/>
        <v>260871.2172026585</v>
      </c>
      <c r="CA272" s="246">
        <f>VLOOKUP(CD272,[2]תחזיות!$B$4:$E$1000,4)</f>
        <v>5.330078159999984E-2</v>
      </c>
      <c r="CB272" s="134">
        <f t="shared" si="24"/>
        <v>4.0250651333333205E-3</v>
      </c>
      <c r="CC272" s="3">
        <f t="shared" si="266"/>
        <v>6662</v>
      </c>
      <c r="CD272" s="237">
        <v>220</v>
      </c>
      <c r="CE272" s="238">
        <f t="shared" si="267"/>
        <v>11858.464000585456</v>
      </c>
      <c r="CF272" s="238">
        <f t="shared" si="268"/>
        <v>1344.2664062804488</v>
      </c>
      <c r="CG272" s="238">
        <f t="shared" si="25"/>
        <v>1296.535316296804</v>
      </c>
      <c r="CH272" s="238">
        <f t="shared" si="26"/>
        <v>47.731089983644878</v>
      </c>
      <c r="CI272" s="239">
        <f t="shared" si="269"/>
        <v>280054.45303758892</v>
      </c>
      <c r="CJ272" s="1"/>
      <c r="CK272" s="246">
        <f>VLOOKUP(CN272,[2]תחזיות!$B$4:$E$1000,3)</f>
        <v>3.5112504347825979E-2</v>
      </c>
      <c r="CL272" s="134">
        <f t="shared" si="27"/>
        <v>2.5093753623188315E-3</v>
      </c>
      <c r="CM272" s="3">
        <f t="shared" si="270"/>
        <v>6662</v>
      </c>
      <c r="CN272" s="237">
        <v>220</v>
      </c>
      <c r="CO272" s="238">
        <f t="shared" si="271"/>
        <v>10643.297341474021</v>
      </c>
      <c r="CP272" s="238">
        <f t="shared" si="286"/>
        <v>1197.4759690791152</v>
      </c>
      <c r="CQ272" s="238">
        <f t="shared" si="28"/>
        <v>1170.7679409565867</v>
      </c>
      <c r="CR272" s="238">
        <f t="shared" si="29"/>
        <v>26.708028122528429</v>
      </c>
      <c r="CS272" s="239">
        <f t="shared" si="272"/>
        <v>254398.94173511604</v>
      </c>
      <c r="CT272" s="1"/>
      <c r="CU272" s="237">
        <v>220</v>
      </c>
      <c r="CV272" s="238">
        <f t="shared" si="294"/>
        <v>10969.014512911337</v>
      </c>
      <c r="CW272" s="238">
        <f t="shared" si="294"/>
        <v>1236.8164374060334</v>
      </c>
      <c r="CX272" s="238">
        <f t="shared" si="294"/>
        <v>1204.4766930162161</v>
      </c>
      <c r="CY272" s="238">
        <f t="shared" si="294"/>
        <v>32.339744389817128</v>
      </c>
      <c r="CZ272" s="238">
        <f t="shared" si="294"/>
        <v>911453.09669649042</v>
      </c>
      <c r="DB272" s="237">
        <v>220</v>
      </c>
      <c r="DC272" s="238">
        <f t="shared" si="295"/>
        <v>11858.464000585236</v>
      </c>
      <c r="DD272" s="238">
        <f t="shared" si="295"/>
        <v>1344.2664062804488</v>
      </c>
      <c r="DE272" s="238">
        <f t="shared" si="295"/>
        <v>1296.5353162968045</v>
      </c>
      <c r="DF272" s="238">
        <f t="shared" si="295"/>
        <v>47.731089983644374</v>
      </c>
      <c r="DG272" s="238">
        <f t="shared" si="295"/>
        <v>933477.96360368631</v>
      </c>
      <c r="DH272" s="247"/>
      <c r="DI272" s="237">
        <v>220</v>
      </c>
      <c r="DJ272" s="238">
        <f t="shared" si="296"/>
        <v>10643.297341473801</v>
      </c>
      <c r="DK272" s="238">
        <f t="shared" si="296"/>
        <v>1197.4759690791152</v>
      </c>
      <c r="DL272" s="238">
        <f t="shared" si="296"/>
        <v>1170.7679409565872</v>
      </c>
      <c r="DM272" s="238">
        <f t="shared" si="296"/>
        <v>26.708028122527924</v>
      </c>
      <c r="DN272" s="238">
        <f t="shared" si="296"/>
        <v>904628.51701557147</v>
      </c>
      <c r="DP272" s="3">
        <f t="shared" si="273"/>
        <v>6662</v>
      </c>
      <c r="DQ272" s="237">
        <v>220</v>
      </c>
      <c r="DR272" s="238">
        <f t="shared" si="274"/>
        <v>0</v>
      </c>
      <c r="DS272" s="238">
        <f t="shared" si="275"/>
        <v>0</v>
      </c>
      <c r="DT272" s="238">
        <f t="shared" si="33"/>
        <v>0</v>
      </c>
      <c r="DU272" s="238">
        <f t="shared" si="276"/>
        <v>0</v>
      </c>
      <c r="DV272" s="239">
        <f t="shared" si="287"/>
        <v>0</v>
      </c>
      <c r="DX272" s="241">
        <f t="shared" si="236"/>
        <v>5.5499999999999994E-2</v>
      </c>
      <c r="DY272" s="241">
        <f t="shared" si="277"/>
        <v>4.6249999999999998E-3</v>
      </c>
      <c r="DZ272" s="237">
        <v>220</v>
      </c>
      <c r="EA272" s="242">
        <f t="shared" si="288"/>
        <v>0</v>
      </c>
      <c r="EB272" s="242">
        <f t="shared" si="289"/>
        <v>0</v>
      </c>
      <c r="EC272" s="242">
        <f t="shared" si="34"/>
        <v>0</v>
      </c>
      <c r="ED272" s="242">
        <f t="shared" si="240"/>
        <v>0</v>
      </c>
      <c r="EE272" s="243">
        <f t="shared" si="278"/>
        <v>0</v>
      </c>
      <c r="EF272" s="248"/>
      <c r="EG272" s="241">
        <f t="shared" si="237"/>
        <v>6.4599999999999991E-2</v>
      </c>
      <c r="EH272" s="241">
        <f t="shared" si="279"/>
        <v>5.3833333333333329E-3</v>
      </c>
      <c r="EI272" s="237">
        <v>220</v>
      </c>
      <c r="EJ272" s="242">
        <f t="shared" si="290"/>
        <v>0</v>
      </c>
      <c r="EK272" s="242">
        <f t="shared" si="291"/>
        <v>0</v>
      </c>
      <c r="EL272" s="242">
        <f t="shared" si="36"/>
        <v>0</v>
      </c>
      <c r="EM272" s="242">
        <f t="shared" si="241"/>
        <v>0</v>
      </c>
      <c r="EN272" s="243">
        <f t="shared" si="280"/>
        <v>0</v>
      </c>
      <c r="EO272" s="248"/>
      <c r="EP272" s="241">
        <f t="shared" si="238"/>
        <v>3.4599999999999999E-2</v>
      </c>
      <c r="EQ272" s="241">
        <f t="shared" si="281"/>
        <v>2.8833333333333332E-3</v>
      </c>
      <c r="ER272" s="237">
        <v>220</v>
      </c>
      <c r="ES272" s="242">
        <f t="shared" si="292"/>
        <v>0</v>
      </c>
      <c r="ET272" s="242">
        <f t="shared" si="293"/>
        <v>0</v>
      </c>
      <c r="EU272" s="242">
        <f t="shared" si="38"/>
        <v>0</v>
      </c>
      <c r="EV272" s="242">
        <f t="shared" si="242"/>
        <v>0</v>
      </c>
      <c r="EW272" s="243">
        <f t="shared" si="282"/>
        <v>0</v>
      </c>
    </row>
    <row r="273" spans="1:153" ht="14.25" customHeight="1" thickBot="1" x14ac:dyDescent="0.25">
      <c r="A273" s="3">
        <f t="shared" si="243"/>
        <v>6693</v>
      </c>
      <c r="B273" s="237">
        <v>221</v>
      </c>
      <c r="C273" s="238">
        <f t="shared" si="244"/>
        <v>-2.1972133623370498E-10</v>
      </c>
      <c r="D273" s="238">
        <f t="shared" si="5"/>
        <v>0</v>
      </c>
      <c r="E273" s="238">
        <f t="shared" si="6"/>
        <v>5.0657974742770741E-13</v>
      </c>
      <c r="F273" s="238">
        <f t="shared" si="7"/>
        <v>-5.0657974742770741E-13</v>
      </c>
      <c r="G273" s="239">
        <f t="shared" si="245"/>
        <v>603887.43406298594</v>
      </c>
      <c r="I273" s="240">
        <f>VLOOKUP(K273,[2]תחזיות!$B$4:$H$1000,5)</f>
        <v>1.2997058500000117E-2</v>
      </c>
      <c r="J273" s="134">
        <f t="shared" si="8"/>
        <v>1.083088208333343E-3</v>
      </c>
      <c r="K273" s="237">
        <v>221</v>
      </c>
      <c r="L273" s="242">
        <f t="shared" si="246"/>
        <v>2.4540391624533073E-12</v>
      </c>
      <c r="M273" s="242">
        <f t="shared" si="44"/>
        <v>-5.9515185454208878E-14</v>
      </c>
      <c r="N273" s="242">
        <f t="shared" si="9"/>
        <v>-6.3321218414495259E-14</v>
      </c>
      <c r="O273" s="242">
        <f t="shared" si="10"/>
        <v>3.8060329602863773E-15</v>
      </c>
      <c r="P273" s="243">
        <f t="shared" si="247"/>
        <v>46694.445430845924</v>
      </c>
      <c r="Q273" s="244"/>
      <c r="R273" s="240">
        <f>VLOOKUP(T273,[2]תחזיות!$B$4:$H$1000,7)</f>
        <v>2.2094999450000197E-2</v>
      </c>
      <c r="S273" s="134">
        <f t="shared" si="11"/>
        <v>1.841249954166683E-3</v>
      </c>
      <c r="T273" s="237">
        <v>221</v>
      </c>
      <c r="U273" s="242">
        <f t="shared" si="248"/>
        <v>0</v>
      </c>
      <c r="V273" s="242">
        <f t="shared" si="47"/>
        <v>0</v>
      </c>
      <c r="W273" s="242">
        <f t="shared" si="12"/>
        <v>0</v>
      </c>
      <c r="X273" s="242">
        <f t="shared" si="48"/>
        <v>0</v>
      </c>
      <c r="Y273" s="243">
        <f t="shared" si="249"/>
        <v>49536.076503111522</v>
      </c>
      <c r="Z273" s="245"/>
      <c r="AA273" s="240">
        <f>VLOOKUP(AC273,[2]תחזיות!$B$4:$H$1000,6)</f>
        <v>1.1815507727272832E-2</v>
      </c>
      <c r="AB273" s="134">
        <f t="shared" si="13"/>
        <v>9.8462564393940271E-4</v>
      </c>
      <c r="AC273" s="237">
        <v>221</v>
      </c>
      <c r="AD273" s="242">
        <f t="shared" si="250"/>
        <v>0</v>
      </c>
      <c r="AE273" s="242">
        <f t="shared" si="51"/>
        <v>0</v>
      </c>
      <c r="AF273" s="242">
        <f t="shared" si="14"/>
        <v>0</v>
      </c>
      <c r="AG273" s="242">
        <f t="shared" si="52"/>
        <v>0</v>
      </c>
      <c r="AH273" s="243">
        <f t="shared" si="251"/>
        <v>46342.141217469514</v>
      </c>
      <c r="AI273" s="245"/>
      <c r="AJ273" s="241">
        <f t="shared" si="234"/>
        <v>4.8320000000000002E-2</v>
      </c>
      <c r="AK273" s="241">
        <f t="shared" si="252"/>
        <v>4.0266666666666671E-3</v>
      </c>
      <c r="AL273" s="240">
        <f>VLOOKUP(AN273,[2]תחזיות!$B$4:$H$1000,5)</f>
        <v>1.2997058500000117E-2</v>
      </c>
      <c r="AM273" s="134">
        <f t="shared" si="239"/>
        <v>1.083088208333343E-3</v>
      </c>
      <c r="AN273" s="237">
        <v>221</v>
      </c>
      <c r="AO273" s="242">
        <f t="shared" si="253"/>
        <v>0</v>
      </c>
      <c r="AP273" s="242">
        <f t="shared" si="283"/>
        <v>0</v>
      </c>
      <c r="AQ273" s="242">
        <f t="shared" si="16"/>
        <v>0</v>
      </c>
      <c r="AR273" s="242">
        <f t="shared" si="254"/>
        <v>0</v>
      </c>
      <c r="AS273" s="243">
        <f t="shared" si="255"/>
        <v>0</v>
      </c>
      <c r="AT273" s="244"/>
      <c r="AU273" s="241">
        <f t="shared" si="235"/>
        <v>5.7620000000000005E-2</v>
      </c>
      <c r="AV273" s="241">
        <f t="shared" si="256"/>
        <v>4.8016666666666668E-3</v>
      </c>
      <c r="AW273" s="240">
        <f>VLOOKUP(AY273,[2]תחזיות!$B$4:$H$1000,7)</f>
        <v>2.2094999450000197E-2</v>
      </c>
      <c r="AX273" s="134">
        <f t="shared" si="17"/>
        <v>1.841249954166683E-3</v>
      </c>
      <c r="AY273" s="237">
        <v>221</v>
      </c>
      <c r="AZ273" s="242">
        <f t="shared" si="257"/>
        <v>0</v>
      </c>
      <c r="BA273" s="242">
        <f t="shared" si="284"/>
        <v>0</v>
      </c>
      <c r="BB273" s="242">
        <f t="shared" si="18"/>
        <v>0</v>
      </c>
      <c r="BC273" s="242">
        <f t="shared" si="258"/>
        <v>0</v>
      </c>
      <c r="BD273" s="243">
        <f t="shared" si="259"/>
        <v>0</v>
      </c>
      <c r="BE273" s="245"/>
      <c r="BF273" s="245"/>
      <c r="BG273" s="245"/>
      <c r="BH273" s="240">
        <f>VLOOKUP(BJ273,[2]תחזיות!$B$4:$H$1000,6)</f>
        <v>1.1815507727272832E-2</v>
      </c>
      <c r="BI273" s="134">
        <f t="shared" si="19"/>
        <v>9.8462564393940271E-4</v>
      </c>
      <c r="BJ273" s="237">
        <v>221</v>
      </c>
      <c r="BK273" s="242">
        <f t="shared" si="260"/>
        <v>0</v>
      </c>
      <c r="BL273" s="242">
        <f t="shared" si="285"/>
        <v>0</v>
      </c>
      <c r="BM273" s="242">
        <f t="shared" si="20"/>
        <v>0</v>
      </c>
      <c r="BN273" s="242">
        <f t="shared" si="65"/>
        <v>0</v>
      </c>
      <c r="BO273" s="243">
        <f t="shared" si="261"/>
        <v>0</v>
      </c>
      <c r="BP273" s="245"/>
      <c r="BQ273" s="246">
        <f>VLOOKUP(BT273,[2]תחזיות!$B$4:$E$1000,2)</f>
        <v>4.0447679999999875E-2</v>
      </c>
      <c r="BR273" s="134">
        <f t="shared" si="21"/>
        <v>2.9539733333333231E-3</v>
      </c>
      <c r="BS273" s="3">
        <f t="shared" si="262"/>
        <v>6693</v>
      </c>
      <c r="BT273" s="237">
        <v>221</v>
      </c>
      <c r="BU273" s="238">
        <f t="shared" si="263"/>
        <v>9764.5378198953404</v>
      </c>
      <c r="BV273" s="238">
        <f t="shared" si="264"/>
        <v>1236.8479139723763</v>
      </c>
      <c r="BW273" s="238">
        <f t="shared" si="22"/>
        <v>1208.0037296400808</v>
      </c>
      <c r="BX273" s="238">
        <f t="shared" si="23"/>
        <v>28.844184332295537</v>
      </c>
      <c r="BY273" s="239">
        <f t="shared" si="265"/>
        <v>262108.06511663087</v>
      </c>
      <c r="CA273" s="246">
        <f>VLOOKUP(CD273,[2]תחזיות!$B$4:$E$1000,4)</f>
        <v>5.3390937599999834E-2</v>
      </c>
      <c r="CB273" s="134">
        <f t="shared" si="24"/>
        <v>4.0325781333333194E-3</v>
      </c>
      <c r="CC273" s="3">
        <f t="shared" si="266"/>
        <v>6693</v>
      </c>
      <c r="CD273" s="237">
        <v>221</v>
      </c>
      <c r="CE273" s="238">
        <f t="shared" si="267"/>
        <v>10561.928684288652</v>
      </c>
      <c r="CF273" s="238">
        <f t="shared" si="268"/>
        <v>1344.3114599717451</v>
      </c>
      <c r="CG273" s="238">
        <f t="shared" si="25"/>
        <v>1301.7196573136566</v>
      </c>
      <c r="CH273" s="238">
        <f t="shared" si="26"/>
        <v>42.591802658088376</v>
      </c>
      <c r="CI273" s="239">
        <f t="shared" si="269"/>
        <v>281398.76449756068</v>
      </c>
      <c r="CJ273" s="1"/>
      <c r="CK273" s="246">
        <f>VLOOKUP(CN273,[2]תחזיות!$B$4:$E$1000,3)</f>
        <v>3.517189565217381E-2</v>
      </c>
      <c r="CL273" s="134">
        <f t="shared" si="27"/>
        <v>2.5143246376811506E-3</v>
      </c>
      <c r="CM273" s="3">
        <f t="shared" si="270"/>
        <v>6693</v>
      </c>
      <c r="CN273" s="237">
        <v>221</v>
      </c>
      <c r="CO273" s="238">
        <f t="shared" si="271"/>
        <v>9472.5294005174346</v>
      </c>
      <c r="CP273" s="238">
        <f t="shared" si="286"/>
        <v>1197.5024945606885</v>
      </c>
      <c r="CQ273" s="238">
        <f t="shared" si="28"/>
        <v>1173.6854805078085</v>
      </c>
      <c r="CR273" s="238">
        <f t="shared" si="29"/>
        <v>23.817014052880044</v>
      </c>
      <c r="CS273" s="239">
        <f t="shared" si="272"/>
        <v>255596.44422967674</v>
      </c>
      <c r="CT273" s="1"/>
      <c r="CU273" s="237">
        <v>221</v>
      </c>
      <c r="CV273" s="238">
        <f t="shared" si="294"/>
        <v>9764.5378198951221</v>
      </c>
      <c r="CW273" s="238">
        <f t="shared" si="294"/>
        <v>1236.8479139723763</v>
      </c>
      <c r="CX273" s="238">
        <f t="shared" si="294"/>
        <v>1208.0037296400812</v>
      </c>
      <c r="CY273" s="238">
        <f t="shared" si="294"/>
        <v>28.844184332295033</v>
      </c>
      <c r="CZ273" s="238">
        <f t="shared" si="294"/>
        <v>912689.94461046276</v>
      </c>
      <c r="DB273" s="237">
        <v>221</v>
      </c>
      <c r="DC273" s="238">
        <f t="shared" si="295"/>
        <v>10561.928684288432</v>
      </c>
      <c r="DD273" s="238">
        <f t="shared" si="295"/>
        <v>1344.3114599717451</v>
      </c>
      <c r="DE273" s="238">
        <f t="shared" si="295"/>
        <v>1301.7196573136571</v>
      </c>
      <c r="DF273" s="238">
        <f t="shared" si="295"/>
        <v>42.591802658087872</v>
      </c>
      <c r="DG273" s="238">
        <f t="shared" si="295"/>
        <v>934822.27506365813</v>
      </c>
      <c r="DH273" s="247"/>
      <c r="DI273" s="237">
        <v>221</v>
      </c>
      <c r="DJ273" s="238">
        <f t="shared" si="296"/>
        <v>9472.5294005172145</v>
      </c>
      <c r="DK273" s="238">
        <f t="shared" si="296"/>
        <v>1197.5024945606885</v>
      </c>
      <c r="DL273" s="238">
        <f t="shared" si="296"/>
        <v>1173.685480507809</v>
      </c>
      <c r="DM273" s="238">
        <f t="shared" si="296"/>
        <v>23.817014052879536</v>
      </c>
      <c r="DN273" s="238">
        <f t="shared" si="296"/>
        <v>905826.01951013214</v>
      </c>
      <c r="DP273" s="3">
        <f t="shared" si="273"/>
        <v>6693</v>
      </c>
      <c r="DQ273" s="237">
        <v>221</v>
      </c>
      <c r="DR273" s="238">
        <f t="shared" si="274"/>
        <v>0</v>
      </c>
      <c r="DS273" s="238">
        <f t="shared" si="275"/>
        <v>0</v>
      </c>
      <c r="DT273" s="238">
        <f t="shared" si="33"/>
        <v>0</v>
      </c>
      <c r="DU273" s="238">
        <f t="shared" si="276"/>
        <v>0</v>
      </c>
      <c r="DV273" s="239">
        <f t="shared" si="287"/>
        <v>0</v>
      </c>
      <c r="DX273" s="241">
        <f t="shared" si="236"/>
        <v>5.5499999999999994E-2</v>
      </c>
      <c r="DY273" s="241">
        <f t="shared" si="277"/>
        <v>4.6249999999999998E-3</v>
      </c>
      <c r="DZ273" s="237">
        <v>221</v>
      </c>
      <c r="EA273" s="242">
        <f t="shared" si="288"/>
        <v>0</v>
      </c>
      <c r="EB273" s="242">
        <f t="shared" si="289"/>
        <v>0</v>
      </c>
      <c r="EC273" s="242">
        <f t="shared" si="34"/>
        <v>0</v>
      </c>
      <c r="ED273" s="242">
        <f t="shared" si="240"/>
        <v>0</v>
      </c>
      <c r="EE273" s="243">
        <f t="shared" si="278"/>
        <v>0</v>
      </c>
      <c r="EF273" s="248"/>
      <c r="EG273" s="241">
        <f t="shared" si="237"/>
        <v>6.4599999999999991E-2</v>
      </c>
      <c r="EH273" s="241">
        <f t="shared" si="279"/>
        <v>5.3833333333333329E-3</v>
      </c>
      <c r="EI273" s="237">
        <v>221</v>
      </c>
      <c r="EJ273" s="242">
        <f t="shared" si="290"/>
        <v>0</v>
      </c>
      <c r="EK273" s="242">
        <f t="shared" si="291"/>
        <v>0</v>
      </c>
      <c r="EL273" s="242">
        <f t="shared" si="36"/>
        <v>0</v>
      </c>
      <c r="EM273" s="242">
        <f t="shared" si="241"/>
        <v>0</v>
      </c>
      <c r="EN273" s="243">
        <f t="shared" si="280"/>
        <v>0</v>
      </c>
      <c r="EO273" s="248"/>
      <c r="EP273" s="241">
        <f t="shared" si="238"/>
        <v>3.4599999999999999E-2</v>
      </c>
      <c r="EQ273" s="241">
        <f t="shared" si="281"/>
        <v>2.8833333333333332E-3</v>
      </c>
      <c r="ER273" s="237">
        <v>221</v>
      </c>
      <c r="ES273" s="242">
        <f t="shared" si="292"/>
        <v>0</v>
      </c>
      <c r="ET273" s="242">
        <f t="shared" si="293"/>
        <v>0</v>
      </c>
      <c r="EU273" s="242">
        <f t="shared" si="38"/>
        <v>0</v>
      </c>
      <c r="EV273" s="242">
        <f t="shared" si="242"/>
        <v>0</v>
      </c>
      <c r="EW273" s="243">
        <f t="shared" si="282"/>
        <v>0</v>
      </c>
    </row>
    <row r="274" spans="1:153" ht="14.25" customHeight="1" thickBot="1" x14ac:dyDescent="0.25">
      <c r="A274" s="3">
        <f t="shared" si="243"/>
        <v>6723</v>
      </c>
      <c r="B274" s="237">
        <v>222</v>
      </c>
      <c r="C274" s="238">
        <f t="shared" si="244"/>
        <v>-2.2022791598113269E-10</v>
      </c>
      <c r="D274" s="238">
        <f t="shared" si="5"/>
        <v>0</v>
      </c>
      <c r="E274" s="238">
        <f t="shared" si="6"/>
        <v>5.0774769517872137E-13</v>
      </c>
      <c r="F274" s="238">
        <f t="shared" si="7"/>
        <v>-5.0774769517872137E-13</v>
      </c>
      <c r="G274" s="239">
        <f t="shared" si="245"/>
        <v>603887.43406298594</v>
      </c>
      <c r="I274" s="240">
        <f>VLOOKUP(K274,[2]תחזיות!$B$4:$H$1000,5)</f>
        <v>1.2997077000000117E-2</v>
      </c>
      <c r="J274" s="134">
        <f t="shared" si="8"/>
        <v>1.0830897500000098E-3</v>
      </c>
      <c r="K274" s="237">
        <v>222</v>
      </c>
      <c r="L274" s="242">
        <f t="shared" si="246"/>
        <v>2.5200869080933769E-12</v>
      </c>
      <c r="M274" s="242">
        <f t="shared" si="44"/>
        <v>-5.9579645741543682E-14</v>
      </c>
      <c r="N274" s="242">
        <f t="shared" si="9"/>
        <v>-6.3488113862892202E-14</v>
      </c>
      <c r="O274" s="242">
        <f t="shared" si="10"/>
        <v>3.908468121348522E-15</v>
      </c>
      <c r="P274" s="243">
        <f t="shared" si="247"/>
        <v>46694.445430845924</v>
      </c>
      <c r="Q274" s="244"/>
      <c r="R274" s="240">
        <f>VLOOKUP(T274,[2]תחזיות!$B$4:$H$1000,7)</f>
        <v>2.2095030900000198E-2</v>
      </c>
      <c r="S274" s="134">
        <f t="shared" si="11"/>
        <v>1.8412525750000164E-3</v>
      </c>
      <c r="T274" s="237">
        <v>222</v>
      </c>
      <c r="U274" s="242">
        <f t="shared" si="248"/>
        <v>0</v>
      </c>
      <c r="V274" s="242">
        <f t="shared" si="47"/>
        <v>0</v>
      </c>
      <c r="W274" s="242">
        <f t="shared" si="12"/>
        <v>0</v>
      </c>
      <c r="X274" s="242">
        <f t="shared" si="48"/>
        <v>0</v>
      </c>
      <c r="Y274" s="243">
        <f t="shared" si="249"/>
        <v>49536.076503111522</v>
      </c>
      <c r="Z274" s="245"/>
      <c r="AA274" s="240">
        <f>VLOOKUP(AC274,[2]תחזיות!$B$4:$H$1000,6)</f>
        <v>1.1815524545454651E-2</v>
      </c>
      <c r="AB274" s="134">
        <f t="shared" si="13"/>
        <v>9.8462704545455425E-4</v>
      </c>
      <c r="AC274" s="237">
        <v>222</v>
      </c>
      <c r="AD274" s="242">
        <f t="shared" si="250"/>
        <v>0</v>
      </c>
      <c r="AE274" s="242">
        <f t="shared" si="51"/>
        <v>0</v>
      </c>
      <c r="AF274" s="242">
        <f t="shared" si="14"/>
        <v>0</v>
      </c>
      <c r="AG274" s="242">
        <f t="shared" si="52"/>
        <v>0</v>
      </c>
      <c r="AH274" s="243">
        <f t="shared" si="251"/>
        <v>46342.141217469514</v>
      </c>
      <c r="AI274" s="245"/>
      <c r="AJ274" s="241">
        <f t="shared" si="234"/>
        <v>4.8320000000000002E-2</v>
      </c>
      <c r="AK274" s="241">
        <f t="shared" si="252"/>
        <v>4.0266666666666671E-3</v>
      </c>
      <c r="AL274" s="240">
        <f>VLOOKUP(AN274,[2]תחזיות!$B$4:$H$1000,5)</f>
        <v>1.2997077000000117E-2</v>
      </c>
      <c r="AM274" s="134">
        <f t="shared" si="239"/>
        <v>1.0830897500000098E-3</v>
      </c>
      <c r="AN274" s="237">
        <v>222</v>
      </c>
      <c r="AO274" s="242">
        <f t="shared" si="253"/>
        <v>0</v>
      </c>
      <c r="AP274" s="242">
        <f t="shared" si="283"/>
        <v>0</v>
      </c>
      <c r="AQ274" s="242">
        <f t="shared" si="16"/>
        <v>0</v>
      </c>
      <c r="AR274" s="242">
        <f t="shared" si="254"/>
        <v>0</v>
      </c>
      <c r="AS274" s="243">
        <f t="shared" si="255"/>
        <v>0</v>
      </c>
      <c r="AT274" s="244"/>
      <c r="AU274" s="241">
        <f t="shared" si="235"/>
        <v>5.7620000000000005E-2</v>
      </c>
      <c r="AV274" s="241">
        <f t="shared" si="256"/>
        <v>4.8016666666666668E-3</v>
      </c>
      <c r="AW274" s="240">
        <f>VLOOKUP(AY274,[2]תחזיות!$B$4:$H$1000,7)</f>
        <v>2.2095030900000198E-2</v>
      </c>
      <c r="AX274" s="134">
        <f t="shared" si="17"/>
        <v>1.8412525750000164E-3</v>
      </c>
      <c r="AY274" s="237">
        <v>222</v>
      </c>
      <c r="AZ274" s="242">
        <f t="shared" si="257"/>
        <v>0</v>
      </c>
      <c r="BA274" s="242">
        <f t="shared" si="284"/>
        <v>0</v>
      </c>
      <c r="BB274" s="242">
        <f t="shared" si="18"/>
        <v>0</v>
      </c>
      <c r="BC274" s="242">
        <f t="shared" si="258"/>
        <v>0</v>
      </c>
      <c r="BD274" s="243">
        <f t="shared" si="259"/>
        <v>0</v>
      </c>
      <c r="BE274" s="245"/>
      <c r="BF274" s="245"/>
      <c r="BG274" s="245"/>
      <c r="BH274" s="240">
        <f>VLOOKUP(BJ274,[2]תחזיות!$B$4:$H$1000,6)</f>
        <v>1.1815524545454651E-2</v>
      </c>
      <c r="BI274" s="134">
        <f t="shared" si="19"/>
        <v>9.8462704545455425E-4</v>
      </c>
      <c r="BJ274" s="237">
        <v>222</v>
      </c>
      <c r="BK274" s="242">
        <f t="shared" si="260"/>
        <v>0</v>
      </c>
      <c r="BL274" s="242">
        <f t="shared" si="285"/>
        <v>0</v>
      </c>
      <c r="BM274" s="242">
        <f t="shared" si="20"/>
        <v>0</v>
      </c>
      <c r="BN274" s="242">
        <f t="shared" si="65"/>
        <v>0</v>
      </c>
      <c r="BO274" s="243">
        <f t="shared" si="261"/>
        <v>0</v>
      </c>
      <c r="BP274" s="245"/>
      <c r="BQ274" s="246">
        <f>VLOOKUP(BT274,[2]תחזיות!$B$4:$E$1000,2)</f>
        <v>4.0515979999999875E-2</v>
      </c>
      <c r="BR274" s="134">
        <f t="shared" si="21"/>
        <v>2.9596649999999898E-3</v>
      </c>
      <c r="BS274" s="3">
        <f t="shared" si="262"/>
        <v>6723</v>
      </c>
      <c r="BT274" s="237">
        <v>222</v>
      </c>
      <c r="BU274" s="238">
        <f t="shared" si="263"/>
        <v>8556.5340902552598</v>
      </c>
      <c r="BV274" s="238">
        <f t="shared" si="264"/>
        <v>1236.8759072857692</v>
      </c>
      <c r="BW274" s="238">
        <f t="shared" si="22"/>
        <v>1211.5514328175341</v>
      </c>
      <c r="BX274" s="238">
        <f t="shared" si="23"/>
        <v>25.324474468235245</v>
      </c>
      <c r="BY274" s="239">
        <f t="shared" si="265"/>
        <v>263344.94102391665</v>
      </c>
      <c r="CA274" s="246">
        <f>VLOOKUP(CD274,[2]תחזיות!$B$4:$E$1000,4)</f>
        <v>5.3481093599999835E-2</v>
      </c>
      <c r="CB274" s="134">
        <f t="shared" si="24"/>
        <v>4.0400911333333201E-3</v>
      </c>
      <c r="CC274" s="3">
        <f t="shared" si="266"/>
        <v>6723</v>
      </c>
      <c r="CD274" s="237">
        <v>222</v>
      </c>
      <c r="CE274" s="238">
        <f t="shared" si="267"/>
        <v>9260.2090269749951</v>
      </c>
      <c r="CF274" s="238">
        <f t="shared" si="268"/>
        <v>1344.3515353274638</v>
      </c>
      <c r="CG274" s="238">
        <f t="shared" si="25"/>
        <v>1306.9394469447689</v>
      </c>
      <c r="CH274" s="238">
        <f t="shared" si="26"/>
        <v>37.412088382694847</v>
      </c>
      <c r="CI274" s="239">
        <f t="shared" si="269"/>
        <v>282743.11603288812</v>
      </c>
      <c r="CJ274" s="1"/>
      <c r="CK274" s="246">
        <f>VLOOKUP(CN274,[2]תחזיות!$B$4:$E$1000,3)</f>
        <v>3.5231286956521633E-2</v>
      </c>
      <c r="CL274" s="134">
        <f t="shared" si="27"/>
        <v>2.5192739130434692E-3</v>
      </c>
      <c r="CM274" s="3">
        <f t="shared" si="270"/>
        <v>6723</v>
      </c>
      <c r="CN274" s="237">
        <v>222</v>
      </c>
      <c r="CO274" s="238">
        <f t="shared" si="271"/>
        <v>8298.8439200096254</v>
      </c>
      <c r="CP274" s="238">
        <f t="shared" si="286"/>
        <v>1197.526082914125</v>
      </c>
      <c r="CQ274" s="238">
        <f t="shared" si="28"/>
        <v>1176.6190219180253</v>
      </c>
      <c r="CR274" s="238">
        <f t="shared" si="29"/>
        <v>20.907060996099652</v>
      </c>
      <c r="CS274" s="239">
        <f t="shared" si="272"/>
        <v>256793.97031259086</v>
      </c>
      <c r="CT274" s="1"/>
      <c r="CU274" s="237">
        <v>222</v>
      </c>
      <c r="CV274" s="238">
        <f t="shared" si="294"/>
        <v>8556.5340902550415</v>
      </c>
      <c r="CW274" s="238">
        <f t="shared" si="294"/>
        <v>1236.8759072857692</v>
      </c>
      <c r="CX274" s="238">
        <f t="shared" si="294"/>
        <v>1211.5514328175345</v>
      </c>
      <c r="CY274" s="238">
        <f t="shared" si="294"/>
        <v>25.32447446823474</v>
      </c>
      <c r="CZ274" s="238">
        <f t="shared" si="294"/>
        <v>913926.82051774848</v>
      </c>
      <c r="DB274" s="237">
        <v>222</v>
      </c>
      <c r="DC274" s="238">
        <f t="shared" si="295"/>
        <v>9260.209026974775</v>
      </c>
      <c r="DD274" s="238">
        <f t="shared" si="295"/>
        <v>1344.3515353274638</v>
      </c>
      <c r="DE274" s="238">
        <f t="shared" si="295"/>
        <v>1306.9394469447693</v>
      </c>
      <c r="DF274" s="238">
        <f t="shared" si="295"/>
        <v>37.412088382694343</v>
      </c>
      <c r="DG274" s="238">
        <f t="shared" si="295"/>
        <v>936166.62659898563</v>
      </c>
      <c r="DH274" s="247"/>
      <c r="DI274" s="237">
        <v>222</v>
      </c>
      <c r="DJ274" s="238">
        <f t="shared" si="296"/>
        <v>8298.8439200094053</v>
      </c>
      <c r="DK274" s="238">
        <f t="shared" si="296"/>
        <v>1197.526082914125</v>
      </c>
      <c r="DL274" s="238">
        <f t="shared" si="296"/>
        <v>1176.6190219180257</v>
      </c>
      <c r="DM274" s="238">
        <f t="shared" si="296"/>
        <v>20.907060996099144</v>
      </c>
      <c r="DN274" s="238">
        <f t="shared" si="296"/>
        <v>907023.54559304623</v>
      </c>
      <c r="DP274" s="3">
        <f t="shared" si="273"/>
        <v>6723</v>
      </c>
      <c r="DQ274" s="237">
        <v>222</v>
      </c>
      <c r="DR274" s="238">
        <f t="shared" si="274"/>
        <v>0</v>
      </c>
      <c r="DS274" s="238">
        <f t="shared" si="275"/>
        <v>0</v>
      </c>
      <c r="DT274" s="238">
        <f t="shared" si="33"/>
        <v>0</v>
      </c>
      <c r="DU274" s="238">
        <f t="shared" si="276"/>
        <v>0</v>
      </c>
      <c r="DV274" s="239">
        <f t="shared" si="287"/>
        <v>0</v>
      </c>
      <c r="DX274" s="241">
        <f t="shared" si="236"/>
        <v>5.5499999999999994E-2</v>
      </c>
      <c r="DY274" s="241">
        <f t="shared" si="277"/>
        <v>4.6249999999999998E-3</v>
      </c>
      <c r="DZ274" s="237">
        <v>222</v>
      </c>
      <c r="EA274" s="242">
        <f t="shared" si="288"/>
        <v>0</v>
      </c>
      <c r="EB274" s="242">
        <f t="shared" si="289"/>
        <v>0</v>
      </c>
      <c r="EC274" s="242">
        <f t="shared" si="34"/>
        <v>0</v>
      </c>
      <c r="ED274" s="242">
        <f t="shared" si="240"/>
        <v>0</v>
      </c>
      <c r="EE274" s="243">
        <f t="shared" si="278"/>
        <v>0</v>
      </c>
      <c r="EF274" s="248"/>
      <c r="EG274" s="241">
        <f t="shared" si="237"/>
        <v>6.4599999999999991E-2</v>
      </c>
      <c r="EH274" s="241">
        <f t="shared" si="279"/>
        <v>5.3833333333333329E-3</v>
      </c>
      <c r="EI274" s="237">
        <v>222</v>
      </c>
      <c r="EJ274" s="242">
        <f t="shared" si="290"/>
        <v>0</v>
      </c>
      <c r="EK274" s="242">
        <f t="shared" si="291"/>
        <v>0</v>
      </c>
      <c r="EL274" s="242">
        <f t="shared" si="36"/>
        <v>0</v>
      </c>
      <c r="EM274" s="242">
        <f t="shared" si="241"/>
        <v>0</v>
      </c>
      <c r="EN274" s="243">
        <f t="shared" si="280"/>
        <v>0</v>
      </c>
      <c r="EO274" s="248"/>
      <c r="EP274" s="241">
        <f t="shared" si="238"/>
        <v>3.4599999999999999E-2</v>
      </c>
      <c r="EQ274" s="241">
        <f t="shared" si="281"/>
        <v>2.8833333333333332E-3</v>
      </c>
      <c r="ER274" s="237">
        <v>222</v>
      </c>
      <c r="ES274" s="242">
        <f t="shared" si="292"/>
        <v>0</v>
      </c>
      <c r="ET274" s="242">
        <f t="shared" si="293"/>
        <v>0</v>
      </c>
      <c r="EU274" s="242">
        <f t="shared" si="38"/>
        <v>0</v>
      </c>
      <c r="EV274" s="242">
        <f t="shared" si="242"/>
        <v>0</v>
      </c>
      <c r="EW274" s="243">
        <f t="shared" si="282"/>
        <v>0</v>
      </c>
    </row>
    <row r="275" spans="1:153" ht="14.25" customHeight="1" thickBot="1" x14ac:dyDescent="0.25">
      <c r="A275" s="3">
        <f t="shared" si="243"/>
        <v>6754</v>
      </c>
      <c r="B275" s="237">
        <v>223</v>
      </c>
      <c r="C275" s="238">
        <f t="shared" si="244"/>
        <v>-2.2073566367631141E-10</v>
      </c>
      <c r="D275" s="238">
        <f t="shared" si="5"/>
        <v>0</v>
      </c>
      <c r="E275" s="238">
        <f t="shared" si="6"/>
        <v>5.0891833569816118E-13</v>
      </c>
      <c r="F275" s="238">
        <f t="shared" si="7"/>
        <v>-5.0891833569816118E-13</v>
      </c>
      <c r="G275" s="239">
        <f t="shared" si="245"/>
        <v>603887.43406298594</v>
      </c>
      <c r="I275" s="240">
        <f>VLOOKUP(K275,[2]תחזיות!$B$4:$H$1000,5)</f>
        <v>1.2997095500000118E-2</v>
      </c>
      <c r="J275" s="134">
        <f t="shared" si="8"/>
        <v>1.0830912916666765E-3</v>
      </c>
      <c r="K275" s="237">
        <v>223</v>
      </c>
      <c r="L275" s="242">
        <f t="shared" si="246"/>
        <v>2.5863732695639175E-12</v>
      </c>
      <c r="M275" s="242">
        <f t="shared" si="44"/>
        <v>-5.9644175937006924E-14</v>
      </c>
      <c r="N275" s="242">
        <f t="shared" si="9"/>
        <v>-6.36554492948954E-14</v>
      </c>
      <c r="O275" s="242">
        <f t="shared" si="10"/>
        <v>4.0112733578884808E-15</v>
      </c>
      <c r="P275" s="243">
        <f t="shared" si="247"/>
        <v>46694.445430845924</v>
      </c>
      <c r="Q275" s="244"/>
      <c r="R275" s="240">
        <f>VLOOKUP(T275,[2]תחזיות!$B$4:$H$1000,7)</f>
        <v>2.2095062350000201E-2</v>
      </c>
      <c r="S275" s="134">
        <f t="shared" si="11"/>
        <v>1.8412551958333502E-3</v>
      </c>
      <c r="T275" s="237">
        <v>223</v>
      </c>
      <c r="U275" s="242">
        <f t="shared" si="248"/>
        <v>0</v>
      </c>
      <c r="V275" s="242">
        <f t="shared" si="47"/>
        <v>0</v>
      </c>
      <c r="W275" s="242">
        <f t="shared" si="12"/>
        <v>0</v>
      </c>
      <c r="X275" s="242">
        <f t="shared" si="48"/>
        <v>0</v>
      </c>
      <c r="Y275" s="243">
        <f t="shared" si="249"/>
        <v>49536.076503111522</v>
      </c>
      <c r="Z275" s="245"/>
      <c r="AA275" s="240">
        <f>VLOOKUP(AC275,[2]תחזיות!$B$4:$H$1000,6)</f>
        <v>1.181554136363647E-2</v>
      </c>
      <c r="AB275" s="134">
        <f t="shared" si="13"/>
        <v>9.846284469697058E-4</v>
      </c>
      <c r="AC275" s="237">
        <v>223</v>
      </c>
      <c r="AD275" s="242">
        <f t="shared" si="250"/>
        <v>0</v>
      </c>
      <c r="AE275" s="242">
        <f t="shared" si="51"/>
        <v>0</v>
      </c>
      <c r="AF275" s="242">
        <f t="shared" si="14"/>
        <v>0</v>
      </c>
      <c r="AG275" s="242">
        <f t="shared" si="52"/>
        <v>0</v>
      </c>
      <c r="AH275" s="243">
        <f t="shared" si="251"/>
        <v>46342.141217469514</v>
      </c>
      <c r="AI275" s="245"/>
      <c r="AJ275" s="241">
        <f t="shared" si="234"/>
        <v>4.8320000000000002E-2</v>
      </c>
      <c r="AK275" s="241">
        <f t="shared" si="252"/>
        <v>4.0266666666666671E-3</v>
      </c>
      <c r="AL275" s="240">
        <f>VLOOKUP(AN275,[2]תחזיות!$B$4:$H$1000,5)</f>
        <v>1.2997095500000118E-2</v>
      </c>
      <c r="AM275" s="134">
        <f t="shared" si="239"/>
        <v>1.0830912916666765E-3</v>
      </c>
      <c r="AN275" s="237">
        <v>223</v>
      </c>
      <c r="AO275" s="242">
        <f t="shared" si="253"/>
        <v>0</v>
      </c>
      <c r="AP275" s="242">
        <f t="shared" si="283"/>
        <v>0</v>
      </c>
      <c r="AQ275" s="242">
        <f t="shared" si="16"/>
        <v>0</v>
      </c>
      <c r="AR275" s="242">
        <f t="shared" si="254"/>
        <v>0</v>
      </c>
      <c r="AS275" s="243">
        <f t="shared" si="255"/>
        <v>0</v>
      </c>
      <c r="AT275" s="244"/>
      <c r="AU275" s="241">
        <f t="shared" si="235"/>
        <v>5.7620000000000005E-2</v>
      </c>
      <c r="AV275" s="241">
        <f t="shared" si="256"/>
        <v>4.8016666666666668E-3</v>
      </c>
      <c r="AW275" s="240">
        <f>VLOOKUP(AY275,[2]תחזיות!$B$4:$H$1000,7)</f>
        <v>2.2095062350000201E-2</v>
      </c>
      <c r="AX275" s="134">
        <f t="shared" si="17"/>
        <v>1.8412551958333502E-3</v>
      </c>
      <c r="AY275" s="237">
        <v>223</v>
      </c>
      <c r="AZ275" s="242">
        <f t="shared" si="257"/>
        <v>0</v>
      </c>
      <c r="BA275" s="242">
        <f t="shared" si="284"/>
        <v>0</v>
      </c>
      <c r="BB275" s="242">
        <f t="shared" si="18"/>
        <v>0</v>
      </c>
      <c r="BC275" s="242">
        <f t="shared" si="258"/>
        <v>0</v>
      </c>
      <c r="BD275" s="243">
        <f t="shared" si="259"/>
        <v>0</v>
      </c>
      <c r="BE275" s="245"/>
      <c r="BF275" s="245"/>
      <c r="BG275" s="245"/>
      <c r="BH275" s="240">
        <f>VLOOKUP(BJ275,[2]תחזיות!$B$4:$H$1000,6)</f>
        <v>1.181554136363647E-2</v>
      </c>
      <c r="BI275" s="134">
        <f t="shared" si="19"/>
        <v>9.846284469697058E-4</v>
      </c>
      <c r="BJ275" s="237">
        <v>223</v>
      </c>
      <c r="BK275" s="242">
        <f t="shared" si="260"/>
        <v>0</v>
      </c>
      <c r="BL275" s="242">
        <f t="shared" si="285"/>
        <v>0</v>
      </c>
      <c r="BM275" s="242">
        <f t="shared" si="20"/>
        <v>0</v>
      </c>
      <c r="BN275" s="242">
        <f t="shared" si="65"/>
        <v>0</v>
      </c>
      <c r="BO275" s="243">
        <f t="shared" si="261"/>
        <v>0</v>
      </c>
      <c r="BP275" s="245"/>
      <c r="BQ275" s="246">
        <f>VLOOKUP(BT275,[2]תחזיות!$B$4:$E$1000,2)</f>
        <v>4.0584279999999875E-2</v>
      </c>
      <c r="BR275" s="134">
        <f t="shared" si="21"/>
        <v>2.9653566666666565E-3</v>
      </c>
      <c r="BS275" s="3">
        <f t="shared" si="262"/>
        <v>6754</v>
      </c>
      <c r="BT275" s="237">
        <v>223</v>
      </c>
      <c r="BU275" s="238">
        <f t="shared" si="263"/>
        <v>7344.9826574377257</v>
      </c>
      <c r="BV275" s="238">
        <f t="shared" si="264"/>
        <v>1236.9004137883071</v>
      </c>
      <c r="BW275" s="238">
        <f t="shared" si="22"/>
        <v>1215.1199204985232</v>
      </c>
      <c r="BX275" s="238">
        <f t="shared" si="23"/>
        <v>21.780493289783934</v>
      </c>
      <c r="BY275" s="239">
        <f t="shared" si="265"/>
        <v>264581.84143770498</v>
      </c>
      <c r="CA275" s="246">
        <f>VLOOKUP(CD275,[2]תחזיות!$B$4:$E$1000,4)</f>
        <v>5.3571249599999836E-2</v>
      </c>
      <c r="CB275" s="134">
        <f t="shared" si="24"/>
        <v>4.0476041333333199E-3</v>
      </c>
      <c r="CC275" s="3">
        <f t="shared" si="266"/>
        <v>6754</v>
      </c>
      <c r="CD275" s="237">
        <v>223</v>
      </c>
      <c r="CE275" s="238">
        <f t="shared" si="267"/>
        <v>7953.2695800302263</v>
      </c>
      <c r="CF275" s="238">
        <f t="shared" si="268"/>
        <v>1344.3866253992257</v>
      </c>
      <c r="CG275" s="238">
        <f t="shared" si="25"/>
        <v>1312.1949385735813</v>
      </c>
      <c r="CH275" s="238">
        <f t="shared" si="26"/>
        <v>32.191686825644503</v>
      </c>
      <c r="CI275" s="239">
        <f t="shared" si="269"/>
        <v>284087.50265828735</v>
      </c>
      <c r="CJ275" s="1"/>
      <c r="CK275" s="246">
        <f>VLOOKUP(CN275,[2]תחזיות!$B$4:$E$1000,3)</f>
        <v>3.5290678260869457E-2</v>
      </c>
      <c r="CL275" s="134">
        <f t="shared" si="27"/>
        <v>2.5242231884057879E-3</v>
      </c>
      <c r="CM275" s="3">
        <f t="shared" si="270"/>
        <v>6754</v>
      </c>
      <c r="CN275" s="237">
        <v>223</v>
      </c>
      <c r="CO275" s="238">
        <f t="shared" si="271"/>
        <v>7122.2248980916002</v>
      </c>
      <c r="CP275" s="238">
        <f t="shared" si="286"/>
        <v>1197.5467315862177</v>
      </c>
      <c r="CQ275" s="238">
        <f t="shared" si="28"/>
        <v>1179.5686463454138</v>
      </c>
      <c r="CR275" s="238">
        <f t="shared" si="29"/>
        <v>17.978085240803868</v>
      </c>
      <c r="CS275" s="239">
        <f t="shared" si="272"/>
        <v>257991.51704417708</v>
      </c>
      <c r="CT275" s="1"/>
      <c r="CU275" s="237">
        <v>223</v>
      </c>
      <c r="CV275" s="238">
        <f t="shared" si="294"/>
        <v>7344.9826574375074</v>
      </c>
      <c r="CW275" s="238">
        <f t="shared" si="294"/>
        <v>1236.9004137883071</v>
      </c>
      <c r="CX275" s="238">
        <f t="shared" si="294"/>
        <v>1215.1199204985237</v>
      </c>
      <c r="CY275" s="238">
        <f t="shared" si="294"/>
        <v>21.780493289783429</v>
      </c>
      <c r="CZ275" s="238">
        <f t="shared" si="294"/>
        <v>915163.72093153687</v>
      </c>
      <c r="DB275" s="237">
        <v>223</v>
      </c>
      <c r="DC275" s="238">
        <f t="shared" si="295"/>
        <v>7953.2695800300053</v>
      </c>
      <c r="DD275" s="238">
        <f t="shared" si="295"/>
        <v>1344.3866253992257</v>
      </c>
      <c r="DE275" s="238">
        <f t="shared" si="295"/>
        <v>1312.1949385735818</v>
      </c>
      <c r="DF275" s="238">
        <f t="shared" si="295"/>
        <v>32.191686825643991</v>
      </c>
      <c r="DG275" s="238">
        <f t="shared" si="295"/>
        <v>937511.01322438475</v>
      </c>
      <c r="DH275" s="247"/>
      <c r="DI275" s="237">
        <v>223</v>
      </c>
      <c r="DJ275" s="238">
        <f t="shared" si="296"/>
        <v>7122.2248980913791</v>
      </c>
      <c r="DK275" s="238">
        <f t="shared" si="296"/>
        <v>1197.5467315862177</v>
      </c>
      <c r="DL275" s="238">
        <f t="shared" si="296"/>
        <v>1179.5686463454142</v>
      </c>
      <c r="DM275" s="238">
        <f t="shared" si="296"/>
        <v>17.97808524080336</v>
      </c>
      <c r="DN275" s="238">
        <f t="shared" si="296"/>
        <v>908221.09232463245</v>
      </c>
      <c r="DP275" s="3">
        <f t="shared" si="273"/>
        <v>6754</v>
      </c>
      <c r="DQ275" s="237">
        <v>223</v>
      </c>
      <c r="DR275" s="238">
        <f t="shared" si="274"/>
        <v>0</v>
      </c>
      <c r="DS275" s="238">
        <f t="shared" si="275"/>
        <v>0</v>
      </c>
      <c r="DT275" s="238">
        <f t="shared" si="33"/>
        <v>0</v>
      </c>
      <c r="DU275" s="238">
        <f t="shared" si="276"/>
        <v>0</v>
      </c>
      <c r="DV275" s="239">
        <f t="shared" si="287"/>
        <v>0</v>
      </c>
      <c r="DX275" s="241">
        <f t="shared" si="236"/>
        <v>5.5499999999999994E-2</v>
      </c>
      <c r="DY275" s="241">
        <f t="shared" si="277"/>
        <v>4.6249999999999998E-3</v>
      </c>
      <c r="DZ275" s="237">
        <v>223</v>
      </c>
      <c r="EA275" s="242">
        <f t="shared" si="288"/>
        <v>0</v>
      </c>
      <c r="EB275" s="242">
        <f t="shared" si="289"/>
        <v>0</v>
      </c>
      <c r="EC275" s="242">
        <f t="shared" si="34"/>
        <v>0</v>
      </c>
      <c r="ED275" s="242">
        <f t="shared" si="240"/>
        <v>0</v>
      </c>
      <c r="EE275" s="243">
        <f t="shared" si="278"/>
        <v>0</v>
      </c>
      <c r="EF275" s="248"/>
      <c r="EG275" s="241">
        <f t="shared" si="237"/>
        <v>6.4599999999999991E-2</v>
      </c>
      <c r="EH275" s="241">
        <f t="shared" si="279"/>
        <v>5.3833333333333329E-3</v>
      </c>
      <c r="EI275" s="237">
        <v>223</v>
      </c>
      <c r="EJ275" s="242">
        <f t="shared" si="290"/>
        <v>0</v>
      </c>
      <c r="EK275" s="242">
        <f t="shared" si="291"/>
        <v>0</v>
      </c>
      <c r="EL275" s="242">
        <f t="shared" si="36"/>
        <v>0</v>
      </c>
      <c r="EM275" s="242">
        <f t="shared" si="241"/>
        <v>0</v>
      </c>
      <c r="EN275" s="243">
        <f t="shared" si="280"/>
        <v>0</v>
      </c>
      <c r="EO275" s="248"/>
      <c r="EP275" s="241">
        <f t="shared" si="238"/>
        <v>3.4599999999999999E-2</v>
      </c>
      <c r="EQ275" s="241">
        <f t="shared" si="281"/>
        <v>2.8833333333333332E-3</v>
      </c>
      <c r="ER275" s="237">
        <v>223</v>
      </c>
      <c r="ES275" s="242">
        <f t="shared" si="292"/>
        <v>0</v>
      </c>
      <c r="ET275" s="242">
        <f t="shared" si="293"/>
        <v>0</v>
      </c>
      <c r="EU275" s="242">
        <f t="shared" si="38"/>
        <v>0</v>
      </c>
      <c r="EV275" s="242">
        <f t="shared" si="242"/>
        <v>0</v>
      </c>
      <c r="EW275" s="243">
        <f t="shared" si="282"/>
        <v>0</v>
      </c>
    </row>
    <row r="276" spans="1:153" ht="14.25" customHeight="1" thickBot="1" x14ac:dyDescent="0.25">
      <c r="A276" s="3">
        <f t="shared" si="243"/>
        <v>6784</v>
      </c>
      <c r="B276" s="237">
        <v>224</v>
      </c>
      <c r="C276" s="238">
        <f t="shared" si="244"/>
        <v>-2.2124458201200958E-10</v>
      </c>
      <c r="D276" s="238">
        <f t="shared" si="5"/>
        <v>0</v>
      </c>
      <c r="E276" s="238">
        <f t="shared" si="6"/>
        <v>5.1009167519435418E-13</v>
      </c>
      <c r="F276" s="238">
        <f t="shared" si="7"/>
        <v>-5.1009167519435418E-13</v>
      </c>
      <c r="G276" s="239">
        <f t="shared" si="245"/>
        <v>603887.43406298594</v>
      </c>
      <c r="I276" s="240">
        <f>VLOOKUP(K276,[2]תחזיות!$B$4:$H$1000,5)</f>
        <v>1.2997114000000119E-2</v>
      </c>
      <c r="J276" s="134">
        <f t="shared" si="8"/>
        <v>1.0830928333333432E-3</v>
      </c>
      <c r="K276" s="237">
        <v>224</v>
      </c>
      <c r="L276" s="242">
        <f t="shared" si="246"/>
        <v>2.6528989459723368E-12</v>
      </c>
      <c r="M276" s="242">
        <f t="shared" si="44"/>
        <v>-5.9708776116514401E-14</v>
      </c>
      <c r="N276" s="242">
        <f t="shared" si="9"/>
        <v>-6.3823225870684455E-14</v>
      </c>
      <c r="O276" s="242">
        <f t="shared" si="10"/>
        <v>4.1144497541700573E-15</v>
      </c>
      <c r="P276" s="243">
        <f t="shared" si="247"/>
        <v>46694.445430845924</v>
      </c>
      <c r="Q276" s="244"/>
      <c r="R276" s="240">
        <f>VLOOKUP(T276,[2]תחזיות!$B$4:$H$1000,7)</f>
        <v>2.2095093800000201E-2</v>
      </c>
      <c r="S276" s="134">
        <f t="shared" si="11"/>
        <v>1.8412578166666835E-3</v>
      </c>
      <c r="T276" s="237">
        <v>224</v>
      </c>
      <c r="U276" s="242">
        <f t="shared" si="248"/>
        <v>0</v>
      </c>
      <c r="V276" s="242">
        <f t="shared" si="47"/>
        <v>0</v>
      </c>
      <c r="W276" s="242">
        <f t="shared" si="12"/>
        <v>0</v>
      </c>
      <c r="X276" s="242">
        <f t="shared" si="48"/>
        <v>0</v>
      </c>
      <c r="Y276" s="243">
        <f t="shared" si="249"/>
        <v>49536.076503111522</v>
      </c>
      <c r="Z276" s="245"/>
      <c r="AA276" s="240">
        <f>VLOOKUP(AC276,[2]תחזיות!$B$4:$H$1000,6)</f>
        <v>1.1815558181818288E-2</v>
      </c>
      <c r="AB276" s="134">
        <f t="shared" si="13"/>
        <v>9.8462984848485735E-4</v>
      </c>
      <c r="AC276" s="237">
        <v>224</v>
      </c>
      <c r="AD276" s="242">
        <f t="shared" si="250"/>
        <v>0</v>
      </c>
      <c r="AE276" s="242">
        <f t="shared" si="51"/>
        <v>0</v>
      </c>
      <c r="AF276" s="242">
        <f t="shared" si="14"/>
        <v>0</v>
      </c>
      <c r="AG276" s="242">
        <f t="shared" si="52"/>
        <v>0</v>
      </c>
      <c r="AH276" s="243">
        <f t="shared" si="251"/>
        <v>46342.141217469514</v>
      </c>
      <c r="AI276" s="245"/>
      <c r="AJ276" s="241">
        <f t="shared" si="234"/>
        <v>4.8320000000000002E-2</v>
      </c>
      <c r="AK276" s="241">
        <f t="shared" si="252"/>
        <v>4.0266666666666671E-3</v>
      </c>
      <c r="AL276" s="240">
        <f>VLOOKUP(AN276,[2]תחזיות!$B$4:$H$1000,5)</f>
        <v>1.2997114000000119E-2</v>
      </c>
      <c r="AM276" s="134">
        <f t="shared" si="239"/>
        <v>1.0830928333333432E-3</v>
      </c>
      <c r="AN276" s="237">
        <v>224</v>
      </c>
      <c r="AO276" s="242">
        <f t="shared" si="253"/>
        <v>0</v>
      </c>
      <c r="AP276" s="242">
        <f t="shared" si="283"/>
        <v>0</v>
      </c>
      <c r="AQ276" s="242">
        <f t="shared" si="16"/>
        <v>0</v>
      </c>
      <c r="AR276" s="242">
        <f t="shared" si="254"/>
        <v>0</v>
      </c>
      <c r="AS276" s="243">
        <f t="shared" si="255"/>
        <v>0</v>
      </c>
      <c r="AT276" s="244"/>
      <c r="AU276" s="241">
        <f t="shared" si="235"/>
        <v>5.7620000000000005E-2</v>
      </c>
      <c r="AV276" s="241">
        <f t="shared" si="256"/>
        <v>4.8016666666666668E-3</v>
      </c>
      <c r="AW276" s="240">
        <f>VLOOKUP(AY276,[2]תחזיות!$B$4:$H$1000,7)</f>
        <v>2.2095093800000201E-2</v>
      </c>
      <c r="AX276" s="134">
        <f t="shared" si="17"/>
        <v>1.8412578166666835E-3</v>
      </c>
      <c r="AY276" s="237">
        <v>224</v>
      </c>
      <c r="AZ276" s="242">
        <f t="shared" si="257"/>
        <v>0</v>
      </c>
      <c r="BA276" s="242">
        <f t="shared" si="284"/>
        <v>0</v>
      </c>
      <c r="BB276" s="242">
        <f t="shared" si="18"/>
        <v>0</v>
      </c>
      <c r="BC276" s="242">
        <f t="shared" si="258"/>
        <v>0</v>
      </c>
      <c r="BD276" s="243">
        <f t="shared" si="259"/>
        <v>0</v>
      </c>
      <c r="BE276" s="245"/>
      <c r="BF276" s="245"/>
      <c r="BG276" s="245"/>
      <c r="BH276" s="240">
        <f>VLOOKUP(BJ276,[2]תחזיות!$B$4:$H$1000,6)</f>
        <v>1.1815558181818288E-2</v>
      </c>
      <c r="BI276" s="134">
        <f t="shared" si="19"/>
        <v>9.8462984848485735E-4</v>
      </c>
      <c r="BJ276" s="237">
        <v>224</v>
      </c>
      <c r="BK276" s="242">
        <f t="shared" si="260"/>
        <v>0</v>
      </c>
      <c r="BL276" s="242">
        <f t="shared" si="285"/>
        <v>0</v>
      </c>
      <c r="BM276" s="242">
        <f t="shared" si="20"/>
        <v>0</v>
      </c>
      <c r="BN276" s="242">
        <f t="shared" si="65"/>
        <v>0</v>
      </c>
      <c r="BO276" s="243">
        <f t="shared" si="261"/>
        <v>0</v>
      </c>
      <c r="BP276" s="245"/>
      <c r="BQ276" s="246">
        <f>VLOOKUP(BT276,[2]תחזיות!$B$4:$E$1000,2)</f>
        <v>4.0652579999999876E-2</v>
      </c>
      <c r="BR276" s="134">
        <f t="shared" si="21"/>
        <v>2.9710483333333232E-3</v>
      </c>
      <c r="BS276" s="3">
        <f t="shared" si="262"/>
        <v>6784</v>
      </c>
      <c r="BT276" s="237">
        <v>224</v>
      </c>
      <c r="BU276" s="238">
        <f t="shared" si="263"/>
        <v>6129.8627369392025</v>
      </c>
      <c r="BV276" s="238">
        <f t="shared" si="264"/>
        <v>1236.9214299313965</v>
      </c>
      <c r="BW276" s="238">
        <f t="shared" si="22"/>
        <v>1218.7093114632512</v>
      </c>
      <c r="BX276" s="238">
        <f t="shared" si="23"/>
        <v>18.21211846814526</v>
      </c>
      <c r="BY276" s="239">
        <f t="shared" si="265"/>
        <v>265818.7628676364</v>
      </c>
      <c r="CA276" s="246">
        <f>VLOOKUP(CD276,[2]תחזיות!$B$4:$E$1000,4)</f>
        <v>5.3661405599999837E-2</v>
      </c>
      <c r="CB276" s="134">
        <f t="shared" si="24"/>
        <v>4.0551171333333197E-3</v>
      </c>
      <c r="CC276" s="3">
        <f t="shared" si="266"/>
        <v>6784</v>
      </c>
      <c r="CD276" s="237">
        <v>224</v>
      </c>
      <c r="CE276" s="238">
        <f t="shared" si="267"/>
        <v>6641.0746414566447</v>
      </c>
      <c r="CF276" s="238">
        <f t="shared" si="268"/>
        <v>1344.4167232557545</v>
      </c>
      <c r="CG276" s="238">
        <f t="shared" si="25"/>
        <v>1317.4863876934382</v>
      </c>
      <c r="CH276" s="238">
        <f t="shared" si="26"/>
        <v>26.930335562316273</v>
      </c>
      <c r="CI276" s="239">
        <f t="shared" si="269"/>
        <v>285431.91938154312</v>
      </c>
      <c r="CJ276" s="1"/>
      <c r="CK276" s="246">
        <f>VLOOKUP(CN276,[2]תחזיות!$B$4:$E$1000,3)</f>
        <v>3.5350069565217287E-2</v>
      </c>
      <c r="CL276" s="134">
        <f t="shared" si="27"/>
        <v>2.5291724637681074E-3</v>
      </c>
      <c r="CM276" s="3">
        <f t="shared" si="270"/>
        <v>6784</v>
      </c>
      <c r="CN276" s="237">
        <v>224</v>
      </c>
      <c r="CO276" s="238">
        <f t="shared" si="271"/>
        <v>5942.6562517461862</v>
      </c>
      <c r="CP276" s="238">
        <f t="shared" si="286"/>
        <v>1197.5644380306544</v>
      </c>
      <c r="CQ276" s="238">
        <f t="shared" si="28"/>
        <v>1182.5344354770984</v>
      </c>
      <c r="CR276" s="238">
        <f t="shared" si="29"/>
        <v>15.030002553555848</v>
      </c>
      <c r="CS276" s="239">
        <f t="shared" si="272"/>
        <v>259189.08148220772</v>
      </c>
      <c r="CT276" s="1"/>
      <c r="CU276" s="237">
        <v>224</v>
      </c>
      <c r="CV276" s="238">
        <f t="shared" si="294"/>
        <v>6129.8627369389842</v>
      </c>
      <c r="CW276" s="238">
        <f t="shared" si="294"/>
        <v>1236.9214299313965</v>
      </c>
      <c r="CX276" s="238">
        <f t="shared" si="294"/>
        <v>1218.7093114632517</v>
      </c>
      <c r="CY276" s="238">
        <f t="shared" si="294"/>
        <v>18.212118468144752</v>
      </c>
      <c r="CZ276" s="238">
        <f t="shared" si="294"/>
        <v>916400.64236146829</v>
      </c>
      <c r="DB276" s="237">
        <v>224</v>
      </c>
      <c r="DC276" s="238">
        <f t="shared" si="295"/>
        <v>6641.0746414564237</v>
      </c>
      <c r="DD276" s="238">
        <f t="shared" si="295"/>
        <v>1344.4167232557545</v>
      </c>
      <c r="DE276" s="238">
        <f t="shared" si="295"/>
        <v>1317.4863876934387</v>
      </c>
      <c r="DF276" s="238">
        <f t="shared" si="295"/>
        <v>26.930335562315761</v>
      </c>
      <c r="DG276" s="238">
        <f t="shared" si="295"/>
        <v>938855.42994764051</v>
      </c>
      <c r="DH276" s="247"/>
      <c r="DI276" s="237">
        <v>224</v>
      </c>
      <c r="DJ276" s="238">
        <f t="shared" si="296"/>
        <v>5942.6562517459652</v>
      </c>
      <c r="DK276" s="238">
        <f t="shared" si="296"/>
        <v>1197.5644380306544</v>
      </c>
      <c r="DL276" s="238">
        <f t="shared" si="296"/>
        <v>1182.5344354770989</v>
      </c>
      <c r="DM276" s="238">
        <f t="shared" si="296"/>
        <v>15.030002553555338</v>
      </c>
      <c r="DN276" s="238">
        <f t="shared" si="296"/>
        <v>909418.65676266316</v>
      </c>
      <c r="DP276" s="3">
        <f t="shared" si="273"/>
        <v>6784</v>
      </c>
      <c r="DQ276" s="237">
        <v>224</v>
      </c>
      <c r="DR276" s="238">
        <f t="shared" si="274"/>
        <v>0</v>
      </c>
      <c r="DS276" s="238">
        <f t="shared" si="275"/>
        <v>0</v>
      </c>
      <c r="DT276" s="238">
        <f t="shared" si="33"/>
        <v>0</v>
      </c>
      <c r="DU276" s="238">
        <f t="shared" si="276"/>
        <v>0</v>
      </c>
      <c r="DV276" s="239">
        <f t="shared" si="287"/>
        <v>0</v>
      </c>
      <c r="DX276" s="241">
        <f t="shared" si="236"/>
        <v>5.5499999999999994E-2</v>
      </c>
      <c r="DY276" s="241">
        <f t="shared" si="277"/>
        <v>4.6249999999999998E-3</v>
      </c>
      <c r="DZ276" s="237">
        <v>224</v>
      </c>
      <c r="EA276" s="242">
        <f t="shared" si="288"/>
        <v>0</v>
      </c>
      <c r="EB276" s="242">
        <f t="shared" si="289"/>
        <v>0</v>
      </c>
      <c r="EC276" s="242">
        <f t="shared" si="34"/>
        <v>0</v>
      </c>
      <c r="ED276" s="242">
        <f t="shared" si="240"/>
        <v>0</v>
      </c>
      <c r="EE276" s="243">
        <f t="shared" si="278"/>
        <v>0</v>
      </c>
      <c r="EF276" s="248"/>
      <c r="EG276" s="241">
        <f t="shared" si="237"/>
        <v>6.4599999999999991E-2</v>
      </c>
      <c r="EH276" s="241">
        <f t="shared" si="279"/>
        <v>5.3833333333333329E-3</v>
      </c>
      <c r="EI276" s="237">
        <v>224</v>
      </c>
      <c r="EJ276" s="242">
        <f t="shared" si="290"/>
        <v>0</v>
      </c>
      <c r="EK276" s="242">
        <f t="shared" si="291"/>
        <v>0</v>
      </c>
      <c r="EL276" s="242">
        <f t="shared" si="36"/>
        <v>0</v>
      </c>
      <c r="EM276" s="242">
        <f t="shared" si="241"/>
        <v>0</v>
      </c>
      <c r="EN276" s="243">
        <f t="shared" si="280"/>
        <v>0</v>
      </c>
      <c r="EO276" s="248"/>
      <c r="EP276" s="241">
        <f t="shared" si="238"/>
        <v>3.4599999999999999E-2</v>
      </c>
      <c r="EQ276" s="241">
        <f t="shared" si="281"/>
        <v>2.8833333333333332E-3</v>
      </c>
      <c r="ER276" s="237">
        <v>224</v>
      </c>
      <c r="ES276" s="242">
        <f t="shared" si="292"/>
        <v>0</v>
      </c>
      <c r="ET276" s="242">
        <f t="shared" si="293"/>
        <v>0</v>
      </c>
      <c r="EU276" s="242">
        <f t="shared" si="38"/>
        <v>0</v>
      </c>
      <c r="EV276" s="242">
        <f t="shared" si="242"/>
        <v>0</v>
      </c>
      <c r="EW276" s="243">
        <f t="shared" si="282"/>
        <v>0</v>
      </c>
    </row>
    <row r="277" spans="1:153" ht="14.25" customHeight="1" thickBot="1" x14ac:dyDescent="0.25">
      <c r="A277" s="3">
        <f t="shared" si="243"/>
        <v>6815</v>
      </c>
      <c r="B277" s="237">
        <v>225</v>
      </c>
      <c r="C277" s="238">
        <f t="shared" si="244"/>
        <v>-2.2175467368720393E-10</v>
      </c>
      <c r="D277" s="238">
        <f t="shared" si="5"/>
        <v>0</v>
      </c>
      <c r="E277" s="238">
        <f t="shared" si="6"/>
        <v>5.1126771988994111E-13</v>
      </c>
      <c r="F277" s="238">
        <f t="shared" si="7"/>
        <v>-5.1126771988994111E-13</v>
      </c>
      <c r="G277" s="239">
        <f t="shared" si="245"/>
        <v>603887.43406298594</v>
      </c>
      <c r="I277" s="240">
        <f>VLOOKUP(K277,[2]תחזיות!$B$4:$H$1000,5)</f>
        <v>1.2997132500000119E-2</v>
      </c>
      <c r="J277" s="134">
        <f t="shared" si="8"/>
        <v>1.0830943750000099E-3</v>
      </c>
      <c r="K277" s="237">
        <v>225</v>
      </c>
      <c r="L277" s="242">
        <f t="shared" si="246"/>
        <v>2.7196646383457825E-12</v>
      </c>
      <c r="M277" s="242">
        <f t="shared" si="44"/>
        <v>-5.9773446356064315E-14</v>
      </c>
      <c r="N277" s="242">
        <f t="shared" si="9"/>
        <v>-6.3991444753498738E-14</v>
      </c>
      <c r="O277" s="242">
        <f t="shared" si="10"/>
        <v>4.2179983974344285E-15</v>
      </c>
      <c r="P277" s="243">
        <f t="shared" si="247"/>
        <v>46694.445430845924</v>
      </c>
      <c r="Q277" s="244"/>
      <c r="R277" s="240">
        <f>VLOOKUP(T277,[2]תחזיות!$B$4:$H$1000,7)</f>
        <v>2.2095125250000201E-2</v>
      </c>
      <c r="S277" s="134">
        <f t="shared" si="11"/>
        <v>1.8412604375000168E-3</v>
      </c>
      <c r="T277" s="237">
        <v>225</v>
      </c>
      <c r="U277" s="242">
        <f t="shared" si="248"/>
        <v>0</v>
      </c>
      <c r="V277" s="242">
        <f t="shared" si="47"/>
        <v>0</v>
      </c>
      <c r="W277" s="242">
        <f t="shared" si="12"/>
        <v>0</v>
      </c>
      <c r="X277" s="242">
        <f t="shared" si="48"/>
        <v>0</v>
      </c>
      <c r="Y277" s="243">
        <f t="shared" si="249"/>
        <v>49536.076503111522</v>
      </c>
      <c r="Z277" s="245"/>
      <c r="AA277" s="240">
        <f>VLOOKUP(AC277,[2]תחזיות!$B$4:$H$1000,6)</f>
        <v>1.1815575000000108E-2</v>
      </c>
      <c r="AB277" s="134">
        <f t="shared" si="13"/>
        <v>9.8463125000000889E-4</v>
      </c>
      <c r="AC277" s="237">
        <v>225</v>
      </c>
      <c r="AD277" s="242">
        <f t="shared" si="250"/>
        <v>0</v>
      </c>
      <c r="AE277" s="242">
        <f t="shared" si="51"/>
        <v>0</v>
      </c>
      <c r="AF277" s="242">
        <f t="shared" si="14"/>
        <v>0</v>
      </c>
      <c r="AG277" s="242">
        <f t="shared" si="52"/>
        <v>0</v>
      </c>
      <c r="AH277" s="243">
        <f t="shared" si="251"/>
        <v>46342.141217469514</v>
      </c>
      <c r="AI277" s="245"/>
      <c r="AJ277" s="241">
        <f t="shared" si="234"/>
        <v>4.8320000000000002E-2</v>
      </c>
      <c r="AK277" s="241">
        <f t="shared" si="252"/>
        <v>4.0266666666666671E-3</v>
      </c>
      <c r="AL277" s="240">
        <f>VLOOKUP(AN277,[2]תחזיות!$B$4:$H$1000,5)</f>
        <v>1.2997132500000119E-2</v>
      </c>
      <c r="AM277" s="134">
        <f t="shared" si="239"/>
        <v>1.0830943750000099E-3</v>
      </c>
      <c r="AN277" s="237">
        <v>225</v>
      </c>
      <c r="AO277" s="242">
        <f t="shared" si="253"/>
        <v>0</v>
      </c>
      <c r="AP277" s="242">
        <f t="shared" si="283"/>
        <v>0</v>
      </c>
      <c r="AQ277" s="242">
        <f t="shared" si="16"/>
        <v>0</v>
      </c>
      <c r="AR277" s="242">
        <f t="shared" si="254"/>
        <v>0</v>
      </c>
      <c r="AS277" s="243">
        <f t="shared" si="255"/>
        <v>0</v>
      </c>
      <c r="AT277" s="244"/>
      <c r="AU277" s="241">
        <f t="shared" si="235"/>
        <v>5.7620000000000005E-2</v>
      </c>
      <c r="AV277" s="241">
        <f t="shared" si="256"/>
        <v>4.8016666666666668E-3</v>
      </c>
      <c r="AW277" s="240">
        <f>VLOOKUP(AY277,[2]תחזיות!$B$4:$H$1000,7)</f>
        <v>2.2095125250000201E-2</v>
      </c>
      <c r="AX277" s="134">
        <f t="shared" si="17"/>
        <v>1.8412604375000168E-3</v>
      </c>
      <c r="AY277" s="237">
        <v>225</v>
      </c>
      <c r="AZ277" s="242">
        <f t="shared" si="257"/>
        <v>0</v>
      </c>
      <c r="BA277" s="242">
        <f t="shared" si="284"/>
        <v>0</v>
      </c>
      <c r="BB277" s="242">
        <f t="shared" si="18"/>
        <v>0</v>
      </c>
      <c r="BC277" s="242">
        <f t="shared" si="258"/>
        <v>0</v>
      </c>
      <c r="BD277" s="243">
        <f t="shared" si="259"/>
        <v>0</v>
      </c>
      <c r="BE277" s="245"/>
      <c r="BF277" s="245"/>
      <c r="BG277" s="245"/>
      <c r="BH277" s="240">
        <f>VLOOKUP(BJ277,[2]תחזיות!$B$4:$H$1000,6)</f>
        <v>1.1815575000000108E-2</v>
      </c>
      <c r="BI277" s="134">
        <f t="shared" si="19"/>
        <v>9.8463125000000889E-4</v>
      </c>
      <c r="BJ277" s="237">
        <v>225</v>
      </c>
      <c r="BK277" s="242">
        <f t="shared" si="260"/>
        <v>0</v>
      </c>
      <c r="BL277" s="242">
        <f t="shared" si="285"/>
        <v>0</v>
      </c>
      <c r="BM277" s="242">
        <f t="shared" si="20"/>
        <v>0</v>
      </c>
      <c r="BN277" s="242">
        <f t="shared" si="65"/>
        <v>0</v>
      </c>
      <c r="BO277" s="243">
        <f t="shared" si="261"/>
        <v>0</v>
      </c>
      <c r="BP277" s="245"/>
      <c r="BQ277" s="246">
        <f>VLOOKUP(BT277,[2]תחזיות!$B$4:$E$1000,2)</f>
        <v>4.0720879999999876E-2</v>
      </c>
      <c r="BR277" s="134">
        <f t="shared" si="21"/>
        <v>2.9767399999999899E-3</v>
      </c>
      <c r="BS277" s="3">
        <f t="shared" si="262"/>
        <v>6815</v>
      </c>
      <c r="BT277" s="237">
        <v>225</v>
      </c>
      <c r="BU277" s="238">
        <f t="shared" si="263"/>
        <v>4911.1534254759517</v>
      </c>
      <c r="BV277" s="238">
        <f t="shared" si="264"/>
        <v>1236.9389521758515</v>
      </c>
      <c r="BW277" s="238">
        <f t="shared" si="22"/>
        <v>1222.3197253281003</v>
      </c>
      <c r="BX277" s="238">
        <f t="shared" si="23"/>
        <v>14.619226847751236</v>
      </c>
      <c r="BY277" s="239">
        <f t="shared" si="265"/>
        <v>267055.70181981224</v>
      </c>
      <c r="CA277" s="246">
        <f>VLOOKUP(CD277,[2]תחזיות!$B$4:$E$1000,4)</f>
        <v>5.3751561599999838E-2</v>
      </c>
      <c r="CB277" s="134">
        <f t="shared" si="24"/>
        <v>4.0626301333333203E-3</v>
      </c>
      <c r="CC277" s="3">
        <f t="shared" si="266"/>
        <v>6815</v>
      </c>
      <c r="CD277" s="237">
        <v>225</v>
      </c>
      <c r="CE277" s="238">
        <f t="shared" si="267"/>
        <v>5323.588253763206</v>
      </c>
      <c r="CF277" s="238">
        <f t="shared" si="268"/>
        <v>1344.4418219831471</v>
      </c>
      <c r="CG277" s="238">
        <f t="shared" si="25"/>
        <v>1322.8140519259493</v>
      </c>
      <c r="CH277" s="238">
        <f t="shared" si="26"/>
        <v>21.627770057197711</v>
      </c>
      <c r="CI277" s="239">
        <f t="shared" si="269"/>
        <v>286776.36120352626</v>
      </c>
      <c r="CJ277" s="1"/>
      <c r="CK277" s="246">
        <f>VLOOKUP(CN277,[2]תחזיות!$B$4:$E$1000,3)</f>
        <v>3.5409460869565111E-2</v>
      </c>
      <c r="CL277" s="134">
        <f t="shared" si="27"/>
        <v>2.534121739130426E-3</v>
      </c>
      <c r="CM277" s="3">
        <f t="shared" si="270"/>
        <v>6815</v>
      </c>
      <c r="CN277" s="237">
        <v>225</v>
      </c>
      <c r="CO277" s="238">
        <f t="shared" si="271"/>
        <v>4760.1218162690875</v>
      </c>
      <c r="CP277" s="238">
        <f t="shared" si="286"/>
        <v>1197.5791997080805</v>
      </c>
      <c r="CQ277" s="238">
        <f t="shared" si="28"/>
        <v>1185.5164715325641</v>
      </c>
      <c r="CR277" s="238">
        <f t="shared" si="29"/>
        <v>12.062728175516503</v>
      </c>
      <c r="CS277" s="239">
        <f t="shared" si="272"/>
        <v>260386.66068191579</v>
      </c>
      <c r="CT277" s="1"/>
      <c r="CU277" s="237">
        <v>225</v>
      </c>
      <c r="CV277" s="238">
        <f t="shared" si="294"/>
        <v>4911.1534254757325</v>
      </c>
      <c r="CW277" s="238">
        <f t="shared" si="294"/>
        <v>1236.9389521758515</v>
      </c>
      <c r="CX277" s="238">
        <f t="shared" si="294"/>
        <v>1222.3197253281007</v>
      </c>
      <c r="CY277" s="238">
        <f t="shared" si="294"/>
        <v>14.619226847750728</v>
      </c>
      <c r="CZ277" s="238">
        <f t="shared" si="294"/>
        <v>917637.58131364407</v>
      </c>
      <c r="DB277" s="237">
        <v>225</v>
      </c>
      <c r="DC277" s="238">
        <f t="shared" si="295"/>
        <v>5323.5882537629841</v>
      </c>
      <c r="DD277" s="238">
        <f t="shared" si="295"/>
        <v>1344.4418219831471</v>
      </c>
      <c r="DE277" s="238">
        <f t="shared" si="295"/>
        <v>1322.8140519259498</v>
      </c>
      <c r="DF277" s="238">
        <f t="shared" si="295"/>
        <v>21.6277700571972</v>
      </c>
      <c r="DG277" s="238">
        <f t="shared" si="295"/>
        <v>940199.87176962371</v>
      </c>
      <c r="DH277" s="247"/>
      <c r="DI277" s="237">
        <v>225</v>
      </c>
      <c r="DJ277" s="238">
        <f t="shared" si="296"/>
        <v>4760.1218162688656</v>
      </c>
      <c r="DK277" s="238">
        <f t="shared" si="296"/>
        <v>1197.5791997080805</v>
      </c>
      <c r="DL277" s="238">
        <f t="shared" si="296"/>
        <v>1185.5164715325645</v>
      </c>
      <c r="DM277" s="238">
        <f t="shared" si="296"/>
        <v>12.062728175515991</v>
      </c>
      <c r="DN277" s="238">
        <f t="shared" si="296"/>
        <v>910616.23596237123</v>
      </c>
      <c r="DP277" s="3">
        <f t="shared" si="273"/>
        <v>6815</v>
      </c>
      <c r="DQ277" s="237">
        <v>225</v>
      </c>
      <c r="DR277" s="238">
        <f t="shared" si="274"/>
        <v>0</v>
      </c>
      <c r="DS277" s="238">
        <f t="shared" si="275"/>
        <v>0</v>
      </c>
      <c r="DT277" s="238">
        <f t="shared" si="33"/>
        <v>0</v>
      </c>
      <c r="DU277" s="238">
        <f t="shared" si="276"/>
        <v>0</v>
      </c>
      <c r="DV277" s="239">
        <f t="shared" si="287"/>
        <v>0</v>
      </c>
      <c r="DX277" s="241">
        <f t="shared" si="236"/>
        <v>5.5499999999999994E-2</v>
      </c>
      <c r="DY277" s="241">
        <f t="shared" si="277"/>
        <v>4.6249999999999998E-3</v>
      </c>
      <c r="DZ277" s="237">
        <v>225</v>
      </c>
      <c r="EA277" s="242">
        <f t="shared" si="288"/>
        <v>0</v>
      </c>
      <c r="EB277" s="242">
        <f t="shared" si="289"/>
        <v>0</v>
      </c>
      <c r="EC277" s="242">
        <f t="shared" si="34"/>
        <v>0</v>
      </c>
      <c r="ED277" s="242">
        <f t="shared" si="240"/>
        <v>0</v>
      </c>
      <c r="EE277" s="243">
        <f t="shared" si="278"/>
        <v>0</v>
      </c>
      <c r="EF277" s="248"/>
      <c r="EG277" s="241">
        <f t="shared" si="237"/>
        <v>6.4599999999999991E-2</v>
      </c>
      <c r="EH277" s="241">
        <f t="shared" si="279"/>
        <v>5.3833333333333329E-3</v>
      </c>
      <c r="EI277" s="237">
        <v>225</v>
      </c>
      <c r="EJ277" s="242">
        <f t="shared" si="290"/>
        <v>0</v>
      </c>
      <c r="EK277" s="242">
        <f t="shared" si="291"/>
        <v>0</v>
      </c>
      <c r="EL277" s="242">
        <f t="shared" si="36"/>
        <v>0</v>
      </c>
      <c r="EM277" s="242">
        <f t="shared" si="241"/>
        <v>0</v>
      </c>
      <c r="EN277" s="243">
        <f t="shared" si="280"/>
        <v>0</v>
      </c>
      <c r="EO277" s="248"/>
      <c r="EP277" s="241">
        <f t="shared" si="238"/>
        <v>3.4599999999999999E-2</v>
      </c>
      <c r="EQ277" s="241">
        <f t="shared" si="281"/>
        <v>2.8833333333333332E-3</v>
      </c>
      <c r="ER277" s="237">
        <v>225</v>
      </c>
      <c r="ES277" s="242">
        <f t="shared" si="292"/>
        <v>0</v>
      </c>
      <c r="ET277" s="242">
        <f t="shared" si="293"/>
        <v>0</v>
      </c>
      <c r="EU277" s="242">
        <f t="shared" si="38"/>
        <v>0</v>
      </c>
      <c r="EV277" s="242">
        <f t="shared" si="242"/>
        <v>0</v>
      </c>
      <c r="EW277" s="243">
        <f t="shared" si="282"/>
        <v>0</v>
      </c>
    </row>
    <row r="278" spans="1:153" ht="14.25" customHeight="1" thickBot="1" x14ac:dyDescent="0.25">
      <c r="A278" s="3">
        <f t="shared" si="243"/>
        <v>6846</v>
      </c>
      <c r="B278" s="237">
        <v>226</v>
      </c>
      <c r="C278" s="238">
        <f t="shared" si="244"/>
        <v>-2.2226594140709386E-10</v>
      </c>
      <c r="D278" s="238">
        <f t="shared" si="5"/>
        <v>0</v>
      </c>
      <c r="E278" s="238">
        <f t="shared" si="6"/>
        <v>5.1244647602190954E-13</v>
      </c>
      <c r="F278" s="238">
        <f t="shared" si="7"/>
        <v>-5.1244647602190954E-13</v>
      </c>
      <c r="G278" s="239">
        <f t="shared" si="245"/>
        <v>603887.43406298594</v>
      </c>
      <c r="I278" s="240">
        <f>VLOOKUP(K278,[2]תחזיות!$B$4:$H$1000,5)</f>
        <v>1.299715100000012E-2</v>
      </c>
      <c r="J278" s="134">
        <f t="shared" si="8"/>
        <v>1.0830959166666767E-3</v>
      </c>
      <c r="K278" s="237">
        <v>226</v>
      </c>
      <c r="L278" s="242">
        <f t="shared" si="246"/>
        <v>2.7866710496362906E-12</v>
      </c>
      <c r="M278" s="242">
        <f t="shared" si="44"/>
        <v>-5.9838186731737681E-14</v>
      </c>
      <c r="N278" s="242">
        <f t="shared" si="9"/>
        <v>-6.416010710964581E-14</v>
      </c>
      <c r="O278" s="242">
        <f t="shared" si="10"/>
        <v>4.3219203779081331E-15</v>
      </c>
      <c r="P278" s="243">
        <f t="shared" si="247"/>
        <v>46694.445430845924</v>
      </c>
      <c r="Q278" s="244"/>
      <c r="R278" s="240">
        <f>VLOOKUP(T278,[2]תחזיות!$B$4:$H$1000,7)</f>
        <v>2.2095156700000205E-2</v>
      </c>
      <c r="S278" s="134">
        <f t="shared" si="11"/>
        <v>1.8412630583333504E-3</v>
      </c>
      <c r="T278" s="237">
        <v>226</v>
      </c>
      <c r="U278" s="242">
        <f t="shared" si="248"/>
        <v>0</v>
      </c>
      <c r="V278" s="242">
        <f t="shared" si="47"/>
        <v>0</v>
      </c>
      <c r="W278" s="242">
        <f t="shared" si="12"/>
        <v>0</v>
      </c>
      <c r="X278" s="242">
        <f t="shared" si="48"/>
        <v>0</v>
      </c>
      <c r="Y278" s="243">
        <f t="shared" si="249"/>
        <v>49536.076503111522</v>
      </c>
      <c r="Z278" s="245"/>
      <c r="AA278" s="240">
        <f>VLOOKUP(AC278,[2]תחזיות!$B$4:$H$1000,6)</f>
        <v>1.1815591818181927E-2</v>
      </c>
      <c r="AB278" s="134">
        <f t="shared" si="13"/>
        <v>9.8463265151516066E-4</v>
      </c>
      <c r="AC278" s="237">
        <v>226</v>
      </c>
      <c r="AD278" s="242">
        <f t="shared" si="250"/>
        <v>0</v>
      </c>
      <c r="AE278" s="242">
        <f t="shared" si="51"/>
        <v>0</v>
      </c>
      <c r="AF278" s="242">
        <f t="shared" si="14"/>
        <v>0</v>
      </c>
      <c r="AG278" s="242">
        <f t="shared" si="52"/>
        <v>0</v>
      </c>
      <c r="AH278" s="243">
        <f t="shared" si="251"/>
        <v>46342.141217469514</v>
      </c>
      <c r="AI278" s="245"/>
      <c r="AJ278" s="241">
        <f t="shared" si="234"/>
        <v>4.8320000000000002E-2</v>
      </c>
      <c r="AK278" s="241">
        <f t="shared" si="252"/>
        <v>4.0266666666666671E-3</v>
      </c>
      <c r="AL278" s="240">
        <f>VLOOKUP(AN278,[2]תחזיות!$B$4:$H$1000,5)</f>
        <v>1.299715100000012E-2</v>
      </c>
      <c r="AM278" s="134">
        <f t="shared" si="239"/>
        <v>1.0830959166666767E-3</v>
      </c>
      <c r="AN278" s="237">
        <v>226</v>
      </c>
      <c r="AO278" s="242">
        <f t="shared" si="253"/>
        <v>0</v>
      </c>
      <c r="AP278" s="242">
        <f t="shared" si="283"/>
        <v>0</v>
      </c>
      <c r="AQ278" s="242">
        <f t="shared" si="16"/>
        <v>0</v>
      </c>
      <c r="AR278" s="242">
        <f t="shared" si="254"/>
        <v>0</v>
      </c>
      <c r="AS278" s="243">
        <f t="shared" si="255"/>
        <v>0</v>
      </c>
      <c r="AT278" s="244"/>
      <c r="AU278" s="241">
        <f t="shared" si="235"/>
        <v>5.7620000000000005E-2</v>
      </c>
      <c r="AV278" s="241">
        <f t="shared" si="256"/>
        <v>4.8016666666666668E-3</v>
      </c>
      <c r="AW278" s="240">
        <f>VLOOKUP(AY278,[2]תחזיות!$B$4:$H$1000,7)</f>
        <v>2.2095156700000205E-2</v>
      </c>
      <c r="AX278" s="134">
        <f t="shared" si="17"/>
        <v>1.8412630583333504E-3</v>
      </c>
      <c r="AY278" s="237">
        <v>226</v>
      </c>
      <c r="AZ278" s="242">
        <f t="shared" si="257"/>
        <v>0</v>
      </c>
      <c r="BA278" s="242">
        <f t="shared" si="284"/>
        <v>0</v>
      </c>
      <c r="BB278" s="242">
        <f t="shared" si="18"/>
        <v>0</v>
      </c>
      <c r="BC278" s="242">
        <f t="shared" si="258"/>
        <v>0</v>
      </c>
      <c r="BD278" s="243">
        <f t="shared" si="259"/>
        <v>0</v>
      </c>
      <c r="BE278" s="245"/>
      <c r="BF278" s="245"/>
      <c r="BG278" s="245"/>
      <c r="BH278" s="240">
        <f>VLOOKUP(BJ278,[2]תחזיות!$B$4:$H$1000,6)</f>
        <v>1.1815591818181927E-2</v>
      </c>
      <c r="BI278" s="134">
        <f t="shared" si="19"/>
        <v>9.8463265151516066E-4</v>
      </c>
      <c r="BJ278" s="237">
        <v>226</v>
      </c>
      <c r="BK278" s="242">
        <f t="shared" si="260"/>
        <v>0</v>
      </c>
      <c r="BL278" s="242">
        <f t="shared" si="285"/>
        <v>0</v>
      </c>
      <c r="BM278" s="242">
        <f t="shared" si="20"/>
        <v>0</v>
      </c>
      <c r="BN278" s="242">
        <f t="shared" si="65"/>
        <v>0</v>
      </c>
      <c r="BO278" s="243">
        <f t="shared" si="261"/>
        <v>0</v>
      </c>
      <c r="BP278" s="245"/>
      <c r="BQ278" s="246">
        <f>VLOOKUP(BT278,[2]תחזיות!$B$4:$E$1000,2)</f>
        <v>4.0789179999999876E-2</v>
      </c>
      <c r="BR278" s="134">
        <f t="shared" si="21"/>
        <v>2.9824316666666566E-3</v>
      </c>
      <c r="BS278" s="3">
        <f t="shared" si="262"/>
        <v>6846</v>
      </c>
      <c r="BT278" s="237">
        <v>226</v>
      </c>
      <c r="BU278" s="238">
        <f t="shared" si="263"/>
        <v>3688.8337001478512</v>
      </c>
      <c r="BV278" s="238">
        <f t="shared" si="264"/>
        <v>1236.952976991998</v>
      </c>
      <c r="BW278" s="238">
        <f t="shared" si="22"/>
        <v>1225.9512825516099</v>
      </c>
      <c r="BX278" s="238">
        <f t="shared" si="23"/>
        <v>11.001694440388086</v>
      </c>
      <c r="BY278" s="239">
        <f t="shared" si="265"/>
        <v>268292.65479680424</v>
      </c>
      <c r="CA278" s="246">
        <f>VLOOKUP(CD278,[2]תחזיות!$B$4:$E$1000,4)</f>
        <v>5.3841717599999839E-2</v>
      </c>
      <c r="CB278" s="134">
        <f t="shared" si="24"/>
        <v>4.0701431333333201E-3</v>
      </c>
      <c r="CC278" s="3">
        <f t="shared" si="266"/>
        <v>6846</v>
      </c>
      <c r="CD278" s="237">
        <v>226</v>
      </c>
      <c r="CE278" s="238">
        <f t="shared" si="267"/>
        <v>4000.7742018372564</v>
      </c>
      <c r="CF278" s="238">
        <f t="shared" si="268"/>
        <v>1344.4619146851378</v>
      </c>
      <c r="CG278" s="238">
        <f t="shared" si="25"/>
        <v>1328.1781910395127</v>
      </c>
      <c r="CH278" s="238">
        <f t="shared" si="26"/>
        <v>16.283723645625003</v>
      </c>
      <c r="CI278" s="239">
        <f t="shared" si="269"/>
        <v>288120.82311821141</v>
      </c>
      <c r="CJ278" s="1"/>
      <c r="CK278" s="246">
        <f>VLOOKUP(CN278,[2]תחזיות!$B$4:$E$1000,3)</f>
        <v>3.5468852173912942E-2</v>
      </c>
      <c r="CL278" s="134">
        <f t="shared" si="27"/>
        <v>2.5390710144927451E-3</v>
      </c>
      <c r="CM278" s="3">
        <f t="shared" si="270"/>
        <v>6846</v>
      </c>
      <c r="CN278" s="237">
        <v>226</v>
      </c>
      <c r="CO278" s="238">
        <f t="shared" si="271"/>
        <v>3574.6053447365234</v>
      </c>
      <c r="CP278" s="238">
        <f t="shared" si="286"/>
        <v>1197.5910140861613</v>
      </c>
      <c r="CQ278" s="238">
        <f t="shared" si="28"/>
        <v>1188.5148372670899</v>
      </c>
      <c r="CR278" s="238">
        <f t="shared" si="29"/>
        <v>9.0761768190713532</v>
      </c>
      <c r="CS278" s="239">
        <f t="shared" si="272"/>
        <v>261584.25169600194</v>
      </c>
      <c r="CT278" s="1"/>
      <c r="CU278" s="237">
        <v>226</v>
      </c>
      <c r="CV278" s="238">
        <f t="shared" si="294"/>
        <v>3688.8337001476316</v>
      </c>
      <c r="CW278" s="238">
        <f t="shared" si="294"/>
        <v>1236.952976991998</v>
      </c>
      <c r="CX278" s="238">
        <f t="shared" si="294"/>
        <v>1225.9512825516103</v>
      </c>
      <c r="CY278" s="238">
        <f t="shared" si="294"/>
        <v>11.001694440387578</v>
      </c>
      <c r="CZ278" s="238">
        <f t="shared" si="294"/>
        <v>918874.53429063607</v>
      </c>
      <c r="DB278" s="237">
        <v>226</v>
      </c>
      <c r="DC278" s="238">
        <f t="shared" si="295"/>
        <v>4000.7742018370341</v>
      </c>
      <c r="DD278" s="238">
        <f t="shared" si="295"/>
        <v>1344.4619146851378</v>
      </c>
      <c r="DE278" s="238">
        <f t="shared" si="295"/>
        <v>1328.1781910395132</v>
      </c>
      <c r="DF278" s="238">
        <f t="shared" si="295"/>
        <v>16.283723645624491</v>
      </c>
      <c r="DG278" s="238">
        <f t="shared" si="295"/>
        <v>941544.33368430892</v>
      </c>
      <c r="DH278" s="247"/>
      <c r="DI278" s="237">
        <v>226</v>
      </c>
      <c r="DJ278" s="238">
        <f t="shared" si="296"/>
        <v>3574.605344736301</v>
      </c>
      <c r="DK278" s="238">
        <f t="shared" si="296"/>
        <v>1197.5910140861613</v>
      </c>
      <c r="DL278" s="238">
        <f t="shared" si="296"/>
        <v>1188.5148372670903</v>
      </c>
      <c r="DM278" s="238">
        <f t="shared" si="296"/>
        <v>9.0761768190708416</v>
      </c>
      <c r="DN278" s="238">
        <f t="shared" si="296"/>
        <v>911813.82697645738</v>
      </c>
      <c r="DP278" s="3">
        <f t="shared" si="273"/>
        <v>6846</v>
      </c>
      <c r="DQ278" s="237">
        <v>226</v>
      </c>
      <c r="DR278" s="238">
        <f t="shared" si="274"/>
        <v>0</v>
      </c>
      <c r="DS278" s="238">
        <f t="shared" si="275"/>
        <v>0</v>
      </c>
      <c r="DT278" s="238">
        <f t="shared" si="33"/>
        <v>0</v>
      </c>
      <c r="DU278" s="238">
        <f t="shared" si="276"/>
        <v>0</v>
      </c>
      <c r="DV278" s="239">
        <f t="shared" si="287"/>
        <v>0</v>
      </c>
      <c r="DX278" s="241">
        <f t="shared" si="236"/>
        <v>5.5499999999999994E-2</v>
      </c>
      <c r="DY278" s="241">
        <f t="shared" si="277"/>
        <v>4.6249999999999998E-3</v>
      </c>
      <c r="DZ278" s="237">
        <v>226</v>
      </c>
      <c r="EA278" s="242">
        <f t="shared" si="288"/>
        <v>0</v>
      </c>
      <c r="EB278" s="242">
        <f t="shared" si="289"/>
        <v>0</v>
      </c>
      <c r="EC278" s="242">
        <f t="shared" si="34"/>
        <v>0</v>
      </c>
      <c r="ED278" s="242">
        <f t="shared" si="240"/>
        <v>0</v>
      </c>
      <c r="EE278" s="243">
        <f t="shared" si="278"/>
        <v>0</v>
      </c>
      <c r="EF278" s="248"/>
      <c r="EG278" s="241">
        <f t="shared" si="237"/>
        <v>6.4599999999999991E-2</v>
      </c>
      <c r="EH278" s="241">
        <f t="shared" si="279"/>
        <v>5.3833333333333329E-3</v>
      </c>
      <c r="EI278" s="237">
        <v>226</v>
      </c>
      <c r="EJ278" s="242">
        <f t="shared" si="290"/>
        <v>0</v>
      </c>
      <c r="EK278" s="242">
        <f t="shared" si="291"/>
        <v>0</v>
      </c>
      <c r="EL278" s="242">
        <f t="shared" si="36"/>
        <v>0</v>
      </c>
      <c r="EM278" s="242">
        <f t="shared" si="241"/>
        <v>0</v>
      </c>
      <c r="EN278" s="243">
        <f t="shared" si="280"/>
        <v>0</v>
      </c>
      <c r="EO278" s="248"/>
      <c r="EP278" s="241">
        <f t="shared" si="238"/>
        <v>3.4599999999999999E-2</v>
      </c>
      <c r="EQ278" s="241">
        <f t="shared" si="281"/>
        <v>2.8833333333333332E-3</v>
      </c>
      <c r="ER278" s="237">
        <v>226</v>
      </c>
      <c r="ES278" s="242">
        <f t="shared" si="292"/>
        <v>0</v>
      </c>
      <c r="ET278" s="242">
        <f t="shared" si="293"/>
        <v>0</v>
      </c>
      <c r="EU278" s="242">
        <f t="shared" si="38"/>
        <v>0</v>
      </c>
      <c r="EV278" s="242">
        <f t="shared" si="242"/>
        <v>0</v>
      </c>
      <c r="EW278" s="243">
        <f t="shared" si="282"/>
        <v>0</v>
      </c>
    </row>
    <row r="279" spans="1:153" ht="14.25" customHeight="1" thickBot="1" x14ac:dyDescent="0.25">
      <c r="A279" s="3">
        <f t="shared" si="243"/>
        <v>6876</v>
      </c>
      <c r="B279" s="237">
        <v>227</v>
      </c>
      <c r="C279" s="238">
        <f t="shared" si="244"/>
        <v>-2.2277838788311577E-10</v>
      </c>
      <c r="D279" s="238">
        <f t="shared" si="5"/>
        <v>0</v>
      </c>
      <c r="E279" s="238">
        <f t="shared" si="6"/>
        <v>5.1362794984162675E-13</v>
      </c>
      <c r="F279" s="238">
        <f t="shared" si="7"/>
        <v>-5.1362794984162675E-13</v>
      </c>
      <c r="G279" s="239">
        <f t="shared" si="245"/>
        <v>603887.43406298594</v>
      </c>
      <c r="I279" s="240">
        <f>VLOOKUP(K279,[2]תחזיות!$B$4:$H$1000,5)</f>
        <v>1.2997169500000121E-2</v>
      </c>
      <c r="J279" s="134">
        <f t="shared" si="8"/>
        <v>1.0830974583333434E-3</v>
      </c>
      <c r="K279" s="237">
        <v>227</v>
      </c>
      <c r="L279" s="242">
        <f t="shared" si="246"/>
        <v>2.8539188847259454E-12</v>
      </c>
      <c r="M279" s="242">
        <f t="shared" si="44"/>
        <v>-5.9902997319698086E-14</v>
      </c>
      <c r="N279" s="242">
        <f t="shared" si="9"/>
        <v>-6.432921410850916E-14</v>
      </c>
      <c r="O279" s="242">
        <f t="shared" si="10"/>
        <v>4.42621678881107E-15</v>
      </c>
      <c r="P279" s="243">
        <f t="shared" si="247"/>
        <v>46694.445430845924</v>
      </c>
      <c r="Q279" s="244"/>
      <c r="R279" s="240">
        <f>VLOOKUP(T279,[2]תחזיות!$B$4:$H$1000,7)</f>
        <v>2.2095188150000205E-2</v>
      </c>
      <c r="S279" s="134">
        <f t="shared" si="11"/>
        <v>1.8412656791666837E-3</v>
      </c>
      <c r="T279" s="237">
        <v>227</v>
      </c>
      <c r="U279" s="242">
        <f t="shared" si="248"/>
        <v>0</v>
      </c>
      <c r="V279" s="242">
        <f t="shared" si="47"/>
        <v>0</v>
      </c>
      <c r="W279" s="242">
        <f t="shared" si="12"/>
        <v>0</v>
      </c>
      <c r="X279" s="242">
        <f t="shared" si="48"/>
        <v>0</v>
      </c>
      <c r="Y279" s="243">
        <f t="shared" si="249"/>
        <v>49536.076503111522</v>
      </c>
      <c r="Z279" s="245"/>
      <c r="AA279" s="240">
        <f>VLOOKUP(AC279,[2]תחזיות!$B$4:$H$1000,6)</f>
        <v>1.1815608636363745E-2</v>
      </c>
      <c r="AB279" s="134">
        <f t="shared" si="13"/>
        <v>9.8463405303031199E-4</v>
      </c>
      <c r="AC279" s="237">
        <v>227</v>
      </c>
      <c r="AD279" s="242">
        <f t="shared" si="250"/>
        <v>0</v>
      </c>
      <c r="AE279" s="242">
        <f t="shared" si="51"/>
        <v>0</v>
      </c>
      <c r="AF279" s="242">
        <f t="shared" si="14"/>
        <v>0</v>
      </c>
      <c r="AG279" s="242">
        <f t="shared" si="52"/>
        <v>0</v>
      </c>
      <c r="AH279" s="243">
        <f t="shared" si="251"/>
        <v>46342.141217469514</v>
      </c>
      <c r="AI279" s="245"/>
      <c r="AJ279" s="241">
        <f t="shared" si="234"/>
        <v>4.8320000000000002E-2</v>
      </c>
      <c r="AK279" s="241">
        <f t="shared" si="252"/>
        <v>4.0266666666666671E-3</v>
      </c>
      <c r="AL279" s="240">
        <f>VLOOKUP(AN279,[2]תחזיות!$B$4:$H$1000,5)</f>
        <v>1.2997169500000121E-2</v>
      </c>
      <c r="AM279" s="134">
        <f t="shared" si="239"/>
        <v>1.0830974583333434E-3</v>
      </c>
      <c r="AN279" s="237">
        <v>227</v>
      </c>
      <c r="AO279" s="242">
        <f t="shared" si="253"/>
        <v>0</v>
      </c>
      <c r="AP279" s="242">
        <f t="shared" si="283"/>
        <v>0</v>
      </c>
      <c r="AQ279" s="242">
        <f t="shared" si="16"/>
        <v>0</v>
      </c>
      <c r="AR279" s="242">
        <f t="shared" si="254"/>
        <v>0</v>
      </c>
      <c r="AS279" s="243">
        <f t="shared" si="255"/>
        <v>0</v>
      </c>
      <c r="AT279" s="244"/>
      <c r="AU279" s="241">
        <f t="shared" si="235"/>
        <v>5.7620000000000005E-2</v>
      </c>
      <c r="AV279" s="241">
        <f t="shared" si="256"/>
        <v>4.8016666666666668E-3</v>
      </c>
      <c r="AW279" s="240">
        <f>VLOOKUP(AY279,[2]תחזיות!$B$4:$H$1000,7)</f>
        <v>2.2095188150000205E-2</v>
      </c>
      <c r="AX279" s="134">
        <f t="shared" si="17"/>
        <v>1.8412656791666837E-3</v>
      </c>
      <c r="AY279" s="237">
        <v>227</v>
      </c>
      <c r="AZ279" s="242">
        <f t="shared" si="257"/>
        <v>0</v>
      </c>
      <c r="BA279" s="242">
        <f t="shared" si="284"/>
        <v>0</v>
      </c>
      <c r="BB279" s="242">
        <f t="shared" si="18"/>
        <v>0</v>
      </c>
      <c r="BC279" s="242">
        <f t="shared" si="258"/>
        <v>0</v>
      </c>
      <c r="BD279" s="243">
        <f t="shared" si="259"/>
        <v>0</v>
      </c>
      <c r="BE279" s="245"/>
      <c r="BF279" s="245"/>
      <c r="BG279" s="245"/>
      <c r="BH279" s="240">
        <f>VLOOKUP(BJ279,[2]תחזיות!$B$4:$H$1000,6)</f>
        <v>1.1815608636363745E-2</v>
      </c>
      <c r="BI279" s="134">
        <f t="shared" si="19"/>
        <v>9.8463405303031199E-4</v>
      </c>
      <c r="BJ279" s="237">
        <v>227</v>
      </c>
      <c r="BK279" s="242">
        <f t="shared" si="260"/>
        <v>0</v>
      </c>
      <c r="BL279" s="242">
        <f t="shared" si="285"/>
        <v>0</v>
      </c>
      <c r="BM279" s="242">
        <f t="shared" si="20"/>
        <v>0</v>
      </c>
      <c r="BN279" s="242">
        <f t="shared" si="65"/>
        <v>0</v>
      </c>
      <c r="BO279" s="243">
        <f t="shared" si="261"/>
        <v>0</v>
      </c>
      <c r="BP279" s="245"/>
      <c r="BQ279" s="246">
        <f>VLOOKUP(BT279,[2]תחזיות!$B$4:$E$1000,2)</f>
        <v>4.0857479999999877E-2</v>
      </c>
      <c r="BR279" s="134">
        <f t="shared" si="21"/>
        <v>2.9881233333333233E-3</v>
      </c>
      <c r="BS279" s="3">
        <f t="shared" si="262"/>
        <v>6876</v>
      </c>
      <c r="BT279" s="237">
        <v>227</v>
      </c>
      <c r="BU279" s="238">
        <f t="shared" si="263"/>
        <v>2462.8824175962413</v>
      </c>
      <c r="BV279" s="238">
        <f t="shared" si="264"/>
        <v>1236.9635008597761</v>
      </c>
      <c r="BW279" s="238">
        <f t="shared" si="22"/>
        <v>1229.6041044405004</v>
      </c>
      <c r="BX279" s="238">
        <f t="shared" si="23"/>
        <v>7.3593964192757149</v>
      </c>
      <c r="BY279" s="239">
        <f t="shared" si="265"/>
        <v>269529.61829766404</v>
      </c>
      <c r="CA279" s="246">
        <f>VLOOKUP(CD279,[2]תחזיות!$B$4:$E$1000,4)</f>
        <v>5.393187359999984E-2</v>
      </c>
      <c r="CB279" s="134">
        <f t="shared" si="24"/>
        <v>4.0776561333333199E-3</v>
      </c>
      <c r="CC279" s="3">
        <f t="shared" si="266"/>
        <v>6876</v>
      </c>
      <c r="CD279" s="237">
        <v>227</v>
      </c>
      <c r="CE279" s="238">
        <f t="shared" si="267"/>
        <v>2672.5960107977435</v>
      </c>
      <c r="CF279" s="238">
        <f t="shared" si="268"/>
        <v>1344.4769944833695</v>
      </c>
      <c r="CG279" s="238">
        <f t="shared" si="25"/>
        <v>1333.579066968018</v>
      </c>
      <c r="CH279" s="238">
        <f t="shared" si="26"/>
        <v>10.897927515351583</v>
      </c>
      <c r="CI279" s="239">
        <f t="shared" si="269"/>
        <v>289465.30011269479</v>
      </c>
      <c r="CJ279" s="1"/>
      <c r="CK279" s="246">
        <f>VLOOKUP(CN279,[2]תחזיות!$B$4:$E$1000,3)</f>
        <v>3.5528243478260765E-2</v>
      </c>
      <c r="CL279" s="134">
        <f t="shared" si="27"/>
        <v>2.5440202898550637E-3</v>
      </c>
      <c r="CM279" s="3">
        <f t="shared" si="270"/>
        <v>6876</v>
      </c>
      <c r="CN279" s="237">
        <v>227</v>
      </c>
      <c r="CO279" s="238">
        <f t="shared" si="271"/>
        <v>2386.0905074694338</v>
      </c>
      <c r="CP279" s="238">
        <f t="shared" si="286"/>
        <v>1197.5998786396474</v>
      </c>
      <c r="CQ279" s="238">
        <f t="shared" si="28"/>
        <v>1191.5296159752145</v>
      </c>
      <c r="CR279" s="238">
        <f t="shared" si="29"/>
        <v>6.0702626644328053</v>
      </c>
      <c r="CS279" s="239">
        <f t="shared" si="272"/>
        <v>262781.85157464159</v>
      </c>
      <c r="CT279" s="1"/>
      <c r="CU279" s="237">
        <v>227</v>
      </c>
      <c r="CV279" s="238">
        <f t="shared" si="294"/>
        <v>2462.8824175960212</v>
      </c>
      <c r="CW279" s="238">
        <f t="shared" si="294"/>
        <v>1236.9635008597761</v>
      </c>
      <c r="CX279" s="238">
        <f t="shared" si="294"/>
        <v>1229.6041044405008</v>
      </c>
      <c r="CY279" s="238">
        <f t="shared" si="294"/>
        <v>7.3593964192752059</v>
      </c>
      <c r="CZ279" s="238">
        <f t="shared" si="294"/>
        <v>920111.49779149587</v>
      </c>
      <c r="DB279" s="237">
        <v>227</v>
      </c>
      <c r="DC279" s="238">
        <f t="shared" si="295"/>
        <v>2672.5960107975206</v>
      </c>
      <c r="DD279" s="238">
        <f t="shared" si="295"/>
        <v>1344.4769944833695</v>
      </c>
      <c r="DE279" s="238">
        <f t="shared" si="295"/>
        <v>1333.5790669680184</v>
      </c>
      <c r="DF279" s="238">
        <f t="shared" si="295"/>
        <v>10.89792751535107</v>
      </c>
      <c r="DG279" s="238">
        <f t="shared" si="295"/>
        <v>942888.81067879219</v>
      </c>
      <c r="DH279" s="247"/>
      <c r="DI279" s="237">
        <v>227</v>
      </c>
      <c r="DJ279" s="238">
        <f t="shared" si="296"/>
        <v>2386.0905074692109</v>
      </c>
      <c r="DK279" s="238">
        <f t="shared" si="296"/>
        <v>1197.5998786396474</v>
      </c>
      <c r="DL279" s="238">
        <f t="shared" si="296"/>
        <v>1191.5296159752149</v>
      </c>
      <c r="DM279" s="238">
        <f t="shared" si="296"/>
        <v>6.0702626644322919</v>
      </c>
      <c r="DN279" s="238">
        <f t="shared" si="296"/>
        <v>913011.42685509706</v>
      </c>
      <c r="DP279" s="3">
        <f t="shared" si="273"/>
        <v>6876</v>
      </c>
      <c r="DQ279" s="237">
        <v>227</v>
      </c>
      <c r="DR279" s="238">
        <f t="shared" si="274"/>
        <v>0</v>
      </c>
      <c r="DS279" s="238">
        <f t="shared" si="275"/>
        <v>0</v>
      </c>
      <c r="DT279" s="238">
        <f t="shared" si="33"/>
        <v>0</v>
      </c>
      <c r="DU279" s="238">
        <f t="shared" si="276"/>
        <v>0</v>
      </c>
      <c r="DV279" s="239">
        <f t="shared" si="287"/>
        <v>0</v>
      </c>
      <c r="DX279" s="241">
        <f t="shared" si="236"/>
        <v>5.5499999999999994E-2</v>
      </c>
      <c r="DY279" s="241">
        <f t="shared" si="277"/>
        <v>4.6249999999999998E-3</v>
      </c>
      <c r="DZ279" s="237">
        <v>227</v>
      </c>
      <c r="EA279" s="242">
        <f t="shared" si="288"/>
        <v>0</v>
      </c>
      <c r="EB279" s="242">
        <f t="shared" si="289"/>
        <v>0</v>
      </c>
      <c r="EC279" s="242">
        <f t="shared" si="34"/>
        <v>0</v>
      </c>
      <c r="ED279" s="242">
        <f t="shared" si="240"/>
        <v>0</v>
      </c>
      <c r="EE279" s="243">
        <f t="shared" si="278"/>
        <v>0</v>
      </c>
      <c r="EF279" s="248"/>
      <c r="EG279" s="241">
        <f t="shared" si="237"/>
        <v>6.4599999999999991E-2</v>
      </c>
      <c r="EH279" s="241">
        <f t="shared" si="279"/>
        <v>5.3833333333333329E-3</v>
      </c>
      <c r="EI279" s="237">
        <v>227</v>
      </c>
      <c r="EJ279" s="242">
        <f t="shared" si="290"/>
        <v>0</v>
      </c>
      <c r="EK279" s="242">
        <f t="shared" si="291"/>
        <v>0</v>
      </c>
      <c r="EL279" s="242">
        <f t="shared" si="36"/>
        <v>0</v>
      </c>
      <c r="EM279" s="242">
        <f t="shared" si="241"/>
        <v>0</v>
      </c>
      <c r="EN279" s="243">
        <f t="shared" si="280"/>
        <v>0</v>
      </c>
      <c r="EO279" s="248"/>
      <c r="EP279" s="241">
        <f t="shared" si="238"/>
        <v>3.4599999999999999E-2</v>
      </c>
      <c r="EQ279" s="241">
        <f t="shared" si="281"/>
        <v>2.8833333333333332E-3</v>
      </c>
      <c r="ER279" s="237">
        <v>227</v>
      </c>
      <c r="ES279" s="242">
        <f t="shared" si="292"/>
        <v>0</v>
      </c>
      <c r="ET279" s="242">
        <f t="shared" si="293"/>
        <v>0</v>
      </c>
      <c r="EU279" s="242">
        <f t="shared" si="38"/>
        <v>0</v>
      </c>
      <c r="EV279" s="242">
        <f t="shared" si="242"/>
        <v>0</v>
      </c>
      <c r="EW279" s="243">
        <f t="shared" si="282"/>
        <v>0</v>
      </c>
    </row>
    <row r="280" spans="1:153" ht="14.25" customHeight="1" thickBot="1" x14ac:dyDescent="0.25">
      <c r="A280" s="3">
        <f t="shared" si="243"/>
        <v>6907</v>
      </c>
      <c r="B280" s="237">
        <v>228</v>
      </c>
      <c r="C280" s="238">
        <f t="shared" si="244"/>
        <v>-2.232920158329574E-10</v>
      </c>
      <c r="D280" s="238">
        <f t="shared" si="5"/>
        <v>0</v>
      </c>
      <c r="E280" s="238">
        <f t="shared" si="6"/>
        <v>5.148121476148727E-13</v>
      </c>
      <c r="F280" s="238">
        <f t="shared" si="7"/>
        <v>-5.148121476148727E-13</v>
      </c>
      <c r="G280" s="239">
        <f t="shared" si="245"/>
        <v>603887.43406298594</v>
      </c>
      <c r="I280" s="240">
        <f>VLOOKUP(K280,[2]תחזיות!$B$4:$H$1000,5)</f>
        <v>1.2997188000000121E-2</v>
      </c>
      <c r="J280" s="134">
        <f t="shared" si="8"/>
        <v>1.0830990000000101E-3</v>
      </c>
      <c r="K280" s="237">
        <v>228</v>
      </c>
      <c r="L280" s="242">
        <f t="shared" si="246"/>
        <v>2.921408850432054E-12</v>
      </c>
      <c r="M280" s="242">
        <f t="shared" si="44"/>
        <v>-5.9967878196192067E-14</v>
      </c>
      <c r="N280" s="242">
        <f t="shared" si="9"/>
        <v>-6.4498766922556595E-14</v>
      </c>
      <c r="O280" s="242">
        <f t="shared" si="10"/>
        <v>4.530888726364525E-15</v>
      </c>
      <c r="P280" s="243">
        <f t="shared" si="247"/>
        <v>46694.445430845924</v>
      </c>
      <c r="Q280" s="244"/>
      <c r="R280" s="240">
        <f>VLOOKUP(T280,[2]תחזיות!$B$4:$H$1000,7)</f>
        <v>2.2095219600000205E-2</v>
      </c>
      <c r="S280" s="134">
        <f t="shared" si="11"/>
        <v>1.8412683000000171E-3</v>
      </c>
      <c r="T280" s="237">
        <v>228</v>
      </c>
      <c r="U280" s="242">
        <f t="shared" si="248"/>
        <v>0</v>
      </c>
      <c r="V280" s="242">
        <f t="shared" si="47"/>
        <v>0</v>
      </c>
      <c r="W280" s="242">
        <f t="shared" si="12"/>
        <v>0</v>
      </c>
      <c r="X280" s="242">
        <f t="shared" si="48"/>
        <v>0</v>
      </c>
      <c r="Y280" s="243">
        <f t="shared" si="249"/>
        <v>49536.076503111522</v>
      </c>
      <c r="Z280" s="245"/>
      <c r="AA280" s="240">
        <f>VLOOKUP(AC280,[2]תחזיות!$B$4:$H$1000,6)</f>
        <v>1.1815625454545564E-2</v>
      </c>
      <c r="AB280" s="134">
        <f t="shared" si="13"/>
        <v>9.8463545454546375E-4</v>
      </c>
      <c r="AC280" s="237">
        <v>228</v>
      </c>
      <c r="AD280" s="242">
        <f t="shared" si="250"/>
        <v>0</v>
      </c>
      <c r="AE280" s="242">
        <f t="shared" si="51"/>
        <v>0</v>
      </c>
      <c r="AF280" s="242">
        <f t="shared" si="14"/>
        <v>0</v>
      </c>
      <c r="AG280" s="242">
        <f t="shared" si="52"/>
        <v>0</v>
      </c>
      <c r="AH280" s="243">
        <f t="shared" si="251"/>
        <v>46342.141217469514</v>
      </c>
      <c r="AI280" s="245"/>
      <c r="AJ280" s="241">
        <f t="shared" si="234"/>
        <v>4.8320000000000002E-2</v>
      </c>
      <c r="AK280" s="241">
        <f t="shared" si="252"/>
        <v>4.0266666666666671E-3</v>
      </c>
      <c r="AL280" s="240">
        <f>VLOOKUP(AN280,[2]תחזיות!$B$4:$H$1000,5)</f>
        <v>1.2997188000000121E-2</v>
      </c>
      <c r="AM280" s="134">
        <f t="shared" si="239"/>
        <v>1.0830990000000101E-3</v>
      </c>
      <c r="AN280" s="237">
        <v>228</v>
      </c>
      <c r="AO280" s="242">
        <f t="shared" si="253"/>
        <v>0</v>
      </c>
      <c r="AP280" s="242">
        <f t="shared" si="283"/>
        <v>0</v>
      </c>
      <c r="AQ280" s="242">
        <f t="shared" si="16"/>
        <v>0</v>
      </c>
      <c r="AR280" s="242">
        <f t="shared" si="254"/>
        <v>0</v>
      </c>
      <c r="AS280" s="243">
        <f t="shared" si="255"/>
        <v>0</v>
      </c>
      <c r="AT280" s="244"/>
      <c r="AU280" s="241">
        <f t="shared" si="235"/>
        <v>5.7620000000000005E-2</v>
      </c>
      <c r="AV280" s="241">
        <f t="shared" si="256"/>
        <v>4.8016666666666668E-3</v>
      </c>
      <c r="AW280" s="240">
        <f>VLOOKUP(AY280,[2]תחזיות!$B$4:$H$1000,7)</f>
        <v>2.2095219600000205E-2</v>
      </c>
      <c r="AX280" s="134">
        <f t="shared" si="17"/>
        <v>1.8412683000000171E-3</v>
      </c>
      <c r="AY280" s="237">
        <v>228</v>
      </c>
      <c r="AZ280" s="242">
        <f t="shared" si="257"/>
        <v>0</v>
      </c>
      <c r="BA280" s="242">
        <f t="shared" si="284"/>
        <v>0</v>
      </c>
      <c r="BB280" s="242">
        <f t="shared" si="18"/>
        <v>0</v>
      </c>
      <c r="BC280" s="242">
        <f t="shared" si="258"/>
        <v>0</v>
      </c>
      <c r="BD280" s="243">
        <f t="shared" si="259"/>
        <v>0</v>
      </c>
      <c r="BE280" s="245"/>
      <c r="BF280" s="245"/>
      <c r="BG280" s="245"/>
      <c r="BH280" s="240">
        <f>VLOOKUP(BJ280,[2]תחזיות!$B$4:$H$1000,6)</f>
        <v>1.1815625454545564E-2</v>
      </c>
      <c r="BI280" s="134">
        <f t="shared" si="19"/>
        <v>9.8463545454546375E-4</v>
      </c>
      <c r="BJ280" s="237">
        <v>228</v>
      </c>
      <c r="BK280" s="242">
        <f t="shared" si="260"/>
        <v>0</v>
      </c>
      <c r="BL280" s="242">
        <f t="shared" si="285"/>
        <v>0</v>
      </c>
      <c r="BM280" s="242">
        <f t="shared" si="20"/>
        <v>0</v>
      </c>
      <c r="BN280" s="242">
        <f t="shared" si="65"/>
        <v>0</v>
      </c>
      <c r="BO280" s="243">
        <f t="shared" si="261"/>
        <v>0</v>
      </c>
      <c r="BP280" s="245"/>
      <c r="BQ280" s="246">
        <f>VLOOKUP(BT280,[2]תחזיות!$B$4:$E$1000,2)</f>
        <v>4.0925779999999877E-2</v>
      </c>
      <c r="BR280" s="134">
        <f t="shared" si="21"/>
        <v>2.99381499999999E-3</v>
      </c>
      <c r="BS280" s="3">
        <f t="shared" si="262"/>
        <v>6907</v>
      </c>
      <c r="BT280" s="237">
        <v>228</v>
      </c>
      <c r="BU280" s="238">
        <f t="shared" si="263"/>
        <v>1233.278313155741</v>
      </c>
      <c r="BV280" s="238">
        <f t="shared" si="264"/>
        <v>1236.970520268841</v>
      </c>
      <c r="BW280" s="238">
        <f t="shared" si="22"/>
        <v>1233.2783131557408</v>
      </c>
      <c r="BX280" s="238">
        <f t="shared" si="23"/>
        <v>3.6922071131003422</v>
      </c>
      <c r="BY280" s="239">
        <f t="shared" si="265"/>
        <v>270766.58881793288</v>
      </c>
      <c r="CA280" s="246">
        <f>VLOOKUP(CD280,[2]תחזיות!$B$4:$E$1000,4)</f>
        <v>5.4022029599999841E-2</v>
      </c>
      <c r="CB280" s="134">
        <f t="shared" si="24"/>
        <v>4.0851691333333206E-3</v>
      </c>
      <c r="CC280" s="3">
        <f t="shared" si="266"/>
        <v>6907</v>
      </c>
      <c r="CD280" s="237">
        <v>228</v>
      </c>
      <c r="CE280" s="238">
        <f t="shared" si="267"/>
        <v>1339.0169438297255</v>
      </c>
      <c r="CF280" s="238">
        <f t="shared" si="268"/>
        <v>1344.4870545176693</v>
      </c>
      <c r="CG280" s="238">
        <f t="shared" si="25"/>
        <v>1339.0169438297257</v>
      </c>
      <c r="CH280" s="238">
        <f t="shared" si="26"/>
        <v>5.4701106879435111</v>
      </c>
      <c r="CI280" s="239">
        <f t="shared" si="269"/>
        <v>290809.78716721246</v>
      </c>
      <c r="CJ280" s="1"/>
      <c r="CK280" s="246">
        <f>VLOOKUP(CN280,[2]תחזיות!$B$4:$E$1000,3)</f>
        <v>3.5587634782608589E-2</v>
      </c>
      <c r="CL280" s="134">
        <f t="shared" si="27"/>
        <v>2.5489695652173823E-3</v>
      </c>
      <c r="CM280" s="3">
        <f t="shared" si="270"/>
        <v>6907</v>
      </c>
      <c r="CN280" s="237">
        <v>228</v>
      </c>
      <c r="CO280" s="238">
        <f t="shared" si="271"/>
        <v>1194.5608914942193</v>
      </c>
      <c r="CP280" s="238">
        <f t="shared" si="286"/>
        <v>1197.605790850437</v>
      </c>
      <c r="CQ280" s="238">
        <f t="shared" si="28"/>
        <v>1194.5608914942193</v>
      </c>
      <c r="CR280" s="238">
        <f t="shared" si="29"/>
        <v>3.0448993562177087</v>
      </c>
      <c r="CS280" s="239">
        <f t="shared" si="272"/>
        <v>263979.45736549201</v>
      </c>
      <c r="CT280" s="1"/>
      <c r="CU280" s="237">
        <v>228</v>
      </c>
      <c r="CV280" s="238">
        <f t="shared" si="294"/>
        <v>1233.2783131555207</v>
      </c>
      <c r="CW280" s="238">
        <f t="shared" si="294"/>
        <v>1236.970520268841</v>
      </c>
      <c r="CX280" s="238">
        <f t="shared" si="294"/>
        <v>1233.2783131557412</v>
      </c>
      <c r="CY280" s="238">
        <f t="shared" si="294"/>
        <v>3.692207113099832</v>
      </c>
      <c r="CZ280" s="238">
        <f t="shared" si="294"/>
        <v>921348.46831176477</v>
      </c>
      <c r="DB280" s="237">
        <v>228</v>
      </c>
      <c r="DC280" s="238">
        <f t="shared" si="295"/>
        <v>1339.0169438295022</v>
      </c>
      <c r="DD280" s="238">
        <f t="shared" si="295"/>
        <v>1344.4870545176693</v>
      </c>
      <c r="DE280" s="238">
        <f t="shared" si="295"/>
        <v>1339.0169438297262</v>
      </c>
      <c r="DF280" s="238">
        <f t="shared" si="295"/>
        <v>5.4701106879429959</v>
      </c>
      <c r="DG280" s="238">
        <f t="shared" si="295"/>
        <v>944233.29773330991</v>
      </c>
      <c r="DH280" s="247"/>
      <c r="DI280" s="237">
        <v>228</v>
      </c>
      <c r="DJ280" s="238">
        <f t="shared" si="296"/>
        <v>1194.560891493996</v>
      </c>
      <c r="DK280" s="238">
        <f t="shared" si="296"/>
        <v>1197.605790850437</v>
      </c>
      <c r="DL280" s="238">
        <f t="shared" si="296"/>
        <v>1194.5608914942197</v>
      </c>
      <c r="DM280" s="238">
        <f t="shared" si="296"/>
        <v>3.044899356217194</v>
      </c>
      <c r="DN280" s="238">
        <f t="shared" si="296"/>
        <v>914209.03264594742</v>
      </c>
      <c r="DP280" s="3">
        <f t="shared" si="273"/>
        <v>6907</v>
      </c>
      <c r="DQ280" s="237">
        <v>228</v>
      </c>
      <c r="DR280" s="238">
        <f t="shared" si="274"/>
        <v>0</v>
      </c>
      <c r="DS280" s="238">
        <f t="shared" si="275"/>
        <v>0</v>
      </c>
      <c r="DT280" s="238">
        <f t="shared" si="33"/>
        <v>0</v>
      </c>
      <c r="DU280" s="238">
        <f t="shared" si="276"/>
        <v>0</v>
      </c>
      <c r="DV280" s="239">
        <f t="shared" si="287"/>
        <v>0</v>
      </c>
      <c r="DX280" s="241">
        <f t="shared" si="236"/>
        <v>5.5499999999999994E-2</v>
      </c>
      <c r="DY280" s="241">
        <f t="shared" si="277"/>
        <v>4.6249999999999998E-3</v>
      </c>
      <c r="DZ280" s="237">
        <v>228</v>
      </c>
      <c r="EA280" s="242">
        <f t="shared" si="288"/>
        <v>0</v>
      </c>
      <c r="EB280" s="242">
        <f t="shared" si="289"/>
        <v>0</v>
      </c>
      <c r="EC280" s="242">
        <f t="shared" si="34"/>
        <v>0</v>
      </c>
      <c r="ED280" s="242">
        <f t="shared" si="240"/>
        <v>0</v>
      </c>
      <c r="EE280" s="243">
        <f t="shared" si="278"/>
        <v>0</v>
      </c>
      <c r="EF280" s="248"/>
      <c r="EG280" s="241">
        <f t="shared" si="237"/>
        <v>6.4599999999999991E-2</v>
      </c>
      <c r="EH280" s="241">
        <f t="shared" si="279"/>
        <v>5.3833333333333329E-3</v>
      </c>
      <c r="EI280" s="237">
        <v>228</v>
      </c>
      <c r="EJ280" s="242">
        <f t="shared" si="290"/>
        <v>0</v>
      </c>
      <c r="EK280" s="242">
        <f t="shared" si="291"/>
        <v>0</v>
      </c>
      <c r="EL280" s="242">
        <f t="shared" si="36"/>
        <v>0</v>
      </c>
      <c r="EM280" s="242">
        <f t="shared" si="241"/>
        <v>0</v>
      </c>
      <c r="EN280" s="243">
        <f t="shared" si="280"/>
        <v>0</v>
      </c>
      <c r="EO280" s="248"/>
      <c r="EP280" s="241">
        <f t="shared" si="238"/>
        <v>3.4599999999999999E-2</v>
      </c>
      <c r="EQ280" s="241">
        <f t="shared" si="281"/>
        <v>2.8833333333333332E-3</v>
      </c>
      <c r="ER280" s="237">
        <v>228</v>
      </c>
      <c r="ES280" s="242">
        <f t="shared" si="292"/>
        <v>0</v>
      </c>
      <c r="ET280" s="242">
        <f t="shared" si="293"/>
        <v>0</v>
      </c>
      <c r="EU280" s="242">
        <f t="shared" si="38"/>
        <v>0</v>
      </c>
      <c r="EV280" s="242">
        <f t="shared" si="242"/>
        <v>0</v>
      </c>
      <c r="EW280" s="243">
        <f t="shared" si="282"/>
        <v>0</v>
      </c>
    </row>
    <row r="281" spans="1:153" ht="14.25" customHeight="1" thickBot="1" x14ac:dyDescent="0.25">
      <c r="A281" s="3">
        <f t="shared" si="243"/>
        <v>6937</v>
      </c>
      <c r="B281" s="237">
        <v>229</v>
      </c>
      <c r="C281" s="238">
        <f t="shared" si="244"/>
        <v>-2.2380682798057227E-10</v>
      </c>
      <c r="D281" s="238">
        <f t="shared" si="5"/>
        <v>0</v>
      </c>
      <c r="E281" s="238">
        <f t="shared" si="6"/>
        <v>5.1599907562187371E-13</v>
      </c>
      <c r="F281" s="238">
        <f t="shared" si="7"/>
        <v>-5.1599907562187371E-13</v>
      </c>
      <c r="G281" s="239">
        <f t="shared" si="245"/>
        <v>603887.43406298594</v>
      </c>
      <c r="I281" s="240">
        <f>VLOOKUP(K281,[2]תחזיות!$B$4:$H$1000,5)</f>
        <v>1.2997206500000122E-2</v>
      </c>
      <c r="J281" s="134">
        <f t="shared" si="8"/>
        <v>1.0831005416666768E-3</v>
      </c>
      <c r="K281" s="237">
        <v>229</v>
      </c>
      <c r="L281" s="242">
        <f t="shared" si="246"/>
        <v>2.9891416555123341E-12</v>
      </c>
      <c r="M281" s="242">
        <f t="shared" si="44"/>
        <v>-6.0032829437548958E-14</v>
      </c>
      <c r="N281" s="242">
        <f t="shared" si="9"/>
        <v>-6.4668766727348181E-14</v>
      </c>
      <c r="O281" s="242">
        <f t="shared" si="10"/>
        <v>4.635937289799219E-15</v>
      </c>
      <c r="P281" s="243">
        <f t="shared" si="247"/>
        <v>46694.445430845924</v>
      </c>
      <c r="Q281" s="244"/>
      <c r="R281" s="240">
        <f>VLOOKUP(T281,[2]תחזיות!$B$4:$H$1000,7)</f>
        <v>2.2095251050000205E-2</v>
      </c>
      <c r="S281" s="134">
        <f t="shared" si="11"/>
        <v>1.8412709208333504E-3</v>
      </c>
      <c r="T281" s="237">
        <v>229</v>
      </c>
      <c r="U281" s="242">
        <f t="shared" si="248"/>
        <v>0</v>
      </c>
      <c r="V281" s="242">
        <f t="shared" si="47"/>
        <v>0</v>
      </c>
      <c r="W281" s="242">
        <f t="shared" si="12"/>
        <v>0</v>
      </c>
      <c r="X281" s="242">
        <f t="shared" si="48"/>
        <v>0</v>
      </c>
      <c r="Y281" s="243">
        <f t="shared" si="249"/>
        <v>49536.076503111522</v>
      </c>
      <c r="Z281" s="245"/>
      <c r="AA281" s="240">
        <f>VLOOKUP(AC281,[2]תחזיות!$B$4:$H$1000,6)</f>
        <v>1.1815642272727382E-2</v>
      </c>
      <c r="AB281" s="134">
        <f t="shared" si="13"/>
        <v>9.8463685606061508E-4</v>
      </c>
      <c r="AC281" s="237">
        <v>229</v>
      </c>
      <c r="AD281" s="242">
        <f t="shared" si="250"/>
        <v>0</v>
      </c>
      <c r="AE281" s="242">
        <f t="shared" si="51"/>
        <v>0</v>
      </c>
      <c r="AF281" s="242">
        <f t="shared" si="14"/>
        <v>0</v>
      </c>
      <c r="AG281" s="242">
        <f t="shared" si="52"/>
        <v>0</v>
      </c>
      <c r="AH281" s="243">
        <f t="shared" si="251"/>
        <v>46342.141217469514</v>
      </c>
      <c r="AI281" s="245"/>
      <c r="AJ281" s="241">
        <f t="shared" si="234"/>
        <v>4.8320000000000002E-2</v>
      </c>
      <c r="AK281" s="241">
        <f t="shared" si="252"/>
        <v>4.0266666666666671E-3</v>
      </c>
      <c r="AL281" s="240">
        <f>VLOOKUP(AN281,[2]תחזיות!$B$4:$H$1000,5)</f>
        <v>1.2997206500000122E-2</v>
      </c>
      <c r="AM281" s="134">
        <f t="shared" si="239"/>
        <v>1.0831005416666768E-3</v>
      </c>
      <c r="AN281" s="237">
        <v>229</v>
      </c>
      <c r="AO281" s="242">
        <f t="shared" si="253"/>
        <v>0</v>
      </c>
      <c r="AP281" s="242">
        <f t="shared" si="283"/>
        <v>0</v>
      </c>
      <c r="AQ281" s="242">
        <f t="shared" si="16"/>
        <v>0</v>
      </c>
      <c r="AR281" s="242">
        <f t="shared" si="254"/>
        <v>0</v>
      </c>
      <c r="AS281" s="243">
        <f t="shared" si="255"/>
        <v>0</v>
      </c>
      <c r="AT281" s="244"/>
      <c r="AU281" s="241">
        <f t="shared" si="235"/>
        <v>5.7620000000000005E-2</v>
      </c>
      <c r="AV281" s="241">
        <f t="shared" si="256"/>
        <v>4.8016666666666668E-3</v>
      </c>
      <c r="AW281" s="240">
        <f>VLOOKUP(AY281,[2]תחזיות!$B$4:$H$1000,7)</f>
        <v>2.2095251050000205E-2</v>
      </c>
      <c r="AX281" s="134">
        <f t="shared" si="17"/>
        <v>1.8412709208333504E-3</v>
      </c>
      <c r="AY281" s="237">
        <v>229</v>
      </c>
      <c r="AZ281" s="242">
        <f t="shared" si="257"/>
        <v>0</v>
      </c>
      <c r="BA281" s="242">
        <f t="shared" si="284"/>
        <v>0</v>
      </c>
      <c r="BB281" s="242">
        <f t="shared" si="18"/>
        <v>0</v>
      </c>
      <c r="BC281" s="242">
        <f t="shared" si="258"/>
        <v>0</v>
      </c>
      <c r="BD281" s="243">
        <f t="shared" si="259"/>
        <v>0</v>
      </c>
      <c r="BE281" s="245"/>
      <c r="BF281" s="245"/>
      <c r="BG281" s="245"/>
      <c r="BH281" s="240">
        <f>VLOOKUP(BJ281,[2]תחזיות!$B$4:$H$1000,6)</f>
        <v>1.1815642272727382E-2</v>
      </c>
      <c r="BI281" s="134">
        <f t="shared" si="19"/>
        <v>9.8463685606061508E-4</v>
      </c>
      <c r="BJ281" s="237">
        <v>229</v>
      </c>
      <c r="BK281" s="242">
        <f t="shared" si="260"/>
        <v>0</v>
      </c>
      <c r="BL281" s="242">
        <f t="shared" si="285"/>
        <v>0</v>
      </c>
      <c r="BM281" s="242">
        <f t="shared" si="20"/>
        <v>0</v>
      </c>
      <c r="BN281" s="242">
        <f t="shared" si="65"/>
        <v>0</v>
      </c>
      <c r="BO281" s="243">
        <f t="shared" si="261"/>
        <v>0</v>
      </c>
      <c r="BP281" s="245"/>
      <c r="BQ281" s="246">
        <f>VLOOKUP(BT281,[2]תחזיות!$B$4:$E$1000,2)</f>
        <v>4.0994079999999877E-2</v>
      </c>
      <c r="BR281" s="134">
        <f t="shared" si="21"/>
        <v>2.9995066666666566E-3</v>
      </c>
      <c r="BS281" s="3">
        <f t="shared" si="262"/>
        <v>6937</v>
      </c>
      <c r="BT281" s="237">
        <v>229</v>
      </c>
      <c r="BU281" s="238">
        <f t="shared" si="263"/>
        <v>0</v>
      </c>
      <c r="BV281" s="238">
        <f t="shared" si="264"/>
        <v>0</v>
      </c>
      <c r="BW281" s="238">
        <f t="shared" si="22"/>
        <v>0</v>
      </c>
      <c r="BX281" s="238">
        <f t="shared" si="23"/>
        <v>0</v>
      </c>
      <c r="BY281" s="239">
        <f t="shared" si="265"/>
        <v>270766.58881793288</v>
      </c>
      <c r="CA281" s="246">
        <f>VLOOKUP(CD281,[2]תחזיות!$B$4:$E$1000,4)</f>
        <v>5.4112185599999842E-2</v>
      </c>
      <c r="CB281" s="134">
        <f t="shared" si="24"/>
        <v>4.0926821333333203E-3</v>
      </c>
      <c r="CC281" s="3">
        <f t="shared" si="266"/>
        <v>6937</v>
      </c>
      <c r="CD281" s="237">
        <v>229</v>
      </c>
      <c r="CE281" s="238">
        <f t="shared" si="267"/>
        <v>0</v>
      </c>
      <c r="CF281" s="238">
        <f t="shared" si="268"/>
        <v>0</v>
      </c>
      <c r="CG281" s="238">
        <f t="shared" si="25"/>
        <v>0</v>
      </c>
      <c r="CH281" s="238">
        <f t="shared" si="26"/>
        <v>0</v>
      </c>
      <c r="CI281" s="239">
        <f t="shared" si="269"/>
        <v>290809.78716721246</v>
      </c>
      <c r="CJ281" s="1"/>
      <c r="CK281" s="246">
        <f>VLOOKUP(CN281,[2]תחזיות!$B$4:$E$1000,3)</f>
        <v>3.564702608695642E-2</v>
      </c>
      <c r="CL281" s="134">
        <f t="shared" si="27"/>
        <v>2.5539188405797014E-3</v>
      </c>
      <c r="CM281" s="3">
        <f t="shared" si="270"/>
        <v>6937</v>
      </c>
      <c r="CN281" s="237">
        <v>229</v>
      </c>
      <c r="CO281" s="238">
        <f t="shared" si="271"/>
        <v>0</v>
      </c>
      <c r="CP281" s="238">
        <f t="shared" si="286"/>
        <v>0</v>
      </c>
      <c r="CQ281" s="238">
        <f t="shared" si="28"/>
        <v>0</v>
      </c>
      <c r="CR281" s="238">
        <f t="shared" si="29"/>
        <v>0</v>
      </c>
      <c r="CS281" s="239">
        <f t="shared" si="272"/>
        <v>263979.45736549201</v>
      </c>
      <c r="CT281" s="1"/>
      <c r="CU281" s="237">
        <v>229</v>
      </c>
      <c r="CV281" s="238">
        <f t="shared" si="294"/>
        <v>-2.2081768632505995E-10</v>
      </c>
      <c r="CW281" s="238">
        <f t="shared" si="294"/>
        <v>-6.0032829437548958E-14</v>
      </c>
      <c r="CX281" s="238">
        <f t="shared" si="294"/>
        <v>4.5133030889452553E-13</v>
      </c>
      <c r="CY281" s="238">
        <f t="shared" si="294"/>
        <v>-5.1136313833207448E-13</v>
      </c>
      <c r="CZ281" s="238">
        <f t="shared" si="294"/>
        <v>921348.46831176477</v>
      </c>
      <c r="DB281" s="237">
        <v>229</v>
      </c>
      <c r="DC281" s="238">
        <f t="shared" si="295"/>
        <v>-2.2380682798057227E-10</v>
      </c>
      <c r="DD281" s="238">
        <f t="shared" si="295"/>
        <v>0</v>
      </c>
      <c r="DE281" s="238">
        <f t="shared" si="295"/>
        <v>5.1599907562187371E-13</v>
      </c>
      <c r="DF281" s="238">
        <f t="shared" si="295"/>
        <v>-5.1599907562187371E-13</v>
      </c>
      <c r="DG281" s="238">
        <f t="shared" si="295"/>
        <v>944233.29773330991</v>
      </c>
      <c r="DH281" s="247"/>
      <c r="DI281" s="237">
        <v>229</v>
      </c>
      <c r="DJ281" s="238">
        <f t="shared" si="296"/>
        <v>-2.2380682798057227E-10</v>
      </c>
      <c r="DK281" s="238">
        <f t="shared" si="296"/>
        <v>0</v>
      </c>
      <c r="DL281" s="238">
        <f t="shared" si="296"/>
        <v>5.1599907562187371E-13</v>
      </c>
      <c r="DM281" s="238">
        <f t="shared" si="296"/>
        <v>-5.1599907562187371E-13</v>
      </c>
      <c r="DN281" s="238">
        <f t="shared" si="296"/>
        <v>914209.03264594742</v>
      </c>
      <c r="DP281" s="3">
        <f t="shared" si="273"/>
        <v>6937</v>
      </c>
      <c r="DQ281" s="237">
        <v>229</v>
      </c>
      <c r="DR281" s="238">
        <f t="shared" si="274"/>
        <v>0</v>
      </c>
      <c r="DS281" s="238">
        <f t="shared" si="275"/>
        <v>0</v>
      </c>
      <c r="DT281" s="238">
        <f t="shared" si="33"/>
        <v>0</v>
      </c>
      <c r="DU281" s="238">
        <f t="shared" si="276"/>
        <v>0</v>
      </c>
      <c r="DV281" s="239">
        <f t="shared" si="287"/>
        <v>0</v>
      </c>
      <c r="DX281" s="241">
        <f t="shared" si="236"/>
        <v>5.5499999999999994E-2</v>
      </c>
      <c r="DY281" s="241">
        <f t="shared" si="277"/>
        <v>4.6249999999999998E-3</v>
      </c>
      <c r="DZ281" s="237">
        <v>229</v>
      </c>
      <c r="EA281" s="242">
        <f t="shared" si="288"/>
        <v>0</v>
      </c>
      <c r="EB281" s="242">
        <f t="shared" si="289"/>
        <v>0</v>
      </c>
      <c r="EC281" s="242">
        <f t="shared" si="34"/>
        <v>0</v>
      </c>
      <c r="ED281" s="242">
        <f t="shared" si="240"/>
        <v>0</v>
      </c>
      <c r="EE281" s="243">
        <f t="shared" si="278"/>
        <v>0</v>
      </c>
      <c r="EF281" s="248"/>
      <c r="EG281" s="241">
        <f t="shared" si="237"/>
        <v>6.4599999999999991E-2</v>
      </c>
      <c r="EH281" s="241">
        <f t="shared" si="279"/>
        <v>5.3833333333333329E-3</v>
      </c>
      <c r="EI281" s="237">
        <v>229</v>
      </c>
      <c r="EJ281" s="242">
        <f t="shared" si="290"/>
        <v>0</v>
      </c>
      <c r="EK281" s="242">
        <f t="shared" si="291"/>
        <v>0</v>
      </c>
      <c r="EL281" s="242">
        <f t="shared" si="36"/>
        <v>0</v>
      </c>
      <c r="EM281" s="242">
        <f t="shared" si="241"/>
        <v>0</v>
      </c>
      <c r="EN281" s="243">
        <f t="shared" si="280"/>
        <v>0</v>
      </c>
      <c r="EO281" s="248"/>
      <c r="EP281" s="241">
        <f t="shared" si="238"/>
        <v>3.4599999999999999E-2</v>
      </c>
      <c r="EQ281" s="241">
        <f t="shared" si="281"/>
        <v>2.8833333333333332E-3</v>
      </c>
      <c r="ER281" s="237">
        <v>229</v>
      </c>
      <c r="ES281" s="242">
        <f t="shared" si="292"/>
        <v>0</v>
      </c>
      <c r="ET281" s="242">
        <f t="shared" si="293"/>
        <v>0</v>
      </c>
      <c r="EU281" s="242">
        <f t="shared" si="38"/>
        <v>0</v>
      </c>
      <c r="EV281" s="242">
        <f t="shared" si="242"/>
        <v>0</v>
      </c>
      <c r="EW281" s="243">
        <f t="shared" si="282"/>
        <v>0</v>
      </c>
    </row>
    <row r="282" spans="1:153" ht="14.25" customHeight="1" thickBot="1" x14ac:dyDescent="0.25">
      <c r="A282" s="3">
        <f t="shared" si="243"/>
        <v>6968</v>
      </c>
      <c r="B282" s="237">
        <v>230</v>
      </c>
      <c r="C282" s="238">
        <f t="shared" si="244"/>
        <v>-2.2432282705619414E-10</v>
      </c>
      <c r="D282" s="238">
        <f t="shared" si="5"/>
        <v>0</v>
      </c>
      <c r="E282" s="238">
        <f t="shared" si="6"/>
        <v>5.1718874015733521E-13</v>
      </c>
      <c r="F282" s="238">
        <f t="shared" si="7"/>
        <v>-5.1718874015733521E-13</v>
      </c>
      <c r="G282" s="239">
        <f t="shared" si="245"/>
        <v>603887.43406298594</v>
      </c>
      <c r="I282" s="240">
        <f>VLOOKUP(K282,[2]תחזיות!$B$4:$H$1000,5)</f>
        <v>1.2997225000000123E-2</v>
      </c>
      <c r="J282" s="134">
        <f t="shared" si="8"/>
        <v>1.0831020833333435E-3</v>
      </c>
      <c r="K282" s="237">
        <v>230</v>
      </c>
      <c r="L282" s="242">
        <f t="shared" si="246"/>
        <v>3.0571180106701148E-12</v>
      </c>
      <c r="M282" s="242">
        <f t="shared" si="44"/>
        <v>-6.0097851120181147E-14</v>
      </c>
      <c r="N282" s="242">
        <f t="shared" si="9"/>
        <v>-6.4839214701544511E-14</v>
      </c>
      <c r="O282" s="242">
        <f t="shared" si="10"/>
        <v>4.7413635813633697E-15</v>
      </c>
      <c r="P282" s="243">
        <f t="shared" si="247"/>
        <v>46694.445430845924</v>
      </c>
      <c r="Q282" s="244"/>
      <c r="R282" s="240">
        <f>VLOOKUP(T282,[2]תחזיות!$B$4:$H$1000,7)</f>
        <v>2.2095282500000209E-2</v>
      </c>
      <c r="S282" s="134">
        <f t="shared" si="11"/>
        <v>1.841273541666684E-3</v>
      </c>
      <c r="T282" s="237">
        <v>230</v>
      </c>
      <c r="U282" s="242">
        <f t="shared" si="248"/>
        <v>0</v>
      </c>
      <c r="V282" s="242">
        <f t="shared" si="47"/>
        <v>0</v>
      </c>
      <c r="W282" s="242">
        <f t="shared" si="12"/>
        <v>0</v>
      </c>
      <c r="X282" s="242">
        <f t="shared" si="48"/>
        <v>0</v>
      </c>
      <c r="Y282" s="243">
        <f t="shared" si="249"/>
        <v>49536.076503111522</v>
      </c>
      <c r="Z282" s="245"/>
      <c r="AA282" s="240">
        <f>VLOOKUP(AC282,[2]תחזיות!$B$4:$H$1000,6)</f>
        <v>1.1815659090909201E-2</v>
      </c>
      <c r="AB282" s="134">
        <f t="shared" si="13"/>
        <v>9.8463825757576684E-4</v>
      </c>
      <c r="AC282" s="237">
        <v>230</v>
      </c>
      <c r="AD282" s="242">
        <f t="shared" si="250"/>
        <v>0</v>
      </c>
      <c r="AE282" s="242">
        <f t="shared" si="51"/>
        <v>0</v>
      </c>
      <c r="AF282" s="242">
        <f t="shared" si="14"/>
        <v>0</v>
      </c>
      <c r="AG282" s="242">
        <f t="shared" si="52"/>
        <v>0</v>
      </c>
      <c r="AH282" s="243">
        <f t="shared" si="251"/>
        <v>46342.141217469514</v>
      </c>
      <c r="AI282" s="245"/>
      <c r="AJ282" s="241">
        <f t="shared" si="234"/>
        <v>4.8320000000000002E-2</v>
      </c>
      <c r="AK282" s="241">
        <f t="shared" si="252"/>
        <v>4.0266666666666671E-3</v>
      </c>
      <c r="AL282" s="240">
        <f>VLOOKUP(AN282,[2]תחזיות!$B$4:$H$1000,5)</f>
        <v>1.2997225000000123E-2</v>
      </c>
      <c r="AM282" s="134">
        <f t="shared" si="239"/>
        <v>1.0831020833333435E-3</v>
      </c>
      <c r="AN282" s="237">
        <v>230</v>
      </c>
      <c r="AO282" s="242">
        <f t="shared" si="253"/>
        <v>0</v>
      </c>
      <c r="AP282" s="242">
        <f t="shared" si="283"/>
        <v>0</v>
      </c>
      <c r="AQ282" s="242">
        <f t="shared" si="16"/>
        <v>0</v>
      </c>
      <c r="AR282" s="242">
        <f t="shared" si="254"/>
        <v>0</v>
      </c>
      <c r="AS282" s="243">
        <f t="shared" si="255"/>
        <v>0</v>
      </c>
      <c r="AT282" s="244"/>
      <c r="AU282" s="241">
        <f t="shared" si="235"/>
        <v>5.7620000000000005E-2</v>
      </c>
      <c r="AV282" s="241">
        <f t="shared" si="256"/>
        <v>4.8016666666666668E-3</v>
      </c>
      <c r="AW282" s="240">
        <f>VLOOKUP(AY282,[2]תחזיות!$B$4:$H$1000,7)</f>
        <v>2.2095282500000209E-2</v>
      </c>
      <c r="AX282" s="134">
        <f t="shared" si="17"/>
        <v>1.841273541666684E-3</v>
      </c>
      <c r="AY282" s="237">
        <v>230</v>
      </c>
      <c r="AZ282" s="242">
        <f t="shared" si="257"/>
        <v>0</v>
      </c>
      <c r="BA282" s="242">
        <f t="shared" si="284"/>
        <v>0</v>
      </c>
      <c r="BB282" s="242">
        <f t="shared" si="18"/>
        <v>0</v>
      </c>
      <c r="BC282" s="242">
        <f t="shared" si="258"/>
        <v>0</v>
      </c>
      <c r="BD282" s="243">
        <f t="shared" si="259"/>
        <v>0</v>
      </c>
      <c r="BE282" s="245"/>
      <c r="BF282" s="245"/>
      <c r="BG282" s="245"/>
      <c r="BH282" s="240">
        <f>VLOOKUP(BJ282,[2]תחזיות!$B$4:$H$1000,6)</f>
        <v>1.1815659090909201E-2</v>
      </c>
      <c r="BI282" s="134">
        <f t="shared" si="19"/>
        <v>9.8463825757576684E-4</v>
      </c>
      <c r="BJ282" s="237">
        <v>230</v>
      </c>
      <c r="BK282" s="242">
        <f t="shared" si="260"/>
        <v>0</v>
      </c>
      <c r="BL282" s="242">
        <f t="shared" si="285"/>
        <v>0</v>
      </c>
      <c r="BM282" s="242">
        <f t="shared" si="20"/>
        <v>0</v>
      </c>
      <c r="BN282" s="242">
        <f t="shared" si="65"/>
        <v>0</v>
      </c>
      <c r="BO282" s="243">
        <f t="shared" si="261"/>
        <v>0</v>
      </c>
      <c r="BP282" s="245"/>
      <c r="BQ282" s="246">
        <f>VLOOKUP(BT282,[2]תחזיות!$B$4:$E$1000,2)</f>
        <v>4.1062379999999878E-2</v>
      </c>
      <c r="BR282" s="134">
        <f t="shared" si="21"/>
        <v>3.0051983333333233E-3</v>
      </c>
      <c r="BS282" s="3">
        <f t="shared" si="262"/>
        <v>6968</v>
      </c>
      <c r="BT282" s="237">
        <v>230</v>
      </c>
      <c r="BU282" s="238">
        <f t="shared" si="263"/>
        <v>0</v>
      </c>
      <c r="BV282" s="238">
        <f t="shared" si="264"/>
        <v>0</v>
      </c>
      <c r="BW282" s="238">
        <f t="shared" si="22"/>
        <v>0</v>
      </c>
      <c r="BX282" s="238">
        <f t="shared" si="23"/>
        <v>0</v>
      </c>
      <c r="BY282" s="239">
        <f t="shared" si="265"/>
        <v>270766.58881793288</v>
      </c>
      <c r="CA282" s="246">
        <f>VLOOKUP(CD282,[2]תחזיות!$B$4:$E$1000,4)</f>
        <v>5.4202341599999843E-2</v>
      </c>
      <c r="CB282" s="134">
        <f t="shared" si="24"/>
        <v>4.1001951333333201E-3</v>
      </c>
      <c r="CC282" s="3">
        <f t="shared" si="266"/>
        <v>6968</v>
      </c>
      <c r="CD282" s="237">
        <v>230</v>
      </c>
      <c r="CE282" s="238">
        <f t="shared" si="267"/>
        <v>0</v>
      </c>
      <c r="CF282" s="238">
        <f t="shared" si="268"/>
        <v>0</v>
      </c>
      <c r="CG282" s="238">
        <f t="shared" si="25"/>
        <v>0</v>
      </c>
      <c r="CH282" s="238">
        <f t="shared" si="26"/>
        <v>0</v>
      </c>
      <c r="CI282" s="239">
        <f t="shared" si="269"/>
        <v>290809.78716721246</v>
      </c>
      <c r="CJ282" s="1"/>
      <c r="CK282" s="246">
        <f>VLOOKUP(CN282,[2]תחזיות!$B$4:$E$1000,3)</f>
        <v>3.5706417391304243E-2</v>
      </c>
      <c r="CL282" s="134">
        <f t="shared" si="27"/>
        <v>2.55886811594202E-3</v>
      </c>
      <c r="CM282" s="3">
        <f t="shared" si="270"/>
        <v>6968</v>
      </c>
      <c r="CN282" s="237">
        <v>230</v>
      </c>
      <c r="CO282" s="238">
        <f t="shared" si="271"/>
        <v>0</v>
      </c>
      <c r="CP282" s="238">
        <f t="shared" si="286"/>
        <v>0</v>
      </c>
      <c r="CQ282" s="238">
        <f t="shared" si="28"/>
        <v>0</v>
      </c>
      <c r="CR282" s="238">
        <f t="shared" si="29"/>
        <v>0</v>
      </c>
      <c r="CS282" s="239">
        <f t="shared" si="272"/>
        <v>263979.45736549201</v>
      </c>
      <c r="CT282" s="1"/>
      <c r="CU282" s="237">
        <v>230</v>
      </c>
      <c r="CV282" s="238">
        <f t="shared" si="294"/>
        <v>-2.2126570904552404E-10</v>
      </c>
      <c r="CW282" s="238">
        <f t="shared" si="294"/>
        <v>-6.0097851120181147E-14</v>
      </c>
      <c r="CX282" s="238">
        <f t="shared" si="294"/>
        <v>4.5234952545579067E-13</v>
      </c>
      <c r="CY282" s="238">
        <f t="shared" si="294"/>
        <v>-5.1244737657597183E-13</v>
      </c>
      <c r="CZ282" s="238">
        <f t="shared" si="294"/>
        <v>921348.46831176477</v>
      </c>
      <c r="DB282" s="237">
        <v>230</v>
      </c>
      <c r="DC282" s="238">
        <f t="shared" si="295"/>
        <v>-2.2432282705619414E-10</v>
      </c>
      <c r="DD282" s="238">
        <f t="shared" si="295"/>
        <v>0</v>
      </c>
      <c r="DE282" s="238">
        <f t="shared" si="295"/>
        <v>5.1718874015733521E-13</v>
      </c>
      <c r="DF282" s="238">
        <f t="shared" si="295"/>
        <v>-5.1718874015733521E-13</v>
      </c>
      <c r="DG282" s="238">
        <f t="shared" si="295"/>
        <v>944233.29773330991</v>
      </c>
      <c r="DH282" s="247"/>
      <c r="DI282" s="237">
        <v>230</v>
      </c>
      <c r="DJ282" s="238">
        <f t="shared" si="296"/>
        <v>-2.2432282705619414E-10</v>
      </c>
      <c r="DK282" s="238">
        <f t="shared" si="296"/>
        <v>0</v>
      </c>
      <c r="DL282" s="238">
        <f t="shared" si="296"/>
        <v>5.1718874015733521E-13</v>
      </c>
      <c r="DM282" s="238">
        <f t="shared" si="296"/>
        <v>-5.1718874015733521E-13</v>
      </c>
      <c r="DN282" s="238">
        <f t="shared" si="296"/>
        <v>914209.03264594742</v>
      </c>
      <c r="DP282" s="3">
        <f t="shared" si="273"/>
        <v>6968</v>
      </c>
      <c r="DQ282" s="237">
        <v>230</v>
      </c>
      <c r="DR282" s="238">
        <f t="shared" si="274"/>
        <v>0</v>
      </c>
      <c r="DS282" s="238">
        <f t="shared" si="275"/>
        <v>0</v>
      </c>
      <c r="DT282" s="238">
        <f t="shared" si="33"/>
        <v>0</v>
      </c>
      <c r="DU282" s="238">
        <f t="shared" si="276"/>
        <v>0</v>
      </c>
      <c r="DV282" s="239">
        <f t="shared" si="287"/>
        <v>0</v>
      </c>
      <c r="DX282" s="241">
        <f t="shared" si="236"/>
        <v>5.5499999999999994E-2</v>
      </c>
      <c r="DY282" s="241">
        <f t="shared" si="277"/>
        <v>4.6249999999999998E-3</v>
      </c>
      <c r="DZ282" s="237">
        <v>230</v>
      </c>
      <c r="EA282" s="242">
        <f t="shared" si="288"/>
        <v>0</v>
      </c>
      <c r="EB282" s="242">
        <f t="shared" si="289"/>
        <v>0</v>
      </c>
      <c r="EC282" s="242">
        <f t="shared" si="34"/>
        <v>0</v>
      </c>
      <c r="ED282" s="242">
        <f t="shared" si="240"/>
        <v>0</v>
      </c>
      <c r="EE282" s="243">
        <f t="shared" si="278"/>
        <v>0</v>
      </c>
      <c r="EF282" s="248"/>
      <c r="EG282" s="241">
        <f t="shared" si="237"/>
        <v>6.4599999999999991E-2</v>
      </c>
      <c r="EH282" s="241">
        <f t="shared" si="279"/>
        <v>5.3833333333333329E-3</v>
      </c>
      <c r="EI282" s="237">
        <v>230</v>
      </c>
      <c r="EJ282" s="242">
        <f t="shared" si="290"/>
        <v>0</v>
      </c>
      <c r="EK282" s="242">
        <f t="shared" si="291"/>
        <v>0</v>
      </c>
      <c r="EL282" s="242">
        <f t="shared" si="36"/>
        <v>0</v>
      </c>
      <c r="EM282" s="242">
        <f t="shared" si="241"/>
        <v>0</v>
      </c>
      <c r="EN282" s="243">
        <f t="shared" si="280"/>
        <v>0</v>
      </c>
      <c r="EO282" s="248"/>
      <c r="EP282" s="241">
        <f t="shared" si="238"/>
        <v>3.4599999999999999E-2</v>
      </c>
      <c r="EQ282" s="241">
        <f t="shared" si="281"/>
        <v>2.8833333333333332E-3</v>
      </c>
      <c r="ER282" s="237">
        <v>230</v>
      </c>
      <c r="ES282" s="242">
        <f t="shared" si="292"/>
        <v>0</v>
      </c>
      <c r="ET282" s="242">
        <f t="shared" si="293"/>
        <v>0</v>
      </c>
      <c r="EU282" s="242">
        <f t="shared" si="38"/>
        <v>0</v>
      </c>
      <c r="EV282" s="242">
        <f t="shared" si="242"/>
        <v>0</v>
      </c>
      <c r="EW282" s="243">
        <f t="shared" si="282"/>
        <v>0</v>
      </c>
    </row>
    <row r="283" spans="1:153" ht="14.25" customHeight="1" thickBot="1" x14ac:dyDescent="0.25">
      <c r="A283" s="3">
        <f t="shared" si="243"/>
        <v>6999</v>
      </c>
      <c r="B283" s="237">
        <v>231</v>
      </c>
      <c r="C283" s="238">
        <f t="shared" si="244"/>
        <v>-2.2484001579635147E-10</v>
      </c>
      <c r="D283" s="238">
        <f t="shared" si="5"/>
        <v>0</v>
      </c>
      <c r="E283" s="238">
        <f t="shared" si="6"/>
        <v>5.1838114753047572E-13</v>
      </c>
      <c r="F283" s="238">
        <f t="shared" si="7"/>
        <v>-5.1838114753047572E-13</v>
      </c>
      <c r="G283" s="239">
        <f t="shared" si="245"/>
        <v>603887.43406298594</v>
      </c>
      <c r="I283" s="240">
        <f>VLOOKUP(K283,[2]תחזיות!$B$4:$H$1000,5)</f>
        <v>1.2997243500000123E-2</v>
      </c>
      <c r="J283" s="134">
        <f t="shared" si="8"/>
        <v>1.0831036250000103E-3</v>
      </c>
      <c r="K283" s="237">
        <v>231</v>
      </c>
      <c r="L283" s="242">
        <f t="shared" si="246"/>
        <v>3.1253386285595542E-12</v>
      </c>
      <c r="M283" s="242">
        <f t="shared" si="44"/>
        <v>-6.0162943320584148E-14</v>
      </c>
      <c r="N283" s="242">
        <f t="shared" si="9"/>
        <v>-6.5010112026914935E-14</v>
      </c>
      <c r="O283" s="242">
        <f t="shared" si="10"/>
        <v>4.8471687063307875E-15</v>
      </c>
      <c r="P283" s="243">
        <f t="shared" si="247"/>
        <v>46694.445430845924</v>
      </c>
      <c r="Q283" s="244"/>
      <c r="R283" s="240">
        <f>VLOOKUP(T283,[2]תחזיות!$B$4:$H$1000,7)</f>
        <v>2.2095313950000209E-2</v>
      </c>
      <c r="S283" s="134">
        <f t="shared" si="11"/>
        <v>1.8412761625000173E-3</v>
      </c>
      <c r="T283" s="237">
        <v>231</v>
      </c>
      <c r="U283" s="242">
        <f t="shared" si="248"/>
        <v>0</v>
      </c>
      <c r="V283" s="242">
        <f t="shared" si="47"/>
        <v>0</v>
      </c>
      <c r="W283" s="242">
        <f t="shared" si="12"/>
        <v>0</v>
      </c>
      <c r="X283" s="242">
        <f t="shared" si="48"/>
        <v>0</v>
      </c>
      <c r="Y283" s="243">
        <f t="shared" si="249"/>
        <v>49536.076503111522</v>
      </c>
      <c r="Z283" s="245"/>
      <c r="AA283" s="240">
        <f>VLOOKUP(AC283,[2]תחזיות!$B$4:$H$1000,6)</f>
        <v>1.1815675909091021E-2</v>
      </c>
      <c r="AB283" s="134">
        <f t="shared" si="13"/>
        <v>9.8463965909091839E-4</v>
      </c>
      <c r="AC283" s="237">
        <v>231</v>
      </c>
      <c r="AD283" s="242">
        <f t="shared" si="250"/>
        <v>0</v>
      </c>
      <c r="AE283" s="242">
        <f t="shared" si="51"/>
        <v>0</v>
      </c>
      <c r="AF283" s="242">
        <f t="shared" si="14"/>
        <v>0</v>
      </c>
      <c r="AG283" s="242">
        <f t="shared" si="52"/>
        <v>0</v>
      </c>
      <c r="AH283" s="243">
        <f t="shared" si="251"/>
        <v>46342.141217469514</v>
      </c>
      <c r="AI283" s="245"/>
      <c r="AJ283" s="241">
        <f t="shared" si="234"/>
        <v>4.8320000000000002E-2</v>
      </c>
      <c r="AK283" s="241">
        <f t="shared" si="252"/>
        <v>4.0266666666666671E-3</v>
      </c>
      <c r="AL283" s="240">
        <f>VLOOKUP(AN283,[2]תחזיות!$B$4:$H$1000,5)</f>
        <v>1.2997243500000123E-2</v>
      </c>
      <c r="AM283" s="134">
        <f t="shared" si="239"/>
        <v>1.0831036250000103E-3</v>
      </c>
      <c r="AN283" s="237">
        <v>231</v>
      </c>
      <c r="AO283" s="242">
        <f t="shared" si="253"/>
        <v>0</v>
      </c>
      <c r="AP283" s="242">
        <f t="shared" si="283"/>
        <v>0</v>
      </c>
      <c r="AQ283" s="242">
        <f t="shared" si="16"/>
        <v>0</v>
      </c>
      <c r="AR283" s="242">
        <f t="shared" si="254"/>
        <v>0</v>
      </c>
      <c r="AS283" s="243">
        <f t="shared" si="255"/>
        <v>0</v>
      </c>
      <c r="AT283" s="244"/>
      <c r="AU283" s="241">
        <f t="shared" si="235"/>
        <v>5.7620000000000005E-2</v>
      </c>
      <c r="AV283" s="241">
        <f t="shared" si="256"/>
        <v>4.8016666666666668E-3</v>
      </c>
      <c r="AW283" s="240">
        <f>VLOOKUP(AY283,[2]תחזיות!$B$4:$H$1000,7)</f>
        <v>2.2095313950000209E-2</v>
      </c>
      <c r="AX283" s="134">
        <f t="shared" si="17"/>
        <v>1.8412761625000173E-3</v>
      </c>
      <c r="AY283" s="237">
        <v>231</v>
      </c>
      <c r="AZ283" s="242">
        <f t="shared" si="257"/>
        <v>0</v>
      </c>
      <c r="BA283" s="242">
        <f t="shared" si="284"/>
        <v>0</v>
      </c>
      <c r="BB283" s="242">
        <f t="shared" si="18"/>
        <v>0</v>
      </c>
      <c r="BC283" s="242">
        <f t="shared" si="258"/>
        <v>0</v>
      </c>
      <c r="BD283" s="243">
        <f t="shared" si="259"/>
        <v>0</v>
      </c>
      <c r="BE283" s="245"/>
      <c r="BF283" s="245"/>
      <c r="BG283" s="245"/>
      <c r="BH283" s="240">
        <f>VLOOKUP(BJ283,[2]תחזיות!$B$4:$H$1000,6)</f>
        <v>1.1815675909091021E-2</v>
      </c>
      <c r="BI283" s="134">
        <f t="shared" si="19"/>
        <v>9.8463965909091839E-4</v>
      </c>
      <c r="BJ283" s="237">
        <v>231</v>
      </c>
      <c r="BK283" s="242">
        <f t="shared" si="260"/>
        <v>0</v>
      </c>
      <c r="BL283" s="242">
        <f t="shared" si="285"/>
        <v>0</v>
      </c>
      <c r="BM283" s="242">
        <f t="shared" si="20"/>
        <v>0</v>
      </c>
      <c r="BN283" s="242">
        <f t="shared" si="65"/>
        <v>0</v>
      </c>
      <c r="BO283" s="243">
        <f t="shared" si="261"/>
        <v>0</v>
      </c>
      <c r="BP283" s="245"/>
      <c r="BQ283" s="246">
        <f>VLOOKUP(BT283,[2]תחזיות!$B$4:$E$1000,2)</f>
        <v>4.1130679999999878E-2</v>
      </c>
      <c r="BR283" s="134">
        <f t="shared" si="21"/>
        <v>3.01088999999999E-3</v>
      </c>
      <c r="BS283" s="3">
        <f t="shared" si="262"/>
        <v>6999</v>
      </c>
      <c r="BT283" s="237">
        <v>231</v>
      </c>
      <c r="BU283" s="238">
        <f t="shared" si="263"/>
        <v>0</v>
      </c>
      <c r="BV283" s="238">
        <f t="shared" si="264"/>
        <v>0</v>
      </c>
      <c r="BW283" s="238">
        <f t="shared" si="22"/>
        <v>0</v>
      </c>
      <c r="BX283" s="238">
        <f t="shared" si="23"/>
        <v>0</v>
      </c>
      <c r="BY283" s="239">
        <f t="shared" si="265"/>
        <v>270766.58881793288</v>
      </c>
      <c r="CA283" s="246">
        <f>VLOOKUP(CD283,[2]תחזיות!$B$4:$E$1000,4)</f>
        <v>5.4292497599999844E-2</v>
      </c>
      <c r="CB283" s="134">
        <f t="shared" si="24"/>
        <v>4.1077081333333208E-3</v>
      </c>
      <c r="CC283" s="3">
        <f t="shared" si="266"/>
        <v>6999</v>
      </c>
      <c r="CD283" s="237">
        <v>231</v>
      </c>
      <c r="CE283" s="238">
        <f t="shared" si="267"/>
        <v>0</v>
      </c>
      <c r="CF283" s="238">
        <f t="shared" si="268"/>
        <v>0</v>
      </c>
      <c r="CG283" s="238">
        <f t="shared" si="25"/>
        <v>0</v>
      </c>
      <c r="CH283" s="238">
        <f t="shared" si="26"/>
        <v>0</v>
      </c>
      <c r="CI283" s="239">
        <f t="shared" si="269"/>
        <v>290809.78716721246</v>
      </c>
      <c r="CJ283" s="1"/>
      <c r="CK283" s="246">
        <f>VLOOKUP(CN283,[2]תחזיות!$B$4:$E$1000,3)</f>
        <v>3.5765808695652074E-2</v>
      </c>
      <c r="CL283" s="134">
        <f t="shared" si="27"/>
        <v>2.5638173913043395E-3</v>
      </c>
      <c r="CM283" s="3">
        <f t="shared" si="270"/>
        <v>6999</v>
      </c>
      <c r="CN283" s="237">
        <v>231</v>
      </c>
      <c r="CO283" s="238">
        <f t="shared" si="271"/>
        <v>0</v>
      </c>
      <c r="CP283" s="238">
        <f t="shared" si="286"/>
        <v>0</v>
      </c>
      <c r="CQ283" s="238">
        <f t="shared" si="28"/>
        <v>0</v>
      </c>
      <c r="CR283" s="238">
        <f t="shared" si="29"/>
        <v>0</v>
      </c>
      <c r="CS283" s="239">
        <f t="shared" si="272"/>
        <v>263979.45736549201</v>
      </c>
      <c r="CT283" s="1"/>
      <c r="CU283" s="237">
        <v>231</v>
      </c>
      <c r="CV283" s="238">
        <f t="shared" si="294"/>
        <v>-2.2171467716779191E-10</v>
      </c>
      <c r="CW283" s="238">
        <f t="shared" si="294"/>
        <v>-6.0162943320584148E-14</v>
      </c>
      <c r="CX283" s="238">
        <f t="shared" si="294"/>
        <v>4.5337103550356078E-13</v>
      </c>
      <c r="CY283" s="238">
        <f t="shared" si="294"/>
        <v>-5.1353397882414494E-13</v>
      </c>
      <c r="CZ283" s="238">
        <f t="shared" si="294"/>
        <v>921348.46831176477</v>
      </c>
      <c r="DB283" s="237">
        <v>231</v>
      </c>
      <c r="DC283" s="238">
        <f t="shared" si="295"/>
        <v>-2.2484001579635147E-10</v>
      </c>
      <c r="DD283" s="238">
        <f t="shared" si="295"/>
        <v>0</v>
      </c>
      <c r="DE283" s="238">
        <f t="shared" si="295"/>
        <v>5.1838114753047572E-13</v>
      </c>
      <c r="DF283" s="238">
        <f t="shared" si="295"/>
        <v>-5.1838114753047572E-13</v>
      </c>
      <c r="DG283" s="238">
        <f t="shared" si="295"/>
        <v>944233.29773330991</v>
      </c>
      <c r="DH283" s="247"/>
      <c r="DI283" s="237">
        <v>231</v>
      </c>
      <c r="DJ283" s="238">
        <f t="shared" si="296"/>
        <v>-2.2484001579635147E-10</v>
      </c>
      <c r="DK283" s="238">
        <f t="shared" si="296"/>
        <v>0</v>
      </c>
      <c r="DL283" s="238">
        <f t="shared" si="296"/>
        <v>5.1838114753047572E-13</v>
      </c>
      <c r="DM283" s="238">
        <f t="shared" si="296"/>
        <v>-5.1838114753047572E-13</v>
      </c>
      <c r="DN283" s="238">
        <f t="shared" si="296"/>
        <v>914209.03264594742</v>
      </c>
      <c r="DP283" s="3">
        <f t="shared" si="273"/>
        <v>6999</v>
      </c>
      <c r="DQ283" s="237">
        <v>231</v>
      </c>
      <c r="DR283" s="238">
        <f t="shared" si="274"/>
        <v>0</v>
      </c>
      <c r="DS283" s="238">
        <f t="shared" si="275"/>
        <v>0</v>
      </c>
      <c r="DT283" s="238">
        <f t="shared" si="33"/>
        <v>0</v>
      </c>
      <c r="DU283" s="238">
        <f t="shared" si="276"/>
        <v>0</v>
      </c>
      <c r="DV283" s="239">
        <f t="shared" si="287"/>
        <v>0</v>
      </c>
      <c r="DX283" s="241">
        <f t="shared" si="236"/>
        <v>5.5499999999999994E-2</v>
      </c>
      <c r="DY283" s="241">
        <f t="shared" si="277"/>
        <v>4.6249999999999998E-3</v>
      </c>
      <c r="DZ283" s="237">
        <v>231</v>
      </c>
      <c r="EA283" s="242">
        <f t="shared" si="288"/>
        <v>0</v>
      </c>
      <c r="EB283" s="242">
        <f t="shared" si="289"/>
        <v>0</v>
      </c>
      <c r="EC283" s="242">
        <f t="shared" si="34"/>
        <v>0</v>
      </c>
      <c r="ED283" s="242">
        <f t="shared" si="240"/>
        <v>0</v>
      </c>
      <c r="EE283" s="243">
        <f t="shared" si="278"/>
        <v>0</v>
      </c>
      <c r="EF283" s="248"/>
      <c r="EG283" s="241">
        <f t="shared" si="237"/>
        <v>6.4599999999999991E-2</v>
      </c>
      <c r="EH283" s="241">
        <f t="shared" si="279"/>
        <v>5.3833333333333329E-3</v>
      </c>
      <c r="EI283" s="237">
        <v>231</v>
      </c>
      <c r="EJ283" s="242">
        <f t="shared" si="290"/>
        <v>0</v>
      </c>
      <c r="EK283" s="242">
        <f t="shared" si="291"/>
        <v>0</v>
      </c>
      <c r="EL283" s="242">
        <f t="shared" si="36"/>
        <v>0</v>
      </c>
      <c r="EM283" s="242">
        <f t="shared" si="241"/>
        <v>0</v>
      </c>
      <c r="EN283" s="243">
        <f t="shared" si="280"/>
        <v>0</v>
      </c>
      <c r="EO283" s="248"/>
      <c r="EP283" s="241">
        <f t="shared" si="238"/>
        <v>3.4599999999999999E-2</v>
      </c>
      <c r="EQ283" s="241">
        <f t="shared" si="281"/>
        <v>2.8833333333333332E-3</v>
      </c>
      <c r="ER283" s="237">
        <v>231</v>
      </c>
      <c r="ES283" s="242">
        <f t="shared" si="292"/>
        <v>0</v>
      </c>
      <c r="ET283" s="242">
        <f t="shared" si="293"/>
        <v>0</v>
      </c>
      <c r="EU283" s="242">
        <f t="shared" si="38"/>
        <v>0</v>
      </c>
      <c r="EV283" s="242">
        <f t="shared" si="242"/>
        <v>0</v>
      </c>
      <c r="EW283" s="243">
        <f t="shared" si="282"/>
        <v>0</v>
      </c>
    </row>
    <row r="284" spans="1:153" ht="14.25" customHeight="1" thickBot="1" x14ac:dyDescent="0.25">
      <c r="A284" s="3">
        <f t="shared" si="243"/>
        <v>7027</v>
      </c>
      <c r="B284" s="237">
        <v>232</v>
      </c>
      <c r="C284" s="238">
        <f t="shared" si="244"/>
        <v>-2.2535839694388196E-10</v>
      </c>
      <c r="D284" s="238">
        <f t="shared" si="5"/>
        <v>0</v>
      </c>
      <c r="E284" s="238">
        <f t="shared" si="6"/>
        <v>5.1957630406505985E-13</v>
      </c>
      <c r="F284" s="238">
        <f t="shared" si="7"/>
        <v>-5.1957630406505985E-13</v>
      </c>
      <c r="G284" s="239">
        <f t="shared" si="245"/>
        <v>603887.43406298594</v>
      </c>
      <c r="I284" s="240">
        <f>VLOOKUP(K284,[2]תחזיות!$B$4:$H$1000,5)</f>
        <v>1.2997262000000124E-2</v>
      </c>
      <c r="J284" s="134">
        <f t="shared" si="8"/>
        <v>1.083105166666677E-3</v>
      </c>
      <c r="K284" s="237">
        <v>232</v>
      </c>
      <c r="L284" s="242">
        <f t="shared" si="246"/>
        <v>3.1938042237908667E-12</v>
      </c>
      <c r="M284" s="242">
        <f t="shared" si="44"/>
        <v>-6.0228106115336538E-14</v>
      </c>
      <c r="N284" s="242">
        <f t="shared" si="9"/>
        <v>-6.5181459888345519E-14</v>
      </c>
      <c r="O284" s="242">
        <f t="shared" si="10"/>
        <v>4.9533537730089798E-15</v>
      </c>
      <c r="P284" s="243">
        <f t="shared" si="247"/>
        <v>46694.445430845924</v>
      </c>
      <c r="Q284" s="244"/>
      <c r="R284" s="240">
        <f>VLOOKUP(T284,[2]תחזיות!$B$4:$H$1000,7)</f>
        <v>2.2095345400000209E-2</v>
      </c>
      <c r="S284" s="134">
        <f t="shared" si="11"/>
        <v>1.8412787833333507E-3</v>
      </c>
      <c r="T284" s="237">
        <v>232</v>
      </c>
      <c r="U284" s="242">
        <f t="shared" si="248"/>
        <v>0</v>
      </c>
      <c r="V284" s="242">
        <f t="shared" si="47"/>
        <v>0</v>
      </c>
      <c r="W284" s="242">
        <f t="shared" si="12"/>
        <v>0</v>
      </c>
      <c r="X284" s="242">
        <f t="shared" si="48"/>
        <v>0</v>
      </c>
      <c r="Y284" s="243">
        <f t="shared" si="249"/>
        <v>49536.076503111522</v>
      </c>
      <c r="Z284" s="245"/>
      <c r="AA284" s="240">
        <f>VLOOKUP(AC284,[2]תחזיות!$B$4:$H$1000,6)</f>
        <v>1.1815692727272838E-2</v>
      </c>
      <c r="AB284" s="134">
        <f t="shared" si="13"/>
        <v>9.8464106060606993E-4</v>
      </c>
      <c r="AC284" s="237">
        <v>232</v>
      </c>
      <c r="AD284" s="242">
        <f t="shared" si="250"/>
        <v>0</v>
      </c>
      <c r="AE284" s="242">
        <f t="shared" si="51"/>
        <v>0</v>
      </c>
      <c r="AF284" s="242">
        <f t="shared" si="14"/>
        <v>0</v>
      </c>
      <c r="AG284" s="242">
        <f t="shared" si="52"/>
        <v>0</v>
      </c>
      <c r="AH284" s="243">
        <f t="shared" si="251"/>
        <v>46342.141217469514</v>
      </c>
      <c r="AI284" s="245"/>
      <c r="AJ284" s="241">
        <f t="shared" si="234"/>
        <v>4.8320000000000002E-2</v>
      </c>
      <c r="AK284" s="241">
        <f t="shared" si="252"/>
        <v>4.0266666666666671E-3</v>
      </c>
      <c r="AL284" s="240">
        <f>VLOOKUP(AN284,[2]תחזיות!$B$4:$H$1000,5)</f>
        <v>1.2997262000000124E-2</v>
      </c>
      <c r="AM284" s="134">
        <f t="shared" si="239"/>
        <v>1.083105166666677E-3</v>
      </c>
      <c r="AN284" s="237">
        <v>232</v>
      </c>
      <c r="AO284" s="242">
        <f t="shared" si="253"/>
        <v>0</v>
      </c>
      <c r="AP284" s="242">
        <f t="shared" si="283"/>
        <v>0</v>
      </c>
      <c r="AQ284" s="242">
        <f t="shared" si="16"/>
        <v>0</v>
      </c>
      <c r="AR284" s="242">
        <f t="shared" si="254"/>
        <v>0</v>
      </c>
      <c r="AS284" s="243">
        <f t="shared" si="255"/>
        <v>0</v>
      </c>
      <c r="AT284" s="244"/>
      <c r="AU284" s="241">
        <f t="shared" si="235"/>
        <v>5.7620000000000005E-2</v>
      </c>
      <c r="AV284" s="241">
        <f t="shared" si="256"/>
        <v>4.8016666666666668E-3</v>
      </c>
      <c r="AW284" s="240">
        <f>VLOOKUP(AY284,[2]תחזיות!$B$4:$H$1000,7)</f>
        <v>2.2095345400000209E-2</v>
      </c>
      <c r="AX284" s="134">
        <f t="shared" si="17"/>
        <v>1.8412787833333507E-3</v>
      </c>
      <c r="AY284" s="237">
        <v>232</v>
      </c>
      <c r="AZ284" s="242">
        <f t="shared" si="257"/>
        <v>0</v>
      </c>
      <c r="BA284" s="242">
        <f t="shared" si="284"/>
        <v>0</v>
      </c>
      <c r="BB284" s="242">
        <f t="shared" si="18"/>
        <v>0</v>
      </c>
      <c r="BC284" s="242">
        <f t="shared" si="258"/>
        <v>0</v>
      </c>
      <c r="BD284" s="243">
        <f t="shared" si="259"/>
        <v>0</v>
      </c>
      <c r="BE284" s="245"/>
      <c r="BF284" s="245"/>
      <c r="BG284" s="245"/>
      <c r="BH284" s="240">
        <f>VLOOKUP(BJ284,[2]תחזיות!$B$4:$H$1000,6)</f>
        <v>1.1815692727272838E-2</v>
      </c>
      <c r="BI284" s="134">
        <f t="shared" si="19"/>
        <v>9.8464106060606993E-4</v>
      </c>
      <c r="BJ284" s="237">
        <v>232</v>
      </c>
      <c r="BK284" s="242">
        <f t="shared" si="260"/>
        <v>0</v>
      </c>
      <c r="BL284" s="242">
        <f t="shared" si="285"/>
        <v>0</v>
      </c>
      <c r="BM284" s="242">
        <f t="shared" si="20"/>
        <v>0</v>
      </c>
      <c r="BN284" s="242">
        <f t="shared" si="65"/>
        <v>0</v>
      </c>
      <c r="BO284" s="243">
        <f t="shared" si="261"/>
        <v>0</v>
      </c>
      <c r="BP284" s="245"/>
      <c r="BQ284" s="246">
        <f>VLOOKUP(BT284,[2]תחזיות!$B$4:$E$1000,2)</f>
        <v>4.1198979999999878E-2</v>
      </c>
      <c r="BR284" s="134">
        <f t="shared" si="21"/>
        <v>3.0165816666666567E-3</v>
      </c>
      <c r="BS284" s="3">
        <f t="shared" si="262"/>
        <v>7027</v>
      </c>
      <c r="BT284" s="237">
        <v>232</v>
      </c>
      <c r="BU284" s="238">
        <f t="shared" si="263"/>
        <v>0</v>
      </c>
      <c r="BV284" s="238">
        <f t="shared" si="264"/>
        <v>0</v>
      </c>
      <c r="BW284" s="238">
        <f t="shared" si="22"/>
        <v>0</v>
      </c>
      <c r="BX284" s="238">
        <f t="shared" si="23"/>
        <v>0</v>
      </c>
      <c r="BY284" s="239">
        <f t="shared" si="265"/>
        <v>270766.58881793288</v>
      </c>
      <c r="CA284" s="246">
        <f>VLOOKUP(CD284,[2]תחזיות!$B$4:$E$1000,4)</f>
        <v>5.4382653599999844E-2</v>
      </c>
      <c r="CB284" s="134">
        <f t="shared" si="24"/>
        <v>4.1152211333333206E-3</v>
      </c>
      <c r="CC284" s="3">
        <f t="shared" si="266"/>
        <v>7027</v>
      </c>
      <c r="CD284" s="237">
        <v>232</v>
      </c>
      <c r="CE284" s="238">
        <f t="shared" si="267"/>
        <v>0</v>
      </c>
      <c r="CF284" s="238">
        <f t="shared" si="268"/>
        <v>0</v>
      </c>
      <c r="CG284" s="238">
        <f t="shared" si="25"/>
        <v>0</v>
      </c>
      <c r="CH284" s="238">
        <f t="shared" si="26"/>
        <v>0</v>
      </c>
      <c r="CI284" s="239">
        <f t="shared" si="269"/>
        <v>290809.78716721246</v>
      </c>
      <c r="CJ284" s="1"/>
      <c r="CK284" s="246">
        <f>VLOOKUP(CN284,[2]תחזיות!$B$4:$E$1000,3)</f>
        <v>3.5825199999999897E-2</v>
      </c>
      <c r="CL284" s="134">
        <f t="shared" si="27"/>
        <v>2.5687666666666582E-3</v>
      </c>
      <c r="CM284" s="3">
        <f t="shared" si="270"/>
        <v>7027</v>
      </c>
      <c r="CN284" s="237">
        <v>232</v>
      </c>
      <c r="CO284" s="238">
        <f t="shared" si="271"/>
        <v>0</v>
      </c>
      <c r="CP284" s="238">
        <f t="shared" si="286"/>
        <v>0</v>
      </c>
      <c r="CQ284" s="238">
        <f t="shared" si="28"/>
        <v>0</v>
      </c>
      <c r="CR284" s="238">
        <f t="shared" si="29"/>
        <v>0</v>
      </c>
      <c r="CS284" s="239">
        <f t="shared" si="272"/>
        <v>263979.45736549201</v>
      </c>
      <c r="CT284" s="1"/>
      <c r="CU284" s="237">
        <v>232</v>
      </c>
      <c r="CV284" s="238">
        <f t="shared" si="294"/>
        <v>-2.221645927200911E-10</v>
      </c>
      <c r="CW284" s="238">
        <f t="shared" si="294"/>
        <v>-6.0228106115336538E-14</v>
      </c>
      <c r="CX284" s="238">
        <f t="shared" si="294"/>
        <v>4.5439484417671434E-13</v>
      </c>
      <c r="CY284" s="238">
        <f t="shared" si="294"/>
        <v>-5.1462295029205087E-13</v>
      </c>
      <c r="CZ284" s="238">
        <f t="shared" si="294"/>
        <v>921348.46831176477</v>
      </c>
      <c r="DB284" s="237">
        <v>232</v>
      </c>
      <c r="DC284" s="238">
        <f t="shared" si="295"/>
        <v>-2.2535839694388196E-10</v>
      </c>
      <c r="DD284" s="238">
        <f t="shared" si="295"/>
        <v>0</v>
      </c>
      <c r="DE284" s="238">
        <f t="shared" si="295"/>
        <v>5.1957630406505985E-13</v>
      </c>
      <c r="DF284" s="238">
        <f t="shared" si="295"/>
        <v>-5.1957630406505985E-13</v>
      </c>
      <c r="DG284" s="238">
        <f t="shared" si="295"/>
        <v>944233.29773330991</v>
      </c>
      <c r="DH284" s="247"/>
      <c r="DI284" s="237">
        <v>232</v>
      </c>
      <c r="DJ284" s="238">
        <f t="shared" si="296"/>
        <v>-2.2535839694388196E-10</v>
      </c>
      <c r="DK284" s="238">
        <f t="shared" si="296"/>
        <v>0</v>
      </c>
      <c r="DL284" s="238">
        <f t="shared" si="296"/>
        <v>5.1957630406505985E-13</v>
      </c>
      <c r="DM284" s="238">
        <f t="shared" si="296"/>
        <v>-5.1957630406505985E-13</v>
      </c>
      <c r="DN284" s="238">
        <f t="shared" si="296"/>
        <v>914209.03264594742</v>
      </c>
      <c r="DP284" s="3">
        <f t="shared" si="273"/>
        <v>7027</v>
      </c>
      <c r="DQ284" s="237">
        <v>232</v>
      </c>
      <c r="DR284" s="238">
        <f t="shared" si="274"/>
        <v>0</v>
      </c>
      <c r="DS284" s="238">
        <f t="shared" si="275"/>
        <v>0</v>
      </c>
      <c r="DT284" s="238">
        <f t="shared" si="33"/>
        <v>0</v>
      </c>
      <c r="DU284" s="238">
        <f t="shared" si="276"/>
        <v>0</v>
      </c>
      <c r="DV284" s="239">
        <f t="shared" si="287"/>
        <v>0</v>
      </c>
      <c r="DX284" s="241">
        <f t="shared" si="236"/>
        <v>5.5499999999999994E-2</v>
      </c>
      <c r="DY284" s="241">
        <f t="shared" si="277"/>
        <v>4.6249999999999998E-3</v>
      </c>
      <c r="DZ284" s="237">
        <v>232</v>
      </c>
      <c r="EA284" s="242">
        <f t="shared" si="288"/>
        <v>0</v>
      </c>
      <c r="EB284" s="242">
        <f t="shared" si="289"/>
        <v>0</v>
      </c>
      <c r="EC284" s="242">
        <f t="shared" si="34"/>
        <v>0</v>
      </c>
      <c r="ED284" s="242">
        <f t="shared" si="240"/>
        <v>0</v>
      </c>
      <c r="EE284" s="243">
        <f t="shared" si="278"/>
        <v>0</v>
      </c>
      <c r="EF284" s="248"/>
      <c r="EG284" s="241">
        <f t="shared" si="237"/>
        <v>6.4599999999999991E-2</v>
      </c>
      <c r="EH284" s="241">
        <f t="shared" si="279"/>
        <v>5.3833333333333329E-3</v>
      </c>
      <c r="EI284" s="237">
        <v>232</v>
      </c>
      <c r="EJ284" s="242">
        <f t="shared" si="290"/>
        <v>0</v>
      </c>
      <c r="EK284" s="242">
        <f t="shared" si="291"/>
        <v>0</v>
      </c>
      <c r="EL284" s="242">
        <f t="shared" si="36"/>
        <v>0</v>
      </c>
      <c r="EM284" s="242">
        <f t="shared" si="241"/>
        <v>0</v>
      </c>
      <c r="EN284" s="243">
        <f t="shared" si="280"/>
        <v>0</v>
      </c>
      <c r="EO284" s="248"/>
      <c r="EP284" s="241">
        <f t="shared" si="238"/>
        <v>3.4599999999999999E-2</v>
      </c>
      <c r="EQ284" s="241">
        <f t="shared" si="281"/>
        <v>2.8833333333333332E-3</v>
      </c>
      <c r="ER284" s="237">
        <v>232</v>
      </c>
      <c r="ES284" s="242">
        <f t="shared" si="292"/>
        <v>0</v>
      </c>
      <c r="ET284" s="242">
        <f t="shared" si="293"/>
        <v>0</v>
      </c>
      <c r="EU284" s="242">
        <f t="shared" si="38"/>
        <v>0</v>
      </c>
      <c r="EV284" s="242">
        <f t="shared" si="242"/>
        <v>0</v>
      </c>
      <c r="EW284" s="243">
        <f t="shared" si="282"/>
        <v>0</v>
      </c>
    </row>
    <row r="285" spans="1:153" ht="14.25" customHeight="1" thickBot="1" x14ac:dyDescent="0.25">
      <c r="A285" s="3">
        <f t="shared" si="243"/>
        <v>7058</v>
      </c>
      <c r="B285" s="237">
        <v>233</v>
      </c>
      <c r="C285" s="238">
        <f t="shared" si="244"/>
        <v>-2.2587797324794701E-10</v>
      </c>
      <c r="D285" s="238">
        <f t="shared" si="5"/>
        <v>0</v>
      </c>
      <c r="E285" s="238">
        <f t="shared" si="6"/>
        <v>5.2077421609943213E-13</v>
      </c>
      <c r="F285" s="238">
        <f t="shared" si="7"/>
        <v>-5.2077421609943213E-13</v>
      </c>
      <c r="G285" s="239">
        <f t="shared" si="245"/>
        <v>603887.43406298594</v>
      </c>
      <c r="I285" s="240">
        <f>VLOOKUP(K285,[2]תחזיות!$B$4:$H$1000,5)</f>
        <v>1.2997280500000125E-2</v>
      </c>
      <c r="J285" s="134">
        <f t="shared" si="8"/>
        <v>1.0831067083333437E-3</v>
      </c>
      <c r="K285" s="237">
        <v>233</v>
      </c>
      <c r="L285" s="242">
        <f t="shared" si="246"/>
        <v>3.2625155129355679E-12</v>
      </c>
      <c r="M285" s="242">
        <f t="shared" si="44"/>
        <v>-6.0293339581100274E-14</v>
      </c>
      <c r="N285" s="242">
        <f t="shared" si="9"/>
        <v>-6.5353259473847561E-14</v>
      </c>
      <c r="O285" s="242">
        <f t="shared" si="10"/>
        <v>5.0599198927472898E-15</v>
      </c>
      <c r="P285" s="243">
        <f t="shared" si="247"/>
        <v>46694.445430845924</v>
      </c>
      <c r="Q285" s="244"/>
      <c r="R285" s="240">
        <f>VLOOKUP(T285,[2]תחזיות!$B$4:$H$1000,7)</f>
        <v>2.2095376850000212E-2</v>
      </c>
      <c r="S285" s="134">
        <f t="shared" si="11"/>
        <v>1.8412814041666844E-3</v>
      </c>
      <c r="T285" s="237">
        <v>233</v>
      </c>
      <c r="U285" s="242">
        <f t="shared" si="248"/>
        <v>0</v>
      </c>
      <c r="V285" s="242">
        <f t="shared" si="47"/>
        <v>0</v>
      </c>
      <c r="W285" s="242">
        <f t="shared" si="12"/>
        <v>0</v>
      </c>
      <c r="X285" s="242">
        <f t="shared" si="48"/>
        <v>0</v>
      </c>
      <c r="Y285" s="243">
        <f t="shared" si="249"/>
        <v>49536.076503111522</v>
      </c>
      <c r="Z285" s="245"/>
      <c r="AA285" s="240">
        <f>VLOOKUP(AC285,[2]תחזיות!$B$4:$H$1000,6)</f>
        <v>1.1815709545454658E-2</v>
      </c>
      <c r="AB285" s="134">
        <f t="shared" si="13"/>
        <v>9.8464246212122148E-4</v>
      </c>
      <c r="AC285" s="237">
        <v>233</v>
      </c>
      <c r="AD285" s="242">
        <f t="shared" si="250"/>
        <v>0</v>
      </c>
      <c r="AE285" s="242">
        <f t="shared" si="51"/>
        <v>0</v>
      </c>
      <c r="AF285" s="242">
        <f t="shared" si="14"/>
        <v>0</v>
      </c>
      <c r="AG285" s="242">
        <f t="shared" si="52"/>
        <v>0</v>
      </c>
      <c r="AH285" s="243">
        <f t="shared" si="251"/>
        <v>46342.141217469514</v>
      </c>
      <c r="AI285" s="245"/>
      <c r="AJ285" s="241">
        <f t="shared" si="234"/>
        <v>4.8320000000000002E-2</v>
      </c>
      <c r="AK285" s="241">
        <f t="shared" si="252"/>
        <v>4.0266666666666671E-3</v>
      </c>
      <c r="AL285" s="240">
        <f>VLOOKUP(AN285,[2]תחזיות!$B$4:$H$1000,5)</f>
        <v>1.2997280500000125E-2</v>
      </c>
      <c r="AM285" s="134">
        <f t="shared" si="239"/>
        <v>1.0831067083333437E-3</v>
      </c>
      <c r="AN285" s="237">
        <v>233</v>
      </c>
      <c r="AO285" s="242">
        <f t="shared" si="253"/>
        <v>0</v>
      </c>
      <c r="AP285" s="242">
        <f t="shared" si="283"/>
        <v>0</v>
      </c>
      <c r="AQ285" s="242">
        <f t="shared" si="16"/>
        <v>0</v>
      </c>
      <c r="AR285" s="242">
        <f t="shared" si="254"/>
        <v>0</v>
      </c>
      <c r="AS285" s="243">
        <f t="shared" si="255"/>
        <v>0</v>
      </c>
      <c r="AT285" s="244"/>
      <c r="AU285" s="241">
        <f t="shared" si="235"/>
        <v>5.7620000000000005E-2</v>
      </c>
      <c r="AV285" s="241">
        <f t="shared" si="256"/>
        <v>4.8016666666666668E-3</v>
      </c>
      <c r="AW285" s="240">
        <f>VLOOKUP(AY285,[2]תחזיות!$B$4:$H$1000,7)</f>
        <v>2.2095376850000212E-2</v>
      </c>
      <c r="AX285" s="134">
        <f t="shared" si="17"/>
        <v>1.8412814041666844E-3</v>
      </c>
      <c r="AY285" s="237">
        <v>233</v>
      </c>
      <c r="AZ285" s="242">
        <f t="shared" si="257"/>
        <v>0</v>
      </c>
      <c r="BA285" s="242">
        <f t="shared" si="284"/>
        <v>0</v>
      </c>
      <c r="BB285" s="242">
        <f t="shared" si="18"/>
        <v>0</v>
      </c>
      <c r="BC285" s="242">
        <f t="shared" si="258"/>
        <v>0</v>
      </c>
      <c r="BD285" s="243">
        <f t="shared" si="259"/>
        <v>0</v>
      </c>
      <c r="BE285" s="245"/>
      <c r="BF285" s="245"/>
      <c r="BG285" s="245"/>
      <c r="BH285" s="240">
        <f>VLOOKUP(BJ285,[2]תחזיות!$B$4:$H$1000,6)</f>
        <v>1.1815709545454658E-2</v>
      </c>
      <c r="BI285" s="134">
        <f t="shared" si="19"/>
        <v>9.8464246212122148E-4</v>
      </c>
      <c r="BJ285" s="237">
        <v>233</v>
      </c>
      <c r="BK285" s="242">
        <f t="shared" si="260"/>
        <v>0</v>
      </c>
      <c r="BL285" s="242">
        <f t="shared" si="285"/>
        <v>0</v>
      </c>
      <c r="BM285" s="242">
        <f t="shared" si="20"/>
        <v>0</v>
      </c>
      <c r="BN285" s="242">
        <f t="shared" si="65"/>
        <v>0</v>
      </c>
      <c r="BO285" s="243">
        <f t="shared" si="261"/>
        <v>0</v>
      </c>
      <c r="BP285" s="245"/>
      <c r="BQ285" s="246">
        <f>VLOOKUP(BT285,[2]תחזיות!$B$4:$E$1000,2)</f>
        <v>4.1267279999999879E-2</v>
      </c>
      <c r="BR285" s="134">
        <f t="shared" si="21"/>
        <v>3.0222733333333234E-3</v>
      </c>
      <c r="BS285" s="3">
        <f t="shared" si="262"/>
        <v>7058</v>
      </c>
      <c r="BT285" s="237">
        <v>233</v>
      </c>
      <c r="BU285" s="238">
        <f t="shared" si="263"/>
        <v>0</v>
      </c>
      <c r="BV285" s="238">
        <f t="shared" si="264"/>
        <v>0</v>
      </c>
      <c r="BW285" s="238">
        <f t="shared" si="22"/>
        <v>0</v>
      </c>
      <c r="BX285" s="238">
        <f t="shared" si="23"/>
        <v>0</v>
      </c>
      <c r="BY285" s="239">
        <f t="shared" si="265"/>
        <v>270766.58881793288</v>
      </c>
      <c r="CA285" s="246">
        <f>VLOOKUP(CD285,[2]תחזיות!$B$4:$E$1000,4)</f>
        <v>5.4472809599999845E-2</v>
      </c>
      <c r="CB285" s="134">
        <f t="shared" si="24"/>
        <v>4.1227341333333204E-3</v>
      </c>
      <c r="CC285" s="3">
        <f t="shared" si="266"/>
        <v>7058</v>
      </c>
      <c r="CD285" s="237">
        <v>233</v>
      </c>
      <c r="CE285" s="238">
        <f t="shared" si="267"/>
        <v>0</v>
      </c>
      <c r="CF285" s="238">
        <f t="shared" si="268"/>
        <v>0</v>
      </c>
      <c r="CG285" s="238">
        <f t="shared" si="25"/>
        <v>0</v>
      </c>
      <c r="CH285" s="238">
        <f t="shared" si="26"/>
        <v>0</v>
      </c>
      <c r="CI285" s="239">
        <f t="shared" si="269"/>
        <v>290809.78716721246</v>
      </c>
      <c r="CJ285" s="1"/>
      <c r="CK285" s="246">
        <f>VLOOKUP(CN285,[2]תחזיות!$B$4:$E$1000,3)</f>
        <v>3.5884591304347721E-2</v>
      </c>
      <c r="CL285" s="134">
        <f t="shared" si="27"/>
        <v>2.5737159420289768E-3</v>
      </c>
      <c r="CM285" s="3">
        <f t="shared" si="270"/>
        <v>7058</v>
      </c>
      <c r="CN285" s="237">
        <v>233</v>
      </c>
      <c r="CO285" s="238">
        <f t="shared" si="271"/>
        <v>0</v>
      </c>
      <c r="CP285" s="238">
        <f t="shared" si="286"/>
        <v>0</v>
      </c>
      <c r="CQ285" s="238">
        <f t="shared" si="28"/>
        <v>0</v>
      </c>
      <c r="CR285" s="238">
        <f t="shared" si="29"/>
        <v>0</v>
      </c>
      <c r="CS285" s="239">
        <f t="shared" si="272"/>
        <v>263979.45736549201</v>
      </c>
      <c r="CT285" s="1"/>
      <c r="CU285" s="237">
        <v>233</v>
      </c>
      <c r="CV285" s="238">
        <f t="shared" si="294"/>
        <v>-2.2261545773501145E-10</v>
      </c>
      <c r="CW285" s="238">
        <f t="shared" si="294"/>
        <v>-6.0293339581100274E-14</v>
      </c>
      <c r="CX285" s="238">
        <f t="shared" si="294"/>
        <v>4.5542095662558457E-13</v>
      </c>
      <c r="CY285" s="238">
        <f t="shared" si="294"/>
        <v>-5.157142962066848E-13</v>
      </c>
      <c r="CZ285" s="238">
        <f t="shared" si="294"/>
        <v>921348.46831176477</v>
      </c>
      <c r="DB285" s="237">
        <v>233</v>
      </c>
      <c r="DC285" s="238">
        <f t="shared" si="295"/>
        <v>-2.2587797324794701E-10</v>
      </c>
      <c r="DD285" s="238">
        <f t="shared" si="295"/>
        <v>0</v>
      </c>
      <c r="DE285" s="238">
        <f t="shared" si="295"/>
        <v>5.2077421609943213E-13</v>
      </c>
      <c r="DF285" s="238">
        <f t="shared" si="295"/>
        <v>-5.2077421609943213E-13</v>
      </c>
      <c r="DG285" s="238">
        <f t="shared" si="295"/>
        <v>944233.29773330991</v>
      </c>
      <c r="DH285" s="247"/>
      <c r="DI285" s="237">
        <v>233</v>
      </c>
      <c r="DJ285" s="238">
        <f t="shared" si="296"/>
        <v>-2.2587797324794701E-10</v>
      </c>
      <c r="DK285" s="238">
        <f t="shared" si="296"/>
        <v>0</v>
      </c>
      <c r="DL285" s="238">
        <f t="shared" si="296"/>
        <v>5.2077421609943213E-13</v>
      </c>
      <c r="DM285" s="238">
        <f t="shared" si="296"/>
        <v>-5.2077421609943213E-13</v>
      </c>
      <c r="DN285" s="238">
        <f t="shared" si="296"/>
        <v>914209.03264594742</v>
      </c>
      <c r="DP285" s="3">
        <f t="shared" si="273"/>
        <v>7058</v>
      </c>
      <c r="DQ285" s="237">
        <v>233</v>
      </c>
      <c r="DR285" s="238">
        <f t="shared" si="274"/>
        <v>0</v>
      </c>
      <c r="DS285" s="238">
        <f t="shared" si="275"/>
        <v>0</v>
      </c>
      <c r="DT285" s="238">
        <f t="shared" si="33"/>
        <v>0</v>
      </c>
      <c r="DU285" s="238">
        <f t="shared" si="276"/>
        <v>0</v>
      </c>
      <c r="DV285" s="239">
        <f t="shared" si="287"/>
        <v>0</v>
      </c>
      <c r="DX285" s="241">
        <f t="shared" si="236"/>
        <v>5.5499999999999994E-2</v>
      </c>
      <c r="DY285" s="241">
        <f t="shared" si="277"/>
        <v>4.6249999999999998E-3</v>
      </c>
      <c r="DZ285" s="237">
        <v>233</v>
      </c>
      <c r="EA285" s="242">
        <f t="shared" si="288"/>
        <v>0</v>
      </c>
      <c r="EB285" s="242">
        <f t="shared" si="289"/>
        <v>0</v>
      </c>
      <c r="EC285" s="242">
        <f t="shared" si="34"/>
        <v>0</v>
      </c>
      <c r="ED285" s="242">
        <f t="shared" si="240"/>
        <v>0</v>
      </c>
      <c r="EE285" s="243">
        <f t="shared" si="278"/>
        <v>0</v>
      </c>
      <c r="EF285" s="248"/>
      <c r="EG285" s="241">
        <f t="shared" si="237"/>
        <v>6.4599999999999991E-2</v>
      </c>
      <c r="EH285" s="241">
        <f t="shared" si="279"/>
        <v>5.3833333333333329E-3</v>
      </c>
      <c r="EI285" s="237">
        <v>233</v>
      </c>
      <c r="EJ285" s="242">
        <f t="shared" si="290"/>
        <v>0</v>
      </c>
      <c r="EK285" s="242">
        <f t="shared" si="291"/>
        <v>0</v>
      </c>
      <c r="EL285" s="242">
        <f t="shared" si="36"/>
        <v>0</v>
      </c>
      <c r="EM285" s="242">
        <f t="shared" si="241"/>
        <v>0</v>
      </c>
      <c r="EN285" s="243">
        <f t="shared" si="280"/>
        <v>0</v>
      </c>
      <c r="EO285" s="248"/>
      <c r="EP285" s="241">
        <f t="shared" si="238"/>
        <v>3.4599999999999999E-2</v>
      </c>
      <c r="EQ285" s="241">
        <f t="shared" si="281"/>
        <v>2.8833333333333332E-3</v>
      </c>
      <c r="ER285" s="237">
        <v>233</v>
      </c>
      <c r="ES285" s="242">
        <f t="shared" si="292"/>
        <v>0</v>
      </c>
      <c r="ET285" s="242">
        <f t="shared" si="293"/>
        <v>0</v>
      </c>
      <c r="EU285" s="242">
        <f t="shared" si="38"/>
        <v>0</v>
      </c>
      <c r="EV285" s="242">
        <f t="shared" si="242"/>
        <v>0</v>
      </c>
      <c r="EW285" s="243">
        <f t="shared" si="282"/>
        <v>0</v>
      </c>
    </row>
    <row r="286" spans="1:153" ht="14.25" customHeight="1" thickBot="1" x14ac:dyDescent="0.25">
      <c r="A286" s="3">
        <f t="shared" si="243"/>
        <v>7088</v>
      </c>
      <c r="B286" s="237">
        <v>234</v>
      </c>
      <c r="C286" s="238">
        <f t="shared" si="244"/>
        <v>-2.2639874746404646E-10</v>
      </c>
      <c r="D286" s="238">
        <f t="shared" si="5"/>
        <v>0</v>
      </c>
      <c r="E286" s="238">
        <f t="shared" si="6"/>
        <v>5.219748899865503E-13</v>
      </c>
      <c r="F286" s="238">
        <f t="shared" si="7"/>
        <v>-5.219748899865503E-13</v>
      </c>
      <c r="G286" s="239">
        <f t="shared" si="245"/>
        <v>603887.43406298594</v>
      </c>
      <c r="I286" s="240">
        <f>VLOOKUP(K286,[2]תחזיות!$B$4:$H$1000,5)</f>
        <v>1.2997299000000125E-2</v>
      </c>
      <c r="J286" s="134">
        <f t="shared" si="8"/>
        <v>1.0831082500000104E-3</v>
      </c>
      <c r="K286" s="237">
        <v>234</v>
      </c>
      <c r="L286" s="242">
        <f t="shared" si="246"/>
        <v>3.3314732145317296E-12</v>
      </c>
      <c r="M286" s="242">
        <f t="shared" si="44"/>
        <v>-6.0358643794620618E-14</v>
      </c>
      <c r="N286" s="242">
        <f t="shared" si="9"/>
        <v>-6.552551197456566E-14</v>
      </c>
      <c r="O286" s="242">
        <f t="shared" si="10"/>
        <v>5.1668681799450407E-15</v>
      </c>
      <c r="P286" s="243">
        <f t="shared" si="247"/>
        <v>46694.445430845924</v>
      </c>
      <c r="Q286" s="244"/>
      <c r="R286" s="240">
        <f>VLOOKUP(T286,[2]תחזיות!$B$4:$H$1000,7)</f>
        <v>2.2095408300000213E-2</v>
      </c>
      <c r="S286" s="134">
        <f t="shared" si="11"/>
        <v>1.8412840250000178E-3</v>
      </c>
      <c r="T286" s="237">
        <v>234</v>
      </c>
      <c r="U286" s="242">
        <f t="shared" si="248"/>
        <v>0</v>
      </c>
      <c r="V286" s="242">
        <f t="shared" si="47"/>
        <v>0</v>
      </c>
      <c r="W286" s="242">
        <f t="shared" si="12"/>
        <v>0</v>
      </c>
      <c r="X286" s="242">
        <f t="shared" si="48"/>
        <v>0</v>
      </c>
      <c r="Y286" s="243">
        <f t="shared" si="249"/>
        <v>49536.076503111522</v>
      </c>
      <c r="Z286" s="245"/>
      <c r="AA286" s="240">
        <f>VLOOKUP(AC286,[2]תחזיות!$B$4:$H$1000,6)</f>
        <v>1.1815726363636477E-2</v>
      </c>
      <c r="AB286" s="134">
        <f t="shared" si="13"/>
        <v>9.8464386363637303E-4</v>
      </c>
      <c r="AC286" s="237">
        <v>234</v>
      </c>
      <c r="AD286" s="242">
        <f t="shared" si="250"/>
        <v>0</v>
      </c>
      <c r="AE286" s="242">
        <f t="shared" si="51"/>
        <v>0</v>
      </c>
      <c r="AF286" s="242">
        <f t="shared" si="14"/>
        <v>0</v>
      </c>
      <c r="AG286" s="242">
        <f t="shared" si="52"/>
        <v>0</v>
      </c>
      <c r="AH286" s="243">
        <f t="shared" si="251"/>
        <v>46342.141217469514</v>
      </c>
      <c r="AI286" s="245"/>
      <c r="AJ286" s="241">
        <f t="shared" si="234"/>
        <v>4.8320000000000002E-2</v>
      </c>
      <c r="AK286" s="241">
        <f t="shared" si="252"/>
        <v>4.0266666666666671E-3</v>
      </c>
      <c r="AL286" s="240">
        <f>VLOOKUP(AN286,[2]תחזיות!$B$4:$H$1000,5)</f>
        <v>1.2997299000000125E-2</v>
      </c>
      <c r="AM286" s="134">
        <f t="shared" si="239"/>
        <v>1.0831082500000104E-3</v>
      </c>
      <c r="AN286" s="237">
        <v>234</v>
      </c>
      <c r="AO286" s="242">
        <f t="shared" si="253"/>
        <v>0</v>
      </c>
      <c r="AP286" s="242">
        <f t="shared" si="283"/>
        <v>0</v>
      </c>
      <c r="AQ286" s="242">
        <f t="shared" si="16"/>
        <v>0</v>
      </c>
      <c r="AR286" s="242">
        <f t="shared" si="254"/>
        <v>0</v>
      </c>
      <c r="AS286" s="243">
        <f t="shared" si="255"/>
        <v>0</v>
      </c>
      <c r="AT286" s="244"/>
      <c r="AU286" s="241">
        <f t="shared" si="235"/>
        <v>5.7620000000000005E-2</v>
      </c>
      <c r="AV286" s="241">
        <f t="shared" si="256"/>
        <v>4.8016666666666668E-3</v>
      </c>
      <c r="AW286" s="240">
        <f>VLOOKUP(AY286,[2]תחזיות!$B$4:$H$1000,7)</f>
        <v>2.2095408300000213E-2</v>
      </c>
      <c r="AX286" s="134">
        <f t="shared" si="17"/>
        <v>1.8412840250000178E-3</v>
      </c>
      <c r="AY286" s="237">
        <v>234</v>
      </c>
      <c r="AZ286" s="242">
        <f t="shared" si="257"/>
        <v>0</v>
      </c>
      <c r="BA286" s="242">
        <f t="shared" si="284"/>
        <v>0</v>
      </c>
      <c r="BB286" s="242">
        <f t="shared" si="18"/>
        <v>0</v>
      </c>
      <c r="BC286" s="242">
        <f t="shared" si="258"/>
        <v>0</v>
      </c>
      <c r="BD286" s="243">
        <f t="shared" si="259"/>
        <v>0</v>
      </c>
      <c r="BE286" s="245"/>
      <c r="BF286" s="245"/>
      <c r="BG286" s="245"/>
      <c r="BH286" s="240">
        <f>VLOOKUP(BJ286,[2]תחזיות!$B$4:$H$1000,6)</f>
        <v>1.1815726363636477E-2</v>
      </c>
      <c r="BI286" s="134">
        <f t="shared" si="19"/>
        <v>9.8464386363637303E-4</v>
      </c>
      <c r="BJ286" s="237">
        <v>234</v>
      </c>
      <c r="BK286" s="242">
        <f t="shared" si="260"/>
        <v>0</v>
      </c>
      <c r="BL286" s="242">
        <f t="shared" si="285"/>
        <v>0</v>
      </c>
      <c r="BM286" s="242">
        <f t="shared" si="20"/>
        <v>0</v>
      </c>
      <c r="BN286" s="242">
        <f t="shared" si="65"/>
        <v>0</v>
      </c>
      <c r="BO286" s="243">
        <f t="shared" si="261"/>
        <v>0</v>
      </c>
      <c r="BP286" s="245"/>
      <c r="BQ286" s="246">
        <f>VLOOKUP(BT286,[2]תחזיות!$B$4:$E$1000,2)</f>
        <v>4.1335579999999879E-2</v>
      </c>
      <c r="BR286" s="134">
        <f t="shared" si="21"/>
        <v>3.0279649999999901E-3</v>
      </c>
      <c r="BS286" s="3">
        <f t="shared" si="262"/>
        <v>7088</v>
      </c>
      <c r="BT286" s="237">
        <v>234</v>
      </c>
      <c r="BU286" s="238">
        <f t="shared" si="263"/>
        <v>0</v>
      </c>
      <c r="BV286" s="238">
        <f t="shared" si="264"/>
        <v>0</v>
      </c>
      <c r="BW286" s="238">
        <f t="shared" si="22"/>
        <v>0</v>
      </c>
      <c r="BX286" s="238">
        <f t="shared" si="23"/>
        <v>0</v>
      </c>
      <c r="BY286" s="239">
        <f t="shared" si="265"/>
        <v>270766.58881793288</v>
      </c>
      <c r="CA286" s="246">
        <f>VLOOKUP(CD286,[2]תחזיות!$B$4:$E$1000,4)</f>
        <v>5.4562965599999839E-2</v>
      </c>
      <c r="CB286" s="134">
        <f t="shared" si="24"/>
        <v>4.1302471333333202E-3</v>
      </c>
      <c r="CC286" s="3">
        <f t="shared" si="266"/>
        <v>7088</v>
      </c>
      <c r="CD286" s="237">
        <v>234</v>
      </c>
      <c r="CE286" s="238">
        <f t="shared" si="267"/>
        <v>0</v>
      </c>
      <c r="CF286" s="238">
        <f t="shared" si="268"/>
        <v>0</v>
      </c>
      <c r="CG286" s="238">
        <f t="shared" si="25"/>
        <v>0</v>
      </c>
      <c r="CH286" s="238">
        <f t="shared" si="26"/>
        <v>0</v>
      </c>
      <c r="CI286" s="239">
        <f t="shared" si="269"/>
        <v>290809.78716721246</v>
      </c>
      <c r="CJ286" s="1"/>
      <c r="CK286" s="246">
        <f>VLOOKUP(CN286,[2]תחזיות!$B$4:$E$1000,3)</f>
        <v>3.5943982608695552E-2</v>
      </c>
      <c r="CL286" s="134">
        <f t="shared" si="27"/>
        <v>2.5786652173912959E-3</v>
      </c>
      <c r="CM286" s="3">
        <f t="shared" si="270"/>
        <v>7088</v>
      </c>
      <c r="CN286" s="237">
        <v>234</v>
      </c>
      <c r="CO286" s="238">
        <f t="shared" si="271"/>
        <v>0</v>
      </c>
      <c r="CP286" s="238">
        <f t="shared" si="286"/>
        <v>0</v>
      </c>
      <c r="CQ286" s="238">
        <f t="shared" si="28"/>
        <v>0</v>
      </c>
      <c r="CR286" s="238">
        <f t="shared" si="29"/>
        <v>0</v>
      </c>
      <c r="CS286" s="239">
        <f t="shared" si="272"/>
        <v>263979.45736549201</v>
      </c>
      <c r="CT286" s="1"/>
      <c r="CU286" s="237">
        <v>234</v>
      </c>
      <c r="CV286" s="238">
        <f t="shared" si="294"/>
        <v>-2.2306727424951472E-10</v>
      </c>
      <c r="CW286" s="238">
        <f t="shared" si="294"/>
        <v>-6.0358643794620618E-14</v>
      </c>
      <c r="CX286" s="238">
        <f t="shared" si="294"/>
        <v>4.5644937801198461E-13</v>
      </c>
      <c r="CY286" s="238">
        <f t="shared" si="294"/>
        <v>-5.168080218066053E-13</v>
      </c>
      <c r="CZ286" s="238">
        <f t="shared" si="294"/>
        <v>921348.46831176477</v>
      </c>
      <c r="DB286" s="237">
        <v>234</v>
      </c>
      <c r="DC286" s="238">
        <f t="shared" si="295"/>
        <v>-2.2639874746404646E-10</v>
      </c>
      <c r="DD286" s="238">
        <f t="shared" si="295"/>
        <v>0</v>
      </c>
      <c r="DE286" s="238">
        <f t="shared" si="295"/>
        <v>5.219748899865503E-13</v>
      </c>
      <c r="DF286" s="238">
        <f t="shared" si="295"/>
        <v>-5.219748899865503E-13</v>
      </c>
      <c r="DG286" s="238">
        <f t="shared" si="295"/>
        <v>944233.29773330991</v>
      </c>
      <c r="DH286" s="247"/>
      <c r="DI286" s="237">
        <v>234</v>
      </c>
      <c r="DJ286" s="238">
        <f t="shared" si="296"/>
        <v>-2.2639874746404646E-10</v>
      </c>
      <c r="DK286" s="238">
        <f t="shared" si="296"/>
        <v>0</v>
      </c>
      <c r="DL286" s="238">
        <f t="shared" si="296"/>
        <v>5.219748899865503E-13</v>
      </c>
      <c r="DM286" s="238">
        <f t="shared" si="296"/>
        <v>-5.219748899865503E-13</v>
      </c>
      <c r="DN286" s="238">
        <f t="shared" si="296"/>
        <v>914209.03264594742</v>
      </c>
      <c r="DP286" s="3">
        <f t="shared" si="273"/>
        <v>7088</v>
      </c>
      <c r="DQ286" s="237">
        <v>234</v>
      </c>
      <c r="DR286" s="238">
        <f t="shared" si="274"/>
        <v>0</v>
      </c>
      <c r="DS286" s="238">
        <f t="shared" si="275"/>
        <v>0</v>
      </c>
      <c r="DT286" s="238">
        <f t="shared" si="33"/>
        <v>0</v>
      </c>
      <c r="DU286" s="238">
        <f t="shared" si="276"/>
        <v>0</v>
      </c>
      <c r="DV286" s="239">
        <f t="shared" si="287"/>
        <v>0</v>
      </c>
      <c r="DX286" s="241">
        <f t="shared" si="236"/>
        <v>5.5499999999999994E-2</v>
      </c>
      <c r="DY286" s="241">
        <f t="shared" si="277"/>
        <v>4.6249999999999998E-3</v>
      </c>
      <c r="DZ286" s="237">
        <v>234</v>
      </c>
      <c r="EA286" s="242">
        <f t="shared" si="288"/>
        <v>0</v>
      </c>
      <c r="EB286" s="242">
        <f t="shared" si="289"/>
        <v>0</v>
      </c>
      <c r="EC286" s="242">
        <f t="shared" si="34"/>
        <v>0</v>
      </c>
      <c r="ED286" s="242">
        <f t="shared" si="240"/>
        <v>0</v>
      </c>
      <c r="EE286" s="243">
        <f t="shared" si="278"/>
        <v>0</v>
      </c>
      <c r="EF286" s="248"/>
      <c r="EG286" s="241">
        <f t="shared" si="237"/>
        <v>6.4599999999999991E-2</v>
      </c>
      <c r="EH286" s="241">
        <f t="shared" si="279"/>
        <v>5.3833333333333329E-3</v>
      </c>
      <c r="EI286" s="237">
        <v>234</v>
      </c>
      <c r="EJ286" s="242">
        <f t="shared" si="290"/>
        <v>0</v>
      </c>
      <c r="EK286" s="242">
        <f t="shared" si="291"/>
        <v>0</v>
      </c>
      <c r="EL286" s="242">
        <f t="shared" si="36"/>
        <v>0</v>
      </c>
      <c r="EM286" s="242">
        <f t="shared" si="241"/>
        <v>0</v>
      </c>
      <c r="EN286" s="243">
        <f t="shared" si="280"/>
        <v>0</v>
      </c>
      <c r="EO286" s="248"/>
      <c r="EP286" s="241">
        <f t="shared" si="238"/>
        <v>3.4599999999999999E-2</v>
      </c>
      <c r="EQ286" s="241">
        <f t="shared" si="281"/>
        <v>2.8833333333333332E-3</v>
      </c>
      <c r="ER286" s="237">
        <v>234</v>
      </c>
      <c r="ES286" s="242">
        <f t="shared" si="292"/>
        <v>0</v>
      </c>
      <c r="ET286" s="242">
        <f t="shared" si="293"/>
        <v>0</v>
      </c>
      <c r="EU286" s="242">
        <f t="shared" si="38"/>
        <v>0</v>
      </c>
      <c r="EV286" s="242">
        <f t="shared" si="242"/>
        <v>0</v>
      </c>
      <c r="EW286" s="243">
        <f t="shared" si="282"/>
        <v>0</v>
      </c>
    </row>
    <row r="287" spans="1:153" ht="14.25" customHeight="1" thickBot="1" x14ac:dyDescent="0.25">
      <c r="A287" s="3">
        <f t="shared" si="243"/>
        <v>7119</v>
      </c>
      <c r="B287" s="237">
        <v>235</v>
      </c>
      <c r="C287" s="238">
        <f t="shared" si="244"/>
        <v>-2.2692072235403301E-10</v>
      </c>
      <c r="D287" s="238">
        <f t="shared" si="5"/>
        <v>0</v>
      </c>
      <c r="E287" s="238">
        <f t="shared" si="6"/>
        <v>5.2317833209401922E-13</v>
      </c>
      <c r="F287" s="238">
        <f t="shared" si="7"/>
        <v>-5.2317833209401922E-13</v>
      </c>
      <c r="G287" s="239">
        <f t="shared" si="245"/>
        <v>603887.43406298594</v>
      </c>
      <c r="I287" s="240">
        <f>VLOOKUP(K287,[2]תחזיות!$B$4:$H$1000,5)</f>
        <v>1.2997317500000126E-2</v>
      </c>
      <c r="J287" s="134">
        <f t="shared" si="8"/>
        <v>1.0831097916666772E-3</v>
      </c>
      <c r="K287" s="237">
        <v>235</v>
      </c>
      <c r="L287" s="242">
        <f t="shared" si="246"/>
        <v>3.4006780490892532E-12</v>
      </c>
      <c r="M287" s="242">
        <f t="shared" si="44"/>
        <v>-6.0424018832726285E-14</v>
      </c>
      <c r="N287" s="242">
        <f t="shared" si="9"/>
        <v>-6.5698218584786002E-14</v>
      </c>
      <c r="O287" s="242">
        <f t="shared" si="10"/>
        <v>5.2741997520597186E-15</v>
      </c>
      <c r="P287" s="243">
        <f t="shared" si="247"/>
        <v>46694.445430845924</v>
      </c>
      <c r="Q287" s="244"/>
      <c r="R287" s="240">
        <f>VLOOKUP(T287,[2]תחזיות!$B$4:$H$1000,7)</f>
        <v>2.2095439750000213E-2</v>
      </c>
      <c r="S287" s="134">
        <f t="shared" si="11"/>
        <v>1.8412866458333511E-3</v>
      </c>
      <c r="T287" s="237">
        <v>235</v>
      </c>
      <c r="U287" s="242">
        <f t="shared" si="248"/>
        <v>0</v>
      </c>
      <c r="V287" s="242">
        <f t="shared" si="47"/>
        <v>0</v>
      </c>
      <c r="W287" s="242">
        <f t="shared" si="12"/>
        <v>0</v>
      </c>
      <c r="X287" s="242">
        <f t="shared" si="48"/>
        <v>0</v>
      </c>
      <c r="Y287" s="243">
        <f t="shared" si="249"/>
        <v>49536.076503111522</v>
      </c>
      <c r="Z287" s="245"/>
      <c r="AA287" s="240">
        <f>VLOOKUP(AC287,[2]תחזיות!$B$4:$H$1000,6)</f>
        <v>1.1815743181818295E-2</v>
      </c>
      <c r="AB287" s="134">
        <f t="shared" si="13"/>
        <v>9.8464526515152457E-4</v>
      </c>
      <c r="AC287" s="237">
        <v>235</v>
      </c>
      <c r="AD287" s="242">
        <f t="shared" si="250"/>
        <v>0</v>
      </c>
      <c r="AE287" s="242">
        <f t="shared" si="51"/>
        <v>0</v>
      </c>
      <c r="AF287" s="242">
        <f t="shared" si="14"/>
        <v>0</v>
      </c>
      <c r="AG287" s="242">
        <f t="shared" si="52"/>
        <v>0</v>
      </c>
      <c r="AH287" s="243">
        <f t="shared" si="251"/>
        <v>46342.141217469514</v>
      </c>
      <c r="AI287" s="245"/>
      <c r="AJ287" s="241">
        <f t="shared" si="234"/>
        <v>4.8320000000000002E-2</v>
      </c>
      <c r="AK287" s="241">
        <f t="shared" si="252"/>
        <v>4.0266666666666671E-3</v>
      </c>
      <c r="AL287" s="240">
        <f>VLOOKUP(AN287,[2]תחזיות!$B$4:$H$1000,5)</f>
        <v>1.2997317500000126E-2</v>
      </c>
      <c r="AM287" s="134">
        <f t="shared" si="239"/>
        <v>1.0831097916666772E-3</v>
      </c>
      <c r="AN287" s="237">
        <v>235</v>
      </c>
      <c r="AO287" s="242">
        <f t="shared" si="253"/>
        <v>0</v>
      </c>
      <c r="AP287" s="242">
        <f t="shared" si="283"/>
        <v>0</v>
      </c>
      <c r="AQ287" s="242">
        <f t="shared" si="16"/>
        <v>0</v>
      </c>
      <c r="AR287" s="242">
        <f t="shared" si="254"/>
        <v>0</v>
      </c>
      <c r="AS287" s="243">
        <f t="shared" si="255"/>
        <v>0</v>
      </c>
      <c r="AT287" s="244"/>
      <c r="AU287" s="241">
        <f t="shared" si="235"/>
        <v>5.7620000000000005E-2</v>
      </c>
      <c r="AV287" s="241">
        <f t="shared" si="256"/>
        <v>4.8016666666666668E-3</v>
      </c>
      <c r="AW287" s="240">
        <f>VLOOKUP(AY287,[2]תחזיות!$B$4:$H$1000,7)</f>
        <v>2.2095439750000213E-2</v>
      </c>
      <c r="AX287" s="134">
        <f t="shared" si="17"/>
        <v>1.8412866458333511E-3</v>
      </c>
      <c r="AY287" s="237">
        <v>235</v>
      </c>
      <c r="AZ287" s="242">
        <f t="shared" si="257"/>
        <v>0</v>
      </c>
      <c r="BA287" s="242">
        <f t="shared" si="284"/>
        <v>0</v>
      </c>
      <c r="BB287" s="242">
        <f t="shared" si="18"/>
        <v>0</v>
      </c>
      <c r="BC287" s="242">
        <f t="shared" si="258"/>
        <v>0</v>
      </c>
      <c r="BD287" s="243">
        <f t="shared" si="259"/>
        <v>0</v>
      </c>
      <c r="BE287" s="245"/>
      <c r="BF287" s="245"/>
      <c r="BG287" s="245"/>
      <c r="BH287" s="240">
        <f>VLOOKUP(BJ287,[2]תחזיות!$B$4:$H$1000,6)</f>
        <v>1.1815743181818295E-2</v>
      </c>
      <c r="BI287" s="134">
        <f t="shared" si="19"/>
        <v>9.8464526515152457E-4</v>
      </c>
      <c r="BJ287" s="237">
        <v>235</v>
      </c>
      <c r="BK287" s="242">
        <f t="shared" si="260"/>
        <v>0</v>
      </c>
      <c r="BL287" s="242">
        <f t="shared" si="285"/>
        <v>0</v>
      </c>
      <c r="BM287" s="242">
        <f t="shared" si="20"/>
        <v>0</v>
      </c>
      <c r="BN287" s="242">
        <f t="shared" si="65"/>
        <v>0</v>
      </c>
      <c r="BO287" s="243">
        <f t="shared" si="261"/>
        <v>0</v>
      </c>
      <c r="BP287" s="245"/>
      <c r="BQ287" s="246">
        <f>VLOOKUP(BT287,[2]תחזיות!$B$4:$E$1000,2)</f>
        <v>4.1403879999999879E-2</v>
      </c>
      <c r="BR287" s="134">
        <f t="shared" si="21"/>
        <v>3.0336566666666568E-3</v>
      </c>
      <c r="BS287" s="3">
        <f t="shared" si="262"/>
        <v>7119</v>
      </c>
      <c r="BT287" s="237">
        <v>235</v>
      </c>
      <c r="BU287" s="238">
        <f t="shared" si="263"/>
        <v>0</v>
      </c>
      <c r="BV287" s="238">
        <f t="shared" si="264"/>
        <v>0</v>
      </c>
      <c r="BW287" s="238">
        <f t="shared" si="22"/>
        <v>0</v>
      </c>
      <c r="BX287" s="238">
        <f t="shared" si="23"/>
        <v>0</v>
      </c>
      <c r="BY287" s="239">
        <f t="shared" si="265"/>
        <v>270766.58881793288</v>
      </c>
      <c r="CA287" s="246">
        <f>VLOOKUP(CD287,[2]תחזיות!$B$4:$E$1000,4)</f>
        <v>5.465312159999984E-2</v>
      </c>
      <c r="CB287" s="134">
        <f t="shared" si="24"/>
        <v>4.13776013333332E-3</v>
      </c>
      <c r="CC287" s="3">
        <f t="shared" si="266"/>
        <v>7119</v>
      </c>
      <c r="CD287" s="237">
        <v>235</v>
      </c>
      <c r="CE287" s="238">
        <f t="shared" si="267"/>
        <v>0</v>
      </c>
      <c r="CF287" s="238">
        <f t="shared" si="268"/>
        <v>0</v>
      </c>
      <c r="CG287" s="238">
        <f t="shared" si="25"/>
        <v>0</v>
      </c>
      <c r="CH287" s="238">
        <f t="shared" si="26"/>
        <v>0</v>
      </c>
      <c r="CI287" s="239">
        <f t="shared" si="269"/>
        <v>290809.78716721246</v>
      </c>
      <c r="CJ287" s="1"/>
      <c r="CK287" s="246">
        <f>VLOOKUP(CN287,[2]תחזיות!$B$4:$E$1000,3)</f>
        <v>3.6003373913043375E-2</v>
      </c>
      <c r="CL287" s="134">
        <f t="shared" si="27"/>
        <v>2.5836144927536145E-3</v>
      </c>
      <c r="CM287" s="3">
        <f t="shared" si="270"/>
        <v>7119</v>
      </c>
      <c r="CN287" s="237">
        <v>235</v>
      </c>
      <c r="CO287" s="238">
        <f t="shared" si="271"/>
        <v>0</v>
      </c>
      <c r="CP287" s="238">
        <f t="shared" si="286"/>
        <v>0</v>
      </c>
      <c r="CQ287" s="238">
        <f t="shared" si="28"/>
        <v>0</v>
      </c>
      <c r="CR287" s="238">
        <f t="shared" si="29"/>
        <v>0</v>
      </c>
      <c r="CS287" s="239">
        <f t="shared" si="272"/>
        <v>263979.45736549201</v>
      </c>
      <c r="CT287" s="1"/>
      <c r="CU287" s="237">
        <v>235</v>
      </c>
      <c r="CV287" s="238">
        <f t="shared" si="294"/>
        <v>-2.2352004430494375E-10</v>
      </c>
      <c r="CW287" s="238">
        <f t="shared" si="294"/>
        <v>-6.0424018832726285E-14</v>
      </c>
      <c r="CX287" s="238">
        <f t="shared" si="294"/>
        <v>4.574801135092332E-13</v>
      </c>
      <c r="CY287" s="238">
        <f t="shared" si="294"/>
        <v>-5.179041323419595E-13</v>
      </c>
      <c r="CZ287" s="238">
        <f t="shared" si="294"/>
        <v>921348.46831176477</v>
      </c>
      <c r="DB287" s="237">
        <v>235</v>
      </c>
      <c r="DC287" s="238">
        <f t="shared" si="295"/>
        <v>-2.2692072235403301E-10</v>
      </c>
      <c r="DD287" s="238">
        <f t="shared" si="295"/>
        <v>0</v>
      </c>
      <c r="DE287" s="238">
        <f t="shared" si="295"/>
        <v>5.2317833209401922E-13</v>
      </c>
      <c r="DF287" s="238">
        <f t="shared" si="295"/>
        <v>-5.2317833209401922E-13</v>
      </c>
      <c r="DG287" s="238">
        <f t="shared" si="295"/>
        <v>944233.29773330991</v>
      </c>
      <c r="DH287" s="247"/>
      <c r="DI287" s="237">
        <v>235</v>
      </c>
      <c r="DJ287" s="238">
        <f t="shared" si="296"/>
        <v>-2.2692072235403301E-10</v>
      </c>
      <c r="DK287" s="238">
        <f t="shared" si="296"/>
        <v>0</v>
      </c>
      <c r="DL287" s="238">
        <f t="shared" si="296"/>
        <v>5.2317833209401922E-13</v>
      </c>
      <c r="DM287" s="238">
        <f t="shared" si="296"/>
        <v>-5.2317833209401922E-13</v>
      </c>
      <c r="DN287" s="238">
        <f t="shared" si="296"/>
        <v>914209.03264594742</v>
      </c>
      <c r="DP287" s="3">
        <f t="shared" si="273"/>
        <v>7119</v>
      </c>
      <c r="DQ287" s="237">
        <v>235</v>
      </c>
      <c r="DR287" s="238">
        <f t="shared" si="274"/>
        <v>0</v>
      </c>
      <c r="DS287" s="238">
        <f t="shared" si="275"/>
        <v>0</v>
      </c>
      <c r="DT287" s="238">
        <f t="shared" si="33"/>
        <v>0</v>
      </c>
      <c r="DU287" s="238">
        <f t="shared" si="276"/>
        <v>0</v>
      </c>
      <c r="DV287" s="239">
        <f t="shared" si="287"/>
        <v>0</v>
      </c>
      <c r="DX287" s="241">
        <f t="shared" si="236"/>
        <v>5.5499999999999994E-2</v>
      </c>
      <c r="DY287" s="241">
        <f t="shared" si="277"/>
        <v>4.6249999999999998E-3</v>
      </c>
      <c r="DZ287" s="237">
        <v>235</v>
      </c>
      <c r="EA287" s="242">
        <f t="shared" si="288"/>
        <v>0</v>
      </c>
      <c r="EB287" s="242">
        <f t="shared" si="289"/>
        <v>0</v>
      </c>
      <c r="EC287" s="242">
        <f t="shared" si="34"/>
        <v>0</v>
      </c>
      <c r="ED287" s="242">
        <f t="shared" si="240"/>
        <v>0</v>
      </c>
      <c r="EE287" s="243">
        <f t="shared" si="278"/>
        <v>0</v>
      </c>
      <c r="EF287" s="248"/>
      <c r="EG287" s="241">
        <f t="shared" si="237"/>
        <v>6.4599999999999991E-2</v>
      </c>
      <c r="EH287" s="241">
        <f t="shared" si="279"/>
        <v>5.3833333333333329E-3</v>
      </c>
      <c r="EI287" s="237">
        <v>235</v>
      </c>
      <c r="EJ287" s="242">
        <f t="shared" si="290"/>
        <v>0</v>
      </c>
      <c r="EK287" s="242">
        <f t="shared" si="291"/>
        <v>0</v>
      </c>
      <c r="EL287" s="242">
        <f t="shared" si="36"/>
        <v>0</v>
      </c>
      <c r="EM287" s="242">
        <f t="shared" si="241"/>
        <v>0</v>
      </c>
      <c r="EN287" s="243">
        <f t="shared" si="280"/>
        <v>0</v>
      </c>
      <c r="EO287" s="248"/>
      <c r="EP287" s="241">
        <f t="shared" si="238"/>
        <v>3.4599999999999999E-2</v>
      </c>
      <c r="EQ287" s="241">
        <f t="shared" si="281"/>
        <v>2.8833333333333332E-3</v>
      </c>
      <c r="ER287" s="237">
        <v>235</v>
      </c>
      <c r="ES287" s="242">
        <f t="shared" si="292"/>
        <v>0</v>
      </c>
      <c r="ET287" s="242">
        <f t="shared" si="293"/>
        <v>0</v>
      </c>
      <c r="EU287" s="242">
        <f t="shared" si="38"/>
        <v>0</v>
      </c>
      <c r="EV287" s="242">
        <f t="shared" si="242"/>
        <v>0</v>
      </c>
      <c r="EW287" s="243">
        <f t="shared" si="282"/>
        <v>0</v>
      </c>
    </row>
    <row r="288" spans="1:153" ht="14.25" customHeight="1" thickBot="1" x14ac:dyDescent="0.25">
      <c r="A288" s="3">
        <f t="shared" si="243"/>
        <v>7149</v>
      </c>
      <c r="B288" s="237">
        <v>236</v>
      </c>
      <c r="C288" s="238">
        <f t="shared" si="244"/>
        <v>-2.2744390068612703E-10</v>
      </c>
      <c r="D288" s="238">
        <f t="shared" si="5"/>
        <v>0</v>
      </c>
      <c r="E288" s="238">
        <f t="shared" si="6"/>
        <v>5.2438454880412487E-13</v>
      </c>
      <c r="F288" s="238">
        <f t="shared" si="7"/>
        <v>-5.2438454880412487E-13</v>
      </c>
      <c r="G288" s="239">
        <f t="shared" si="245"/>
        <v>603887.43406298594</v>
      </c>
      <c r="I288" s="240">
        <f>VLOOKUP(K288,[2]תחזיות!$B$4:$H$1000,5)</f>
        <v>1.2997336000000127E-2</v>
      </c>
      <c r="J288" s="134">
        <f t="shared" si="8"/>
        <v>1.0831113333333439E-3</v>
      </c>
      <c r="K288" s="237">
        <v>236</v>
      </c>
      <c r="L288" s="242">
        <f t="shared" si="246"/>
        <v>3.4701307390951547E-12</v>
      </c>
      <c r="M288" s="242">
        <f t="shared" si="44"/>
        <v>-6.048946477232956E-14</v>
      </c>
      <c r="N288" s="242">
        <f t="shared" si="9"/>
        <v>-6.5871380501944727E-14</v>
      </c>
      <c r="O288" s="242">
        <f t="shared" si="10"/>
        <v>5.3819157296151673E-15</v>
      </c>
      <c r="P288" s="243">
        <f t="shared" si="247"/>
        <v>46694.445430845924</v>
      </c>
      <c r="Q288" s="244"/>
      <c r="R288" s="240">
        <f>VLOOKUP(T288,[2]תחזיות!$B$4:$H$1000,7)</f>
        <v>2.2095471200000216E-2</v>
      </c>
      <c r="S288" s="134">
        <f t="shared" si="11"/>
        <v>1.8412892666666847E-3</v>
      </c>
      <c r="T288" s="237">
        <v>236</v>
      </c>
      <c r="U288" s="242">
        <f t="shared" si="248"/>
        <v>0</v>
      </c>
      <c r="V288" s="242">
        <f t="shared" si="47"/>
        <v>0</v>
      </c>
      <c r="W288" s="242">
        <f t="shared" si="12"/>
        <v>0</v>
      </c>
      <c r="X288" s="242">
        <f t="shared" si="48"/>
        <v>0</v>
      </c>
      <c r="Y288" s="243">
        <f t="shared" si="249"/>
        <v>49536.076503111522</v>
      </c>
      <c r="Z288" s="245"/>
      <c r="AA288" s="240">
        <f>VLOOKUP(AC288,[2]תחזיות!$B$4:$H$1000,6)</f>
        <v>1.1815760000000114E-2</v>
      </c>
      <c r="AB288" s="134">
        <f t="shared" si="13"/>
        <v>9.8464666666667612E-4</v>
      </c>
      <c r="AC288" s="237">
        <v>236</v>
      </c>
      <c r="AD288" s="242">
        <f t="shared" si="250"/>
        <v>0</v>
      </c>
      <c r="AE288" s="242">
        <f t="shared" si="51"/>
        <v>0</v>
      </c>
      <c r="AF288" s="242">
        <f t="shared" si="14"/>
        <v>0</v>
      </c>
      <c r="AG288" s="242">
        <f t="shared" si="52"/>
        <v>0</v>
      </c>
      <c r="AH288" s="243">
        <f t="shared" si="251"/>
        <v>46342.141217469514</v>
      </c>
      <c r="AI288" s="245"/>
      <c r="AJ288" s="241">
        <f t="shared" si="234"/>
        <v>4.8320000000000002E-2</v>
      </c>
      <c r="AK288" s="241">
        <f t="shared" si="252"/>
        <v>4.0266666666666671E-3</v>
      </c>
      <c r="AL288" s="240">
        <f>VLOOKUP(AN288,[2]תחזיות!$B$4:$H$1000,5)</f>
        <v>1.2997336000000127E-2</v>
      </c>
      <c r="AM288" s="134">
        <f t="shared" si="239"/>
        <v>1.0831113333333439E-3</v>
      </c>
      <c r="AN288" s="237">
        <v>236</v>
      </c>
      <c r="AO288" s="242">
        <f t="shared" si="253"/>
        <v>0</v>
      </c>
      <c r="AP288" s="242">
        <f t="shared" si="283"/>
        <v>0</v>
      </c>
      <c r="AQ288" s="242">
        <f t="shared" si="16"/>
        <v>0</v>
      </c>
      <c r="AR288" s="242">
        <f t="shared" si="254"/>
        <v>0</v>
      </c>
      <c r="AS288" s="243">
        <f t="shared" si="255"/>
        <v>0</v>
      </c>
      <c r="AT288" s="244"/>
      <c r="AU288" s="241">
        <f t="shared" si="235"/>
        <v>5.7620000000000005E-2</v>
      </c>
      <c r="AV288" s="241">
        <f t="shared" si="256"/>
        <v>4.8016666666666668E-3</v>
      </c>
      <c r="AW288" s="240">
        <f>VLOOKUP(AY288,[2]תחזיות!$B$4:$H$1000,7)</f>
        <v>2.2095471200000216E-2</v>
      </c>
      <c r="AX288" s="134">
        <f t="shared" si="17"/>
        <v>1.8412892666666847E-3</v>
      </c>
      <c r="AY288" s="237">
        <v>236</v>
      </c>
      <c r="AZ288" s="242">
        <f t="shared" si="257"/>
        <v>0</v>
      </c>
      <c r="BA288" s="242">
        <f t="shared" si="284"/>
        <v>0</v>
      </c>
      <c r="BB288" s="242">
        <f t="shared" si="18"/>
        <v>0</v>
      </c>
      <c r="BC288" s="242">
        <f t="shared" si="258"/>
        <v>0</v>
      </c>
      <c r="BD288" s="243">
        <f t="shared" si="259"/>
        <v>0</v>
      </c>
      <c r="BE288" s="245"/>
      <c r="BF288" s="245"/>
      <c r="BG288" s="245"/>
      <c r="BH288" s="240">
        <f>VLOOKUP(BJ288,[2]תחזיות!$B$4:$H$1000,6)</f>
        <v>1.1815760000000114E-2</v>
      </c>
      <c r="BI288" s="134">
        <f t="shared" si="19"/>
        <v>9.8464666666667612E-4</v>
      </c>
      <c r="BJ288" s="237">
        <v>236</v>
      </c>
      <c r="BK288" s="242">
        <f t="shared" si="260"/>
        <v>0</v>
      </c>
      <c r="BL288" s="242">
        <f t="shared" si="285"/>
        <v>0</v>
      </c>
      <c r="BM288" s="242">
        <f t="shared" si="20"/>
        <v>0</v>
      </c>
      <c r="BN288" s="242">
        <f t="shared" si="65"/>
        <v>0</v>
      </c>
      <c r="BO288" s="243">
        <f t="shared" si="261"/>
        <v>0</v>
      </c>
      <c r="BP288" s="245"/>
      <c r="BQ288" s="246">
        <f>VLOOKUP(BT288,[2]תחזיות!$B$4:$E$1000,2)</f>
        <v>4.1472179999999879E-2</v>
      </c>
      <c r="BR288" s="134">
        <f t="shared" si="21"/>
        <v>3.0393483333333235E-3</v>
      </c>
      <c r="BS288" s="3">
        <f t="shared" si="262"/>
        <v>7149</v>
      </c>
      <c r="BT288" s="237">
        <v>236</v>
      </c>
      <c r="BU288" s="238">
        <f t="shared" si="263"/>
        <v>0</v>
      </c>
      <c r="BV288" s="238">
        <f t="shared" si="264"/>
        <v>0</v>
      </c>
      <c r="BW288" s="238">
        <f t="shared" si="22"/>
        <v>0</v>
      </c>
      <c r="BX288" s="238">
        <f t="shared" si="23"/>
        <v>0</v>
      </c>
      <c r="BY288" s="239">
        <f t="shared" si="265"/>
        <v>270766.58881793288</v>
      </c>
      <c r="CA288" s="246">
        <f>VLOOKUP(CD288,[2]תחזיות!$B$4:$E$1000,4)</f>
        <v>5.4743277599999841E-2</v>
      </c>
      <c r="CB288" s="134">
        <f t="shared" si="24"/>
        <v>4.1452731333333206E-3</v>
      </c>
      <c r="CC288" s="3">
        <f t="shared" si="266"/>
        <v>7149</v>
      </c>
      <c r="CD288" s="237">
        <v>236</v>
      </c>
      <c r="CE288" s="238">
        <f t="shared" si="267"/>
        <v>0</v>
      </c>
      <c r="CF288" s="238">
        <f t="shared" si="268"/>
        <v>0</v>
      </c>
      <c r="CG288" s="238">
        <f t="shared" si="25"/>
        <v>0</v>
      </c>
      <c r="CH288" s="238">
        <f t="shared" si="26"/>
        <v>0</v>
      </c>
      <c r="CI288" s="239">
        <f t="shared" si="269"/>
        <v>290809.78716721246</v>
      </c>
      <c r="CJ288" s="1"/>
      <c r="CK288" s="246">
        <f>VLOOKUP(CN288,[2]תחזיות!$B$4:$E$1000,3)</f>
        <v>3.6062765217391199E-2</v>
      </c>
      <c r="CL288" s="134">
        <f t="shared" si="27"/>
        <v>2.5885637681159332E-3</v>
      </c>
      <c r="CM288" s="3">
        <f t="shared" si="270"/>
        <v>7149</v>
      </c>
      <c r="CN288" s="237">
        <v>236</v>
      </c>
      <c r="CO288" s="238">
        <f t="shared" si="271"/>
        <v>0</v>
      </c>
      <c r="CP288" s="238">
        <f t="shared" si="286"/>
        <v>0</v>
      </c>
      <c r="CQ288" s="238">
        <f t="shared" si="28"/>
        <v>0</v>
      </c>
      <c r="CR288" s="238">
        <f t="shared" si="29"/>
        <v>0</v>
      </c>
      <c r="CS288" s="239">
        <f t="shared" si="272"/>
        <v>263979.45736549201</v>
      </c>
      <c r="CT288" s="1"/>
      <c r="CU288" s="237">
        <v>236</v>
      </c>
      <c r="CV288" s="238">
        <f t="shared" si="294"/>
        <v>-2.2397376994703187E-10</v>
      </c>
      <c r="CW288" s="238">
        <f t="shared" si="294"/>
        <v>-6.048946477232956E-14</v>
      </c>
      <c r="CX288" s="238">
        <f t="shared" si="294"/>
        <v>4.5851316830218009E-13</v>
      </c>
      <c r="CY288" s="238">
        <f t="shared" si="294"/>
        <v>-5.1900263307450973E-13</v>
      </c>
      <c r="CZ288" s="238">
        <f t="shared" si="294"/>
        <v>921348.46831176477</v>
      </c>
      <c r="DB288" s="237">
        <v>236</v>
      </c>
      <c r="DC288" s="238">
        <f t="shared" si="295"/>
        <v>-2.2744390068612703E-10</v>
      </c>
      <c r="DD288" s="238">
        <f t="shared" si="295"/>
        <v>0</v>
      </c>
      <c r="DE288" s="238">
        <f t="shared" si="295"/>
        <v>5.2438454880412487E-13</v>
      </c>
      <c r="DF288" s="238">
        <f t="shared" si="295"/>
        <v>-5.2438454880412487E-13</v>
      </c>
      <c r="DG288" s="238">
        <f t="shared" si="295"/>
        <v>944233.29773330991</v>
      </c>
      <c r="DH288" s="247"/>
      <c r="DI288" s="237">
        <v>236</v>
      </c>
      <c r="DJ288" s="238">
        <f t="shared" si="296"/>
        <v>-2.2744390068612703E-10</v>
      </c>
      <c r="DK288" s="238">
        <f t="shared" si="296"/>
        <v>0</v>
      </c>
      <c r="DL288" s="238">
        <f t="shared" si="296"/>
        <v>5.2438454880412487E-13</v>
      </c>
      <c r="DM288" s="238">
        <f t="shared" si="296"/>
        <v>-5.2438454880412487E-13</v>
      </c>
      <c r="DN288" s="238">
        <f t="shared" si="296"/>
        <v>914209.03264594742</v>
      </c>
      <c r="DP288" s="3">
        <f t="shared" si="273"/>
        <v>7149</v>
      </c>
      <c r="DQ288" s="237">
        <v>236</v>
      </c>
      <c r="DR288" s="238">
        <f t="shared" si="274"/>
        <v>0</v>
      </c>
      <c r="DS288" s="238">
        <f t="shared" si="275"/>
        <v>0</v>
      </c>
      <c r="DT288" s="238">
        <f t="shared" si="33"/>
        <v>0</v>
      </c>
      <c r="DU288" s="238">
        <f t="shared" si="276"/>
        <v>0</v>
      </c>
      <c r="DV288" s="239">
        <f t="shared" si="287"/>
        <v>0</v>
      </c>
      <c r="DX288" s="241">
        <f t="shared" si="236"/>
        <v>5.5499999999999994E-2</v>
      </c>
      <c r="DY288" s="241">
        <f t="shared" si="277"/>
        <v>4.6249999999999998E-3</v>
      </c>
      <c r="DZ288" s="237">
        <v>236</v>
      </c>
      <c r="EA288" s="242">
        <f t="shared" si="288"/>
        <v>0</v>
      </c>
      <c r="EB288" s="242">
        <f t="shared" si="289"/>
        <v>0</v>
      </c>
      <c r="EC288" s="242">
        <f t="shared" si="34"/>
        <v>0</v>
      </c>
      <c r="ED288" s="242">
        <f t="shared" si="240"/>
        <v>0</v>
      </c>
      <c r="EE288" s="243">
        <f t="shared" si="278"/>
        <v>0</v>
      </c>
      <c r="EF288" s="248"/>
      <c r="EG288" s="241">
        <f t="shared" si="237"/>
        <v>6.4599999999999991E-2</v>
      </c>
      <c r="EH288" s="241">
        <f t="shared" si="279"/>
        <v>5.3833333333333329E-3</v>
      </c>
      <c r="EI288" s="237">
        <v>236</v>
      </c>
      <c r="EJ288" s="242">
        <f t="shared" si="290"/>
        <v>0</v>
      </c>
      <c r="EK288" s="242">
        <f t="shared" si="291"/>
        <v>0</v>
      </c>
      <c r="EL288" s="242">
        <f t="shared" si="36"/>
        <v>0</v>
      </c>
      <c r="EM288" s="242">
        <f t="shared" si="241"/>
        <v>0</v>
      </c>
      <c r="EN288" s="243">
        <f t="shared" si="280"/>
        <v>0</v>
      </c>
      <c r="EO288" s="248"/>
      <c r="EP288" s="241">
        <f t="shared" si="238"/>
        <v>3.4599999999999999E-2</v>
      </c>
      <c r="EQ288" s="241">
        <f t="shared" si="281"/>
        <v>2.8833333333333332E-3</v>
      </c>
      <c r="ER288" s="237">
        <v>236</v>
      </c>
      <c r="ES288" s="242">
        <f t="shared" si="292"/>
        <v>0</v>
      </c>
      <c r="ET288" s="242">
        <f t="shared" si="293"/>
        <v>0</v>
      </c>
      <c r="EU288" s="242">
        <f t="shared" si="38"/>
        <v>0</v>
      </c>
      <c r="EV288" s="242">
        <f t="shared" si="242"/>
        <v>0</v>
      </c>
      <c r="EW288" s="243">
        <f t="shared" si="282"/>
        <v>0</v>
      </c>
    </row>
    <row r="289" spans="1:153" ht="14.25" customHeight="1" thickBot="1" x14ac:dyDescent="0.25">
      <c r="A289" s="3">
        <f t="shared" si="243"/>
        <v>7180</v>
      </c>
      <c r="B289" s="237">
        <v>237</v>
      </c>
      <c r="C289" s="238">
        <f t="shared" si="244"/>
        <v>-2.2796828523493116E-10</v>
      </c>
      <c r="D289" s="238">
        <f t="shared" si="5"/>
        <v>0</v>
      </c>
      <c r="E289" s="238">
        <f t="shared" si="6"/>
        <v>5.2559354651386772E-13</v>
      </c>
      <c r="F289" s="238">
        <f t="shared" si="7"/>
        <v>-5.2559354651386772E-13</v>
      </c>
      <c r="G289" s="239">
        <f t="shared" si="245"/>
        <v>603887.43406298594</v>
      </c>
      <c r="I289" s="240">
        <f>VLOOKUP(K289,[2]תחזיות!$B$4:$H$1000,5)</f>
        <v>1.2997354500000127E-2</v>
      </c>
      <c r="J289" s="134">
        <f t="shared" si="8"/>
        <v>1.0831128750000106E-3</v>
      </c>
      <c r="K289" s="237">
        <v>237</v>
      </c>
      <c r="L289" s="242">
        <f t="shared" si="246"/>
        <v>3.5398320090188619E-12</v>
      </c>
      <c r="M289" s="242">
        <f t="shared" si="44"/>
        <v>-6.0554981690426322E-14</v>
      </c>
      <c r="N289" s="242">
        <f t="shared" si="9"/>
        <v>-6.6044998926636129E-14</v>
      </c>
      <c r="O289" s="242">
        <f t="shared" si="10"/>
        <v>5.4900172362098055E-15</v>
      </c>
      <c r="P289" s="243">
        <f t="shared" si="247"/>
        <v>46694.445430845924</v>
      </c>
      <c r="Q289" s="244"/>
      <c r="R289" s="240">
        <f>VLOOKUP(T289,[2]תחזיות!$B$4:$H$1000,7)</f>
        <v>2.2095502650000216E-2</v>
      </c>
      <c r="S289" s="134">
        <f t="shared" si="11"/>
        <v>1.841291887500018E-3</v>
      </c>
      <c r="T289" s="237">
        <v>237</v>
      </c>
      <c r="U289" s="242">
        <f t="shared" si="248"/>
        <v>0</v>
      </c>
      <c r="V289" s="242">
        <f t="shared" si="47"/>
        <v>0</v>
      </c>
      <c r="W289" s="242">
        <f t="shared" si="12"/>
        <v>0</v>
      </c>
      <c r="X289" s="242">
        <f t="shared" si="48"/>
        <v>0</v>
      </c>
      <c r="Y289" s="243">
        <f t="shared" si="249"/>
        <v>49536.076503111522</v>
      </c>
      <c r="Z289" s="245"/>
      <c r="AA289" s="240">
        <f>VLOOKUP(AC289,[2]תחזיות!$B$4:$H$1000,6)</f>
        <v>1.1815776818181934E-2</v>
      </c>
      <c r="AB289" s="134">
        <f t="shared" si="13"/>
        <v>9.8464806818182788E-4</v>
      </c>
      <c r="AC289" s="237">
        <v>237</v>
      </c>
      <c r="AD289" s="242">
        <f t="shared" si="250"/>
        <v>0</v>
      </c>
      <c r="AE289" s="242">
        <f t="shared" si="51"/>
        <v>0</v>
      </c>
      <c r="AF289" s="242">
        <f t="shared" si="14"/>
        <v>0</v>
      </c>
      <c r="AG289" s="242">
        <f t="shared" si="52"/>
        <v>0</v>
      </c>
      <c r="AH289" s="243">
        <f t="shared" si="251"/>
        <v>46342.141217469514</v>
      </c>
      <c r="AI289" s="245"/>
      <c r="AJ289" s="241">
        <f t="shared" si="234"/>
        <v>4.8320000000000002E-2</v>
      </c>
      <c r="AK289" s="241">
        <f t="shared" si="252"/>
        <v>4.0266666666666671E-3</v>
      </c>
      <c r="AL289" s="240">
        <f>VLOOKUP(AN289,[2]תחזיות!$B$4:$H$1000,5)</f>
        <v>1.2997354500000127E-2</v>
      </c>
      <c r="AM289" s="134">
        <f t="shared" si="239"/>
        <v>1.0831128750000106E-3</v>
      </c>
      <c r="AN289" s="237">
        <v>237</v>
      </c>
      <c r="AO289" s="242">
        <f t="shared" si="253"/>
        <v>0</v>
      </c>
      <c r="AP289" s="242">
        <f t="shared" si="283"/>
        <v>0</v>
      </c>
      <c r="AQ289" s="242">
        <f t="shared" si="16"/>
        <v>0</v>
      </c>
      <c r="AR289" s="242">
        <f t="shared" si="254"/>
        <v>0</v>
      </c>
      <c r="AS289" s="243">
        <f t="shared" si="255"/>
        <v>0</v>
      </c>
      <c r="AT289" s="244"/>
      <c r="AU289" s="241">
        <f t="shared" si="235"/>
        <v>5.7620000000000005E-2</v>
      </c>
      <c r="AV289" s="241">
        <f t="shared" si="256"/>
        <v>4.8016666666666668E-3</v>
      </c>
      <c r="AW289" s="240">
        <f>VLOOKUP(AY289,[2]תחזיות!$B$4:$H$1000,7)</f>
        <v>2.2095502650000216E-2</v>
      </c>
      <c r="AX289" s="134">
        <f t="shared" si="17"/>
        <v>1.841291887500018E-3</v>
      </c>
      <c r="AY289" s="237">
        <v>237</v>
      </c>
      <c r="AZ289" s="242">
        <f t="shared" si="257"/>
        <v>0</v>
      </c>
      <c r="BA289" s="242">
        <f t="shared" si="284"/>
        <v>0</v>
      </c>
      <c r="BB289" s="242">
        <f t="shared" si="18"/>
        <v>0</v>
      </c>
      <c r="BC289" s="242">
        <f t="shared" si="258"/>
        <v>0</v>
      </c>
      <c r="BD289" s="243">
        <f t="shared" si="259"/>
        <v>0</v>
      </c>
      <c r="BE289" s="245"/>
      <c r="BF289" s="245"/>
      <c r="BG289" s="245"/>
      <c r="BH289" s="240">
        <f>VLOOKUP(BJ289,[2]תחזיות!$B$4:$H$1000,6)</f>
        <v>1.1815776818181934E-2</v>
      </c>
      <c r="BI289" s="134">
        <f t="shared" si="19"/>
        <v>9.8464806818182788E-4</v>
      </c>
      <c r="BJ289" s="237">
        <v>237</v>
      </c>
      <c r="BK289" s="242">
        <f t="shared" si="260"/>
        <v>0</v>
      </c>
      <c r="BL289" s="242">
        <f t="shared" si="285"/>
        <v>0</v>
      </c>
      <c r="BM289" s="242">
        <f t="shared" si="20"/>
        <v>0</v>
      </c>
      <c r="BN289" s="242">
        <f t="shared" si="65"/>
        <v>0</v>
      </c>
      <c r="BO289" s="243">
        <f t="shared" si="261"/>
        <v>0</v>
      </c>
      <c r="BP289" s="245"/>
      <c r="BQ289" s="246">
        <f>VLOOKUP(BT289,[2]תחזיות!$B$4:$E$1000,2)</f>
        <v>4.154047999999988E-2</v>
      </c>
      <c r="BR289" s="134">
        <f t="shared" si="21"/>
        <v>3.0450399999999902E-3</v>
      </c>
      <c r="BS289" s="3">
        <f t="shared" si="262"/>
        <v>7180</v>
      </c>
      <c r="BT289" s="237">
        <v>237</v>
      </c>
      <c r="BU289" s="238">
        <f t="shared" si="263"/>
        <v>0</v>
      </c>
      <c r="BV289" s="238">
        <f t="shared" si="264"/>
        <v>0</v>
      </c>
      <c r="BW289" s="238">
        <f t="shared" si="22"/>
        <v>0</v>
      </c>
      <c r="BX289" s="238">
        <f t="shared" si="23"/>
        <v>0</v>
      </c>
      <c r="BY289" s="239">
        <f t="shared" si="265"/>
        <v>270766.58881793288</v>
      </c>
      <c r="CA289" s="246">
        <f>VLOOKUP(CD289,[2]תחזיות!$B$4:$E$1000,4)</f>
        <v>5.4833433599999842E-2</v>
      </c>
      <c r="CB289" s="134">
        <f t="shared" si="24"/>
        <v>4.1527861333333204E-3</v>
      </c>
      <c r="CC289" s="3">
        <f t="shared" si="266"/>
        <v>7180</v>
      </c>
      <c r="CD289" s="237">
        <v>237</v>
      </c>
      <c r="CE289" s="238">
        <f t="shared" si="267"/>
        <v>0</v>
      </c>
      <c r="CF289" s="238">
        <f t="shared" si="268"/>
        <v>0</v>
      </c>
      <c r="CG289" s="238">
        <f t="shared" si="25"/>
        <v>0</v>
      </c>
      <c r="CH289" s="238">
        <f t="shared" si="26"/>
        <v>0</v>
      </c>
      <c r="CI289" s="239">
        <f t="shared" si="269"/>
        <v>290809.78716721246</v>
      </c>
      <c r="CJ289" s="1"/>
      <c r="CK289" s="246">
        <f>VLOOKUP(CN289,[2]תחזיות!$B$4:$E$1000,3)</f>
        <v>3.6122156521739029E-2</v>
      </c>
      <c r="CL289" s="134">
        <f t="shared" si="27"/>
        <v>2.5935130434782522E-3</v>
      </c>
      <c r="CM289" s="3">
        <f t="shared" si="270"/>
        <v>7180</v>
      </c>
      <c r="CN289" s="237">
        <v>237</v>
      </c>
      <c r="CO289" s="238">
        <f t="shared" si="271"/>
        <v>0</v>
      </c>
      <c r="CP289" s="238">
        <f t="shared" si="286"/>
        <v>0</v>
      </c>
      <c r="CQ289" s="238">
        <f t="shared" si="28"/>
        <v>0</v>
      </c>
      <c r="CR289" s="238">
        <f t="shared" si="29"/>
        <v>0</v>
      </c>
      <c r="CS289" s="239">
        <f t="shared" si="272"/>
        <v>263979.45736549201</v>
      </c>
      <c r="CT289" s="1"/>
      <c r="CU289" s="237">
        <v>237</v>
      </c>
      <c r="CV289" s="238">
        <f t="shared" si="294"/>
        <v>-2.244284532259123E-10</v>
      </c>
      <c r="CW289" s="238">
        <f t="shared" si="294"/>
        <v>-6.0554981690426322E-14</v>
      </c>
      <c r="CX289" s="238">
        <f t="shared" si="294"/>
        <v>4.5954854758723155E-13</v>
      </c>
      <c r="CY289" s="238">
        <f t="shared" si="294"/>
        <v>-5.201035292776579E-13</v>
      </c>
      <c r="CZ289" s="238">
        <f t="shared" si="294"/>
        <v>921348.46831176477</v>
      </c>
      <c r="DB289" s="237">
        <v>237</v>
      </c>
      <c r="DC289" s="238">
        <f t="shared" si="295"/>
        <v>-2.2796828523493116E-10</v>
      </c>
      <c r="DD289" s="238">
        <f t="shared" si="295"/>
        <v>0</v>
      </c>
      <c r="DE289" s="238">
        <f t="shared" si="295"/>
        <v>5.2559354651386772E-13</v>
      </c>
      <c r="DF289" s="238">
        <f t="shared" si="295"/>
        <v>-5.2559354651386772E-13</v>
      </c>
      <c r="DG289" s="238">
        <f t="shared" si="295"/>
        <v>944233.29773330991</v>
      </c>
      <c r="DH289" s="247"/>
      <c r="DI289" s="237">
        <v>237</v>
      </c>
      <c r="DJ289" s="238">
        <f t="shared" si="296"/>
        <v>-2.2796828523493116E-10</v>
      </c>
      <c r="DK289" s="238">
        <f t="shared" si="296"/>
        <v>0</v>
      </c>
      <c r="DL289" s="238">
        <f t="shared" si="296"/>
        <v>5.2559354651386772E-13</v>
      </c>
      <c r="DM289" s="238">
        <f t="shared" si="296"/>
        <v>-5.2559354651386772E-13</v>
      </c>
      <c r="DN289" s="238">
        <f t="shared" si="296"/>
        <v>914209.03264594742</v>
      </c>
      <c r="DP289" s="3">
        <f t="shared" si="273"/>
        <v>7180</v>
      </c>
      <c r="DQ289" s="237">
        <v>237</v>
      </c>
      <c r="DR289" s="238">
        <f t="shared" si="274"/>
        <v>0</v>
      </c>
      <c r="DS289" s="238">
        <f t="shared" si="275"/>
        <v>0</v>
      </c>
      <c r="DT289" s="238">
        <f t="shared" si="33"/>
        <v>0</v>
      </c>
      <c r="DU289" s="238">
        <f t="shared" si="276"/>
        <v>0</v>
      </c>
      <c r="DV289" s="239">
        <f t="shared" si="287"/>
        <v>0</v>
      </c>
      <c r="DX289" s="241">
        <f t="shared" si="236"/>
        <v>5.5499999999999994E-2</v>
      </c>
      <c r="DY289" s="241">
        <f t="shared" si="277"/>
        <v>4.6249999999999998E-3</v>
      </c>
      <c r="DZ289" s="237">
        <v>237</v>
      </c>
      <c r="EA289" s="242">
        <f t="shared" si="288"/>
        <v>0</v>
      </c>
      <c r="EB289" s="242">
        <f t="shared" si="289"/>
        <v>0</v>
      </c>
      <c r="EC289" s="242">
        <f t="shared" si="34"/>
        <v>0</v>
      </c>
      <c r="ED289" s="242">
        <f t="shared" si="240"/>
        <v>0</v>
      </c>
      <c r="EE289" s="243">
        <f t="shared" si="278"/>
        <v>0</v>
      </c>
      <c r="EF289" s="248"/>
      <c r="EG289" s="241">
        <f t="shared" si="237"/>
        <v>6.4599999999999991E-2</v>
      </c>
      <c r="EH289" s="241">
        <f t="shared" si="279"/>
        <v>5.3833333333333329E-3</v>
      </c>
      <c r="EI289" s="237">
        <v>237</v>
      </c>
      <c r="EJ289" s="242">
        <f t="shared" si="290"/>
        <v>0</v>
      </c>
      <c r="EK289" s="242">
        <f t="shared" si="291"/>
        <v>0</v>
      </c>
      <c r="EL289" s="242">
        <f t="shared" si="36"/>
        <v>0</v>
      </c>
      <c r="EM289" s="242">
        <f t="shared" si="241"/>
        <v>0</v>
      </c>
      <c r="EN289" s="243">
        <f t="shared" si="280"/>
        <v>0</v>
      </c>
      <c r="EO289" s="248"/>
      <c r="EP289" s="241">
        <f t="shared" si="238"/>
        <v>3.4599999999999999E-2</v>
      </c>
      <c r="EQ289" s="241">
        <f t="shared" si="281"/>
        <v>2.8833333333333332E-3</v>
      </c>
      <c r="ER289" s="237">
        <v>237</v>
      </c>
      <c r="ES289" s="242">
        <f t="shared" si="292"/>
        <v>0</v>
      </c>
      <c r="ET289" s="242">
        <f t="shared" si="293"/>
        <v>0</v>
      </c>
      <c r="EU289" s="242">
        <f t="shared" si="38"/>
        <v>0</v>
      </c>
      <c r="EV289" s="242">
        <f t="shared" si="242"/>
        <v>0</v>
      </c>
      <c r="EW289" s="243">
        <f t="shared" si="282"/>
        <v>0</v>
      </c>
    </row>
    <row r="290" spans="1:153" ht="14.25" customHeight="1" thickBot="1" x14ac:dyDescent="0.25">
      <c r="A290" s="3">
        <f t="shared" si="243"/>
        <v>7211</v>
      </c>
      <c r="B290" s="237">
        <v>238</v>
      </c>
      <c r="C290" s="238">
        <f t="shared" si="244"/>
        <v>-2.2849387878144503E-10</v>
      </c>
      <c r="D290" s="238">
        <f t="shared" si="5"/>
        <v>0</v>
      </c>
      <c r="E290" s="238">
        <f t="shared" si="6"/>
        <v>5.2680533163499692E-13</v>
      </c>
      <c r="F290" s="238">
        <f t="shared" si="7"/>
        <v>-5.2680533163499692E-13</v>
      </c>
      <c r="G290" s="239">
        <f t="shared" si="245"/>
        <v>603887.43406298594</v>
      </c>
      <c r="I290" s="240">
        <f>VLOOKUP(K290,[2]תחזיות!$B$4:$H$1000,5)</f>
        <v>1.2997373000000128E-2</v>
      </c>
      <c r="J290" s="134">
        <f t="shared" si="8"/>
        <v>1.0831144166666773E-3</v>
      </c>
      <c r="K290" s="237">
        <v>238</v>
      </c>
      <c r="L290" s="242">
        <f t="shared" si="246"/>
        <v>3.6097825853175311E-12</v>
      </c>
      <c r="M290" s="242">
        <f t="shared" si="44"/>
        <v>-6.062056966409622E-14</v>
      </c>
      <c r="N290" s="242">
        <f t="shared" si="9"/>
        <v>-6.6219075062621095E-14</v>
      </c>
      <c r="O290" s="242">
        <f t="shared" si="10"/>
        <v>5.5985053985248715E-15</v>
      </c>
      <c r="P290" s="243">
        <f t="shared" si="247"/>
        <v>46694.445430845924</v>
      </c>
      <c r="Q290" s="244"/>
      <c r="R290" s="240">
        <f>VLOOKUP(T290,[2]תחזיות!$B$4:$H$1000,7)</f>
        <v>2.2095534100000216E-2</v>
      </c>
      <c r="S290" s="134">
        <f t="shared" si="11"/>
        <v>1.8412945083333514E-3</v>
      </c>
      <c r="T290" s="237">
        <v>238</v>
      </c>
      <c r="U290" s="242">
        <f t="shared" si="248"/>
        <v>0</v>
      </c>
      <c r="V290" s="242">
        <f t="shared" si="47"/>
        <v>0</v>
      </c>
      <c r="W290" s="242">
        <f t="shared" si="12"/>
        <v>0</v>
      </c>
      <c r="X290" s="242">
        <f t="shared" si="48"/>
        <v>0</v>
      </c>
      <c r="Y290" s="243">
        <f t="shared" si="249"/>
        <v>49536.076503111522</v>
      </c>
      <c r="Z290" s="245"/>
      <c r="AA290" s="240">
        <f>VLOOKUP(AC290,[2]תחזיות!$B$4:$H$1000,6)</f>
        <v>1.1815793636363751E-2</v>
      </c>
      <c r="AB290" s="134">
        <f t="shared" si="13"/>
        <v>9.8464946969697921E-4</v>
      </c>
      <c r="AC290" s="237">
        <v>238</v>
      </c>
      <c r="AD290" s="242">
        <f t="shared" si="250"/>
        <v>0</v>
      </c>
      <c r="AE290" s="242">
        <f t="shared" si="51"/>
        <v>0</v>
      </c>
      <c r="AF290" s="242">
        <f t="shared" si="14"/>
        <v>0</v>
      </c>
      <c r="AG290" s="242">
        <f t="shared" si="52"/>
        <v>0</v>
      </c>
      <c r="AH290" s="243">
        <f t="shared" si="251"/>
        <v>46342.141217469514</v>
      </c>
      <c r="AI290" s="245"/>
      <c r="AJ290" s="241">
        <f t="shared" si="234"/>
        <v>4.8320000000000002E-2</v>
      </c>
      <c r="AK290" s="241">
        <f t="shared" si="252"/>
        <v>4.0266666666666671E-3</v>
      </c>
      <c r="AL290" s="240">
        <f>VLOOKUP(AN290,[2]תחזיות!$B$4:$H$1000,5)</f>
        <v>1.2997373000000128E-2</v>
      </c>
      <c r="AM290" s="134">
        <f t="shared" si="239"/>
        <v>1.0831144166666773E-3</v>
      </c>
      <c r="AN290" s="237">
        <v>238</v>
      </c>
      <c r="AO290" s="242">
        <f t="shared" si="253"/>
        <v>0</v>
      </c>
      <c r="AP290" s="242">
        <f t="shared" si="283"/>
        <v>0</v>
      </c>
      <c r="AQ290" s="242">
        <f t="shared" si="16"/>
        <v>0</v>
      </c>
      <c r="AR290" s="242">
        <f t="shared" si="254"/>
        <v>0</v>
      </c>
      <c r="AS290" s="243">
        <f t="shared" si="255"/>
        <v>0</v>
      </c>
      <c r="AT290" s="244"/>
      <c r="AU290" s="241">
        <f t="shared" si="235"/>
        <v>5.7620000000000005E-2</v>
      </c>
      <c r="AV290" s="241">
        <f t="shared" si="256"/>
        <v>4.8016666666666668E-3</v>
      </c>
      <c r="AW290" s="240">
        <f>VLOOKUP(AY290,[2]תחזיות!$B$4:$H$1000,7)</f>
        <v>2.2095534100000216E-2</v>
      </c>
      <c r="AX290" s="134">
        <f t="shared" si="17"/>
        <v>1.8412945083333514E-3</v>
      </c>
      <c r="AY290" s="237">
        <v>238</v>
      </c>
      <c r="AZ290" s="242">
        <f t="shared" si="257"/>
        <v>0</v>
      </c>
      <c r="BA290" s="242">
        <f t="shared" si="284"/>
        <v>0</v>
      </c>
      <c r="BB290" s="242">
        <f t="shared" si="18"/>
        <v>0</v>
      </c>
      <c r="BC290" s="242">
        <f t="shared" si="258"/>
        <v>0</v>
      </c>
      <c r="BD290" s="243">
        <f t="shared" si="259"/>
        <v>0</v>
      </c>
      <c r="BE290" s="245"/>
      <c r="BF290" s="245"/>
      <c r="BG290" s="245"/>
      <c r="BH290" s="240">
        <f>VLOOKUP(BJ290,[2]תחזיות!$B$4:$H$1000,6)</f>
        <v>1.1815793636363751E-2</v>
      </c>
      <c r="BI290" s="134">
        <f t="shared" si="19"/>
        <v>9.8464946969697921E-4</v>
      </c>
      <c r="BJ290" s="237">
        <v>238</v>
      </c>
      <c r="BK290" s="242">
        <f t="shared" si="260"/>
        <v>0</v>
      </c>
      <c r="BL290" s="242">
        <f t="shared" si="285"/>
        <v>0</v>
      </c>
      <c r="BM290" s="242">
        <f t="shared" si="20"/>
        <v>0</v>
      </c>
      <c r="BN290" s="242">
        <f t="shared" si="65"/>
        <v>0</v>
      </c>
      <c r="BO290" s="243">
        <f t="shared" si="261"/>
        <v>0</v>
      </c>
      <c r="BP290" s="245"/>
      <c r="BQ290" s="246">
        <f>VLOOKUP(BT290,[2]תחזיות!$B$4:$E$1000,2)</f>
        <v>4.160877999999988E-2</v>
      </c>
      <c r="BR290" s="134">
        <f t="shared" si="21"/>
        <v>3.0507316666666569E-3</v>
      </c>
      <c r="BS290" s="3">
        <f t="shared" si="262"/>
        <v>7211</v>
      </c>
      <c r="BT290" s="237">
        <v>238</v>
      </c>
      <c r="BU290" s="238">
        <f t="shared" si="263"/>
        <v>0</v>
      </c>
      <c r="BV290" s="238">
        <f t="shared" si="264"/>
        <v>0</v>
      </c>
      <c r="BW290" s="238">
        <f t="shared" si="22"/>
        <v>0</v>
      </c>
      <c r="BX290" s="238">
        <f t="shared" si="23"/>
        <v>0</v>
      </c>
      <c r="BY290" s="239">
        <f t="shared" si="265"/>
        <v>270766.58881793288</v>
      </c>
      <c r="CA290" s="246">
        <f>VLOOKUP(CD290,[2]תחזיות!$B$4:$E$1000,4)</f>
        <v>5.4923589599999843E-2</v>
      </c>
      <c r="CB290" s="134">
        <f t="shared" si="24"/>
        <v>4.1602991333333202E-3</v>
      </c>
      <c r="CC290" s="3">
        <f t="shared" si="266"/>
        <v>7211</v>
      </c>
      <c r="CD290" s="237">
        <v>238</v>
      </c>
      <c r="CE290" s="238">
        <f t="shared" si="267"/>
        <v>0</v>
      </c>
      <c r="CF290" s="238">
        <f t="shared" si="268"/>
        <v>0</v>
      </c>
      <c r="CG290" s="238">
        <f t="shared" si="25"/>
        <v>0</v>
      </c>
      <c r="CH290" s="238">
        <f t="shared" si="26"/>
        <v>0</v>
      </c>
      <c r="CI290" s="239">
        <f t="shared" si="269"/>
        <v>290809.78716721246</v>
      </c>
      <c r="CJ290" s="1"/>
      <c r="CK290" s="246">
        <f>VLOOKUP(CN290,[2]תחזיות!$B$4:$E$1000,3)</f>
        <v>3.6181547826086853E-2</v>
      </c>
      <c r="CL290" s="134">
        <f t="shared" si="27"/>
        <v>2.5984623188405709E-3</v>
      </c>
      <c r="CM290" s="3">
        <f t="shared" si="270"/>
        <v>7211</v>
      </c>
      <c r="CN290" s="237">
        <v>238</v>
      </c>
      <c r="CO290" s="238">
        <f t="shared" si="271"/>
        <v>0</v>
      </c>
      <c r="CP290" s="238">
        <f t="shared" si="286"/>
        <v>0</v>
      </c>
      <c r="CQ290" s="238">
        <f t="shared" si="28"/>
        <v>0</v>
      </c>
      <c r="CR290" s="238">
        <f t="shared" si="29"/>
        <v>0</v>
      </c>
      <c r="CS290" s="239">
        <f t="shared" si="272"/>
        <v>263979.45736549201</v>
      </c>
      <c r="CT290" s="1"/>
      <c r="CU290" s="237">
        <v>238</v>
      </c>
      <c r="CV290" s="238">
        <f t="shared" si="294"/>
        <v>-2.2488409619612749E-10</v>
      </c>
      <c r="CW290" s="238">
        <f t="shared" si="294"/>
        <v>-6.062056966409622E-14</v>
      </c>
      <c r="CX290" s="238">
        <f t="shared" si="294"/>
        <v>4.6058625657237579E-13</v>
      </c>
      <c r="CY290" s="238">
        <f t="shared" si="294"/>
        <v>-5.2120682623647209E-13</v>
      </c>
      <c r="CZ290" s="238">
        <f t="shared" si="294"/>
        <v>921348.46831176477</v>
      </c>
      <c r="DB290" s="237">
        <v>238</v>
      </c>
      <c r="DC290" s="238">
        <f t="shared" si="295"/>
        <v>-2.2849387878144503E-10</v>
      </c>
      <c r="DD290" s="238">
        <f t="shared" si="295"/>
        <v>0</v>
      </c>
      <c r="DE290" s="238">
        <f t="shared" si="295"/>
        <v>5.2680533163499692E-13</v>
      </c>
      <c r="DF290" s="238">
        <f t="shared" si="295"/>
        <v>-5.2680533163499692E-13</v>
      </c>
      <c r="DG290" s="238">
        <f t="shared" si="295"/>
        <v>944233.29773330991</v>
      </c>
      <c r="DH290" s="247"/>
      <c r="DI290" s="237">
        <v>238</v>
      </c>
      <c r="DJ290" s="238">
        <f t="shared" si="296"/>
        <v>-2.2849387878144503E-10</v>
      </c>
      <c r="DK290" s="238">
        <f t="shared" si="296"/>
        <v>0</v>
      </c>
      <c r="DL290" s="238">
        <f t="shared" si="296"/>
        <v>5.2680533163499692E-13</v>
      </c>
      <c r="DM290" s="238">
        <f t="shared" si="296"/>
        <v>-5.2680533163499692E-13</v>
      </c>
      <c r="DN290" s="238">
        <f t="shared" si="296"/>
        <v>914209.03264594742</v>
      </c>
      <c r="DP290" s="3">
        <f t="shared" si="273"/>
        <v>7211</v>
      </c>
      <c r="DQ290" s="237">
        <v>238</v>
      </c>
      <c r="DR290" s="238">
        <f t="shared" si="274"/>
        <v>0</v>
      </c>
      <c r="DS290" s="238">
        <f t="shared" si="275"/>
        <v>0</v>
      </c>
      <c r="DT290" s="238">
        <f t="shared" si="33"/>
        <v>0</v>
      </c>
      <c r="DU290" s="238">
        <f t="shared" si="276"/>
        <v>0</v>
      </c>
      <c r="DV290" s="239">
        <f t="shared" si="287"/>
        <v>0</v>
      </c>
      <c r="DX290" s="241">
        <f t="shared" si="236"/>
        <v>5.5499999999999994E-2</v>
      </c>
      <c r="DY290" s="241">
        <f t="shared" si="277"/>
        <v>4.6249999999999998E-3</v>
      </c>
      <c r="DZ290" s="237">
        <v>238</v>
      </c>
      <c r="EA290" s="242">
        <f t="shared" si="288"/>
        <v>0</v>
      </c>
      <c r="EB290" s="242">
        <f t="shared" si="289"/>
        <v>0</v>
      </c>
      <c r="EC290" s="242">
        <f t="shared" si="34"/>
        <v>0</v>
      </c>
      <c r="ED290" s="242">
        <f t="shared" si="240"/>
        <v>0</v>
      </c>
      <c r="EE290" s="243">
        <f t="shared" si="278"/>
        <v>0</v>
      </c>
      <c r="EF290" s="248"/>
      <c r="EG290" s="241">
        <f t="shared" si="237"/>
        <v>6.4599999999999991E-2</v>
      </c>
      <c r="EH290" s="241">
        <f t="shared" si="279"/>
        <v>5.3833333333333329E-3</v>
      </c>
      <c r="EI290" s="237">
        <v>238</v>
      </c>
      <c r="EJ290" s="242">
        <f t="shared" si="290"/>
        <v>0</v>
      </c>
      <c r="EK290" s="242">
        <f t="shared" si="291"/>
        <v>0</v>
      </c>
      <c r="EL290" s="242">
        <f t="shared" si="36"/>
        <v>0</v>
      </c>
      <c r="EM290" s="242">
        <f t="shared" si="241"/>
        <v>0</v>
      </c>
      <c r="EN290" s="243">
        <f t="shared" si="280"/>
        <v>0</v>
      </c>
      <c r="EO290" s="248"/>
      <c r="EP290" s="241">
        <f t="shared" si="238"/>
        <v>3.4599999999999999E-2</v>
      </c>
      <c r="EQ290" s="241">
        <f t="shared" si="281"/>
        <v>2.8833333333333332E-3</v>
      </c>
      <c r="ER290" s="237">
        <v>238</v>
      </c>
      <c r="ES290" s="242">
        <f t="shared" si="292"/>
        <v>0</v>
      </c>
      <c r="ET290" s="242">
        <f t="shared" si="293"/>
        <v>0</v>
      </c>
      <c r="EU290" s="242">
        <f t="shared" si="38"/>
        <v>0</v>
      </c>
      <c r="EV290" s="242">
        <f t="shared" si="242"/>
        <v>0</v>
      </c>
      <c r="EW290" s="243">
        <f t="shared" si="282"/>
        <v>0</v>
      </c>
    </row>
    <row r="291" spans="1:153" ht="14.25" customHeight="1" thickBot="1" x14ac:dyDescent="0.25">
      <c r="A291" s="3">
        <f t="shared" si="243"/>
        <v>7241</v>
      </c>
      <c r="B291" s="237">
        <v>239</v>
      </c>
      <c r="C291" s="238">
        <f t="shared" si="244"/>
        <v>-2.2902068411308002E-10</v>
      </c>
      <c r="D291" s="238">
        <f t="shared" si="5"/>
        <v>0</v>
      </c>
      <c r="E291" s="238">
        <f t="shared" si="6"/>
        <v>5.2801991059404425E-13</v>
      </c>
      <c r="F291" s="238">
        <f t="shared" si="7"/>
        <v>-5.2801991059404425E-13</v>
      </c>
      <c r="G291" s="239">
        <f t="shared" si="245"/>
        <v>603887.43406298594</v>
      </c>
      <c r="I291" s="240">
        <f>VLOOKUP(K291,[2]תחזיות!$B$4:$H$1000,5)</f>
        <v>1.2997391500000129E-2</v>
      </c>
      <c r="J291" s="134">
        <f t="shared" si="8"/>
        <v>1.0831159583333441E-3</v>
      </c>
      <c r="K291" s="237">
        <v>239</v>
      </c>
      <c r="L291" s="242">
        <f t="shared" si="246"/>
        <v>3.6799831964413701E-12</v>
      </c>
      <c r="M291" s="242">
        <f t="shared" si="44"/>
        <v>-6.068622877050265E-14</v>
      </c>
      <c r="N291" s="242">
        <f t="shared" si="9"/>
        <v>-6.6393610116835325E-14</v>
      </c>
      <c r="O291" s="242">
        <f t="shared" si="10"/>
        <v>5.707381346332677E-15</v>
      </c>
      <c r="P291" s="243">
        <f t="shared" si="247"/>
        <v>46694.445430845924</v>
      </c>
      <c r="Q291" s="244"/>
      <c r="R291" s="240">
        <f>VLOOKUP(T291,[2]תחזיות!$B$4:$H$1000,7)</f>
        <v>2.2095565550000217E-2</v>
      </c>
      <c r="S291" s="134">
        <f t="shared" si="11"/>
        <v>1.8412971291666847E-3</v>
      </c>
      <c r="T291" s="237">
        <v>239</v>
      </c>
      <c r="U291" s="242">
        <f t="shared" si="248"/>
        <v>0</v>
      </c>
      <c r="V291" s="242">
        <f t="shared" si="47"/>
        <v>0</v>
      </c>
      <c r="W291" s="242">
        <f t="shared" si="12"/>
        <v>0</v>
      </c>
      <c r="X291" s="242">
        <f t="shared" si="48"/>
        <v>0</v>
      </c>
      <c r="Y291" s="243">
        <f t="shared" si="249"/>
        <v>49536.076503111522</v>
      </c>
      <c r="Z291" s="245"/>
      <c r="AA291" s="240">
        <f>VLOOKUP(AC291,[2]תחזיות!$B$4:$H$1000,6)</f>
        <v>1.1815810454545571E-2</v>
      </c>
      <c r="AB291" s="134">
        <f t="shared" si="13"/>
        <v>9.8465087121213097E-4</v>
      </c>
      <c r="AC291" s="237">
        <v>239</v>
      </c>
      <c r="AD291" s="242">
        <f t="shared" si="250"/>
        <v>0</v>
      </c>
      <c r="AE291" s="242">
        <f t="shared" si="51"/>
        <v>0</v>
      </c>
      <c r="AF291" s="242">
        <f t="shared" si="14"/>
        <v>0</v>
      </c>
      <c r="AG291" s="242">
        <f t="shared" si="52"/>
        <v>0</v>
      </c>
      <c r="AH291" s="243">
        <f t="shared" si="251"/>
        <v>46342.141217469514</v>
      </c>
      <c r="AI291" s="245"/>
      <c r="AJ291" s="241">
        <f t="shared" si="234"/>
        <v>4.8320000000000002E-2</v>
      </c>
      <c r="AK291" s="241">
        <f t="shared" si="252"/>
        <v>4.0266666666666671E-3</v>
      </c>
      <c r="AL291" s="240">
        <f>VLOOKUP(AN291,[2]תחזיות!$B$4:$H$1000,5)</f>
        <v>1.2997391500000129E-2</v>
      </c>
      <c r="AM291" s="134">
        <f t="shared" si="239"/>
        <v>1.0831159583333441E-3</v>
      </c>
      <c r="AN291" s="237">
        <v>239</v>
      </c>
      <c r="AO291" s="242">
        <f t="shared" si="253"/>
        <v>0</v>
      </c>
      <c r="AP291" s="242">
        <f t="shared" si="283"/>
        <v>0</v>
      </c>
      <c r="AQ291" s="242">
        <f t="shared" si="16"/>
        <v>0</v>
      </c>
      <c r="AR291" s="242">
        <f t="shared" si="254"/>
        <v>0</v>
      </c>
      <c r="AS291" s="243">
        <f t="shared" si="255"/>
        <v>0</v>
      </c>
      <c r="AT291" s="244"/>
      <c r="AU291" s="241">
        <f t="shared" si="235"/>
        <v>5.7620000000000005E-2</v>
      </c>
      <c r="AV291" s="241">
        <f t="shared" si="256"/>
        <v>4.8016666666666668E-3</v>
      </c>
      <c r="AW291" s="240">
        <f>VLOOKUP(AY291,[2]תחזיות!$B$4:$H$1000,7)</f>
        <v>2.2095565550000217E-2</v>
      </c>
      <c r="AX291" s="134">
        <f t="shared" si="17"/>
        <v>1.8412971291666847E-3</v>
      </c>
      <c r="AY291" s="237">
        <v>239</v>
      </c>
      <c r="AZ291" s="242">
        <f t="shared" si="257"/>
        <v>0</v>
      </c>
      <c r="BA291" s="242">
        <f t="shared" si="284"/>
        <v>0</v>
      </c>
      <c r="BB291" s="242">
        <f t="shared" si="18"/>
        <v>0</v>
      </c>
      <c r="BC291" s="242">
        <f t="shared" si="258"/>
        <v>0</v>
      </c>
      <c r="BD291" s="243">
        <f t="shared" si="259"/>
        <v>0</v>
      </c>
      <c r="BE291" s="245"/>
      <c r="BF291" s="245"/>
      <c r="BG291" s="245"/>
      <c r="BH291" s="240">
        <f>VLOOKUP(BJ291,[2]תחזיות!$B$4:$H$1000,6)</f>
        <v>1.1815810454545571E-2</v>
      </c>
      <c r="BI291" s="134">
        <f t="shared" si="19"/>
        <v>9.8465087121213097E-4</v>
      </c>
      <c r="BJ291" s="237">
        <v>239</v>
      </c>
      <c r="BK291" s="242">
        <f t="shared" si="260"/>
        <v>0</v>
      </c>
      <c r="BL291" s="242">
        <f t="shared" si="285"/>
        <v>0</v>
      </c>
      <c r="BM291" s="242">
        <f t="shared" si="20"/>
        <v>0</v>
      </c>
      <c r="BN291" s="242">
        <f t="shared" si="65"/>
        <v>0</v>
      </c>
      <c r="BO291" s="243">
        <f t="shared" si="261"/>
        <v>0</v>
      </c>
      <c r="BP291" s="245"/>
      <c r="BQ291" s="246">
        <f>VLOOKUP(BT291,[2]תחזיות!$B$4:$E$1000,2)</f>
        <v>4.167707999999988E-2</v>
      </c>
      <c r="BR291" s="134">
        <f t="shared" si="21"/>
        <v>3.0564233333333236E-3</v>
      </c>
      <c r="BS291" s="3">
        <f t="shared" si="262"/>
        <v>7241</v>
      </c>
      <c r="BT291" s="237">
        <v>239</v>
      </c>
      <c r="BU291" s="238">
        <f t="shared" si="263"/>
        <v>0</v>
      </c>
      <c r="BV291" s="238">
        <f t="shared" si="264"/>
        <v>0</v>
      </c>
      <c r="BW291" s="238">
        <f t="shared" si="22"/>
        <v>0</v>
      </c>
      <c r="BX291" s="238">
        <f t="shared" si="23"/>
        <v>0</v>
      </c>
      <c r="BY291" s="239">
        <f t="shared" si="265"/>
        <v>270766.58881793288</v>
      </c>
      <c r="CA291" s="246">
        <f>VLOOKUP(CD291,[2]תחזיות!$B$4:$E$1000,4)</f>
        <v>5.5013745599999844E-2</v>
      </c>
      <c r="CB291" s="134">
        <f t="shared" si="24"/>
        <v>4.1678121333333209E-3</v>
      </c>
      <c r="CC291" s="3">
        <f t="shared" si="266"/>
        <v>7241</v>
      </c>
      <c r="CD291" s="237">
        <v>239</v>
      </c>
      <c r="CE291" s="238">
        <f t="shared" si="267"/>
        <v>0</v>
      </c>
      <c r="CF291" s="238">
        <f t="shared" si="268"/>
        <v>0</v>
      </c>
      <c r="CG291" s="238">
        <f t="shared" si="25"/>
        <v>0</v>
      </c>
      <c r="CH291" s="238">
        <f t="shared" si="26"/>
        <v>0</v>
      </c>
      <c r="CI291" s="239">
        <f t="shared" si="269"/>
        <v>290809.78716721246</v>
      </c>
      <c r="CJ291" s="1"/>
      <c r="CK291" s="246">
        <f>VLOOKUP(CN291,[2]תחזיות!$B$4:$E$1000,3)</f>
        <v>3.6240939130434684E-2</v>
      </c>
      <c r="CL291" s="134">
        <f t="shared" si="27"/>
        <v>2.6034115942028904E-3</v>
      </c>
      <c r="CM291" s="3">
        <f t="shared" si="270"/>
        <v>7241</v>
      </c>
      <c r="CN291" s="237">
        <v>239</v>
      </c>
      <c r="CO291" s="238">
        <f t="shared" si="271"/>
        <v>0</v>
      </c>
      <c r="CP291" s="238">
        <f t="shared" si="286"/>
        <v>0</v>
      </c>
      <c r="CQ291" s="238">
        <f t="shared" si="28"/>
        <v>0</v>
      </c>
      <c r="CR291" s="238">
        <f t="shared" si="29"/>
        <v>0</v>
      </c>
      <c r="CS291" s="239">
        <f t="shared" si="272"/>
        <v>263979.45736549201</v>
      </c>
      <c r="CT291" s="1"/>
      <c r="CU291" s="237">
        <v>239</v>
      </c>
      <c r="CV291" s="238">
        <f t="shared" si="294"/>
        <v>-2.2534070091663866E-10</v>
      </c>
      <c r="CW291" s="238">
        <f t="shared" si="294"/>
        <v>-6.068622877050265E-14</v>
      </c>
      <c r="CX291" s="238">
        <f t="shared" si="294"/>
        <v>4.616263004772089E-13</v>
      </c>
      <c r="CY291" s="238">
        <f t="shared" si="294"/>
        <v>-5.2231252924771155E-13</v>
      </c>
      <c r="CZ291" s="238">
        <f t="shared" si="294"/>
        <v>921348.46831176477</v>
      </c>
      <c r="DB291" s="237">
        <v>239</v>
      </c>
      <c r="DC291" s="238">
        <f t="shared" si="295"/>
        <v>-2.2902068411308002E-10</v>
      </c>
      <c r="DD291" s="238">
        <f t="shared" si="295"/>
        <v>0</v>
      </c>
      <c r="DE291" s="238">
        <f t="shared" si="295"/>
        <v>5.2801991059404425E-13</v>
      </c>
      <c r="DF291" s="238">
        <f t="shared" si="295"/>
        <v>-5.2801991059404425E-13</v>
      </c>
      <c r="DG291" s="238">
        <f t="shared" si="295"/>
        <v>944233.29773330991</v>
      </c>
      <c r="DH291" s="247"/>
      <c r="DI291" s="237">
        <v>239</v>
      </c>
      <c r="DJ291" s="238">
        <f t="shared" si="296"/>
        <v>-2.2902068411308002E-10</v>
      </c>
      <c r="DK291" s="238">
        <f t="shared" si="296"/>
        <v>0</v>
      </c>
      <c r="DL291" s="238">
        <f t="shared" si="296"/>
        <v>5.2801991059404425E-13</v>
      </c>
      <c r="DM291" s="238">
        <f t="shared" si="296"/>
        <v>-5.2801991059404425E-13</v>
      </c>
      <c r="DN291" s="238">
        <f t="shared" si="296"/>
        <v>914209.03264594742</v>
      </c>
      <c r="DP291" s="3">
        <f t="shared" si="273"/>
        <v>7241</v>
      </c>
      <c r="DQ291" s="237">
        <v>239</v>
      </c>
      <c r="DR291" s="238">
        <f t="shared" si="274"/>
        <v>0</v>
      </c>
      <c r="DS291" s="238">
        <f t="shared" si="275"/>
        <v>0</v>
      </c>
      <c r="DT291" s="238">
        <f t="shared" si="33"/>
        <v>0</v>
      </c>
      <c r="DU291" s="238">
        <f t="shared" si="276"/>
        <v>0</v>
      </c>
      <c r="DV291" s="239">
        <f t="shared" si="287"/>
        <v>0</v>
      </c>
      <c r="DX291" s="241">
        <f t="shared" si="236"/>
        <v>5.5499999999999994E-2</v>
      </c>
      <c r="DY291" s="241">
        <f t="shared" si="277"/>
        <v>4.6249999999999998E-3</v>
      </c>
      <c r="DZ291" s="237">
        <v>239</v>
      </c>
      <c r="EA291" s="242">
        <f t="shared" si="288"/>
        <v>0</v>
      </c>
      <c r="EB291" s="242">
        <f t="shared" si="289"/>
        <v>0</v>
      </c>
      <c r="EC291" s="242">
        <f t="shared" si="34"/>
        <v>0</v>
      </c>
      <c r="ED291" s="242">
        <f t="shared" si="240"/>
        <v>0</v>
      </c>
      <c r="EE291" s="243">
        <f t="shared" si="278"/>
        <v>0</v>
      </c>
      <c r="EF291" s="248"/>
      <c r="EG291" s="241">
        <f t="shared" si="237"/>
        <v>6.4599999999999991E-2</v>
      </c>
      <c r="EH291" s="241">
        <f t="shared" si="279"/>
        <v>5.3833333333333329E-3</v>
      </c>
      <c r="EI291" s="237">
        <v>239</v>
      </c>
      <c r="EJ291" s="242">
        <f t="shared" si="290"/>
        <v>0</v>
      </c>
      <c r="EK291" s="242">
        <f t="shared" si="291"/>
        <v>0</v>
      </c>
      <c r="EL291" s="242">
        <f t="shared" si="36"/>
        <v>0</v>
      </c>
      <c r="EM291" s="242">
        <f t="shared" si="241"/>
        <v>0</v>
      </c>
      <c r="EN291" s="243">
        <f t="shared" si="280"/>
        <v>0</v>
      </c>
      <c r="EO291" s="248"/>
      <c r="EP291" s="241">
        <f t="shared" si="238"/>
        <v>3.4599999999999999E-2</v>
      </c>
      <c r="EQ291" s="241">
        <f t="shared" si="281"/>
        <v>2.8833333333333332E-3</v>
      </c>
      <c r="ER291" s="237">
        <v>239</v>
      </c>
      <c r="ES291" s="242">
        <f t="shared" si="292"/>
        <v>0</v>
      </c>
      <c r="ET291" s="242">
        <f t="shared" si="293"/>
        <v>0</v>
      </c>
      <c r="EU291" s="242">
        <f t="shared" si="38"/>
        <v>0</v>
      </c>
      <c r="EV291" s="242">
        <f t="shared" si="242"/>
        <v>0</v>
      </c>
      <c r="EW291" s="243">
        <f t="shared" si="282"/>
        <v>0</v>
      </c>
    </row>
    <row r="292" spans="1:153" ht="14.25" customHeight="1" thickBot="1" x14ac:dyDescent="0.25">
      <c r="A292" s="3">
        <f t="shared" si="243"/>
        <v>7272</v>
      </c>
      <c r="B292" s="237">
        <v>240</v>
      </c>
      <c r="C292" s="238">
        <f t="shared" si="244"/>
        <v>-2.2954870402367406E-10</v>
      </c>
      <c r="D292" s="238">
        <f t="shared" si="5"/>
        <v>0</v>
      </c>
      <c r="E292" s="238">
        <f t="shared" si="6"/>
        <v>5.2923728983235834E-13</v>
      </c>
      <c r="F292" s="238">
        <f t="shared" si="7"/>
        <v>-5.2923728983235834E-13</v>
      </c>
      <c r="G292" s="239">
        <f t="shared" si="245"/>
        <v>603887.43406298594</v>
      </c>
      <c r="I292" s="240">
        <f>VLOOKUP(K292,[2]תחזיות!$B$4:$H$1000,5)</f>
        <v>1.2997410000000129E-2</v>
      </c>
      <c r="J292" s="134">
        <f t="shared" si="8"/>
        <v>1.0831175000000108E-3</v>
      </c>
      <c r="K292" s="237">
        <v>240</v>
      </c>
      <c r="L292" s="242">
        <f t="shared" si="246"/>
        <v>3.750434572838983E-12</v>
      </c>
      <c r="M292" s="242">
        <f t="shared" si="44"/>
        <v>-6.0751959086893004E-14</v>
      </c>
      <c r="N292" s="242">
        <f t="shared" si="9"/>
        <v>-6.65686052993979E-14</v>
      </c>
      <c r="O292" s="242">
        <f t="shared" si="10"/>
        <v>5.816646212504901E-15</v>
      </c>
      <c r="P292" s="243">
        <f t="shared" si="247"/>
        <v>46694.445430845924</v>
      </c>
      <c r="Q292" s="244"/>
      <c r="R292" s="240">
        <f>VLOOKUP(T292,[2]תחזיות!$B$4:$H$1000,7)</f>
        <v>2.209559700000022E-2</v>
      </c>
      <c r="S292" s="134">
        <f t="shared" si="11"/>
        <v>1.8412997500000183E-3</v>
      </c>
      <c r="T292" s="237">
        <v>240</v>
      </c>
      <c r="U292" s="242">
        <f t="shared" si="248"/>
        <v>0</v>
      </c>
      <c r="V292" s="242">
        <f t="shared" si="47"/>
        <v>0</v>
      </c>
      <c r="W292" s="242">
        <f t="shared" si="12"/>
        <v>0</v>
      </c>
      <c r="X292" s="242">
        <f t="shared" si="48"/>
        <v>0</v>
      </c>
      <c r="Y292" s="243">
        <f t="shared" si="249"/>
        <v>49536.076503111522</v>
      </c>
      <c r="Z292" s="245"/>
      <c r="AA292" s="240">
        <f>VLOOKUP(AC292,[2]תחזיות!$B$4:$H$1000,6)</f>
        <v>1.1815827272727389E-2</v>
      </c>
      <c r="AB292" s="134">
        <f t="shared" si="13"/>
        <v>9.846522727272823E-4</v>
      </c>
      <c r="AC292" s="237">
        <v>240</v>
      </c>
      <c r="AD292" s="242">
        <f t="shared" si="250"/>
        <v>0</v>
      </c>
      <c r="AE292" s="242">
        <f t="shared" si="51"/>
        <v>0</v>
      </c>
      <c r="AF292" s="242">
        <f t="shared" si="14"/>
        <v>0</v>
      </c>
      <c r="AG292" s="242">
        <f t="shared" si="52"/>
        <v>0</v>
      </c>
      <c r="AH292" s="243">
        <f t="shared" si="251"/>
        <v>46342.141217469514</v>
      </c>
      <c r="AI292" s="245"/>
      <c r="AJ292" s="241">
        <f t="shared" si="234"/>
        <v>4.8320000000000002E-2</v>
      </c>
      <c r="AK292" s="241">
        <f t="shared" si="252"/>
        <v>4.0266666666666671E-3</v>
      </c>
      <c r="AL292" s="240">
        <f>VLOOKUP(AN292,[2]תחזיות!$B$4:$H$1000,5)</f>
        <v>1.2997410000000129E-2</v>
      </c>
      <c r="AM292" s="134">
        <f t="shared" si="239"/>
        <v>1.0831175000000108E-3</v>
      </c>
      <c r="AN292" s="237">
        <v>240</v>
      </c>
      <c r="AO292" s="242">
        <f t="shared" si="253"/>
        <v>0</v>
      </c>
      <c r="AP292" s="242">
        <f t="shared" si="283"/>
        <v>0</v>
      </c>
      <c r="AQ292" s="242">
        <f t="shared" si="16"/>
        <v>0</v>
      </c>
      <c r="AR292" s="242">
        <f t="shared" si="254"/>
        <v>0</v>
      </c>
      <c r="AS292" s="243">
        <f t="shared" si="255"/>
        <v>0</v>
      </c>
      <c r="AT292" s="244"/>
      <c r="AU292" s="241">
        <f t="shared" si="235"/>
        <v>5.7620000000000005E-2</v>
      </c>
      <c r="AV292" s="241">
        <f t="shared" si="256"/>
        <v>4.8016666666666668E-3</v>
      </c>
      <c r="AW292" s="240">
        <f>VLOOKUP(AY292,[2]תחזיות!$B$4:$H$1000,7)</f>
        <v>2.209559700000022E-2</v>
      </c>
      <c r="AX292" s="134">
        <f t="shared" si="17"/>
        <v>1.8412997500000183E-3</v>
      </c>
      <c r="AY292" s="237">
        <v>240</v>
      </c>
      <c r="AZ292" s="242">
        <f t="shared" si="257"/>
        <v>0</v>
      </c>
      <c r="BA292" s="242">
        <f t="shared" si="284"/>
        <v>0</v>
      </c>
      <c r="BB292" s="242">
        <f t="shared" si="18"/>
        <v>0</v>
      </c>
      <c r="BC292" s="242">
        <f t="shared" si="258"/>
        <v>0</v>
      </c>
      <c r="BD292" s="243">
        <f t="shared" si="259"/>
        <v>0</v>
      </c>
      <c r="BE292" s="245"/>
      <c r="BF292" s="245"/>
      <c r="BG292" s="245"/>
      <c r="BH292" s="240">
        <f>VLOOKUP(BJ292,[2]תחזיות!$B$4:$H$1000,6)</f>
        <v>1.1815827272727389E-2</v>
      </c>
      <c r="BI292" s="134">
        <f t="shared" si="19"/>
        <v>9.846522727272823E-4</v>
      </c>
      <c r="BJ292" s="237">
        <v>240</v>
      </c>
      <c r="BK292" s="242">
        <f t="shared" si="260"/>
        <v>0</v>
      </c>
      <c r="BL292" s="242">
        <f t="shared" si="285"/>
        <v>0</v>
      </c>
      <c r="BM292" s="242">
        <f t="shared" si="20"/>
        <v>0</v>
      </c>
      <c r="BN292" s="242">
        <f t="shared" si="65"/>
        <v>0</v>
      </c>
      <c r="BO292" s="243">
        <f t="shared" si="261"/>
        <v>0</v>
      </c>
      <c r="BP292" s="245"/>
      <c r="BQ292" s="246">
        <f>VLOOKUP(BT292,[2]תחזיות!$B$4:$E$1000,2)</f>
        <v>4.1745379999999881E-2</v>
      </c>
      <c r="BR292" s="134">
        <f t="shared" si="21"/>
        <v>3.0621149999999903E-3</v>
      </c>
      <c r="BS292" s="3">
        <f t="shared" si="262"/>
        <v>7272</v>
      </c>
      <c r="BT292" s="237">
        <v>240</v>
      </c>
      <c r="BU292" s="238">
        <f t="shared" si="263"/>
        <v>0</v>
      </c>
      <c r="BV292" s="238">
        <f t="shared" si="264"/>
        <v>0</v>
      </c>
      <c r="BW292" s="238">
        <f t="shared" si="22"/>
        <v>0</v>
      </c>
      <c r="BX292" s="238">
        <f t="shared" si="23"/>
        <v>0</v>
      </c>
      <c r="BY292" s="239">
        <f t="shared" si="265"/>
        <v>270766.58881793288</v>
      </c>
      <c r="CA292" s="246">
        <f>VLOOKUP(CD292,[2]תחזיות!$B$4:$E$1000,4)</f>
        <v>5.5103901599999845E-2</v>
      </c>
      <c r="CB292" s="134">
        <f t="shared" si="24"/>
        <v>4.1753251333333206E-3</v>
      </c>
      <c r="CC292" s="3">
        <f t="shared" si="266"/>
        <v>7272</v>
      </c>
      <c r="CD292" s="237">
        <v>240</v>
      </c>
      <c r="CE292" s="238">
        <f t="shared" si="267"/>
        <v>0</v>
      </c>
      <c r="CF292" s="238">
        <f t="shared" si="268"/>
        <v>0</v>
      </c>
      <c r="CG292" s="238">
        <f t="shared" si="25"/>
        <v>0</v>
      </c>
      <c r="CH292" s="238">
        <f t="shared" si="26"/>
        <v>0</v>
      </c>
      <c r="CI292" s="239">
        <f t="shared" si="269"/>
        <v>290809.78716721246</v>
      </c>
      <c r="CJ292" s="1"/>
      <c r="CK292" s="246">
        <f>VLOOKUP(CN292,[2]תחזיות!$B$4:$E$1000,3)</f>
        <v>3.6300330434782507E-2</v>
      </c>
      <c r="CL292" s="134">
        <f t="shared" si="27"/>
        <v>2.608360869565209E-3</v>
      </c>
      <c r="CM292" s="3">
        <f t="shared" si="270"/>
        <v>7272</v>
      </c>
      <c r="CN292" s="237">
        <v>240</v>
      </c>
      <c r="CO292" s="238">
        <f t="shared" si="271"/>
        <v>0</v>
      </c>
      <c r="CP292" s="238">
        <f t="shared" si="286"/>
        <v>0</v>
      </c>
      <c r="CQ292" s="238">
        <f t="shared" si="28"/>
        <v>0</v>
      </c>
      <c r="CR292" s="238">
        <f t="shared" si="29"/>
        <v>0</v>
      </c>
      <c r="CS292" s="239">
        <f t="shared" si="272"/>
        <v>263979.45736549201</v>
      </c>
      <c r="CT292" s="1"/>
      <c r="CU292" s="237">
        <v>240</v>
      </c>
      <c r="CV292" s="238">
        <f t="shared" si="294"/>
        <v>-2.2579826945083508E-10</v>
      </c>
      <c r="CW292" s="238">
        <f t="shared" si="294"/>
        <v>-6.0751959086893004E-14</v>
      </c>
      <c r="CX292" s="238">
        <f t="shared" si="294"/>
        <v>4.6266868453296043E-13</v>
      </c>
      <c r="CY292" s="238">
        <f t="shared" si="294"/>
        <v>-5.2342064361985342E-13</v>
      </c>
      <c r="CZ292" s="238">
        <f t="shared" si="294"/>
        <v>921348.46831176477</v>
      </c>
      <c r="DB292" s="237">
        <v>240</v>
      </c>
      <c r="DC292" s="238">
        <f t="shared" si="295"/>
        <v>-2.2954870402367406E-10</v>
      </c>
      <c r="DD292" s="238">
        <f t="shared" si="295"/>
        <v>0</v>
      </c>
      <c r="DE292" s="238">
        <f t="shared" si="295"/>
        <v>5.2923728983235834E-13</v>
      </c>
      <c r="DF292" s="238">
        <f t="shared" si="295"/>
        <v>-5.2923728983235834E-13</v>
      </c>
      <c r="DG292" s="238">
        <f t="shared" si="295"/>
        <v>944233.29773330991</v>
      </c>
      <c r="DH292" s="247"/>
      <c r="DI292" s="237">
        <v>240</v>
      </c>
      <c r="DJ292" s="238">
        <f t="shared" si="296"/>
        <v>-2.2954870402367406E-10</v>
      </c>
      <c r="DK292" s="238">
        <f t="shared" si="296"/>
        <v>0</v>
      </c>
      <c r="DL292" s="238">
        <f t="shared" si="296"/>
        <v>5.2923728983235834E-13</v>
      </c>
      <c r="DM292" s="238">
        <f t="shared" si="296"/>
        <v>-5.2923728983235834E-13</v>
      </c>
      <c r="DN292" s="238">
        <f t="shared" si="296"/>
        <v>914209.03264594742</v>
      </c>
      <c r="DP292" s="3">
        <f t="shared" si="273"/>
        <v>7272</v>
      </c>
      <c r="DQ292" s="237">
        <v>240</v>
      </c>
      <c r="DR292" s="238">
        <f t="shared" si="274"/>
        <v>0</v>
      </c>
      <c r="DS292" s="238">
        <f t="shared" si="275"/>
        <v>0</v>
      </c>
      <c r="DT292" s="238">
        <f t="shared" si="33"/>
        <v>0</v>
      </c>
      <c r="DU292" s="238">
        <f t="shared" si="276"/>
        <v>0</v>
      </c>
      <c r="DV292" s="239">
        <f t="shared" si="287"/>
        <v>0</v>
      </c>
      <c r="DX292" s="241">
        <f t="shared" si="236"/>
        <v>5.5499999999999994E-2</v>
      </c>
      <c r="DY292" s="241">
        <f t="shared" si="277"/>
        <v>4.6249999999999998E-3</v>
      </c>
      <c r="DZ292" s="237">
        <v>240</v>
      </c>
      <c r="EA292" s="242">
        <f t="shared" si="288"/>
        <v>0</v>
      </c>
      <c r="EB292" s="242">
        <f t="shared" si="289"/>
        <v>0</v>
      </c>
      <c r="EC292" s="242">
        <f t="shared" si="34"/>
        <v>0</v>
      </c>
      <c r="ED292" s="242">
        <f t="shared" si="240"/>
        <v>0</v>
      </c>
      <c r="EE292" s="243">
        <f t="shared" si="278"/>
        <v>0</v>
      </c>
      <c r="EF292" s="248"/>
      <c r="EG292" s="241">
        <f t="shared" si="237"/>
        <v>6.4599999999999991E-2</v>
      </c>
      <c r="EH292" s="241">
        <f t="shared" si="279"/>
        <v>5.3833333333333329E-3</v>
      </c>
      <c r="EI292" s="237">
        <v>240</v>
      </c>
      <c r="EJ292" s="242">
        <f t="shared" si="290"/>
        <v>0</v>
      </c>
      <c r="EK292" s="242">
        <f t="shared" si="291"/>
        <v>0</v>
      </c>
      <c r="EL292" s="242">
        <f t="shared" si="36"/>
        <v>0</v>
      </c>
      <c r="EM292" s="242">
        <f t="shared" si="241"/>
        <v>0</v>
      </c>
      <c r="EN292" s="243">
        <f t="shared" si="280"/>
        <v>0</v>
      </c>
      <c r="EO292" s="248"/>
      <c r="EP292" s="241">
        <f t="shared" si="238"/>
        <v>3.4599999999999999E-2</v>
      </c>
      <c r="EQ292" s="241">
        <f t="shared" si="281"/>
        <v>2.8833333333333332E-3</v>
      </c>
      <c r="ER292" s="237">
        <v>240</v>
      </c>
      <c r="ES292" s="242">
        <f t="shared" si="292"/>
        <v>0</v>
      </c>
      <c r="ET292" s="242">
        <f t="shared" si="293"/>
        <v>0</v>
      </c>
      <c r="EU292" s="242">
        <f t="shared" si="38"/>
        <v>0</v>
      </c>
      <c r="EV292" s="242">
        <f t="shared" si="242"/>
        <v>0</v>
      </c>
      <c r="EW292" s="243">
        <f t="shared" si="282"/>
        <v>0</v>
      </c>
    </row>
    <row r="293" spans="1:153" ht="14.25" customHeight="1" thickBot="1" x14ac:dyDescent="0.25">
      <c r="A293" s="3">
        <f t="shared" si="243"/>
        <v>7302</v>
      </c>
      <c r="B293" s="237">
        <v>241</v>
      </c>
      <c r="C293" s="238">
        <f t="shared" si="244"/>
        <v>-2.3007794131350643E-10</v>
      </c>
      <c r="D293" s="238">
        <f t="shared" si="5"/>
        <v>0</v>
      </c>
      <c r="E293" s="238">
        <f t="shared" si="6"/>
        <v>5.304574758061385E-13</v>
      </c>
      <c r="F293" s="238">
        <f t="shared" si="7"/>
        <v>-5.304574758061385E-13</v>
      </c>
      <c r="G293" s="239">
        <f t="shared" si="245"/>
        <v>603887.43406298594</v>
      </c>
      <c r="I293" s="240">
        <f>VLOOKUP(K293,[2]תחזיות!$B$4:$H$1000,5)</f>
        <v>1.299742850000013E-2</v>
      </c>
      <c r="J293" s="134">
        <f t="shared" si="8"/>
        <v>1.0831190416666775E-3</v>
      </c>
      <c r="K293" s="237">
        <v>241</v>
      </c>
      <c r="L293" s="242">
        <f t="shared" si="246"/>
        <v>3.8211374469627254E-12</v>
      </c>
      <c r="M293" s="242">
        <f t="shared" si="44"/>
        <v>-6.0817760690598585E-14</v>
      </c>
      <c r="N293" s="242">
        <f t="shared" si="9"/>
        <v>-6.6744061823619476E-14</v>
      </c>
      <c r="O293" s="242">
        <f t="shared" si="10"/>
        <v>5.9263011330208899E-15</v>
      </c>
      <c r="P293" s="243">
        <f t="shared" si="247"/>
        <v>46694.445430845924</v>
      </c>
      <c r="Q293" s="244"/>
      <c r="R293" s="240">
        <f>VLOOKUP(T293,[2]תחזיות!$B$4:$H$1000,7)</f>
        <v>2.209562845000022E-2</v>
      </c>
      <c r="S293" s="134">
        <f t="shared" si="11"/>
        <v>1.8413023708333516E-3</v>
      </c>
      <c r="T293" s="237">
        <v>241</v>
      </c>
      <c r="U293" s="242">
        <f t="shared" si="248"/>
        <v>0</v>
      </c>
      <c r="V293" s="242">
        <f t="shared" si="47"/>
        <v>0</v>
      </c>
      <c r="W293" s="242">
        <f t="shared" si="12"/>
        <v>0</v>
      </c>
      <c r="X293" s="242">
        <f t="shared" si="48"/>
        <v>0</v>
      </c>
      <c r="Y293" s="243">
        <f t="shared" si="249"/>
        <v>49536.076503111522</v>
      </c>
      <c r="Z293" s="245"/>
      <c r="AA293" s="240">
        <f>VLOOKUP(AC293,[2]תחזיות!$B$4:$H$1000,6)</f>
        <v>1.1815844090909208E-2</v>
      </c>
      <c r="AB293" s="134">
        <f t="shared" si="13"/>
        <v>9.8465367424243407E-4</v>
      </c>
      <c r="AC293" s="237">
        <v>241</v>
      </c>
      <c r="AD293" s="242">
        <f t="shared" si="250"/>
        <v>0</v>
      </c>
      <c r="AE293" s="242">
        <f t="shared" si="51"/>
        <v>0</v>
      </c>
      <c r="AF293" s="242">
        <f t="shared" si="14"/>
        <v>0</v>
      </c>
      <c r="AG293" s="242">
        <f t="shared" si="52"/>
        <v>0</v>
      </c>
      <c r="AH293" s="243">
        <f t="shared" si="251"/>
        <v>46342.141217469514</v>
      </c>
      <c r="AI293" s="245"/>
      <c r="AJ293" s="241">
        <f>$AQ$44</f>
        <v>5.1319999999999998E-2</v>
      </c>
      <c r="AK293" s="241">
        <f t="shared" si="252"/>
        <v>4.2766666666666665E-3</v>
      </c>
      <c r="AL293" s="240">
        <f>VLOOKUP(AN293,[2]תחזיות!$B$4:$H$1000,5)</f>
        <v>1.299742850000013E-2</v>
      </c>
      <c r="AM293" s="134">
        <f t="shared" si="239"/>
        <v>1.0831190416666775E-3</v>
      </c>
      <c r="AN293" s="237">
        <v>241</v>
      </c>
      <c r="AO293" s="242">
        <f t="shared" si="253"/>
        <v>0</v>
      </c>
      <c r="AP293" s="242">
        <f t="shared" si="283"/>
        <v>0</v>
      </c>
      <c r="AQ293" s="242">
        <f t="shared" si="16"/>
        <v>0</v>
      </c>
      <c r="AR293" s="242">
        <f t="shared" si="254"/>
        <v>0</v>
      </c>
      <c r="AS293" s="243">
        <f t="shared" si="255"/>
        <v>0</v>
      </c>
      <c r="AT293" s="244"/>
      <c r="AU293" s="241">
        <f>$BB$44</f>
        <v>5.7620000000000005E-2</v>
      </c>
      <c r="AV293" s="241">
        <f t="shared" si="256"/>
        <v>4.8016666666666668E-3</v>
      </c>
      <c r="AW293" s="240">
        <f>VLOOKUP(AY293,[2]תחזיות!$B$4:$H$1000,7)</f>
        <v>2.209562845000022E-2</v>
      </c>
      <c r="AX293" s="134">
        <f t="shared" si="17"/>
        <v>1.8413023708333516E-3</v>
      </c>
      <c r="AY293" s="237">
        <v>241</v>
      </c>
      <c r="AZ293" s="242">
        <f t="shared" si="257"/>
        <v>0</v>
      </c>
      <c r="BA293" s="242">
        <f t="shared" si="284"/>
        <v>0</v>
      </c>
      <c r="BB293" s="242">
        <f t="shared" si="18"/>
        <v>0</v>
      </c>
      <c r="BC293" s="242">
        <f t="shared" si="258"/>
        <v>0</v>
      </c>
      <c r="BD293" s="243">
        <f t="shared" si="259"/>
        <v>0</v>
      </c>
      <c r="BE293" s="245"/>
      <c r="BF293" s="245"/>
      <c r="BG293" s="245"/>
      <c r="BH293" s="240">
        <f>VLOOKUP(BJ293,[2]תחזיות!$B$4:$H$1000,6)</f>
        <v>1.1815844090909208E-2</v>
      </c>
      <c r="BI293" s="134">
        <f t="shared" si="19"/>
        <v>9.8465367424243407E-4</v>
      </c>
      <c r="BJ293" s="237">
        <v>241</v>
      </c>
      <c r="BK293" s="242">
        <f t="shared" si="260"/>
        <v>0</v>
      </c>
      <c r="BL293" s="242">
        <f t="shared" si="285"/>
        <v>0</v>
      </c>
      <c r="BM293" s="242">
        <f t="shared" si="20"/>
        <v>0</v>
      </c>
      <c r="BN293" s="242">
        <f t="shared" si="65"/>
        <v>0</v>
      </c>
      <c r="BO293" s="243">
        <f t="shared" si="261"/>
        <v>0</v>
      </c>
      <c r="BP293" s="245"/>
      <c r="BQ293" s="246">
        <f>VLOOKUP(BT293,[2]תחזיות!$B$4:$E$1000,2)</f>
        <v>4.1773679999999883E-2</v>
      </c>
      <c r="BR293" s="134">
        <f t="shared" si="21"/>
        <v>3.0644733333333239E-3</v>
      </c>
      <c r="BS293" s="3">
        <f t="shared" si="262"/>
        <v>7302</v>
      </c>
      <c r="BT293" s="237">
        <v>241</v>
      </c>
      <c r="BU293" s="238">
        <f t="shared" si="263"/>
        <v>0</v>
      </c>
      <c r="BV293" s="238">
        <f t="shared" si="264"/>
        <v>0</v>
      </c>
      <c r="BW293" s="238">
        <f t="shared" si="22"/>
        <v>0</v>
      </c>
      <c r="BX293" s="238">
        <f t="shared" si="23"/>
        <v>0</v>
      </c>
      <c r="BY293" s="239">
        <f t="shared" si="265"/>
        <v>270766.58881793288</v>
      </c>
      <c r="CA293" s="246">
        <f>VLOOKUP(CD293,[2]תחזיות!$B$4:$E$1000,4)</f>
        <v>5.5141257599999847E-2</v>
      </c>
      <c r="CB293" s="134">
        <f t="shared" si="24"/>
        <v>4.1784381333333205E-3</v>
      </c>
      <c r="CC293" s="3">
        <f t="shared" si="266"/>
        <v>7302</v>
      </c>
      <c r="CD293" s="237">
        <v>241</v>
      </c>
      <c r="CE293" s="238">
        <f t="shared" si="267"/>
        <v>0</v>
      </c>
      <c r="CF293" s="238">
        <f t="shared" si="268"/>
        <v>0</v>
      </c>
      <c r="CG293" s="238">
        <f t="shared" si="25"/>
        <v>0</v>
      </c>
      <c r="CH293" s="238">
        <f t="shared" si="26"/>
        <v>0</v>
      </c>
      <c r="CI293" s="239">
        <f t="shared" si="269"/>
        <v>290809.78716721246</v>
      </c>
      <c r="CJ293" s="1"/>
      <c r="CK293" s="246">
        <f>VLOOKUP(CN293,[2]תחזיות!$B$4:$E$1000,3)</f>
        <v>3.6324939130434684E-2</v>
      </c>
      <c r="CL293" s="134">
        <f t="shared" si="27"/>
        <v>2.6104115942028904E-3</v>
      </c>
      <c r="CM293" s="3">
        <f t="shared" si="270"/>
        <v>7302</v>
      </c>
      <c r="CN293" s="237">
        <v>241</v>
      </c>
      <c r="CO293" s="238">
        <f t="shared" si="271"/>
        <v>0</v>
      </c>
      <c r="CP293" s="238">
        <f t="shared" si="286"/>
        <v>0</v>
      </c>
      <c r="CQ293" s="238">
        <f t="shared" si="28"/>
        <v>0</v>
      </c>
      <c r="CR293" s="238">
        <f t="shared" si="29"/>
        <v>0</v>
      </c>
      <c r="CS293" s="239">
        <f t="shared" si="272"/>
        <v>263979.45736549201</v>
      </c>
      <c r="CT293" s="1"/>
      <c r="CU293" s="237">
        <v>241</v>
      </c>
      <c r="CV293" s="238">
        <f t="shared" si="294"/>
        <v>-2.2625680386654371E-10</v>
      </c>
      <c r="CW293" s="238">
        <f t="shared" si="294"/>
        <v>-6.0817760690598585E-14</v>
      </c>
      <c r="CX293" s="238">
        <f t="shared" si="294"/>
        <v>4.63713413982519E-13</v>
      </c>
      <c r="CY293" s="238">
        <f t="shared" si="294"/>
        <v>-5.2453117467311761E-13</v>
      </c>
      <c r="CZ293" s="238">
        <f t="shared" si="294"/>
        <v>921348.46831176477</v>
      </c>
      <c r="DB293" s="237">
        <v>241</v>
      </c>
      <c r="DC293" s="238">
        <f t="shared" si="295"/>
        <v>-2.3007794131350643E-10</v>
      </c>
      <c r="DD293" s="238">
        <f t="shared" si="295"/>
        <v>0</v>
      </c>
      <c r="DE293" s="238">
        <f t="shared" si="295"/>
        <v>5.304574758061385E-13</v>
      </c>
      <c r="DF293" s="238">
        <f t="shared" si="295"/>
        <v>-5.304574758061385E-13</v>
      </c>
      <c r="DG293" s="238">
        <f t="shared" si="295"/>
        <v>944233.29773330991</v>
      </c>
      <c r="DH293" s="247"/>
      <c r="DI293" s="237">
        <v>241</v>
      </c>
      <c r="DJ293" s="238">
        <f t="shared" si="296"/>
        <v>-2.3007794131350643E-10</v>
      </c>
      <c r="DK293" s="238">
        <f t="shared" si="296"/>
        <v>0</v>
      </c>
      <c r="DL293" s="238">
        <f t="shared" si="296"/>
        <v>5.304574758061385E-13</v>
      </c>
      <c r="DM293" s="238">
        <f t="shared" si="296"/>
        <v>-5.304574758061385E-13</v>
      </c>
      <c r="DN293" s="238">
        <f t="shared" si="296"/>
        <v>914209.03264594742</v>
      </c>
      <c r="DP293" s="3">
        <f t="shared" si="273"/>
        <v>7302</v>
      </c>
      <c r="DQ293" s="237">
        <v>241</v>
      </c>
      <c r="DR293" s="238">
        <f t="shared" si="274"/>
        <v>0</v>
      </c>
      <c r="DS293" s="238">
        <f t="shared" si="275"/>
        <v>0</v>
      </c>
      <c r="DT293" s="238">
        <f t="shared" si="33"/>
        <v>0</v>
      </c>
      <c r="DU293" s="238">
        <f t="shared" si="276"/>
        <v>0</v>
      </c>
      <c r="DV293" s="239">
        <f t="shared" si="287"/>
        <v>0</v>
      </c>
      <c r="DX293" s="241">
        <f>$EC$44</f>
        <v>5.8599999999999999E-2</v>
      </c>
      <c r="DY293" s="241">
        <f t="shared" si="277"/>
        <v>4.8833333333333333E-3</v>
      </c>
      <c r="DZ293" s="237">
        <v>241</v>
      </c>
      <c r="EA293" s="242">
        <f t="shared" si="288"/>
        <v>0</v>
      </c>
      <c r="EB293" s="242">
        <f t="shared" si="289"/>
        <v>0</v>
      </c>
      <c r="EC293" s="242">
        <f t="shared" si="34"/>
        <v>0</v>
      </c>
      <c r="ED293" s="242">
        <f t="shared" si="240"/>
        <v>0</v>
      </c>
      <c r="EE293" s="243">
        <f t="shared" si="278"/>
        <v>0</v>
      </c>
      <c r="EF293" s="248"/>
      <c r="EG293" s="241">
        <f>$EL$44</f>
        <v>6.4599999999999991E-2</v>
      </c>
      <c r="EH293" s="241">
        <f t="shared" si="279"/>
        <v>5.3833333333333329E-3</v>
      </c>
      <c r="EI293" s="237">
        <v>241</v>
      </c>
      <c r="EJ293" s="242">
        <f t="shared" si="290"/>
        <v>0</v>
      </c>
      <c r="EK293" s="242">
        <f t="shared" si="291"/>
        <v>0</v>
      </c>
      <c r="EL293" s="242">
        <f t="shared" si="36"/>
        <v>0</v>
      </c>
      <c r="EM293" s="242">
        <f t="shared" si="241"/>
        <v>0</v>
      </c>
      <c r="EN293" s="243">
        <f t="shared" si="280"/>
        <v>0</v>
      </c>
      <c r="EO293" s="248"/>
      <c r="EP293" s="241">
        <f>$EU$44</f>
        <v>3.4599999999999999E-2</v>
      </c>
      <c r="EQ293" s="241">
        <f t="shared" si="281"/>
        <v>2.8833333333333332E-3</v>
      </c>
      <c r="ER293" s="237">
        <v>241</v>
      </c>
      <c r="ES293" s="242">
        <f t="shared" si="292"/>
        <v>0</v>
      </c>
      <c r="ET293" s="242">
        <f t="shared" si="293"/>
        <v>0</v>
      </c>
      <c r="EU293" s="242">
        <f t="shared" si="38"/>
        <v>0</v>
      </c>
      <c r="EV293" s="242">
        <f t="shared" si="242"/>
        <v>0</v>
      </c>
      <c r="EW293" s="243">
        <f t="shared" si="282"/>
        <v>0</v>
      </c>
    </row>
    <row r="294" spans="1:153" ht="14.25" customHeight="1" thickBot="1" x14ac:dyDescent="0.25">
      <c r="A294" s="3">
        <f t="shared" si="243"/>
        <v>7333</v>
      </c>
      <c r="B294" s="237">
        <v>242</v>
      </c>
      <c r="C294" s="238">
        <f t="shared" si="244"/>
        <v>-2.3060839878931258E-10</v>
      </c>
      <c r="D294" s="238">
        <f t="shared" si="5"/>
        <v>0</v>
      </c>
      <c r="E294" s="238">
        <f t="shared" si="6"/>
        <v>5.3168047498646934E-13</v>
      </c>
      <c r="F294" s="238">
        <f t="shared" si="7"/>
        <v>-5.3168047498646934E-13</v>
      </c>
      <c r="G294" s="239">
        <f t="shared" si="245"/>
        <v>603887.43406298594</v>
      </c>
      <c r="I294" s="240">
        <f>VLOOKUP(K294,[2]תחזיות!$B$4:$H$1000,5)</f>
        <v>1.2997447000000131E-2</v>
      </c>
      <c r="J294" s="134">
        <f t="shared" si="8"/>
        <v>1.0831205833333442E-3</v>
      </c>
      <c r="K294" s="237">
        <v>242</v>
      </c>
      <c r="L294" s="242">
        <f t="shared" si="246"/>
        <v>3.8920925532740722E-12</v>
      </c>
      <c r="M294" s="242">
        <f t="shared" si="44"/>
        <v>-6.0883633659034807E-14</v>
      </c>
      <c r="N294" s="242">
        <f t="shared" si="9"/>
        <v>-6.6919980906010799E-14</v>
      </c>
      <c r="O294" s="242">
        <f t="shared" si="10"/>
        <v>6.0363472469759878E-15</v>
      </c>
      <c r="P294" s="243">
        <f t="shared" si="247"/>
        <v>46694.445430845924</v>
      </c>
      <c r="Q294" s="244"/>
      <c r="R294" s="240">
        <f>VLOOKUP(T294,[2]תחזיות!$B$4:$H$1000,7)</f>
        <v>2.209565990000022E-2</v>
      </c>
      <c r="S294" s="134">
        <f t="shared" si="11"/>
        <v>1.841304991666685E-3</v>
      </c>
      <c r="T294" s="237">
        <v>242</v>
      </c>
      <c r="U294" s="242">
        <f t="shared" si="248"/>
        <v>0</v>
      </c>
      <c r="V294" s="242">
        <f t="shared" si="47"/>
        <v>0</v>
      </c>
      <c r="W294" s="242">
        <f t="shared" si="12"/>
        <v>0</v>
      </c>
      <c r="X294" s="242">
        <f t="shared" si="48"/>
        <v>0</v>
      </c>
      <c r="Y294" s="243">
        <f t="shared" si="249"/>
        <v>49536.076503111522</v>
      </c>
      <c r="Z294" s="245"/>
      <c r="AA294" s="240">
        <f>VLOOKUP(AC294,[2]תחזיות!$B$4:$H$1000,6)</f>
        <v>1.1815860909091027E-2</v>
      </c>
      <c r="AB294" s="134">
        <f t="shared" si="13"/>
        <v>9.8465507575758561E-4</v>
      </c>
      <c r="AC294" s="237">
        <v>242</v>
      </c>
      <c r="AD294" s="242">
        <f t="shared" si="250"/>
        <v>0</v>
      </c>
      <c r="AE294" s="242">
        <f t="shared" si="51"/>
        <v>0</v>
      </c>
      <c r="AF294" s="242">
        <f t="shared" si="14"/>
        <v>0</v>
      </c>
      <c r="AG294" s="242">
        <f t="shared" si="52"/>
        <v>0</v>
      </c>
      <c r="AH294" s="243">
        <f t="shared" si="251"/>
        <v>46342.141217469514</v>
      </c>
      <c r="AI294" s="245"/>
      <c r="AJ294" s="241">
        <f t="shared" ref="AJ294:AJ352" si="297">$AQ$44</f>
        <v>5.1319999999999998E-2</v>
      </c>
      <c r="AK294" s="241">
        <f t="shared" si="252"/>
        <v>4.2766666666666665E-3</v>
      </c>
      <c r="AL294" s="240">
        <f>VLOOKUP(AN294,[2]תחזיות!$B$4:$H$1000,5)</f>
        <v>1.2997447000000131E-2</v>
      </c>
      <c r="AM294" s="134">
        <f t="shared" si="239"/>
        <v>1.0831205833333442E-3</v>
      </c>
      <c r="AN294" s="237">
        <v>242</v>
      </c>
      <c r="AO294" s="242">
        <f t="shared" si="253"/>
        <v>0</v>
      </c>
      <c r="AP294" s="242">
        <f t="shared" si="283"/>
        <v>0</v>
      </c>
      <c r="AQ294" s="242">
        <f t="shared" si="16"/>
        <v>0</v>
      </c>
      <c r="AR294" s="242">
        <f t="shared" si="254"/>
        <v>0</v>
      </c>
      <c r="AS294" s="243">
        <f t="shared" si="255"/>
        <v>0</v>
      </c>
      <c r="AT294" s="244"/>
      <c r="AU294" s="241">
        <f t="shared" ref="AU294:AU352" si="298">$BB$44</f>
        <v>5.7620000000000005E-2</v>
      </c>
      <c r="AV294" s="241">
        <f t="shared" si="256"/>
        <v>4.8016666666666668E-3</v>
      </c>
      <c r="AW294" s="240">
        <f>VLOOKUP(AY294,[2]תחזיות!$B$4:$H$1000,7)</f>
        <v>2.209565990000022E-2</v>
      </c>
      <c r="AX294" s="134">
        <f t="shared" si="17"/>
        <v>1.841304991666685E-3</v>
      </c>
      <c r="AY294" s="237">
        <v>242</v>
      </c>
      <c r="AZ294" s="242">
        <f t="shared" si="257"/>
        <v>0</v>
      </c>
      <c r="BA294" s="242">
        <f t="shared" si="284"/>
        <v>0</v>
      </c>
      <c r="BB294" s="242">
        <f t="shared" si="18"/>
        <v>0</v>
      </c>
      <c r="BC294" s="242">
        <f t="shared" si="258"/>
        <v>0</v>
      </c>
      <c r="BD294" s="243">
        <f t="shared" si="259"/>
        <v>0</v>
      </c>
      <c r="BE294" s="245"/>
      <c r="BF294" s="245"/>
      <c r="BG294" s="245"/>
      <c r="BH294" s="240">
        <f>VLOOKUP(BJ294,[2]תחזיות!$B$4:$H$1000,6)</f>
        <v>1.1815860909091027E-2</v>
      </c>
      <c r="BI294" s="134">
        <f t="shared" si="19"/>
        <v>9.8465507575758561E-4</v>
      </c>
      <c r="BJ294" s="237">
        <v>242</v>
      </c>
      <c r="BK294" s="242">
        <f t="shared" si="260"/>
        <v>0</v>
      </c>
      <c r="BL294" s="242">
        <f t="shared" si="285"/>
        <v>0</v>
      </c>
      <c r="BM294" s="242">
        <f t="shared" si="20"/>
        <v>0</v>
      </c>
      <c r="BN294" s="242">
        <f t="shared" si="65"/>
        <v>0</v>
      </c>
      <c r="BO294" s="243">
        <f t="shared" si="261"/>
        <v>0</v>
      </c>
      <c r="BP294" s="245"/>
      <c r="BQ294" s="246">
        <f>VLOOKUP(BT294,[2]תחזיות!$B$4:$E$1000,2)</f>
        <v>4.1801979999999885E-2</v>
      </c>
      <c r="BR294" s="134">
        <f t="shared" si="21"/>
        <v>3.0668316666666571E-3</v>
      </c>
      <c r="BS294" s="3">
        <f t="shared" si="262"/>
        <v>7333</v>
      </c>
      <c r="BT294" s="237">
        <v>242</v>
      </c>
      <c r="BU294" s="238">
        <f t="shared" si="263"/>
        <v>0</v>
      </c>
      <c r="BV294" s="238">
        <f t="shared" si="264"/>
        <v>0</v>
      </c>
      <c r="BW294" s="238">
        <f t="shared" si="22"/>
        <v>0</v>
      </c>
      <c r="BX294" s="238">
        <f t="shared" si="23"/>
        <v>0</v>
      </c>
      <c r="BY294" s="239">
        <f t="shared" si="265"/>
        <v>270766.58881793288</v>
      </c>
      <c r="CA294" s="246">
        <f>VLOOKUP(CD294,[2]תחזיות!$B$4:$E$1000,4)</f>
        <v>5.517861359999985E-2</v>
      </c>
      <c r="CB294" s="134">
        <f t="shared" si="24"/>
        <v>4.1815511333333213E-3</v>
      </c>
      <c r="CC294" s="3">
        <f t="shared" si="266"/>
        <v>7333</v>
      </c>
      <c r="CD294" s="237">
        <v>242</v>
      </c>
      <c r="CE294" s="238">
        <f t="shared" si="267"/>
        <v>0</v>
      </c>
      <c r="CF294" s="238">
        <f t="shared" si="268"/>
        <v>0</v>
      </c>
      <c r="CG294" s="238">
        <f t="shared" si="25"/>
        <v>0</v>
      </c>
      <c r="CH294" s="238">
        <f t="shared" si="26"/>
        <v>0</v>
      </c>
      <c r="CI294" s="239">
        <f t="shared" si="269"/>
        <v>290809.78716721246</v>
      </c>
      <c r="CJ294" s="1"/>
      <c r="CK294" s="246">
        <f>VLOOKUP(CN294,[2]תחזיות!$B$4:$E$1000,3)</f>
        <v>3.6349547826086862E-2</v>
      </c>
      <c r="CL294" s="134">
        <f t="shared" si="27"/>
        <v>2.6124623188405719E-3</v>
      </c>
      <c r="CM294" s="3">
        <f t="shared" si="270"/>
        <v>7333</v>
      </c>
      <c r="CN294" s="237">
        <v>242</v>
      </c>
      <c r="CO294" s="238">
        <f t="shared" si="271"/>
        <v>0</v>
      </c>
      <c r="CP294" s="238">
        <f t="shared" si="286"/>
        <v>0</v>
      </c>
      <c r="CQ294" s="238">
        <f t="shared" si="28"/>
        <v>0</v>
      </c>
      <c r="CR294" s="238">
        <f t="shared" si="29"/>
        <v>0</v>
      </c>
      <c r="CS294" s="239">
        <f t="shared" si="272"/>
        <v>263979.45736549201</v>
      </c>
      <c r="CT294" s="1"/>
      <c r="CU294" s="237">
        <v>242</v>
      </c>
      <c r="CV294" s="238">
        <f t="shared" si="294"/>
        <v>-2.2671630623603851E-10</v>
      </c>
      <c r="CW294" s="238">
        <f t="shared" si="294"/>
        <v>-6.0883633659034807E-14</v>
      </c>
      <c r="CX294" s="238">
        <f t="shared" si="294"/>
        <v>4.6476049408045857E-13</v>
      </c>
      <c r="CY294" s="238">
        <f t="shared" si="294"/>
        <v>-5.2564412773949337E-13</v>
      </c>
      <c r="CZ294" s="238">
        <f t="shared" si="294"/>
        <v>921348.46831176477</v>
      </c>
      <c r="DB294" s="237">
        <v>242</v>
      </c>
      <c r="DC294" s="238">
        <f t="shared" si="295"/>
        <v>-2.3060839878931258E-10</v>
      </c>
      <c r="DD294" s="238">
        <f t="shared" si="295"/>
        <v>0</v>
      </c>
      <c r="DE294" s="238">
        <f t="shared" si="295"/>
        <v>5.3168047498646934E-13</v>
      </c>
      <c r="DF294" s="238">
        <f t="shared" si="295"/>
        <v>-5.3168047498646934E-13</v>
      </c>
      <c r="DG294" s="238">
        <f t="shared" si="295"/>
        <v>944233.29773330991</v>
      </c>
      <c r="DH294" s="247"/>
      <c r="DI294" s="237">
        <v>242</v>
      </c>
      <c r="DJ294" s="238">
        <f t="shared" si="296"/>
        <v>-2.3060839878931258E-10</v>
      </c>
      <c r="DK294" s="238">
        <f t="shared" si="296"/>
        <v>0</v>
      </c>
      <c r="DL294" s="238">
        <f t="shared" si="296"/>
        <v>5.3168047498646934E-13</v>
      </c>
      <c r="DM294" s="238">
        <f t="shared" si="296"/>
        <v>-5.3168047498646934E-13</v>
      </c>
      <c r="DN294" s="238">
        <f t="shared" si="296"/>
        <v>914209.03264594742</v>
      </c>
      <c r="DP294" s="3">
        <f t="shared" si="273"/>
        <v>7333</v>
      </c>
      <c r="DQ294" s="237">
        <v>242</v>
      </c>
      <c r="DR294" s="238">
        <f t="shared" si="274"/>
        <v>0</v>
      </c>
      <c r="DS294" s="238">
        <f t="shared" si="275"/>
        <v>0</v>
      </c>
      <c r="DT294" s="238">
        <f t="shared" si="33"/>
        <v>0</v>
      </c>
      <c r="DU294" s="238">
        <f t="shared" si="276"/>
        <v>0</v>
      </c>
      <c r="DV294" s="239">
        <f t="shared" si="287"/>
        <v>0</v>
      </c>
      <c r="DX294" s="241">
        <f t="shared" ref="DX294:DX352" si="299">$EC$44</f>
        <v>5.8599999999999999E-2</v>
      </c>
      <c r="DY294" s="241">
        <f t="shared" si="277"/>
        <v>4.8833333333333333E-3</v>
      </c>
      <c r="DZ294" s="237">
        <v>242</v>
      </c>
      <c r="EA294" s="242">
        <f t="shared" si="288"/>
        <v>0</v>
      </c>
      <c r="EB294" s="242">
        <f t="shared" si="289"/>
        <v>0</v>
      </c>
      <c r="EC294" s="242">
        <f t="shared" si="34"/>
        <v>0</v>
      </c>
      <c r="ED294" s="242">
        <f t="shared" si="240"/>
        <v>0</v>
      </c>
      <c r="EE294" s="243">
        <f t="shared" si="278"/>
        <v>0</v>
      </c>
      <c r="EF294" s="248"/>
      <c r="EG294" s="241">
        <f t="shared" ref="EG294:EG352" si="300">$EL$44</f>
        <v>6.4599999999999991E-2</v>
      </c>
      <c r="EH294" s="241">
        <f t="shared" si="279"/>
        <v>5.3833333333333329E-3</v>
      </c>
      <c r="EI294" s="237">
        <v>242</v>
      </c>
      <c r="EJ294" s="242">
        <f t="shared" si="290"/>
        <v>0</v>
      </c>
      <c r="EK294" s="242">
        <f t="shared" si="291"/>
        <v>0</v>
      </c>
      <c r="EL294" s="242">
        <f t="shared" si="36"/>
        <v>0</v>
      </c>
      <c r="EM294" s="242">
        <f t="shared" si="241"/>
        <v>0</v>
      </c>
      <c r="EN294" s="243">
        <f t="shared" si="280"/>
        <v>0</v>
      </c>
      <c r="EO294" s="248"/>
      <c r="EP294" s="241">
        <f t="shared" ref="EP294:EP352" si="301">$EU$44</f>
        <v>3.4599999999999999E-2</v>
      </c>
      <c r="EQ294" s="241">
        <f t="shared" si="281"/>
        <v>2.8833333333333332E-3</v>
      </c>
      <c r="ER294" s="237">
        <v>242</v>
      </c>
      <c r="ES294" s="242">
        <f t="shared" si="292"/>
        <v>0</v>
      </c>
      <c r="ET294" s="242">
        <f t="shared" si="293"/>
        <v>0</v>
      </c>
      <c r="EU294" s="242">
        <f t="shared" si="38"/>
        <v>0</v>
      </c>
      <c r="EV294" s="242">
        <f t="shared" si="242"/>
        <v>0</v>
      </c>
      <c r="EW294" s="243">
        <f t="shared" si="282"/>
        <v>0</v>
      </c>
    </row>
    <row r="295" spans="1:153" ht="14.25" customHeight="1" thickBot="1" x14ac:dyDescent="0.25">
      <c r="A295" s="3">
        <f t="shared" si="243"/>
        <v>7364</v>
      </c>
      <c r="B295" s="237">
        <v>243</v>
      </c>
      <c r="C295" s="238">
        <f t="shared" si="244"/>
        <v>-2.3114007926429906E-10</v>
      </c>
      <c r="D295" s="238">
        <f t="shared" si="5"/>
        <v>0</v>
      </c>
      <c r="E295" s="238">
        <f t="shared" si="6"/>
        <v>5.3290629385935483E-13</v>
      </c>
      <c r="F295" s="238">
        <f t="shared" si="7"/>
        <v>-5.3290629385935483E-13</v>
      </c>
      <c r="G295" s="239">
        <f t="shared" si="245"/>
        <v>603887.43406298594</v>
      </c>
      <c r="I295" s="240">
        <f>VLOOKUP(K295,[2]תחזיות!$B$4:$H$1000,5)</f>
        <v>1.2997465500000131E-2</v>
      </c>
      <c r="J295" s="134">
        <f t="shared" si="8"/>
        <v>1.0831221250000109E-3</v>
      </c>
      <c r="K295" s="237">
        <v>243</v>
      </c>
      <c r="L295" s="242">
        <f t="shared" si="246"/>
        <v>3.9633006282490062E-12</v>
      </c>
      <c r="M295" s="242">
        <f t="shared" si="44"/>
        <v>-6.0949578069701296E-14</v>
      </c>
      <c r="N295" s="242">
        <f t="shared" si="9"/>
        <v>-6.7096363766291182E-14</v>
      </c>
      <c r="O295" s="242">
        <f t="shared" si="10"/>
        <v>6.1467856965898898E-15</v>
      </c>
      <c r="P295" s="243">
        <f t="shared" si="247"/>
        <v>46694.445430845924</v>
      </c>
      <c r="Q295" s="244"/>
      <c r="R295" s="240">
        <f>VLOOKUP(T295,[2]תחזיות!$B$4:$H$1000,7)</f>
        <v>2.2095691350000224E-2</v>
      </c>
      <c r="S295" s="134">
        <f t="shared" si="11"/>
        <v>1.8413076125000187E-3</v>
      </c>
      <c r="T295" s="237">
        <v>243</v>
      </c>
      <c r="U295" s="242">
        <f t="shared" si="248"/>
        <v>0</v>
      </c>
      <c r="V295" s="242">
        <f t="shared" si="47"/>
        <v>0</v>
      </c>
      <c r="W295" s="242">
        <f t="shared" si="12"/>
        <v>0</v>
      </c>
      <c r="X295" s="242">
        <f t="shared" si="48"/>
        <v>0</v>
      </c>
      <c r="Y295" s="243">
        <f t="shared" si="249"/>
        <v>49536.076503111522</v>
      </c>
      <c r="Z295" s="245"/>
      <c r="AA295" s="240">
        <f>VLOOKUP(AC295,[2]תחזיות!$B$4:$H$1000,6)</f>
        <v>1.1815877727272845E-2</v>
      </c>
      <c r="AB295" s="134">
        <f t="shared" si="13"/>
        <v>9.8465647727273716E-4</v>
      </c>
      <c r="AC295" s="237">
        <v>243</v>
      </c>
      <c r="AD295" s="242">
        <f t="shared" si="250"/>
        <v>0</v>
      </c>
      <c r="AE295" s="242">
        <f t="shared" si="51"/>
        <v>0</v>
      </c>
      <c r="AF295" s="242">
        <f t="shared" si="14"/>
        <v>0</v>
      </c>
      <c r="AG295" s="242">
        <f t="shared" si="52"/>
        <v>0</v>
      </c>
      <c r="AH295" s="243">
        <f t="shared" si="251"/>
        <v>46342.141217469514</v>
      </c>
      <c r="AI295" s="245"/>
      <c r="AJ295" s="241">
        <f t="shared" si="297"/>
        <v>5.1319999999999998E-2</v>
      </c>
      <c r="AK295" s="241">
        <f t="shared" si="252"/>
        <v>4.2766666666666665E-3</v>
      </c>
      <c r="AL295" s="240">
        <f>VLOOKUP(AN295,[2]תחזיות!$B$4:$H$1000,5)</f>
        <v>1.2997465500000131E-2</v>
      </c>
      <c r="AM295" s="134">
        <f t="shared" si="239"/>
        <v>1.0831221250000109E-3</v>
      </c>
      <c r="AN295" s="237">
        <v>243</v>
      </c>
      <c r="AO295" s="242">
        <f t="shared" si="253"/>
        <v>0</v>
      </c>
      <c r="AP295" s="242">
        <f t="shared" si="283"/>
        <v>0</v>
      </c>
      <c r="AQ295" s="242">
        <f t="shared" si="16"/>
        <v>0</v>
      </c>
      <c r="AR295" s="242">
        <f t="shared" si="254"/>
        <v>0</v>
      </c>
      <c r="AS295" s="243">
        <f t="shared" si="255"/>
        <v>0</v>
      </c>
      <c r="AT295" s="244"/>
      <c r="AU295" s="241">
        <f t="shared" si="298"/>
        <v>5.7620000000000005E-2</v>
      </c>
      <c r="AV295" s="241">
        <f t="shared" si="256"/>
        <v>4.8016666666666668E-3</v>
      </c>
      <c r="AW295" s="240">
        <f>VLOOKUP(AY295,[2]תחזיות!$B$4:$H$1000,7)</f>
        <v>2.2095691350000224E-2</v>
      </c>
      <c r="AX295" s="134">
        <f t="shared" si="17"/>
        <v>1.8413076125000187E-3</v>
      </c>
      <c r="AY295" s="237">
        <v>243</v>
      </c>
      <c r="AZ295" s="242">
        <f t="shared" si="257"/>
        <v>0</v>
      </c>
      <c r="BA295" s="242">
        <f t="shared" si="284"/>
        <v>0</v>
      </c>
      <c r="BB295" s="242">
        <f t="shared" si="18"/>
        <v>0</v>
      </c>
      <c r="BC295" s="242">
        <f t="shared" si="258"/>
        <v>0</v>
      </c>
      <c r="BD295" s="243">
        <f t="shared" si="259"/>
        <v>0</v>
      </c>
      <c r="BE295" s="245"/>
      <c r="BF295" s="245"/>
      <c r="BG295" s="245"/>
      <c r="BH295" s="240">
        <f>VLOOKUP(BJ295,[2]תחזיות!$B$4:$H$1000,6)</f>
        <v>1.1815877727272845E-2</v>
      </c>
      <c r="BI295" s="134">
        <f t="shared" si="19"/>
        <v>9.8465647727273716E-4</v>
      </c>
      <c r="BJ295" s="237">
        <v>243</v>
      </c>
      <c r="BK295" s="242">
        <f t="shared" si="260"/>
        <v>0</v>
      </c>
      <c r="BL295" s="242">
        <f t="shared" si="285"/>
        <v>0</v>
      </c>
      <c r="BM295" s="242">
        <f t="shared" si="20"/>
        <v>0</v>
      </c>
      <c r="BN295" s="242">
        <f t="shared" si="65"/>
        <v>0</v>
      </c>
      <c r="BO295" s="243">
        <f t="shared" si="261"/>
        <v>0</v>
      </c>
      <c r="BP295" s="245"/>
      <c r="BQ295" s="246">
        <f>VLOOKUP(BT295,[2]תחזיות!$B$4:$E$1000,2)</f>
        <v>4.1830279999999886E-2</v>
      </c>
      <c r="BR295" s="134">
        <f t="shared" si="21"/>
        <v>3.0691899999999907E-3</v>
      </c>
      <c r="BS295" s="3">
        <f t="shared" si="262"/>
        <v>7364</v>
      </c>
      <c r="BT295" s="237">
        <v>243</v>
      </c>
      <c r="BU295" s="238">
        <f t="shared" si="263"/>
        <v>0</v>
      </c>
      <c r="BV295" s="238">
        <f t="shared" si="264"/>
        <v>0</v>
      </c>
      <c r="BW295" s="238">
        <f t="shared" si="22"/>
        <v>0</v>
      </c>
      <c r="BX295" s="238">
        <f t="shared" si="23"/>
        <v>0</v>
      </c>
      <c r="BY295" s="239">
        <f t="shared" si="265"/>
        <v>270766.58881793288</v>
      </c>
      <c r="CA295" s="246">
        <f>VLOOKUP(CD295,[2]תחזיות!$B$4:$E$1000,4)</f>
        <v>5.5215969599999852E-2</v>
      </c>
      <c r="CB295" s="134">
        <f t="shared" si="24"/>
        <v>4.1846641333333212E-3</v>
      </c>
      <c r="CC295" s="3">
        <f t="shared" si="266"/>
        <v>7364</v>
      </c>
      <c r="CD295" s="237">
        <v>243</v>
      </c>
      <c r="CE295" s="238">
        <f t="shared" si="267"/>
        <v>0</v>
      </c>
      <c r="CF295" s="238">
        <f t="shared" si="268"/>
        <v>0</v>
      </c>
      <c r="CG295" s="238">
        <f t="shared" si="25"/>
        <v>0</v>
      </c>
      <c r="CH295" s="238">
        <f t="shared" si="26"/>
        <v>0</v>
      </c>
      <c r="CI295" s="239">
        <f t="shared" si="269"/>
        <v>290809.78716721246</v>
      </c>
      <c r="CJ295" s="1"/>
      <c r="CK295" s="246">
        <f>VLOOKUP(CN295,[2]תחזיות!$B$4:$E$1000,3)</f>
        <v>3.6374156521739032E-2</v>
      </c>
      <c r="CL295" s="134">
        <f t="shared" si="27"/>
        <v>2.6145130434782528E-3</v>
      </c>
      <c r="CM295" s="3">
        <f t="shared" si="270"/>
        <v>7364</v>
      </c>
      <c r="CN295" s="237">
        <v>243</v>
      </c>
      <c r="CO295" s="238">
        <f t="shared" si="271"/>
        <v>0</v>
      </c>
      <c r="CP295" s="238">
        <f t="shared" si="286"/>
        <v>0</v>
      </c>
      <c r="CQ295" s="238">
        <f t="shared" si="28"/>
        <v>0</v>
      </c>
      <c r="CR295" s="238">
        <f t="shared" si="29"/>
        <v>0</v>
      </c>
      <c r="CS295" s="239">
        <f t="shared" si="272"/>
        <v>263979.45736549201</v>
      </c>
      <c r="CT295" s="1"/>
      <c r="CU295" s="237">
        <v>243</v>
      </c>
      <c r="CV295" s="238">
        <f t="shared" si="294"/>
        <v>-2.2717677863605006E-10</v>
      </c>
      <c r="CW295" s="238">
        <f t="shared" si="294"/>
        <v>-6.0949578069701296E-14</v>
      </c>
      <c r="CX295" s="238">
        <f t="shared" si="294"/>
        <v>4.6580993009306369E-13</v>
      </c>
      <c r="CY295" s="238">
        <f t="shared" si="294"/>
        <v>-5.2675950816276498E-13</v>
      </c>
      <c r="CZ295" s="238">
        <f t="shared" si="294"/>
        <v>921348.46831176477</v>
      </c>
      <c r="DB295" s="237">
        <v>243</v>
      </c>
      <c r="DC295" s="238">
        <f t="shared" si="295"/>
        <v>-2.3114007926429906E-10</v>
      </c>
      <c r="DD295" s="238">
        <f t="shared" si="295"/>
        <v>0</v>
      </c>
      <c r="DE295" s="238">
        <f t="shared" si="295"/>
        <v>5.3290629385935483E-13</v>
      </c>
      <c r="DF295" s="238">
        <f t="shared" si="295"/>
        <v>-5.3290629385935483E-13</v>
      </c>
      <c r="DG295" s="238">
        <f t="shared" si="295"/>
        <v>944233.29773330991</v>
      </c>
      <c r="DH295" s="247"/>
      <c r="DI295" s="237">
        <v>243</v>
      </c>
      <c r="DJ295" s="238">
        <f t="shared" si="296"/>
        <v>-2.3114007926429906E-10</v>
      </c>
      <c r="DK295" s="238">
        <f t="shared" si="296"/>
        <v>0</v>
      </c>
      <c r="DL295" s="238">
        <f t="shared" si="296"/>
        <v>5.3290629385935483E-13</v>
      </c>
      <c r="DM295" s="238">
        <f t="shared" si="296"/>
        <v>-5.3290629385935483E-13</v>
      </c>
      <c r="DN295" s="238">
        <f t="shared" si="296"/>
        <v>914209.03264594742</v>
      </c>
      <c r="DP295" s="3">
        <f t="shared" si="273"/>
        <v>7364</v>
      </c>
      <c r="DQ295" s="237">
        <v>243</v>
      </c>
      <c r="DR295" s="238">
        <f t="shared" si="274"/>
        <v>0</v>
      </c>
      <c r="DS295" s="238">
        <f t="shared" si="275"/>
        <v>0</v>
      </c>
      <c r="DT295" s="238">
        <f t="shared" si="33"/>
        <v>0</v>
      </c>
      <c r="DU295" s="238">
        <f t="shared" si="276"/>
        <v>0</v>
      </c>
      <c r="DV295" s="239">
        <f t="shared" si="287"/>
        <v>0</v>
      </c>
      <c r="DX295" s="241">
        <f t="shared" si="299"/>
        <v>5.8599999999999999E-2</v>
      </c>
      <c r="DY295" s="241">
        <f t="shared" si="277"/>
        <v>4.8833333333333333E-3</v>
      </c>
      <c r="DZ295" s="237">
        <v>243</v>
      </c>
      <c r="EA295" s="242">
        <f t="shared" si="288"/>
        <v>0</v>
      </c>
      <c r="EB295" s="242">
        <f t="shared" si="289"/>
        <v>0</v>
      </c>
      <c r="EC295" s="242">
        <f t="shared" si="34"/>
        <v>0</v>
      </c>
      <c r="ED295" s="242">
        <f t="shared" si="240"/>
        <v>0</v>
      </c>
      <c r="EE295" s="243">
        <f t="shared" si="278"/>
        <v>0</v>
      </c>
      <c r="EF295" s="248"/>
      <c r="EG295" s="241">
        <f t="shared" si="300"/>
        <v>6.4599999999999991E-2</v>
      </c>
      <c r="EH295" s="241">
        <f t="shared" si="279"/>
        <v>5.3833333333333329E-3</v>
      </c>
      <c r="EI295" s="237">
        <v>243</v>
      </c>
      <c r="EJ295" s="242">
        <f t="shared" si="290"/>
        <v>0</v>
      </c>
      <c r="EK295" s="242">
        <f t="shared" si="291"/>
        <v>0</v>
      </c>
      <c r="EL295" s="242">
        <f t="shared" si="36"/>
        <v>0</v>
      </c>
      <c r="EM295" s="242">
        <f t="shared" si="241"/>
        <v>0</v>
      </c>
      <c r="EN295" s="243">
        <f t="shared" si="280"/>
        <v>0</v>
      </c>
      <c r="EO295" s="248"/>
      <c r="EP295" s="241">
        <f t="shared" si="301"/>
        <v>3.4599999999999999E-2</v>
      </c>
      <c r="EQ295" s="241">
        <f t="shared" si="281"/>
        <v>2.8833333333333332E-3</v>
      </c>
      <c r="ER295" s="237">
        <v>243</v>
      </c>
      <c r="ES295" s="242">
        <f t="shared" si="292"/>
        <v>0</v>
      </c>
      <c r="ET295" s="242">
        <f t="shared" si="293"/>
        <v>0</v>
      </c>
      <c r="EU295" s="242">
        <f t="shared" si="38"/>
        <v>0</v>
      </c>
      <c r="EV295" s="242">
        <f t="shared" si="242"/>
        <v>0</v>
      </c>
      <c r="EW295" s="243">
        <f t="shared" si="282"/>
        <v>0</v>
      </c>
    </row>
    <row r="296" spans="1:153" ht="14.25" customHeight="1" thickBot="1" x14ac:dyDescent="0.25">
      <c r="A296" s="3">
        <f t="shared" si="243"/>
        <v>7393</v>
      </c>
      <c r="B296" s="237">
        <v>244</v>
      </c>
      <c r="C296" s="238">
        <f t="shared" si="244"/>
        <v>-2.3167298555815842E-10</v>
      </c>
      <c r="D296" s="238">
        <f t="shared" si="5"/>
        <v>0</v>
      </c>
      <c r="E296" s="238">
        <f t="shared" si="6"/>
        <v>5.3413493892575281E-13</v>
      </c>
      <c r="F296" s="238">
        <f t="shared" si="7"/>
        <v>-5.3413493892575281E-13</v>
      </c>
      <c r="G296" s="239">
        <f t="shared" si="245"/>
        <v>603887.43406298594</v>
      </c>
      <c r="I296" s="240">
        <f>VLOOKUP(K296,[2]תחזיות!$B$4:$H$1000,5)</f>
        <v>1.2997484000000132E-2</v>
      </c>
      <c r="J296" s="134">
        <f t="shared" si="8"/>
        <v>1.0831236666666777E-3</v>
      </c>
      <c r="K296" s="237">
        <v>244</v>
      </c>
      <c r="L296" s="242">
        <f t="shared" si="246"/>
        <v>4.0347624103834115E-12</v>
      </c>
      <c r="M296" s="242">
        <f t="shared" si="44"/>
        <v>-6.1015594000181942E-14</v>
      </c>
      <c r="N296" s="242">
        <f t="shared" si="9"/>
        <v>-6.7273211627396952E-14</v>
      </c>
      <c r="O296" s="242">
        <f t="shared" si="10"/>
        <v>6.2576176272150091E-15</v>
      </c>
      <c r="P296" s="243">
        <f t="shared" si="247"/>
        <v>46694.445430845924</v>
      </c>
      <c r="Q296" s="244"/>
      <c r="R296" s="240">
        <f>VLOOKUP(T296,[2]תחזיות!$B$4:$H$1000,7)</f>
        <v>2.2095722800000224E-2</v>
      </c>
      <c r="S296" s="134">
        <f t="shared" si="11"/>
        <v>1.8413102333333521E-3</v>
      </c>
      <c r="T296" s="237">
        <v>244</v>
      </c>
      <c r="U296" s="242">
        <f t="shared" si="248"/>
        <v>0</v>
      </c>
      <c r="V296" s="242">
        <f t="shared" si="47"/>
        <v>0</v>
      </c>
      <c r="W296" s="242">
        <f t="shared" si="12"/>
        <v>0</v>
      </c>
      <c r="X296" s="242">
        <f t="shared" si="48"/>
        <v>0</v>
      </c>
      <c r="Y296" s="243">
        <f t="shared" si="249"/>
        <v>49536.076503111522</v>
      </c>
      <c r="Z296" s="245"/>
      <c r="AA296" s="240">
        <f>VLOOKUP(AC296,[2]תחזיות!$B$4:$H$1000,6)</f>
        <v>1.1815894545454664E-2</v>
      </c>
      <c r="AB296" s="134">
        <f t="shared" si="13"/>
        <v>9.8465787878788871E-4</v>
      </c>
      <c r="AC296" s="237">
        <v>244</v>
      </c>
      <c r="AD296" s="242">
        <f t="shared" si="250"/>
        <v>0</v>
      </c>
      <c r="AE296" s="242">
        <f t="shared" si="51"/>
        <v>0</v>
      </c>
      <c r="AF296" s="242">
        <f t="shared" si="14"/>
        <v>0</v>
      </c>
      <c r="AG296" s="242">
        <f t="shared" si="52"/>
        <v>0</v>
      </c>
      <c r="AH296" s="243">
        <f t="shared" si="251"/>
        <v>46342.141217469514</v>
      </c>
      <c r="AI296" s="245"/>
      <c r="AJ296" s="241">
        <f t="shared" si="297"/>
        <v>5.1319999999999998E-2</v>
      </c>
      <c r="AK296" s="241">
        <f t="shared" si="252"/>
        <v>4.2766666666666665E-3</v>
      </c>
      <c r="AL296" s="240">
        <f>VLOOKUP(AN296,[2]תחזיות!$B$4:$H$1000,5)</f>
        <v>1.2997484000000132E-2</v>
      </c>
      <c r="AM296" s="134">
        <f t="shared" si="239"/>
        <v>1.0831236666666777E-3</v>
      </c>
      <c r="AN296" s="237">
        <v>244</v>
      </c>
      <c r="AO296" s="242">
        <f t="shared" si="253"/>
        <v>0</v>
      </c>
      <c r="AP296" s="242">
        <f t="shared" si="283"/>
        <v>0</v>
      </c>
      <c r="AQ296" s="242">
        <f t="shared" si="16"/>
        <v>0</v>
      </c>
      <c r="AR296" s="242">
        <f t="shared" si="254"/>
        <v>0</v>
      </c>
      <c r="AS296" s="243">
        <f t="shared" si="255"/>
        <v>0</v>
      </c>
      <c r="AT296" s="244"/>
      <c r="AU296" s="241">
        <f t="shared" si="298"/>
        <v>5.7620000000000005E-2</v>
      </c>
      <c r="AV296" s="241">
        <f t="shared" si="256"/>
        <v>4.8016666666666668E-3</v>
      </c>
      <c r="AW296" s="240">
        <f>VLOOKUP(AY296,[2]תחזיות!$B$4:$H$1000,7)</f>
        <v>2.2095722800000224E-2</v>
      </c>
      <c r="AX296" s="134">
        <f t="shared" si="17"/>
        <v>1.8413102333333521E-3</v>
      </c>
      <c r="AY296" s="237">
        <v>244</v>
      </c>
      <c r="AZ296" s="242">
        <f t="shared" si="257"/>
        <v>0</v>
      </c>
      <c r="BA296" s="242">
        <f t="shared" si="284"/>
        <v>0</v>
      </c>
      <c r="BB296" s="242">
        <f t="shared" si="18"/>
        <v>0</v>
      </c>
      <c r="BC296" s="242">
        <f t="shared" si="258"/>
        <v>0</v>
      </c>
      <c r="BD296" s="243">
        <f t="shared" si="259"/>
        <v>0</v>
      </c>
      <c r="BE296" s="245"/>
      <c r="BF296" s="245"/>
      <c r="BG296" s="245"/>
      <c r="BH296" s="240">
        <f>VLOOKUP(BJ296,[2]תחזיות!$B$4:$H$1000,6)</f>
        <v>1.1815894545454664E-2</v>
      </c>
      <c r="BI296" s="134">
        <f t="shared" si="19"/>
        <v>9.8465787878788871E-4</v>
      </c>
      <c r="BJ296" s="237">
        <v>244</v>
      </c>
      <c r="BK296" s="242">
        <f t="shared" si="260"/>
        <v>0</v>
      </c>
      <c r="BL296" s="242">
        <f t="shared" si="285"/>
        <v>0</v>
      </c>
      <c r="BM296" s="242">
        <f t="shared" si="20"/>
        <v>0</v>
      </c>
      <c r="BN296" s="242">
        <f t="shared" si="65"/>
        <v>0</v>
      </c>
      <c r="BO296" s="243">
        <f t="shared" si="261"/>
        <v>0</v>
      </c>
      <c r="BP296" s="245"/>
      <c r="BQ296" s="246">
        <f>VLOOKUP(BT296,[2]תחזיות!$B$4:$E$1000,2)</f>
        <v>4.1858579999999888E-2</v>
      </c>
      <c r="BR296" s="134">
        <f t="shared" si="21"/>
        <v>3.0715483333333244E-3</v>
      </c>
      <c r="BS296" s="3">
        <f t="shared" si="262"/>
        <v>7393</v>
      </c>
      <c r="BT296" s="237">
        <v>244</v>
      </c>
      <c r="BU296" s="238">
        <f t="shared" si="263"/>
        <v>0</v>
      </c>
      <c r="BV296" s="238">
        <f t="shared" si="264"/>
        <v>0</v>
      </c>
      <c r="BW296" s="238">
        <f t="shared" si="22"/>
        <v>0</v>
      </c>
      <c r="BX296" s="238">
        <f t="shared" si="23"/>
        <v>0</v>
      </c>
      <c r="BY296" s="239">
        <f t="shared" si="265"/>
        <v>270766.58881793288</v>
      </c>
      <c r="CA296" s="246">
        <f>VLOOKUP(CD296,[2]תחזיות!$B$4:$E$1000,4)</f>
        <v>5.5253325599999854E-2</v>
      </c>
      <c r="CB296" s="134">
        <f t="shared" si="24"/>
        <v>4.1877771333333211E-3</v>
      </c>
      <c r="CC296" s="3">
        <f t="shared" si="266"/>
        <v>7393</v>
      </c>
      <c r="CD296" s="237">
        <v>244</v>
      </c>
      <c r="CE296" s="238">
        <f t="shared" si="267"/>
        <v>0</v>
      </c>
      <c r="CF296" s="238">
        <f t="shared" si="268"/>
        <v>0</v>
      </c>
      <c r="CG296" s="238">
        <f t="shared" si="25"/>
        <v>0</v>
      </c>
      <c r="CH296" s="238">
        <f t="shared" si="26"/>
        <v>0</v>
      </c>
      <c r="CI296" s="239">
        <f t="shared" si="269"/>
        <v>290809.78716721246</v>
      </c>
      <c r="CJ296" s="1"/>
      <c r="CK296" s="246">
        <f>VLOOKUP(CN296,[2]תחזיות!$B$4:$E$1000,3)</f>
        <v>3.6398765217391209E-2</v>
      </c>
      <c r="CL296" s="134">
        <f t="shared" si="27"/>
        <v>2.6165637681159343E-3</v>
      </c>
      <c r="CM296" s="3">
        <f t="shared" si="270"/>
        <v>7393</v>
      </c>
      <c r="CN296" s="237">
        <v>244</v>
      </c>
      <c r="CO296" s="238">
        <f t="shared" si="271"/>
        <v>0</v>
      </c>
      <c r="CP296" s="238">
        <f t="shared" si="286"/>
        <v>0</v>
      </c>
      <c r="CQ296" s="238">
        <f t="shared" si="28"/>
        <v>0</v>
      </c>
      <c r="CR296" s="238">
        <f t="shared" si="29"/>
        <v>0</v>
      </c>
      <c r="CS296" s="239">
        <f t="shared" si="272"/>
        <v>263979.45736549201</v>
      </c>
      <c r="CT296" s="1"/>
      <c r="CU296" s="237">
        <v>244</v>
      </c>
      <c r="CV296" s="238">
        <f t="shared" si="294"/>
        <v>-2.2763822314777501E-10</v>
      </c>
      <c r="CW296" s="238">
        <f t="shared" si="294"/>
        <v>-6.1015594000181942E-14</v>
      </c>
      <c r="CX296" s="238">
        <f t="shared" si="294"/>
        <v>4.6686172729835584E-13</v>
      </c>
      <c r="CY296" s="238">
        <f t="shared" si="294"/>
        <v>-5.2787732129853785E-13</v>
      </c>
      <c r="CZ296" s="238">
        <f t="shared" si="294"/>
        <v>921348.46831176477</v>
      </c>
      <c r="DB296" s="237">
        <v>244</v>
      </c>
      <c r="DC296" s="238">
        <f t="shared" si="295"/>
        <v>-2.3167298555815842E-10</v>
      </c>
      <c r="DD296" s="238">
        <f t="shared" si="295"/>
        <v>0</v>
      </c>
      <c r="DE296" s="238">
        <f t="shared" si="295"/>
        <v>5.3413493892575281E-13</v>
      </c>
      <c r="DF296" s="238">
        <f t="shared" si="295"/>
        <v>-5.3413493892575281E-13</v>
      </c>
      <c r="DG296" s="238">
        <f t="shared" si="295"/>
        <v>944233.29773330991</v>
      </c>
      <c r="DH296" s="247"/>
      <c r="DI296" s="237">
        <v>244</v>
      </c>
      <c r="DJ296" s="238">
        <f t="shared" si="296"/>
        <v>-2.3167298555815842E-10</v>
      </c>
      <c r="DK296" s="238">
        <f t="shared" si="296"/>
        <v>0</v>
      </c>
      <c r="DL296" s="238">
        <f t="shared" si="296"/>
        <v>5.3413493892575281E-13</v>
      </c>
      <c r="DM296" s="238">
        <f t="shared" si="296"/>
        <v>-5.3413493892575281E-13</v>
      </c>
      <c r="DN296" s="238">
        <f t="shared" si="296"/>
        <v>914209.03264594742</v>
      </c>
      <c r="DP296" s="3">
        <f t="shared" si="273"/>
        <v>7393</v>
      </c>
      <c r="DQ296" s="237">
        <v>244</v>
      </c>
      <c r="DR296" s="238">
        <f t="shared" si="274"/>
        <v>0</v>
      </c>
      <c r="DS296" s="238">
        <f t="shared" si="275"/>
        <v>0</v>
      </c>
      <c r="DT296" s="238">
        <f t="shared" si="33"/>
        <v>0</v>
      </c>
      <c r="DU296" s="238">
        <f t="shared" si="276"/>
        <v>0</v>
      </c>
      <c r="DV296" s="239">
        <f t="shared" si="287"/>
        <v>0</v>
      </c>
      <c r="DX296" s="241">
        <f t="shared" si="299"/>
        <v>5.8599999999999999E-2</v>
      </c>
      <c r="DY296" s="241">
        <f t="shared" si="277"/>
        <v>4.8833333333333333E-3</v>
      </c>
      <c r="DZ296" s="237">
        <v>244</v>
      </c>
      <c r="EA296" s="242">
        <f t="shared" si="288"/>
        <v>0</v>
      </c>
      <c r="EB296" s="242">
        <f t="shared" si="289"/>
        <v>0</v>
      </c>
      <c r="EC296" s="242">
        <f t="shared" si="34"/>
        <v>0</v>
      </c>
      <c r="ED296" s="242">
        <f t="shared" si="240"/>
        <v>0</v>
      </c>
      <c r="EE296" s="243">
        <f t="shared" si="278"/>
        <v>0</v>
      </c>
      <c r="EF296" s="248"/>
      <c r="EG296" s="241">
        <f t="shared" si="300"/>
        <v>6.4599999999999991E-2</v>
      </c>
      <c r="EH296" s="241">
        <f t="shared" si="279"/>
        <v>5.3833333333333329E-3</v>
      </c>
      <c r="EI296" s="237">
        <v>244</v>
      </c>
      <c r="EJ296" s="242">
        <f t="shared" si="290"/>
        <v>0</v>
      </c>
      <c r="EK296" s="242">
        <f t="shared" si="291"/>
        <v>0</v>
      </c>
      <c r="EL296" s="242">
        <f t="shared" si="36"/>
        <v>0</v>
      </c>
      <c r="EM296" s="242">
        <f t="shared" si="241"/>
        <v>0</v>
      </c>
      <c r="EN296" s="243">
        <f t="shared" si="280"/>
        <v>0</v>
      </c>
      <c r="EO296" s="248"/>
      <c r="EP296" s="241">
        <f t="shared" si="301"/>
        <v>3.4599999999999999E-2</v>
      </c>
      <c r="EQ296" s="241">
        <f t="shared" si="281"/>
        <v>2.8833333333333332E-3</v>
      </c>
      <c r="ER296" s="237">
        <v>244</v>
      </c>
      <c r="ES296" s="242">
        <f t="shared" si="292"/>
        <v>0</v>
      </c>
      <c r="ET296" s="242">
        <f t="shared" si="293"/>
        <v>0</v>
      </c>
      <c r="EU296" s="242">
        <f t="shared" si="38"/>
        <v>0</v>
      </c>
      <c r="EV296" s="242">
        <f t="shared" si="242"/>
        <v>0</v>
      </c>
      <c r="EW296" s="243">
        <f t="shared" si="282"/>
        <v>0</v>
      </c>
    </row>
    <row r="297" spans="1:153" ht="14.25" customHeight="1" thickBot="1" x14ac:dyDescent="0.25">
      <c r="A297" s="3">
        <f t="shared" si="243"/>
        <v>7424</v>
      </c>
      <c r="B297" s="237">
        <v>245</v>
      </c>
      <c r="C297" s="238">
        <f t="shared" si="244"/>
        <v>-2.3220712049708417E-10</v>
      </c>
      <c r="D297" s="238">
        <f t="shared" si="5"/>
        <v>0</v>
      </c>
      <c r="E297" s="238">
        <f t="shared" si="6"/>
        <v>5.3536641670160941E-13</v>
      </c>
      <c r="F297" s="238">
        <f t="shared" si="7"/>
        <v>-5.3536641670160941E-13</v>
      </c>
      <c r="G297" s="239">
        <f t="shared" si="245"/>
        <v>603887.43406298594</v>
      </c>
      <c r="I297" s="240">
        <f>VLOOKUP(K297,[2]תחזיות!$B$4:$H$1000,5)</f>
        <v>1.2997502500000133E-2</v>
      </c>
      <c r="J297" s="134">
        <f t="shared" si="8"/>
        <v>1.0831252083333444E-3</v>
      </c>
      <c r="K297" s="237">
        <v>245</v>
      </c>
      <c r="L297" s="242">
        <f t="shared" si="246"/>
        <v>4.1064786401984894E-12</v>
      </c>
      <c r="M297" s="242">
        <f t="shared" si="44"/>
        <v>-6.1081681528144961E-14</v>
      </c>
      <c r="N297" s="242">
        <f t="shared" si="9"/>
        <v>-6.7450525715489842E-14</v>
      </c>
      <c r="O297" s="242">
        <f t="shared" si="10"/>
        <v>6.368844187344876E-15</v>
      </c>
      <c r="P297" s="243">
        <f t="shared" si="247"/>
        <v>46694.445430845924</v>
      </c>
      <c r="Q297" s="244"/>
      <c r="R297" s="240">
        <f>VLOOKUP(T297,[2]תחזיות!$B$4:$H$1000,7)</f>
        <v>2.2095754250000224E-2</v>
      </c>
      <c r="S297" s="134">
        <f t="shared" si="11"/>
        <v>1.8413128541666854E-3</v>
      </c>
      <c r="T297" s="237">
        <v>245</v>
      </c>
      <c r="U297" s="242">
        <f t="shared" si="248"/>
        <v>0</v>
      </c>
      <c r="V297" s="242">
        <f t="shared" si="47"/>
        <v>0</v>
      </c>
      <c r="W297" s="242">
        <f t="shared" si="12"/>
        <v>0</v>
      </c>
      <c r="X297" s="242">
        <f t="shared" si="48"/>
        <v>0</v>
      </c>
      <c r="Y297" s="243">
        <f t="shared" si="249"/>
        <v>49536.076503111522</v>
      </c>
      <c r="Z297" s="245"/>
      <c r="AA297" s="240">
        <f>VLOOKUP(AC297,[2]תחזיות!$B$4:$H$1000,6)</f>
        <v>1.1815911363636484E-2</v>
      </c>
      <c r="AB297" s="134">
        <f t="shared" si="13"/>
        <v>9.8465928030304025E-4</v>
      </c>
      <c r="AC297" s="237">
        <v>245</v>
      </c>
      <c r="AD297" s="242">
        <f t="shared" si="250"/>
        <v>0</v>
      </c>
      <c r="AE297" s="242">
        <f t="shared" si="51"/>
        <v>0</v>
      </c>
      <c r="AF297" s="242">
        <f t="shared" si="14"/>
        <v>0</v>
      </c>
      <c r="AG297" s="242">
        <f t="shared" si="52"/>
        <v>0</v>
      </c>
      <c r="AH297" s="243">
        <f t="shared" si="251"/>
        <v>46342.141217469514</v>
      </c>
      <c r="AI297" s="245"/>
      <c r="AJ297" s="241">
        <f t="shared" si="297"/>
        <v>5.1319999999999998E-2</v>
      </c>
      <c r="AK297" s="241">
        <f t="shared" si="252"/>
        <v>4.2766666666666665E-3</v>
      </c>
      <c r="AL297" s="240">
        <f>VLOOKUP(AN297,[2]תחזיות!$B$4:$H$1000,5)</f>
        <v>1.2997502500000133E-2</v>
      </c>
      <c r="AM297" s="134">
        <f t="shared" si="239"/>
        <v>1.0831252083333444E-3</v>
      </c>
      <c r="AN297" s="237">
        <v>245</v>
      </c>
      <c r="AO297" s="242">
        <f t="shared" si="253"/>
        <v>0</v>
      </c>
      <c r="AP297" s="242">
        <f t="shared" si="283"/>
        <v>0</v>
      </c>
      <c r="AQ297" s="242">
        <f t="shared" si="16"/>
        <v>0</v>
      </c>
      <c r="AR297" s="242">
        <f t="shared" si="254"/>
        <v>0</v>
      </c>
      <c r="AS297" s="243">
        <f t="shared" si="255"/>
        <v>0</v>
      </c>
      <c r="AT297" s="244"/>
      <c r="AU297" s="241">
        <f t="shared" si="298"/>
        <v>5.7620000000000005E-2</v>
      </c>
      <c r="AV297" s="241">
        <f t="shared" si="256"/>
        <v>4.8016666666666668E-3</v>
      </c>
      <c r="AW297" s="240">
        <f>VLOOKUP(AY297,[2]תחזיות!$B$4:$H$1000,7)</f>
        <v>2.2095754250000224E-2</v>
      </c>
      <c r="AX297" s="134">
        <f t="shared" si="17"/>
        <v>1.8413128541666854E-3</v>
      </c>
      <c r="AY297" s="237">
        <v>245</v>
      </c>
      <c r="AZ297" s="242">
        <f t="shared" si="257"/>
        <v>0</v>
      </c>
      <c r="BA297" s="242">
        <f t="shared" si="284"/>
        <v>0</v>
      </c>
      <c r="BB297" s="242">
        <f t="shared" si="18"/>
        <v>0</v>
      </c>
      <c r="BC297" s="242">
        <f t="shared" si="258"/>
        <v>0</v>
      </c>
      <c r="BD297" s="243">
        <f t="shared" si="259"/>
        <v>0</v>
      </c>
      <c r="BE297" s="245"/>
      <c r="BF297" s="245"/>
      <c r="BG297" s="245"/>
      <c r="BH297" s="240">
        <f>VLOOKUP(BJ297,[2]תחזיות!$B$4:$H$1000,6)</f>
        <v>1.1815911363636484E-2</v>
      </c>
      <c r="BI297" s="134">
        <f t="shared" si="19"/>
        <v>9.8465928030304025E-4</v>
      </c>
      <c r="BJ297" s="237">
        <v>245</v>
      </c>
      <c r="BK297" s="242">
        <f t="shared" si="260"/>
        <v>0</v>
      </c>
      <c r="BL297" s="242">
        <f t="shared" si="285"/>
        <v>0</v>
      </c>
      <c r="BM297" s="242">
        <f t="shared" si="20"/>
        <v>0</v>
      </c>
      <c r="BN297" s="242">
        <f t="shared" si="65"/>
        <v>0</v>
      </c>
      <c r="BO297" s="243">
        <f t="shared" si="261"/>
        <v>0</v>
      </c>
      <c r="BP297" s="245"/>
      <c r="BQ297" s="246">
        <f>VLOOKUP(BT297,[2]תחזיות!$B$4:$E$1000,2)</f>
        <v>4.188687999999989E-2</v>
      </c>
      <c r="BR297" s="134">
        <f t="shared" si="21"/>
        <v>3.0739066666666576E-3</v>
      </c>
      <c r="BS297" s="3">
        <f t="shared" si="262"/>
        <v>7424</v>
      </c>
      <c r="BT297" s="237">
        <v>245</v>
      </c>
      <c r="BU297" s="238">
        <f t="shared" si="263"/>
        <v>0</v>
      </c>
      <c r="BV297" s="238">
        <f t="shared" si="264"/>
        <v>0</v>
      </c>
      <c r="BW297" s="238">
        <f t="shared" si="22"/>
        <v>0</v>
      </c>
      <c r="BX297" s="238">
        <f t="shared" si="23"/>
        <v>0</v>
      </c>
      <c r="BY297" s="239">
        <f t="shared" si="265"/>
        <v>270766.58881793288</v>
      </c>
      <c r="CA297" s="246">
        <f>VLOOKUP(CD297,[2]תחזיות!$B$4:$E$1000,4)</f>
        <v>5.5290681599999857E-2</v>
      </c>
      <c r="CB297" s="134">
        <f t="shared" si="24"/>
        <v>4.1908901333333219E-3</v>
      </c>
      <c r="CC297" s="3">
        <f t="shared" si="266"/>
        <v>7424</v>
      </c>
      <c r="CD297" s="237">
        <v>245</v>
      </c>
      <c r="CE297" s="238">
        <f t="shared" si="267"/>
        <v>0</v>
      </c>
      <c r="CF297" s="238">
        <f t="shared" si="268"/>
        <v>0</v>
      </c>
      <c r="CG297" s="238">
        <f t="shared" si="25"/>
        <v>0</v>
      </c>
      <c r="CH297" s="238">
        <f t="shared" si="26"/>
        <v>0</v>
      </c>
      <c r="CI297" s="239">
        <f t="shared" si="269"/>
        <v>290809.78716721246</v>
      </c>
      <c r="CJ297" s="1"/>
      <c r="CK297" s="246">
        <f>VLOOKUP(CN297,[2]תחזיות!$B$4:$E$1000,3)</f>
        <v>3.6423373913043386E-2</v>
      </c>
      <c r="CL297" s="134">
        <f t="shared" si="27"/>
        <v>2.6186144927536157E-3</v>
      </c>
      <c r="CM297" s="3">
        <f t="shared" si="270"/>
        <v>7424</v>
      </c>
      <c r="CN297" s="237">
        <v>245</v>
      </c>
      <c r="CO297" s="238">
        <f t="shared" si="271"/>
        <v>0</v>
      </c>
      <c r="CP297" s="238">
        <f t="shared" si="286"/>
        <v>0</v>
      </c>
      <c r="CQ297" s="238">
        <f t="shared" si="28"/>
        <v>0</v>
      </c>
      <c r="CR297" s="238">
        <f t="shared" si="29"/>
        <v>0</v>
      </c>
      <c r="CS297" s="239">
        <f t="shared" si="272"/>
        <v>263979.45736549201</v>
      </c>
      <c r="CT297" s="1"/>
      <c r="CU297" s="237">
        <v>245</v>
      </c>
      <c r="CV297" s="238">
        <f t="shared" si="294"/>
        <v>-2.2810064185688567E-10</v>
      </c>
      <c r="CW297" s="238">
        <f t="shared" si="294"/>
        <v>-6.1081681528144961E-14</v>
      </c>
      <c r="CX297" s="238">
        <f t="shared" si="294"/>
        <v>4.6791589098611961E-13</v>
      </c>
      <c r="CY297" s="238">
        <f t="shared" si="294"/>
        <v>-5.2899757251426458E-13</v>
      </c>
      <c r="CZ297" s="238">
        <f t="shared" si="294"/>
        <v>921348.46831176477</v>
      </c>
      <c r="DB297" s="237">
        <v>245</v>
      </c>
      <c r="DC297" s="238">
        <f t="shared" si="295"/>
        <v>-2.3220712049708417E-10</v>
      </c>
      <c r="DD297" s="238">
        <f t="shared" si="295"/>
        <v>0</v>
      </c>
      <c r="DE297" s="238">
        <f t="shared" si="295"/>
        <v>5.3536641670160941E-13</v>
      </c>
      <c r="DF297" s="238">
        <f t="shared" si="295"/>
        <v>-5.3536641670160941E-13</v>
      </c>
      <c r="DG297" s="238">
        <f t="shared" si="295"/>
        <v>944233.29773330991</v>
      </c>
      <c r="DH297" s="247"/>
      <c r="DI297" s="237">
        <v>245</v>
      </c>
      <c r="DJ297" s="238">
        <f t="shared" si="296"/>
        <v>-2.3220712049708417E-10</v>
      </c>
      <c r="DK297" s="238">
        <f t="shared" si="296"/>
        <v>0</v>
      </c>
      <c r="DL297" s="238">
        <f t="shared" si="296"/>
        <v>5.3536641670160941E-13</v>
      </c>
      <c r="DM297" s="238">
        <f t="shared" si="296"/>
        <v>-5.3536641670160941E-13</v>
      </c>
      <c r="DN297" s="238">
        <f t="shared" si="296"/>
        <v>914209.03264594742</v>
      </c>
      <c r="DP297" s="3">
        <f t="shared" si="273"/>
        <v>7424</v>
      </c>
      <c r="DQ297" s="237">
        <v>245</v>
      </c>
      <c r="DR297" s="238">
        <f t="shared" si="274"/>
        <v>0</v>
      </c>
      <c r="DS297" s="238">
        <f t="shared" si="275"/>
        <v>0</v>
      </c>
      <c r="DT297" s="238">
        <f t="shared" si="33"/>
        <v>0</v>
      </c>
      <c r="DU297" s="238">
        <f t="shared" si="276"/>
        <v>0</v>
      </c>
      <c r="DV297" s="239">
        <f t="shared" si="287"/>
        <v>0</v>
      </c>
      <c r="DX297" s="241">
        <f t="shared" si="299"/>
        <v>5.8599999999999999E-2</v>
      </c>
      <c r="DY297" s="241">
        <f t="shared" si="277"/>
        <v>4.8833333333333333E-3</v>
      </c>
      <c r="DZ297" s="237">
        <v>245</v>
      </c>
      <c r="EA297" s="242">
        <f t="shared" si="288"/>
        <v>0</v>
      </c>
      <c r="EB297" s="242">
        <f t="shared" si="289"/>
        <v>0</v>
      </c>
      <c r="EC297" s="242">
        <f t="shared" si="34"/>
        <v>0</v>
      </c>
      <c r="ED297" s="242">
        <f t="shared" si="240"/>
        <v>0</v>
      </c>
      <c r="EE297" s="243">
        <f t="shared" si="278"/>
        <v>0</v>
      </c>
      <c r="EF297" s="248"/>
      <c r="EG297" s="241">
        <f t="shared" si="300"/>
        <v>6.4599999999999991E-2</v>
      </c>
      <c r="EH297" s="241">
        <f t="shared" si="279"/>
        <v>5.3833333333333329E-3</v>
      </c>
      <c r="EI297" s="237">
        <v>245</v>
      </c>
      <c r="EJ297" s="242">
        <f t="shared" si="290"/>
        <v>0</v>
      </c>
      <c r="EK297" s="242">
        <f t="shared" si="291"/>
        <v>0</v>
      </c>
      <c r="EL297" s="242">
        <f t="shared" si="36"/>
        <v>0</v>
      </c>
      <c r="EM297" s="242">
        <f t="shared" si="241"/>
        <v>0</v>
      </c>
      <c r="EN297" s="243">
        <f t="shared" si="280"/>
        <v>0</v>
      </c>
      <c r="EO297" s="248"/>
      <c r="EP297" s="241">
        <f t="shared" si="301"/>
        <v>3.4599999999999999E-2</v>
      </c>
      <c r="EQ297" s="241">
        <f t="shared" si="281"/>
        <v>2.8833333333333332E-3</v>
      </c>
      <c r="ER297" s="237">
        <v>245</v>
      </c>
      <c r="ES297" s="242">
        <f t="shared" si="292"/>
        <v>0</v>
      </c>
      <c r="ET297" s="242">
        <f t="shared" si="293"/>
        <v>0</v>
      </c>
      <c r="EU297" s="242">
        <f t="shared" si="38"/>
        <v>0</v>
      </c>
      <c r="EV297" s="242">
        <f t="shared" si="242"/>
        <v>0</v>
      </c>
      <c r="EW297" s="243">
        <f t="shared" si="282"/>
        <v>0</v>
      </c>
    </row>
    <row r="298" spans="1:153" ht="14.25" customHeight="1" thickBot="1" x14ac:dyDescent="0.25">
      <c r="A298" s="3">
        <f t="shared" si="243"/>
        <v>7454</v>
      </c>
      <c r="B298" s="237">
        <v>246</v>
      </c>
      <c r="C298" s="238">
        <f t="shared" si="244"/>
        <v>-2.3274248691378577E-10</v>
      </c>
      <c r="D298" s="238">
        <f t="shared" si="5"/>
        <v>0</v>
      </c>
      <c r="E298" s="238">
        <f t="shared" si="6"/>
        <v>5.3660073371789363E-13</v>
      </c>
      <c r="F298" s="238">
        <f t="shared" si="7"/>
        <v>-5.3660073371789363E-13</v>
      </c>
      <c r="G298" s="239">
        <f t="shared" si="245"/>
        <v>603887.43406298594</v>
      </c>
      <c r="I298" s="240">
        <f>VLOOKUP(K298,[2]תחזיות!$B$4:$H$1000,5)</f>
        <v>1.2997521000000133E-2</v>
      </c>
      <c r="J298" s="134">
        <f t="shared" si="8"/>
        <v>1.0831267500000111E-3</v>
      </c>
      <c r="K298" s="237">
        <v>246</v>
      </c>
      <c r="L298" s="242">
        <f t="shared" si="246"/>
        <v>4.1784500602461859E-12</v>
      </c>
      <c r="M298" s="242">
        <f t="shared" si="44"/>
        <v>-6.1147840731343095E-14</v>
      </c>
      <c r="N298" s="242">
        <f t="shared" si="9"/>
        <v>-6.7628307259965647E-14</v>
      </c>
      <c r="O298" s="242">
        <f t="shared" si="10"/>
        <v>6.4804665286225534E-15</v>
      </c>
      <c r="P298" s="243">
        <f t="shared" si="247"/>
        <v>46694.445430845924</v>
      </c>
      <c r="Q298" s="244"/>
      <c r="R298" s="240">
        <f>VLOOKUP(T298,[2]תחזיות!$B$4:$H$1000,7)</f>
        <v>2.2095785700000228E-2</v>
      </c>
      <c r="S298" s="134">
        <f t="shared" si="11"/>
        <v>1.841315475000019E-3</v>
      </c>
      <c r="T298" s="237">
        <v>246</v>
      </c>
      <c r="U298" s="242">
        <f t="shared" si="248"/>
        <v>0</v>
      </c>
      <c r="V298" s="242">
        <f t="shared" si="47"/>
        <v>0</v>
      </c>
      <c r="W298" s="242">
        <f t="shared" si="12"/>
        <v>0</v>
      </c>
      <c r="X298" s="242">
        <f t="shared" si="48"/>
        <v>0</v>
      </c>
      <c r="Y298" s="243">
        <f t="shared" si="249"/>
        <v>49536.076503111522</v>
      </c>
      <c r="Z298" s="245"/>
      <c r="AA298" s="240">
        <f>VLOOKUP(AC298,[2]תחזיות!$B$4:$H$1000,6)</f>
        <v>1.1815928181818302E-2</v>
      </c>
      <c r="AB298" s="134">
        <f t="shared" si="13"/>
        <v>9.846606818181918E-4</v>
      </c>
      <c r="AC298" s="237">
        <v>246</v>
      </c>
      <c r="AD298" s="242">
        <f t="shared" si="250"/>
        <v>0</v>
      </c>
      <c r="AE298" s="242">
        <f t="shared" si="51"/>
        <v>0</v>
      </c>
      <c r="AF298" s="242">
        <f t="shared" si="14"/>
        <v>0</v>
      </c>
      <c r="AG298" s="242">
        <f t="shared" si="52"/>
        <v>0</v>
      </c>
      <c r="AH298" s="243">
        <f t="shared" si="251"/>
        <v>46342.141217469514</v>
      </c>
      <c r="AI298" s="245"/>
      <c r="AJ298" s="241">
        <f t="shared" si="297"/>
        <v>5.1319999999999998E-2</v>
      </c>
      <c r="AK298" s="241">
        <f t="shared" si="252"/>
        <v>4.2766666666666665E-3</v>
      </c>
      <c r="AL298" s="240">
        <f>VLOOKUP(AN298,[2]תחזיות!$B$4:$H$1000,5)</f>
        <v>1.2997521000000133E-2</v>
      </c>
      <c r="AM298" s="134">
        <f t="shared" si="239"/>
        <v>1.0831267500000111E-3</v>
      </c>
      <c r="AN298" s="237">
        <v>246</v>
      </c>
      <c r="AO298" s="242">
        <f t="shared" si="253"/>
        <v>0</v>
      </c>
      <c r="AP298" s="242">
        <f t="shared" si="283"/>
        <v>0</v>
      </c>
      <c r="AQ298" s="242">
        <f t="shared" si="16"/>
        <v>0</v>
      </c>
      <c r="AR298" s="242">
        <f t="shared" si="254"/>
        <v>0</v>
      </c>
      <c r="AS298" s="243">
        <f t="shared" si="255"/>
        <v>0</v>
      </c>
      <c r="AT298" s="244"/>
      <c r="AU298" s="241">
        <f t="shared" si="298"/>
        <v>5.7620000000000005E-2</v>
      </c>
      <c r="AV298" s="241">
        <f t="shared" si="256"/>
        <v>4.8016666666666668E-3</v>
      </c>
      <c r="AW298" s="240">
        <f>VLOOKUP(AY298,[2]תחזיות!$B$4:$H$1000,7)</f>
        <v>2.2095785700000228E-2</v>
      </c>
      <c r="AX298" s="134">
        <f t="shared" si="17"/>
        <v>1.841315475000019E-3</v>
      </c>
      <c r="AY298" s="237">
        <v>246</v>
      </c>
      <c r="AZ298" s="242">
        <f t="shared" si="257"/>
        <v>0</v>
      </c>
      <c r="BA298" s="242">
        <f t="shared" si="284"/>
        <v>0</v>
      </c>
      <c r="BB298" s="242">
        <f t="shared" si="18"/>
        <v>0</v>
      </c>
      <c r="BC298" s="242">
        <f t="shared" si="258"/>
        <v>0</v>
      </c>
      <c r="BD298" s="243">
        <f t="shared" si="259"/>
        <v>0</v>
      </c>
      <c r="BE298" s="245"/>
      <c r="BF298" s="245"/>
      <c r="BG298" s="245"/>
      <c r="BH298" s="240">
        <f>VLOOKUP(BJ298,[2]תחזיות!$B$4:$H$1000,6)</f>
        <v>1.1815928181818302E-2</v>
      </c>
      <c r="BI298" s="134">
        <f t="shared" si="19"/>
        <v>9.846606818181918E-4</v>
      </c>
      <c r="BJ298" s="237">
        <v>246</v>
      </c>
      <c r="BK298" s="242">
        <f t="shared" si="260"/>
        <v>0</v>
      </c>
      <c r="BL298" s="242">
        <f t="shared" si="285"/>
        <v>0</v>
      </c>
      <c r="BM298" s="242">
        <f t="shared" si="20"/>
        <v>0</v>
      </c>
      <c r="BN298" s="242">
        <f t="shared" si="65"/>
        <v>0</v>
      </c>
      <c r="BO298" s="243">
        <f t="shared" si="261"/>
        <v>0</v>
      </c>
      <c r="BP298" s="245"/>
      <c r="BQ298" s="246">
        <f>VLOOKUP(BT298,[2]תחזיות!$B$4:$E$1000,2)</f>
        <v>4.1915179999999892E-2</v>
      </c>
      <c r="BR298" s="134">
        <f t="shared" si="21"/>
        <v>3.0762649999999912E-3</v>
      </c>
      <c r="BS298" s="3">
        <f t="shared" si="262"/>
        <v>7454</v>
      </c>
      <c r="BT298" s="237">
        <v>246</v>
      </c>
      <c r="BU298" s="238">
        <f t="shared" si="263"/>
        <v>0</v>
      </c>
      <c r="BV298" s="238">
        <f t="shared" si="264"/>
        <v>0</v>
      </c>
      <c r="BW298" s="238">
        <f t="shared" si="22"/>
        <v>0</v>
      </c>
      <c r="BX298" s="238">
        <f t="shared" si="23"/>
        <v>0</v>
      </c>
      <c r="BY298" s="239">
        <f t="shared" si="265"/>
        <v>270766.58881793288</v>
      </c>
      <c r="CA298" s="246">
        <f>VLOOKUP(CD298,[2]תחזיות!$B$4:$E$1000,4)</f>
        <v>5.5328037599999859E-2</v>
      </c>
      <c r="CB298" s="134">
        <f t="shared" si="24"/>
        <v>4.1940031333333218E-3</v>
      </c>
      <c r="CC298" s="3">
        <f t="shared" si="266"/>
        <v>7454</v>
      </c>
      <c r="CD298" s="237">
        <v>246</v>
      </c>
      <c r="CE298" s="238">
        <f t="shared" si="267"/>
        <v>0</v>
      </c>
      <c r="CF298" s="238">
        <f t="shared" si="268"/>
        <v>0</v>
      </c>
      <c r="CG298" s="238">
        <f t="shared" si="25"/>
        <v>0</v>
      </c>
      <c r="CH298" s="238">
        <f t="shared" si="26"/>
        <v>0</v>
      </c>
      <c r="CI298" s="239">
        <f t="shared" si="269"/>
        <v>290809.78716721246</v>
      </c>
      <c r="CJ298" s="1"/>
      <c r="CK298" s="246">
        <f>VLOOKUP(CN298,[2]תחזיות!$B$4:$E$1000,3)</f>
        <v>3.6447982608695563E-2</v>
      </c>
      <c r="CL298" s="134">
        <f t="shared" si="27"/>
        <v>2.6206652173912971E-3</v>
      </c>
      <c r="CM298" s="3">
        <f t="shared" si="270"/>
        <v>7454</v>
      </c>
      <c r="CN298" s="237">
        <v>246</v>
      </c>
      <c r="CO298" s="238">
        <f t="shared" si="271"/>
        <v>0</v>
      </c>
      <c r="CP298" s="238">
        <f t="shared" si="286"/>
        <v>0</v>
      </c>
      <c r="CQ298" s="238">
        <f t="shared" si="28"/>
        <v>0</v>
      </c>
      <c r="CR298" s="238">
        <f t="shared" si="29"/>
        <v>0</v>
      </c>
      <c r="CS298" s="239">
        <f t="shared" si="272"/>
        <v>263979.45736549201</v>
      </c>
      <c r="CT298" s="1"/>
      <c r="CU298" s="237">
        <v>246</v>
      </c>
      <c r="CV298" s="238">
        <f t="shared" si="294"/>
        <v>-2.2856403685353959E-10</v>
      </c>
      <c r="CW298" s="238">
        <f t="shared" si="294"/>
        <v>-6.1147840731343095E-14</v>
      </c>
      <c r="CX298" s="238">
        <f t="shared" si="294"/>
        <v>4.68972426457928E-13</v>
      </c>
      <c r="CY298" s="238">
        <f t="shared" si="294"/>
        <v>-5.3012026718927106E-13</v>
      </c>
      <c r="CZ298" s="238">
        <f t="shared" si="294"/>
        <v>921348.46831176477</v>
      </c>
      <c r="DB298" s="237">
        <v>246</v>
      </c>
      <c r="DC298" s="238">
        <f t="shared" si="295"/>
        <v>-2.3274248691378577E-10</v>
      </c>
      <c r="DD298" s="238">
        <f t="shared" si="295"/>
        <v>0</v>
      </c>
      <c r="DE298" s="238">
        <f t="shared" si="295"/>
        <v>5.3660073371789363E-13</v>
      </c>
      <c r="DF298" s="238">
        <f t="shared" si="295"/>
        <v>-5.3660073371789363E-13</v>
      </c>
      <c r="DG298" s="238">
        <f t="shared" si="295"/>
        <v>944233.29773330991</v>
      </c>
      <c r="DH298" s="247"/>
      <c r="DI298" s="237">
        <v>246</v>
      </c>
      <c r="DJ298" s="238">
        <f t="shared" si="296"/>
        <v>-2.3274248691378577E-10</v>
      </c>
      <c r="DK298" s="238">
        <f t="shared" si="296"/>
        <v>0</v>
      </c>
      <c r="DL298" s="238">
        <f t="shared" si="296"/>
        <v>5.3660073371789363E-13</v>
      </c>
      <c r="DM298" s="238">
        <f t="shared" si="296"/>
        <v>-5.3660073371789363E-13</v>
      </c>
      <c r="DN298" s="238">
        <f t="shared" si="296"/>
        <v>914209.03264594742</v>
      </c>
      <c r="DP298" s="3">
        <f t="shared" si="273"/>
        <v>7454</v>
      </c>
      <c r="DQ298" s="237">
        <v>246</v>
      </c>
      <c r="DR298" s="238">
        <f t="shared" si="274"/>
        <v>0</v>
      </c>
      <c r="DS298" s="238">
        <f t="shared" si="275"/>
        <v>0</v>
      </c>
      <c r="DT298" s="238">
        <f t="shared" si="33"/>
        <v>0</v>
      </c>
      <c r="DU298" s="238">
        <f t="shared" si="276"/>
        <v>0</v>
      </c>
      <c r="DV298" s="239">
        <f t="shared" si="287"/>
        <v>0</v>
      </c>
      <c r="DX298" s="241">
        <f t="shared" si="299"/>
        <v>5.8599999999999999E-2</v>
      </c>
      <c r="DY298" s="241">
        <f t="shared" si="277"/>
        <v>4.8833333333333333E-3</v>
      </c>
      <c r="DZ298" s="237">
        <v>246</v>
      </c>
      <c r="EA298" s="242">
        <f t="shared" si="288"/>
        <v>0</v>
      </c>
      <c r="EB298" s="242">
        <f t="shared" si="289"/>
        <v>0</v>
      </c>
      <c r="EC298" s="242">
        <f t="shared" si="34"/>
        <v>0</v>
      </c>
      <c r="ED298" s="242">
        <f t="shared" si="240"/>
        <v>0</v>
      </c>
      <c r="EE298" s="243">
        <f t="shared" si="278"/>
        <v>0</v>
      </c>
      <c r="EF298" s="248"/>
      <c r="EG298" s="241">
        <f t="shared" si="300"/>
        <v>6.4599999999999991E-2</v>
      </c>
      <c r="EH298" s="241">
        <f t="shared" si="279"/>
        <v>5.3833333333333329E-3</v>
      </c>
      <c r="EI298" s="237">
        <v>246</v>
      </c>
      <c r="EJ298" s="242">
        <f t="shared" si="290"/>
        <v>0</v>
      </c>
      <c r="EK298" s="242">
        <f t="shared" si="291"/>
        <v>0</v>
      </c>
      <c r="EL298" s="242">
        <f t="shared" si="36"/>
        <v>0</v>
      </c>
      <c r="EM298" s="242">
        <f t="shared" si="241"/>
        <v>0</v>
      </c>
      <c r="EN298" s="243">
        <f t="shared" si="280"/>
        <v>0</v>
      </c>
      <c r="EO298" s="248"/>
      <c r="EP298" s="241">
        <f t="shared" si="301"/>
        <v>3.4599999999999999E-2</v>
      </c>
      <c r="EQ298" s="241">
        <f t="shared" si="281"/>
        <v>2.8833333333333332E-3</v>
      </c>
      <c r="ER298" s="237">
        <v>246</v>
      </c>
      <c r="ES298" s="242">
        <f t="shared" si="292"/>
        <v>0</v>
      </c>
      <c r="ET298" s="242">
        <f t="shared" si="293"/>
        <v>0</v>
      </c>
      <c r="EU298" s="242">
        <f t="shared" si="38"/>
        <v>0</v>
      </c>
      <c r="EV298" s="242">
        <f t="shared" si="242"/>
        <v>0</v>
      </c>
      <c r="EW298" s="243">
        <f t="shared" si="282"/>
        <v>0</v>
      </c>
    </row>
    <row r="299" spans="1:153" ht="14.25" customHeight="1" thickBot="1" x14ac:dyDescent="0.25">
      <c r="A299" s="3">
        <f t="shared" si="243"/>
        <v>7485</v>
      </c>
      <c r="B299" s="237">
        <v>247</v>
      </c>
      <c r="C299" s="238">
        <f t="shared" si="244"/>
        <v>-2.3327908764750364E-10</v>
      </c>
      <c r="D299" s="238">
        <f t="shared" si="5"/>
        <v>0</v>
      </c>
      <c r="E299" s="238">
        <f t="shared" si="6"/>
        <v>5.3783789652063202E-13</v>
      </c>
      <c r="F299" s="238">
        <f t="shared" si="7"/>
        <v>-5.3783789652063202E-13</v>
      </c>
      <c r="G299" s="239">
        <f t="shared" si="245"/>
        <v>603887.43406298594</v>
      </c>
      <c r="I299" s="240">
        <f>VLOOKUP(K299,[2]תחזיות!$B$4:$H$1000,5)</f>
        <v>1.2997539500000134E-2</v>
      </c>
      <c r="J299" s="134">
        <f t="shared" si="8"/>
        <v>1.0831282916666778E-3</v>
      </c>
      <c r="K299" s="237">
        <v>247</v>
      </c>
      <c r="L299" s="242">
        <f t="shared" si="246"/>
        <v>4.250677415114631E-12</v>
      </c>
      <c r="M299" s="242">
        <f t="shared" si="44"/>
        <v>-6.1214071687613528E-14</v>
      </c>
      <c r="N299" s="242">
        <f t="shared" si="9"/>
        <v>-6.780655749346261E-14</v>
      </c>
      <c r="O299" s="242">
        <f t="shared" si="10"/>
        <v>6.592485805849077E-15</v>
      </c>
      <c r="P299" s="243">
        <f t="shared" si="247"/>
        <v>46694.445430845924</v>
      </c>
      <c r="Q299" s="244"/>
      <c r="R299" s="240">
        <f>VLOOKUP(T299,[2]תחזיות!$B$4:$H$1000,7)</f>
        <v>2.2095817150000228E-2</v>
      </c>
      <c r="S299" s="134">
        <f t="shared" si="11"/>
        <v>1.8413180958333523E-3</v>
      </c>
      <c r="T299" s="237">
        <v>247</v>
      </c>
      <c r="U299" s="242">
        <f t="shared" si="248"/>
        <v>0</v>
      </c>
      <c r="V299" s="242">
        <f t="shared" si="47"/>
        <v>0</v>
      </c>
      <c r="W299" s="242">
        <f t="shared" si="12"/>
        <v>0</v>
      </c>
      <c r="X299" s="242">
        <f t="shared" si="48"/>
        <v>0</v>
      </c>
      <c r="Y299" s="243">
        <f t="shared" si="249"/>
        <v>49536.076503111522</v>
      </c>
      <c r="Z299" s="245"/>
      <c r="AA299" s="240">
        <f>VLOOKUP(AC299,[2]תחזיות!$B$4:$H$1000,6)</f>
        <v>1.1815945000000121E-2</v>
      </c>
      <c r="AB299" s="134">
        <f t="shared" si="13"/>
        <v>9.8466208333334334E-4</v>
      </c>
      <c r="AC299" s="237">
        <v>247</v>
      </c>
      <c r="AD299" s="242">
        <f t="shared" si="250"/>
        <v>0</v>
      </c>
      <c r="AE299" s="242">
        <f t="shared" si="51"/>
        <v>0</v>
      </c>
      <c r="AF299" s="242">
        <f t="shared" si="14"/>
        <v>0</v>
      </c>
      <c r="AG299" s="242">
        <f t="shared" si="52"/>
        <v>0</v>
      </c>
      <c r="AH299" s="243">
        <f t="shared" si="251"/>
        <v>46342.141217469514</v>
      </c>
      <c r="AI299" s="245"/>
      <c r="AJ299" s="241">
        <f t="shared" si="297"/>
        <v>5.1319999999999998E-2</v>
      </c>
      <c r="AK299" s="241">
        <f t="shared" si="252"/>
        <v>4.2766666666666665E-3</v>
      </c>
      <c r="AL299" s="240">
        <f>VLOOKUP(AN299,[2]תחזיות!$B$4:$H$1000,5)</f>
        <v>1.2997539500000134E-2</v>
      </c>
      <c r="AM299" s="134">
        <f t="shared" si="239"/>
        <v>1.0831282916666778E-3</v>
      </c>
      <c r="AN299" s="237">
        <v>247</v>
      </c>
      <c r="AO299" s="242">
        <f t="shared" si="253"/>
        <v>0</v>
      </c>
      <c r="AP299" s="242">
        <f t="shared" si="283"/>
        <v>0</v>
      </c>
      <c r="AQ299" s="242">
        <f t="shared" si="16"/>
        <v>0</v>
      </c>
      <c r="AR299" s="242">
        <f t="shared" si="254"/>
        <v>0</v>
      </c>
      <c r="AS299" s="243">
        <f t="shared" si="255"/>
        <v>0</v>
      </c>
      <c r="AT299" s="244"/>
      <c r="AU299" s="241">
        <f t="shared" si="298"/>
        <v>5.7620000000000005E-2</v>
      </c>
      <c r="AV299" s="241">
        <f t="shared" si="256"/>
        <v>4.8016666666666668E-3</v>
      </c>
      <c r="AW299" s="240">
        <f>VLOOKUP(AY299,[2]תחזיות!$B$4:$H$1000,7)</f>
        <v>2.2095817150000228E-2</v>
      </c>
      <c r="AX299" s="134">
        <f t="shared" si="17"/>
        <v>1.8413180958333523E-3</v>
      </c>
      <c r="AY299" s="237">
        <v>247</v>
      </c>
      <c r="AZ299" s="242">
        <f t="shared" si="257"/>
        <v>0</v>
      </c>
      <c r="BA299" s="242">
        <f t="shared" si="284"/>
        <v>0</v>
      </c>
      <c r="BB299" s="242">
        <f t="shared" si="18"/>
        <v>0</v>
      </c>
      <c r="BC299" s="242">
        <f t="shared" si="258"/>
        <v>0</v>
      </c>
      <c r="BD299" s="243">
        <f t="shared" si="259"/>
        <v>0</v>
      </c>
      <c r="BE299" s="245"/>
      <c r="BF299" s="245"/>
      <c r="BG299" s="245"/>
      <c r="BH299" s="240">
        <f>VLOOKUP(BJ299,[2]תחזיות!$B$4:$H$1000,6)</f>
        <v>1.1815945000000121E-2</v>
      </c>
      <c r="BI299" s="134">
        <f t="shared" si="19"/>
        <v>9.8466208333334334E-4</v>
      </c>
      <c r="BJ299" s="237">
        <v>247</v>
      </c>
      <c r="BK299" s="242">
        <f t="shared" si="260"/>
        <v>0</v>
      </c>
      <c r="BL299" s="242">
        <f t="shared" si="285"/>
        <v>0</v>
      </c>
      <c r="BM299" s="242">
        <f t="shared" si="20"/>
        <v>0</v>
      </c>
      <c r="BN299" s="242">
        <f t="shared" si="65"/>
        <v>0</v>
      </c>
      <c r="BO299" s="243">
        <f t="shared" si="261"/>
        <v>0</v>
      </c>
      <c r="BP299" s="245"/>
      <c r="BQ299" s="246">
        <f>VLOOKUP(BT299,[2]תחזיות!$B$4:$E$1000,2)</f>
        <v>4.1943479999999894E-2</v>
      </c>
      <c r="BR299" s="134">
        <f t="shared" si="21"/>
        <v>3.0786233333333249E-3</v>
      </c>
      <c r="BS299" s="3">
        <f t="shared" si="262"/>
        <v>7485</v>
      </c>
      <c r="BT299" s="237">
        <v>247</v>
      </c>
      <c r="BU299" s="238">
        <f t="shared" si="263"/>
        <v>0</v>
      </c>
      <c r="BV299" s="238">
        <f t="shared" si="264"/>
        <v>0</v>
      </c>
      <c r="BW299" s="238">
        <f t="shared" si="22"/>
        <v>0</v>
      </c>
      <c r="BX299" s="238">
        <f t="shared" si="23"/>
        <v>0</v>
      </c>
      <c r="BY299" s="239">
        <f t="shared" si="265"/>
        <v>270766.58881793288</v>
      </c>
      <c r="CA299" s="246">
        <f>VLOOKUP(CD299,[2]תחזיות!$B$4:$E$1000,4)</f>
        <v>5.5365393599999861E-2</v>
      </c>
      <c r="CB299" s="134">
        <f t="shared" si="24"/>
        <v>4.1971161333333217E-3</v>
      </c>
      <c r="CC299" s="3">
        <f t="shared" si="266"/>
        <v>7485</v>
      </c>
      <c r="CD299" s="237">
        <v>247</v>
      </c>
      <c r="CE299" s="238">
        <f t="shared" si="267"/>
        <v>0</v>
      </c>
      <c r="CF299" s="238">
        <f t="shared" si="268"/>
        <v>0</v>
      </c>
      <c r="CG299" s="238">
        <f t="shared" si="25"/>
        <v>0</v>
      </c>
      <c r="CH299" s="238">
        <f t="shared" si="26"/>
        <v>0</v>
      </c>
      <c r="CI299" s="239">
        <f t="shared" si="269"/>
        <v>290809.78716721246</v>
      </c>
      <c r="CJ299" s="1"/>
      <c r="CK299" s="246">
        <f>VLOOKUP(CN299,[2]תחזיות!$B$4:$E$1000,3)</f>
        <v>3.647259130434774E-2</v>
      </c>
      <c r="CL299" s="134">
        <f t="shared" si="27"/>
        <v>2.6227159420289786E-3</v>
      </c>
      <c r="CM299" s="3">
        <f t="shared" si="270"/>
        <v>7485</v>
      </c>
      <c r="CN299" s="237">
        <v>247</v>
      </c>
      <c r="CO299" s="238">
        <f t="shared" si="271"/>
        <v>0</v>
      </c>
      <c r="CP299" s="238">
        <f t="shared" si="286"/>
        <v>0</v>
      </c>
      <c r="CQ299" s="238">
        <f t="shared" si="28"/>
        <v>0</v>
      </c>
      <c r="CR299" s="238">
        <f t="shared" si="29"/>
        <v>0</v>
      </c>
      <c r="CS299" s="239">
        <f t="shared" si="272"/>
        <v>263979.45736549201</v>
      </c>
      <c r="CT299" s="1"/>
      <c r="CU299" s="237">
        <v>247</v>
      </c>
      <c r="CV299" s="238">
        <f t="shared" si="294"/>
        <v>-2.2902841023238901E-10</v>
      </c>
      <c r="CW299" s="238">
        <f t="shared" si="294"/>
        <v>-6.1214071687613528E-14</v>
      </c>
      <c r="CX299" s="238">
        <f t="shared" si="294"/>
        <v>4.7003133902716941E-13</v>
      </c>
      <c r="CY299" s="238">
        <f t="shared" si="294"/>
        <v>-5.3124541071478294E-13</v>
      </c>
      <c r="CZ299" s="238">
        <f t="shared" si="294"/>
        <v>921348.46831176477</v>
      </c>
      <c r="DB299" s="237">
        <v>247</v>
      </c>
      <c r="DC299" s="238">
        <f t="shared" si="295"/>
        <v>-2.3327908764750364E-10</v>
      </c>
      <c r="DD299" s="238">
        <f t="shared" si="295"/>
        <v>0</v>
      </c>
      <c r="DE299" s="238">
        <f t="shared" si="295"/>
        <v>5.3783789652063202E-13</v>
      </c>
      <c r="DF299" s="238">
        <f t="shared" si="295"/>
        <v>-5.3783789652063202E-13</v>
      </c>
      <c r="DG299" s="238">
        <f t="shared" si="295"/>
        <v>944233.29773330991</v>
      </c>
      <c r="DH299" s="247"/>
      <c r="DI299" s="237">
        <v>247</v>
      </c>
      <c r="DJ299" s="238">
        <f t="shared" si="296"/>
        <v>-2.3327908764750364E-10</v>
      </c>
      <c r="DK299" s="238">
        <f t="shared" si="296"/>
        <v>0</v>
      </c>
      <c r="DL299" s="238">
        <f t="shared" si="296"/>
        <v>5.3783789652063202E-13</v>
      </c>
      <c r="DM299" s="238">
        <f t="shared" si="296"/>
        <v>-5.3783789652063202E-13</v>
      </c>
      <c r="DN299" s="238">
        <f t="shared" si="296"/>
        <v>914209.03264594742</v>
      </c>
      <c r="DP299" s="3">
        <f t="shared" si="273"/>
        <v>7485</v>
      </c>
      <c r="DQ299" s="237">
        <v>247</v>
      </c>
      <c r="DR299" s="238">
        <f t="shared" si="274"/>
        <v>0</v>
      </c>
      <c r="DS299" s="238">
        <f t="shared" si="275"/>
        <v>0</v>
      </c>
      <c r="DT299" s="238">
        <f t="shared" si="33"/>
        <v>0</v>
      </c>
      <c r="DU299" s="238">
        <f t="shared" si="276"/>
        <v>0</v>
      </c>
      <c r="DV299" s="239">
        <f t="shared" si="287"/>
        <v>0</v>
      </c>
      <c r="DX299" s="241">
        <f t="shared" si="299"/>
        <v>5.8599999999999999E-2</v>
      </c>
      <c r="DY299" s="241">
        <f t="shared" si="277"/>
        <v>4.8833333333333333E-3</v>
      </c>
      <c r="DZ299" s="237">
        <v>247</v>
      </c>
      <c r="EA299" s="242">
        <f t="shared" si="288"/>
        <v>0</v>
      </c>
      <c r="EB299" s="242">
        <f t="shared" si="289"/>
        <v>0</v>
      </c>
      <c r="EC299" s="242">
        <f t="shared" si="34"/>
        <v>0</v>
      </c>
      <c r="ED299" s="242">
        <f t="shared" si="240"/>
        <v>0</v>
      </c>
      <c r="EE299" s="243">
        <f t="shared" si="278"/>
        <v>0</v>
      </c>
      <c r="EF299" s="248"/>
      <c r="EG299" s="241">
        <f t="shared" si="300"/>
        <v>6.4599999999999991E-2</v>
      </c>
      <c r="EH299" s="241">
        <f t="shared" si="279"/>
        <v>5.3833333333333329E-3</v>
      </c>
      <c r="EI299" s="237">
        <v>247</v>
      </c>
      <c r="EJ299" s="242">
        <f t="shared" si="290"/>
        <v>0</v>
      </c>
      <c r="EK299" s="242">
        <f t="shared" si="291"/>
        <v>0</v>
      </c>
      <c r="EL299" s="242">
        <f t="shared" si="36"/>
        <v>0</v>
      </c>
      <c r="EM299" s="242">
        <f t="shared" si="241"/>
        <v>0</v>
      </c>
      <c r="EN299" s="243">
        <f t="shared" si="280"/>
        <v>0</v>
      </c>
      <c r="EO299" s="248"/>
      <c r="EP299" s="241">
        <f t="shared" si="301"/>
        <v>3.4599999999999999E-2</v>
      </c>
      <c r="EQ299" s="241">
        <f t="shared" si="281"/>
        <v>2.8833333333333332E-3</v>
      </c>
      <c r="ER299" s="237">
        <v>247</v>
      </c>
      <c r="ES299" s="242">
        <f t="shared" si="292"/>
        <v>0</v>
      </c>
      <c r="ET299" s="242">
        <f t="shared" si="293"/>
        <v>0</v>
      </c>
      <c r="EU299" s="242">
        <f t="shared" si="38"/>
        <v>0</v>
      </c>
      <c r="EV299" s="242">
        <f t="shared" si="242"/>
        <v>0</v>
      </c>
      <c r="EW299" s="243">
        <f t="shared" si="282"/>
        <v>0</v>
      </c>
    </row>
    <row r="300" spans="1:153" ht="14.25" customHeight="1" thickBot="1" x14ac:dyDescent="0.25">
      <c r="A300" s="3">
        <f t="shared" si="243"/>
        <v>7515</v>
      </c>
      <c r="B300" s="237">
        <v>248</v>
      </c>
      <c r="C300" s="238">
        <f t="shared" si="244"/>
        <v>-2.3381692554402426E-10</v>
      </c>
      <c r="D300" s="238">
        <f t="shared" si="5"/>
        <v>0</v>
      </c>
      <c r="E300" s="238">
        <f t="shared" si="6"/>
        <v>5.3907791167094346E-13</v>
      </c>
      <c r="F300" s="238">
        <f t="shared" si="7"/>
        <v>-5.3907791167094346E-13</v>
      </c>
      <c r="G300" s="239">
        <f t="shared" si="245"/>
        <v>603887.43406298594</v>
      </c>
      <c r="I300" s="240">
        <f>VLOOKUP(K300,[2]תחזיות!$B$4:$H$1000,5)</f>
        <v>1.2997558000000135E-2</v>
      </c>
      <c r="J300" s="134">
        <f t="shared" si="8"/>
        <v>1.0831298333333446E-3</v>
      </c>
      <c r="K300" s="237">
        <v>248</v>
      </c>
      <c r="L300" s="242">
        <f t="shared" si="246"/>
        <v>4.3231614514335973E-12</v>
      </c>
      <c r="M300" s="242">
        <f t="shared" si="44"/>
        <v>-6.1280374474878186E-14</v>
      </c>
      <c r="N300" s="242">
        <f t="shared" si="9"/>
        <v>-6.7985277651870104E-14</v>
      </c>
      <c r="O300" s="242">
        <f t="shared" si="10"/>
        <v>6.7049031769919179E-15</v>
      </c>
      <c r="P300" s="243">
        <f t="shared" si="247"/>
        <v>46694.445430845924</v>
      </c>
      <c r="Q300" s="244"/>
      <c r="R300" s="240">
        <f>VLOOKUP(T300,[2]תחזיות!$B$4:$H$1000,7)</f>
        <v>2.2095848600000228E-2</v>
      </c>
      <c r="S300" s="134">
        <f t="shared" si="11"/>
        <v>1.8413207166666857E-3</v>
      </c>
      <c r="T300" s="237">
        <v>248</v>
      </c>
      <c r="U300" s="242">
        <f t="shared" si="248"/>
        <v>0</v>
      </c>
      <c r="V300" s="242">
        <f t="shared" si="47"/>
        <v>0</v>
      </c>
      <c r="W300" s="242">
        <f t="shared" si="12"/>
        <v>0</v>
      </c>
      <c r="X300" s="242">
        <f t="shared" si="48"/>
        <v>0</v>
      </c>
      <c r="Y300" s="243">
        <f t="shared" si="249"/>
        <v>49536.076503111522</v>
      </c>
      <c r="Z300" s="245"/>
      <c r="AA300" s="240">
        <f>VLOOKUP(AC300,[2]תחזיות!$B$4:$H$1000,6)</f>
        <v>1.181596181818194E-2</v>
      </c>
      <c r="AB300" s="134">
        <f t="shared" si="13"/>
        <v>9.8466348484849511E-4</v>
      </c>
      <c r="AC300" s="237">
        <v>248</v>
      </c>
      <c r="AD300" s="242">
        <f t="shared" si="250"/>
        <v>0</v>
      </c>
      <c r="AE300" s="242">
        <f t="shared" si="51"/>
        <v>0</v>
      </c>
      <c r="AF300" s="242">
        <f t="shared" si="14"/>
        <v>0</v>
      </c>
      <c r="AG300" s="242">
        <f t="shared" si="52"/>
        <v>0</v>
      </c>
      <c r="AH300" s="243">
        <f t="shared" si="251"/>
        <v>46342.141217469514</v>
      </c>
      <c r="AI300" s="245"/>
      <c r="AJ300" s="241">
        <f t="shared" si="297"/>
        <v>5.1319999999999998E-2</v>
      </c>
      <c r="AK300" s="241">
        <f t="shared" si="252"/>
        <v>4.2766666666666665E-3</v>
      </c>
      <c r="AL300" s="240">
        <f>VLOOKUP(AN300,[2]תחזיות!$B$4:$H$1000,5)</f>
        <v>1.2997558000000135E-2</v>
      </c>
      <c r="AM300" s="134">
        <f t="shared" si="239"/>
        <v>1.0831298333333446E-3</v>
      </c>
      <c r="AN300" s="237">
        <v>248</v>
      </c>
      <c r="AO300" s="242">
        <f t="shared" si="253"/>
        <v>0</v>
      </c>
      <c r="AP300" s="242">
        <f t="shared" si="283"/>
        <v>0</v>
      </c>
      <c r="AQ300" s="242">
        <f t="shared" si="16"/>
        <v>0</v>
      </c>
      <c r="AR300" s="242">
        <f t="shared" si="254"/>
        <v>0</v>
      </c>
      <c r="AS300" s="243">
        <f t="shared" si="255"/>
        <v>0</v>
      </c>
      <c r="AT300" s="244"/>
      <c r="AU300" s="241">
        <f t="shared" si="298"/>
        <v>5.7620000000000005E-2</v>
      </c>
      <c r="AV300" s="241">
        <f t="shared" si="256"/>
        <v>4.8016666666666668E-3</v>
      </c>
      <c r="AW300" s="240">
        <f>VLOOKUP(AY300,[2]תחזיות!$B$4:$H$1000,7)</f>
        <v>2.2095848600000228E-2</v>
      </c>
      <c r="AX300" s="134">
        <f t="shared" si="17"/>
        <v>1.8413207166666857E-3</v>
      </c>
      <c r="AY300" s="237">
        <v>248</v>
      </c>
      <c r="AZ300" s="242">
        <f t="shared" si="257"/>
        <v>0</v>
      </c>
      <c r="BA300" s="242">
        <f t="shared" si="284"/>
        <v>0</v>
      </c>
      <c r="BB300" s="242">
        <f t="shared" si="18"/>
        <v>0</v>
      </c>
      <c r="BC300" s="242">
        <f t="shared" si="258"/>
        <v>0</v>
      </c>
      <c r="BD300" s="243">
        <f t="shared" si="259"/>
        <v>0</v>
      </c>
      <c r="BE300" s="245"/>
      <c r="BF300" s="245"/>
      <c r="BG300" s="245"/>
      <c r="BH300" s="240">
        <f>VLOOKUP(BJ300,[2]תחזיות!$B$4:$H$1000,6)</f>
        <v>1.181596181818194E-2</v>
      </c>
      <c r="BI300" s="134">
        <f t="shared" si="19"/>
        <v>9.8466348484849511E-4</v>
      </c>
      <c r="BJ300" s="237">
        <v>248</v>
      </c>
      <c r="BK300" s="242">
        <f t="shared" si="260"/>
        <v>0</v>
      </c>
      <c r="BL300" s="242">
        <f t="shared" si="285"/>
        <v>0</v>
      </c>
      <c r="BM300" s="242">
        <f t="shared" si="20"/>
        <v>0</v>
      </c>
      <c r="BN300" s="242">
        <f t="shared" si="65"/>
        <v>0</v>
      </c>
      <c r="BO300" s="243">
        <f t="shared" si="261"/>
        <v>0</v>
      </c>
      <c r="BP300" s="245"/>
      <c r="BQ300" s="246">
        <f>VLOOKUP(BT300,[2]תחזיות!$B$4:$E$1000,2)</f>
        <v>4.1971779999999896E-2</v>
      </c>
      <c r="BR300" s="134">
        <f t="shared" si="21"/>
        <v>3.0809816666666581E-3</v>
      </c>
      <c r="BS300" s="3">
        <f t="shared" si="262"/>
        <v>7515</v>
      </c>
      <c r="BT300" s="237">
        <v>248</v>
      </c>
      <c r="BU300" s="238">
        <f t="shared" si="263"/>
        <v>0</v>
      </c>
      <c r="BV300" s="238">
        <f t="shared" si="264"/>
        <v>0</v>
      </c>
      <c r="BW300" s="238">
        <f t="shared" si="22"/>
        <v>0</v>
      </c>
      <c r="BX300" s="238">
        <f t="shared" si="23"/>
        <v>0</v>
      </c>
      <c r="BY300" s="239">
        <f t="shared" si="265"/>
        <v>270766.58881793288</v>
      </c>
      <c r="CA300" s="246">
        <f>VLOOKUP(CD300,[2]תחזיות!$B$4:$E$1000,4)</f>
        <v>5.5402749599999863E-2</v>
      </c>
      <c r="CB300" s="134">
        <f t="shared" si="24"/>
        <v>4.2002291333333224E-3</v>
      </c>
      <c r="CC300" s="3">
        <f t="shared" si="266"/>
        <v>7515</v>
      </c>
      <c r="CD300" s="237">
        <v>248</v>
      </c>
      <c r="CE300" s="238">
        <f t="shared" si="267"/>
        <v>0</v>
      </c>
      <c r="CF300" s="238">
        <f t="shared" si="268"/>
        <v>0</v>
      </c>
      <c r="CG300" s="238">
        <f t="shared" si="25"/>
        <v>0</v>
      </c>
      <c r="CH300" s="238">
        <f t="shared" si="26"/>
        <v>0</v>
      </c>
      <c r="CI300" s="239">
        <f t="shared" si="269"/>
        <v>290809.78716721246</v>
      </c>
      <c r="CJ300" s="1"/>
      <c r="CK300" s="246">
        <f>VLOOKUP(CN300,[2]תחזיות!$B$4:$E$1000,3)</f>
        <v>3.649719999999991E-2</v>
      </c>
      <c r="CL300" s="134">
        <f t="shared" si="27"/>
        <v>2.6247666666666595E-3</v>
      </c>
      <c r="CM300" s="3">
        <f t="shared" si="270"/>
        <v>7515</v>
      </c>
      <c r="CN300" s="237">
        <v>248</v>
      </c>
      <c r="CO300" s="238">
        <f t="shared" si="271"/>
        <v>0</v>
      </c>
      <c r="CP300" s="238">
        <f t="shared" si="286"/>
        <v>0</v>
      </c>
      <c r="CQ300" s="238">
        <f t="shared" si="28"/>
        <v>0</v>
      </c>
      <c r="CR300" s="238">
        <f t="shared" si="29"/>
        <v>0</v>
      </c>
      <c r="CS300" s="239">
        <f t="shared" si="272"/>
        <v>263979.45736549201</v>
      </c>
      <c r="CT300" s="1"/>
      <c r="CU300" s="237">
        <v>248</v>
      </c>
      <c r="CV300" s="238">
        <f t="shared" si="294"/>
        <v>-2.2949376409259067E-10</v>
      </c>
      <c r="CW300" s="238">
        <f t="shared" si="294"/>
        <v>-6.1280374474878186E-14</v>
      </c>
      <c r="CX300" s="238">
        <f t="shared" si="294"/>
        <v>4.710926340190734E-13</v>
      </c>
      <c r="CY300" s="238">
        <f t="shared" si="294"/>
        <v>-5.3237300849395158E-13</v>
      </c>
      <c r="CZ300" s="238">
        <f t="shared" si="294"/>
        <v>921348.46831176477</v>
      </c>
      <c r="DB300" s="237">
        <v>248</v>
      </c>
      <c r="DC300" s="238">
        <f t="shared" si="295"/>
        <v>-2.3381692554402426E-10</v>
      </c>
      <c r="DD300" s="238">
        <f t="shared" si="295"/>
        <v>0</v>
      </c>
      <c r="DE300" s="238">
        <f t="shared" si="295"/>
        <v>5.3907791167094346E-13</v>
      </c>
      <c r="DF300" s="238">
        <f t="shared" si="295"/>
        <v>-5.3907791167094346E-13</v>
      </c>
      <c r="DG300" s="238">
        <f t="shared" si="295"/>
        <v>944233.29773330991</v>
      </c>
      <c r="DH300" s="247"/>
      <c r="DI300" s="237">
        <v>248</v>
      </c>
      <c r="DJ300" s="238">
        <f t="shared" si="296"/>
        <v>-2.3381692554402426E-10</v>
      </c>
      <c r="DK300" s="238">
        <f t="shared" si="296"/>
        <v>0</v>
      </c>
      <c r="DL300" s="238">
        <f t="shared" si="296"/>
        <v>5.3907791167094346E-13</v>
      </c>
      <c r="DM300" s="238">
        <f t="shared" si="296"/>
        <v>-5.3907791167094346E-13</v>
      </c>
      <c r="DN300" s="238">
        <f t="shared" si="296"/>
        <v>914209.03264594742</v>
      </c>
      <c r="DP300" s="3">
        <f t="shared" si="273"/>
        <v>7515</v>
      </c>
      <c r="DQ300" s="237">
        <v>248</v>
      </c>
      <c r="DR300" s="238">
        <f t="shared" si="274"/>
        <v>0</v>
      </c>
      <c r="DS300" s="238">
        <f t="shared" si="275"/>
        <v>0</v>
      </c>
      <c r="DT300" s="238">
        <f t="shared" si="33"/>
        <v>0</v>
      </c>
      <c r="DU300" s="238">
        <f t="shared" si="276"/>
        <v>0</v>
      </c>
      <c r="DV300" s="239">
        <f t="shared" si="287"/>
        <v>0</v>
      </c>
      <c r="DX300" s="241">
        <f t="shared" si="299"/>
        <v>5.8599999999999999E-2</v>
      </c>
      <c r="DY300" s="241">
        <f t="shared" si="277"/>
        <v>4.8833333333333333E-3</v>
      </c>
      <c r="DZ300" s="237">
        <v>248</v>
      </c>
      <c r="EA300" s="242">
        <f t="shared" si="288"/>
        <v>0</v>
      </c>
      <c r="EB300" s="242">
        <f t="shared" si="289"/>
        <v>0</v>
      </c>
      <c r="EC300" s="242">
        <f t="shared" si="34"/>
        <v>0</v>
      </c>
      <c r="ED300" s="242">
        <f t="shared" si="240"/>
        <v>0</v>
      </c>
      <c r="EE300" s="243">
        <f t="shared" si="278"/>
        <v>0</v>
      </c>
      <c r="EF300" s="248"/>
      <c r="EG300" s="241">
        <f t="shared" si="300"/>
        <v>6.4599999999999991E-2</v>
      </c>
      <c r="EH300" s="241">
        <f t="shared" si="279"/>
        <v>5.3833333333333329E-3</v>
      </c>
      <c r="EI300" s="237">
        <v>248</v>
      </c>
      <c r="EJ300" s="242">
        <f t="shared" si="290"/>
        <v>0</v>
      </c>
      <c r="EK300" s="242">
        <f t="shared" si="291"/>
        <v>0</v>
      </c>
      <c r="EL300" s="242">
        <f t="shared" si="36"/>
        <v>0</v>
      </c>
      <c r="EM300" s="242">
        <f t="shared" si="241"/>
        <v>0</v>
      </c>
      <c r="EN300" s="243">
        <f t="shared" si="280"/>
        <v>0</v>
      </c>
      <c r="EO300" s="248"/>
      <c r="EP300" s="241">
        <f t="shared" si="301"/>
        <v>3.4599999999999999E-2</v>
      </c>
      <c r="EQ300" s="241">
        <f t="shared" si="281"/>
        <v>2.8833333333333332E-3</v>
      </c>
      <c r="ER300" s="237">
        <v>248</v>
      </c>
      <c r="ES300" s="242">
        <f t="shared" si="292"/>
        <v>0</v>
      </c>
      <c r="ET300" s="242">
        <f t="shared" si="293"/>
        <v>0</v>
      </c>
      <c r="EU300" s="242">
        <f t="shared" si="38"/>
        <v>0</v>
      </c>
      <c r="EV300" s="242">
        <f t="shared" si="242"/>
        <v>0</v>
      </c>
      <c r="EW300" s="243">
        <f t="shared" si="282"/>
        <v>0</v>
      </c>
    </row>
    <row r="301" spans="1:153" ht="14.25" customHeight="1" thickBot="1" x14ac:dyDescent="0.25">
      <c r="A301" s="3">
        <f t="shared" si="243"/>
        <v>7546</v>
      </c>
      <c r="B301" s="237">
        <v>249</v>
      </c>
      <c r="C301" s="238">
        <f t="shared" si="244"/>
        <v>-2.343560034556952E-10</v>
      </c>
      <c r="D301" s="238">
        <f t="shared" si="5"/>
        <v>0</v>
      </c>
      <c r="E301" s="238">
        <f t="shared" si="6"/>
        <v>5.4032078574507374E-13</v>
      </c>
      <c r="F301" s="238">
        <f t="shared" si="7"/>
        <v>-5.4032078574507374E-13</v>
      </c>
      <c r="G301" s="239">
        <f t="shared" si="245"/>
        <v>603887.43406298594</v>
      </c>
      <c r="I301" s="240">
        <f>VLOOKUP(K301,[2]תחזיות!$B$4:$H$1000,5)</f>
        <v>1.2997576500000135E-2</v>
      </c>
      <c r="J301" s="134">
        <f t="shared" si="8"/>
        <v>1.0831313750000113E-3</v>
      </c>
      <c r="K301" s="237">
        <v>249</v>
      </c>
      <c r="L301" s="242">
        <f t="shared" si="246"/>
        <v>4.3959029178799685E-12</v>
      </c>
      <c r="M301" s="242">
        <f t="shared" si="44"/>
        <v>-6.1346749171143673E-14</v>
      </c>
      <c r="N301" s="242">
        <f t="shared" si="9"/>
        <v>-6.8164468974337137E-14</v>
      </c>
      <c r="O301" s="242">
        <f t="shared" si="10"/>
        <v>6.8177198031934658E-15</v>
      </c>
      <c r="P301" s="243">
        <f t="shared" si="247"/>
        <v>46694.445430845924</v>
      </c>
      <c r="Q301" s="244"/>
      <c r="R301" s="240">
        <f>VLOOKUP(T301,[2]תחזיות!$B$4:$H$1000,7)</f>
        <v>2.2095880050000228E-2</v>
      </c>
      <c r="S301" s="134">
        <f t="shared" si="11"/>
        <v>1.841323337500019E-3</v>
      </c>
      <c r="T301" s="237">
        <v>249</v>
      </c>
      <c r="U301" s="242">
        <f t="shared" si="248"/>
        <v>0</v>
      </c>
      <c r="V301" s="242">
        <f t="shared" si="47"/>
        <v>0</v>
      </c>
      <c r="W301" s="242">
        <f t="shared" si="12"/>
        <v>0</v>
      </c>
      <c r="X301" s="242">
        <f t="shared" si="48"/>
        <v>0</v>
      </c>
      <c r="Y301" s="243">
        <f t="shared" si="249"/>
        <v>49536.076503111522</v>
      </c>
      <c r="Z301" s="245"/>
      <c r="AA301" s="240">
        <f>VLOOKUP(AC301,[2]תחזיות!$B$4:$H$1000,6)</f>
        <v>1.1815978636363758E-2</v>
      </c>
      <c r="AB301" s="134">
        <f t="shared" si="13"/>
        <v>9.8466488636364644E-4</v>
      </c>
      <c r="AC301" s="237">
        <v>249</v>
      </c>
      <c r="AD301" s="242">
        <f t="shared" si="250"/>
        <v>0</v>
      </c>
      <c r="AE301" s="242">
        <f t="shared" si="51"/>
        <v>0</v>
      </c>
      <c r="AF301" s="242">
        <f t="shared" si="14"/>
        <v>0</v>
      </c>
      <c r="AG301" s="242">
        <f t="shared" si="52"/>
        <v>0</v>
      </c>
      <c r="AH301" s="243">
        <f t="shared" si="251"/>
        <v>46342.141217469514</v>
      </c>
      <c r="AI301" s="245"/>
      <c r="AJ301" s="241">
        <f t="shared" si="297"/>
        <v>5.1319999999999998E-2</v>
      </c>
      <c r="AK301" s="241">
        <f t="shared" si="252"/>
        <v>4.2766666666666665E-3</v>
      </c>
      <c r="AL301" s="240">
        <f>VLOOKUP(AN301,[2]תחזיות!$B$4:$H$1000,5)</f>
        <v>1.2997576500000135E-2</v>
      </c>
      <c r="AM301" s="134">
        <f t="shared" si="239"/>
        <v>1.0831313750000113E-3</v>
      </c>
      <c r="AN301" s="237">
        <v>249</v>
      </c>
      <c r="AO301" s="242">
        <f t="shared" si="253"/>
        <v>0</v>
      </c>
      <c r="AP301" s="242">
        <f t="shared" si="283"/>
        <v>0</v>
      </c>
      <c r="AQ301" s="242">
        <f t="shared" si="16"/>
        <v>0</v>
      </c>
      <c r="AR301" s="242">
        <f t="shared" si="254"/>
        <v>0</v>
      </c>
      <c r="AS301" s="243">
        <f t="shared" si="255"/>
        <v>0</v>
      </c>
      <c r="AT301" s="244"/>
      <c r="AU301" s="241">
        <f t="shared" si="298"/>
        <v>5.7620000000000005E-2</v>
      </c>
      <c r="AV301" s="241">
        <f t="shared" si="256"/>
        <v>4.8016666666666668E-3</v>
      </c>
      <c r="AW301" s="240">
        <f>VLOOKUP(AY301,[2]תחזיות!$B$4:$H$1000,7)</f>
        <v>2.2095880050000228E-2</v>
      </c>
      <c r="AX301" s="134">
        <f t="shared" si="17"/>
        <v>1.841323337500019E-3</v>
      </c>
      <c r="AY301" s="237">
        <v>249</v>
      </c>
      <c r="AZ301" s="242">
        <f t="shared" si="257"/>
        <v>0</v>
      </c>
      <c r="BA301" s="242">
        <f t="shared" si="284"/>
        <v>0</v>
      </c>
      <c r="BB301" s="242">
        <f t="shared" si="18"/>
        <v>0</v>
      </c>
      <c r="BC301" s="242">
        <f t="shared" si="258"/>
        <v>0</v>
      </c>
      <c r="BD301" s="243">
        <f t="shared" si="259"/>
        <v>0</v>
      </c>
      <c r="BE301" s="245"/>
      <c r="BF301" s="245"/>
      <c r="BG301" s="245"/>
      <c r="BH301" s="240">
        <f>VLOOKUP(BJ301,[2]תחזיות!$B$4:$H$1000,6)</f>
        <v>1.1815978636363758E-2</v>
      </c>
      <c r="BI301" s="134">
        <f t="shared" si="19"/>
        <v>9.8466488636364644E-4</v>
      </c>
      <c r="BJ301" s="237">
        <v>249</v>
      </c>
      <c r="BK301" s="242">
        <f t="shared" si="260"/>
        <v>0</v>
      </c>
      <c r="BL301" s="242">
        <f t="shared" si="285"/>
        <v>0</v>
      </c>
      <c r="BM301" s="242">
        <f t="shared" si="20"/>
        <v>0</v>
      </c>
      <c r="BN301" s="242">
        <f t="shared" si="65"/>
        <v>0</v>
      </c>
      <c r="BO301" s="243">
        <f t="shared" si="261"/>
        <v>0</v>
      </c>
      <c r="BP301" s="245"/>
      <c r="BQ301" s="246">
        <f>VLOOKUP(BT301,[2]תחזיות!$B$4:$E$1000,2)</f>
        <v>4.2000079999999898E-2</v>
      </c>
      <c r="BR301" s="134">
        <f t="shared" si="21"/>
        <v>3.0833399999999917E-3</v>
      </c>
      <c r="BS301" s="3">
        <f t="shared" si="262"/>
        <v>7546</v>
      </c>
      <c r="BT301" s="237">
        <v>249</v>
      </c>
      <c r="BU301" s="238">
        <f t="shared" si="263"/>
        <v>0</v>
      </c>
      <c r="BV301" s="238">
        <f t="shared" si="264"/>
        <v>0</v>
      </c>
      <c r="BW301" s="238">
        <f t="shared" si="22"/>
        <v>0</v>
      </c>
      <c r="BX301" s="238">
        <f t="shared" si="23"/>
        <v>0</v>
      </c>
      <c r="BY301" s="239">
        <f t="shared" si="265"/>
        <v>270766.58881793288</v>
      </c>
      <c r="CA301" s="246">
        <f>VLOOKUP(CD301,[2]תחזיות!$B$4:$E$1000,4)</f>
        <v>5.5440105599999866E-2</v>
      </c>
      <c r="CB301" s="134">
        <f t="shared" si="24"/>
        <v>4.2033421333333224E-3</v>
      </c>
      <c r="CC301" s="3">
        <f t="shared" si="266"/>
        <v>7546</v>
      </c>
      <c r="CD301" s="237">
        <v>249</v>
      </c>
      <c r="CE301" s="238">
        <f t="shared" si="267"/>
        <v>0</v>
      </c>
      <c r="CF301" s="238">
        <f t="shared" si="268"/>
        <v>0</v>
      </c>
      <c r="CG301" s="238">
        <f t="shared" si="25"/>
        <v>0</v>
      </c>
      <c r="CH301" s="238">
        <f t="shared" si="26"/>
        <v>0</v>
      </c>
      <c r="CI301" s="239">
        <f t="shared" si="269"/>
        <v>290809.78716721246</v>
      </c>
      <c r="CJ301" s="1"/>
      <c r="CK301" s="246">
        <f>VLOOKUP(CN301,[2]תחזיות!$B$4:$E$1000,3)</f>
        <v>3.6521808695652087E-2</v>
      </c>
      <c r="CL301" s="134">
        <f t="shared" si="27"/>
        <v>2.626817391304341E-3</v>
      </c>
      <c r="CM301" s="3">
        <f t="shared" si="270"/>
        <v>7546</v>
      </c>
      <c r="CN301" s="237">
        <v>249</v>
      </c>
      <c r="CO301" s="238">
        <f t="shared" si="271"/>
        <v>0</v>
      </c>
      <c r="CP301" s="238">
        <f t="shared" si="286"/>
        <v>0</v>
      </c>
      <c r="CQ301" s="238">
        <f t="shared" si="28"/>
        <v>0</v>
      </c>
      <c r="CR301" s="238">
        <f t="shared" si="29"/>
        <v>0</v>
      </c>
      <c r="CS301" s="239">
        <f t="shared" si="272"/>
        <v>263979.45736549201</v>
      </c>
      <c r="CT301" s="1"/>
      <c r="CU301" s="237">
        <v>249</v>
      </c>
      <c r="CV301" s="238">
        <f t="shared" si="294"/>
        <v>-2.2996010053781524E-10</v>
      </c>
      <c r="CW301" s="238">
        <f t="shared" si="294"/>
        <v>-6.1346749171143673E-14</v>
      </c>
      <c r="CX301" s="238">
        <f t="shared" si="294"/>
        <v>4.721563167707366E-13</v>
      </c>
      <c r="CY301" s="238">
        <f t="shared" si="294"/>
        <v>-5.335030659418803E-13</v>
      </c>
      <c r="CZ301" s="238">
        <f t="shared" si="294"/>
        <v>921348.46831176477</v>
      </c>
      <c r="DB301" s="237">
        <v>249</v>
      </c>
      <c r="DC301" s="238">
        <f t="shared" si="295"/>
        <v>-2.343560034556952E-10</v>
      </c>
      <c r="DD301" s="238">
        <f t="shared" si="295"/>
        <v>0</v>
      </c>
      <c r="DE301" s="238">
        <f t="shared" si="295"/>
        <v>5.4032078574507374E-13</v>
      </c>
      <c r="DF301" s="238">
        <f t="shared" si="295"/>
        <v>-5.4032078574507374E-13</v>
      </c>
      <c r="DG301" s="238">
        <f t="shared" si="295"/>
        <v>944233.29773330991</v>
      </c>
      <c r="DH301" s="247"/>
      <c r="DI301" s="237">
        <v>249</v>
      </c>
      <c r="DJ301" s="238">
        <f t="shared" si="296"/>
        <v>-2.343560034556952E-10</v>
      </c>
      <c r="DK301" s="238">
        <f t="shared" si="296"/>
        <v>0</v>
      </c>
      <c r="DL301" s="238">
        <f t="shared" si="296"/>
        <v>5.4032078574507374E-13</v>
      </c>
      <c r="DM301" s="238">
        <f t="shared" si="296"/>
        <v>-5.4032078574507374E-13</v>
      </c>
      <c r="DN301" s="238">
        <f t="shared" si="296"/>
        <v>914209.03264594742</v>
      </c>
      <c r="DP301" s="3">
        <f t="shared" si="273"/>
        <v>7546</v>
      </c>
      <c r="DQ301" s="237">
        <v>249</v>
      </c>
      <c r="DR301" s="238">
        <f t="shared" si="274"/>
        <v>0</v>
      </c>
      <c r="DS301" s="238">
        <f t="shared" si="275"/>
        <v>0</v>
      </c>
      <c r="DT301" s="238">
        <f t="shared" si="33"/>
        <v>0</v>
      </c>
      <c r="DU301" s="238">
        <f t="shared" si="276"/>
        <v>0</v>
      </c>
      <c r="DV301" s="239">
        <f t="shared" si="287"/>
        <v>0</v>
      </c>
      <c r="DX301" s="241">
        <f t="shared" si="299"/>
        <v>5.8599999999999999E-2</v>
      </c>
      <c r="DY301" s="241">
        <f t="shared" si="277"/>
        <v>4.8833333333333333E-3</v>
      </c>
      <c r="DZ301" s="237">
        <v>249</v>
      </c>
      <c r="EA301" s="242">
        <f t="shared" si="288"/>
        <v>0</v>
      </c>
      <c r="EB301" s="242">
        <f t="shared" si="289"/>
        <v>0</v>
      </c>
      <c r="EC301" s="242">
        <f t="shared" si="34"/>
        <v>0</v>
      </c>
      <c r="ED301" s="242">
        <f t="shared" si="240"/>
        <v>0</v>
      </c>
      <c r="EE301" s="243">
        <f t="shared" si="278"/>
        <v>0</v>
      </c>
      <c r="EF301" s="248"/>
      <c r="EG301" s="241">
        <f t="shared" si="300"/>
        <v>6.4599999999999991E-2</v>
      </c>
      <c r="EH301" s="241">
        <f t="shared" si="279"/>
        <v>5.3833333333333329E-3</v>
      </c>
      <c r="EI301" s="237">
        <v>249</v>
      </c>
      <c r="EJ301" s="242">
        <f t="shared" si="290"/>
        <v>0</v>
      </c>
      <c r="EK301" s="242">
        <f t="shared" si="291"/>
        <v>0</v>
      </c>
      <c r="EL301" s="242">
        <f t="shared" si="36"/>
        <v>0</v>
      </c>
      <c r="EM301" s="242">
        <f t="shared" si="241"/>
        <v>0</v>
      </c>
      <c r="EN301" s="243">
        <f t="shared" si="280"/>
        <v>0</v>
      </c>
      <c r="EO301" s="248"/>
      <c r="EP301" s="241">
        <f t="shared" si="301"/>
        <v>3.4599999999999999E-2</v>
      </c>
      <c r="EQ301" s="241">
        <f t="shared" si="281"/>
        <v>2.8833333333333332E-3</v>
      </c>
      <c r="ER301" s="237">
        <v>249</v>
      </c>
      <c r="ES301" s="242">
        <f t="shared" si="292"/>
        <v>0</v>
      </c>
      <c r="ET301" s="242">
        <f t="shared" si="293"/>
        <v>0</v>
      </c>
      <c r="EU301" s="242">
        <f t="shared" si="38"/>
        <v>0</v>
      </c>
      <c r="EV301" s="242">
        <f t="shared" si="242"/>
        <v>0</v>
      </c>
      <c r="EW301" s="243">
        <f t="shared" si="282"/>
        <v>0</v>
      </c>
    </row>
    <row r="302" spans="1:153" ht="14.25" customHeight="1" thickBot="1" x14ac:dyDescent="0.25">
      <c r="A302" s="3">
        <f t="shared" si="243"/>
        <v>7577</v>
      </c>
      <c r="B302" s="237">
        <v>250</v>
      </c>
      <c r="C302" s="238">
        <f t="shared" si="244"/>
        <v>-2.3489632424144028E-10</v>
      </c>
      <c r="D302" s="238">
        <f t="shared" si="5"/>
        <v>0</v>
      </c>
      <c r="E302" s="238">
        <f t="shared" si="6"/>
        <v>5.4156652533443037E-13</v>
      </c>
      <c r="F302" s="238">
        <f t="shared" si="7"/>
        <v>-5.4156652533443037E-13</v>
      </c>
      <c r="G302" s="239">
        <f t="shared" si="245"/>
        <v>603887.43406298594</v>
      </c>
      <c r="I302" s="240">
        <f>VLOOKUP(K302,[2]תחזיות!$B$4:$H$1000,5)</f>
        <v>1.2997595000000136E-2</v>
      </c>
      <c r="J302" s="134">
        <f t="shared" si="8"/>
        <v>1.083132916666678E-3</v>
      </c>
      <c r="K302" s="237">
        <v>250</v>
      </c>
      <c r="L302" s="242">
        <f t="shared" si="246"/>
        <v>4.4689025651832256E-12</v>
      </c>
      <c r="M302" s="242">
        <f t="shared" si="44"/>
        <v>-6.141319585450144E-14</v>
      </c>
      <c r="N302" s="242">
        <f t="shared" si="9"/>
        <v>-6.8344132703280973E-14</v>
      </c>
      <c r="O302" s="242">
        <f t="shared" si="10"/>
        <v>6.9309368487795355E-15</v>
      </c>
      <c r="P302" s="243">
        <f t="shared" si="247"/>
        <v>46694.445430845924</v>
      </c>
      <c r="Q302" s="244"/>
      <c r="R302" s="240">
        <f>VLOOKUP(T302,[2]תחזיות!$B$4:$H$1000,7)</f>
        <v>2.2095911500000232E-2</v>
      </c>
      <c r="S302" s="134">
        <f t="shared" si="11"/>
        <v>1.8413259583333526E-3</v>
      </c>
      <c r="T302" s="237">
        <v>250</v>
      </c>
      <c r="U302" s="242">
        <f t="shared" si="248"/>
        <v>0</v>
      </c>
      <c r="V302" s="242">
        <f t="shared" si="47"/>
        <v>0</v>
      </c>
      <c r="W302" s="242">
        <f t="shared" si="12"/>
        <v>0</v>
      </c>
      <c r="X302" s="242">
        <f t="shared" si="48"/>
        <v>0</v>
      </c>
      <c r="Y302" s="243">
        <f t="shared" si="249"/>
        <v>49536.076503111522</v>
      </c>
      <c r="Z302" s="245"/>
      <c r="AA302" s="240">
        <f>VLOOKUP(AC302,[2]תחזיות!$B$4:$H$1000,6)</f>
        <v>1.1815995454545578E-2</v>
      </c>
      <c r="AB302" s="134">
        <f t="shared" si="13"/>
        <v>9.846662878787982E-4</v>
      </c>
      <c r="AC302" s="237">
        <v>250</v>
      </c>
      <c r="AD302" s="242">
        <f t="shared" si="250"/>
        <v>0</v>
      </c>
      <c r="AE302" s="242">
        <f t="shared" si="51"/>
        <v>0</v>
      </c>
      <c r="AF302" s="242">
        <f t="shared" si="14"/>
        <v>0</v>
      </c>
      <c r="AG302" s="242">
        <f t="shared" si="52"/>
        <v>0</v>
      </c>
      <c r="AH302" s="243">
        <f t="shared" si="251"/>
        <v>46342.141217469514</v>
      </c>
      <c r="AI302" s="245"/>
      <c r="AJ302" s="241">
        <f t="shared" si="297"/>
        <v>5.1319999999999998E-2</v>
      </c>
      <c r="AK302" s="241">
        <f t="shared" si="252"/>
        <v>4.2766666666666665E-3</v>
      </c>
      <c r="AL302" s="240">
        <f>VLOOKUP(AN302,[2]תחזיות!$B$4:$H$1000,5)</f>
        <v>1.2997595000000136E-2</v>
      </c>
      <c r="AM302" s="134">
        <f t="shared" si="239"/>
        <v>1.083132916666678E-3</v>
      </c>
      <c r="AN302" s="237">
        <v>250</v>
      </c>
      <c r="AO302" s="242">
        <f t="shared" si="253"/>
        <v>0</v>
      </c>
      <c r="AP302" s="242">
        <f t="shared" si="283"/>
        <v>0</v>
      </c>
      <c r="AQ302" s="242">
        <f t="shared" si="16"/>
        <v>0</v>
      </c>
      <c r="AR302" s="242">
        <f t="shared" si="254"/>
        <v>0</v>
      </c>
      <c r="AS302" s="243">
        <f t="shared" si="255"/>
        <v>0</v>
      </c>
      <c r="AT302" s="244"/>
      <c r="AU302" s="241">
        <f t="shared" si="298"/>
        <v>5.7620000000000005E-2</v>
      </c>
      <c r="AV302" s="241">
        <f t="shared" si="256"/>
        <v>4.8016666666666668E-3</v>
      </c>
      <c r="AW302" s="240">
        <f>VLOOKUP(AY302,[2]תחזיות!$B$4:$H$1000,7)</f>
        <v>2.2095911500000232E-2</v>
      </c>
      <c r="AX302" s="134">
        <f t="shared" si="17"/>
        <v>1.8413259583333526E-3</v>
      </c>
      <c r="AY302" s="237">
        <v>250</v>
      </c>
      <c r="AZ302" s="242">
        <f t="shared" si="257"/>
        <v>0</v>
      </c>
      <c r="BA302" s="242">
        <f t="shared" si="284"/>
        <v>0</v>
      </c>
      <c r="BB302" s="242">
        <f t="shared" si="18"/>
        <v>0</v>
      </c>
      <c r="BC302" s="242">
        <f t="shared" si="258"/>
        <v>0</v>
      </c>
      <c r="BD302" s="243">
        <f t="shared" si="259"/>
        <v>0</v>
      </c>
      <c r="BE302" s="245"/>
      <c r="BF302" s="245"/>
      <c r="BG302" s="245"/>
      <c r="BH302" s="240">
        <f>VLOOKUP(BJ302,[2]תחזיות!$B$4:$H$1000,6)</f>
        <v>1.1815995454545578E-2</v>
      </c>
      <c r="BI302" s="134">
        <f t="shared" si="19"/>
        <v>9.846662878787982E-4</v>
      </c>
      <c r="BJ302" s="237">
        <v>250</v>
      </c>
      <c r="BK302" s="242">
        <f t="shared" si="260"/>
        <v>0</v>
      </c>
      <c r="BL302" s="242">
        <f t="shared" si="285"/>
        <v>0</v>
      </c>
      <c r="BM302" s="242">
        <f t="shared" si="20"/>
        <v>0</v>
      </c>
      <c r="BN302" s="242">
        <f t="shared" si="65"/>
        <v>0</v>
      </c>
      <c r="BO302" s="243">
        <f t="shared" si="261"/>
        <v>0</v>
      </c>
      <c r="BP302" s="245"/>
      <c r="BQ302" s="246">
        <f>VLOOKUP(BT302,[2]תחזיות!$B$4:$E$1000,2)</f>
        <v>4.20283799999999E-2</v>
      </c>
      <c r="BR302" s="134">
        <f t="shared" si="21"/>
        <v>3.0856983333333254E-3</v>
      </c>
      <c r="BS302" s="3">
        <f t="shared" si="262"/>
        <v>7577</v>
      </c>
      <c r="BT302" s="237">
        <v>250</v>
      </c>
      <c r="BU302" s="238">
        <f t="shared" si="263"/>
        <v>0</v>
      </c>
      <c r="BV302" s="238">
        <f t="shared" si="264"/>
        <v>0</v>
      </c>
      <c r="BW302" s="238">
        <f t="shared" si="22"/>
        <v>0</v>
      </c>
      <c r="BX302" s="238">
        <f t="shared" si="23"/>
        <v>0</v>
      </c>
      <c r="BY302" s="239">
        <f t="shared" si="265"/>
        <v>270766.58881793288</v>
      </c>
      <c r="CA302" s="246">
        <f>VLOOKUP(CD302,[2]תחזיות!$B$4:$E$1000,4)</f>
        <v>5.5477461599999868E-2</v>
      </c>
      <c r="CB302" s="134">
        <f t="shared" si="24"/>
        <v>4.2064551333333223E-3</v>
      </c>
      <c r="CC302" s="3">
        <f t="shared" si="266"/>
        <v>7577</v>
      </c>
      <c r="CD302" s="237">
        <v>250</v>
      </c>
      <c r="CE302" s="238">
        <f t="shared" si="267"/>
        <v>0</v>
      </c>
      <c r="CF302" s="238">
        <f t="shared" si="268"/>
        <v>0</v>
      </c>
      <c r="CG302" s="238">
        <f t="shared" si="25"/>
        <v>0</v>
      </c>
      <c r="CH302" s="238">
        <f t="shared" si="26"/>
        <v>0</v>
      </c>
      <c r="CI302" s="239">
        <f t="shared" si="269"/>
        <v>290809.78716721246</v>
      </c>
      <c r="CJ302" s="1"/>
      <c r="CK302" s="246">
        <f>VLOOKUP(CN302,[2]תחזיות!$B$4:$E$1000,3)</f>
        <v>3.6546417391304264E-2</v>
      </c>
      <c r="CL302" s="134">
        <f t="shared" si="27"/>
        <v>2.6288681159420224E-3</v>
      </c>
      <c r="CM302" s="3">
        <f t="shared" si="270"/>
        <v>7577</v>
      </c>
      <c r="CN302" s="237">
        <v>250</v>
      </c>
      <c r="CO302" s="238">
        <f t="shared" si="271"/>
        <v>0</v>
      </c>
      <c r="CP302" s="238">
        <f t="shared" si="286"/>
        <v>0</v>
      </c>
      <c r="CQ302" s="238">
        <f t="shared" si="28"/>
        <v>0</v>
      </c>
      <c r="CR302" s="238">
        <f t="shared" si="29"/>
        <v>0</v>
      </c>
      <c r="CS302" s="239">
        <f t="shared" si="272"/>
        <v>263979.45736549201</v>
      </c>
      <c r="CT302" s="1"/>
      <c r="CU302" s="237">
        <v>250</v>
      </c>
      <c r="CV302" s="238">
        <f t="shared" si="294"/>
        <v>-2.3042742167625704E-10</v>
      </c>
      <c r="CW302" s="238">
        <f t="shared" si="294"/>
        <v>-6.141319585450144E-14</v>
      </c>
      <c r="CX302" s="238">
        <f t="shared" si="294"/>
        <v>4.7322239263114941E-13</v>
      </c>
      <c r="CY302" s="238">
        <f t="shared" si="294"/>
        <v>-5.3463558848565084E-13</v>
      </c>
      <c r="CZ302" s="238">
        <f t="shared" si="294"/>
        <v>921348.46831176477</v>
      </c>
      <c r="DB302" s="237">
        <v>250</v>
      </c>
      <c r="DC302" s="238">
        <f t="shared" si="295"/>
        <v>-2.3489632424144028E-10</v>
      </c>
      <c r="DD302" s="238">
        <f t="shared" si="295"/>
        <v>0</v>
      </c>
      <c r="DE302" s="238">
        <f t="shared" si="295"/>
        <v>5.4156652533443037E-13</v>
      </c>
      <c r="DF302" s="238">
        <f t="shared" si="295"/>
        <v>-5.4156652533443037E-13</v>
      </c>
      <c r="DG302" s="238">
        <f t="shared" si="295"/>
        <v>944233.29773330991</v>
      </c>
      <c r="DH302" s="247"/>
      <c r="DI302" s="237">
        <v>250</v>
      </c>
      <c r="DJ302" s="238">
        <f t="shared" si="296"/>
        <v>-2.3489632424144028E-10</v>
      </c>
      <c r="DK302" s="238">
        <f t="shared" si="296"/>
        <v>0</v>
      </c>
      <c r="DL302" s="238">
        <f t="shared" si="296"/>
        <v>5.4156652533443037E-13</v>
      </c>
      <c r="DM302" s="238">
        <f t="shared" si="296"/>
        <v>-5.4156652533443037E-13</v>
      </c>
      <c r="DN302" s="238">
        <f t="shared" si="296"/>
        <v>914209.03264594742</v>
      </c>
      <c r="DP302" s="3">
        <f t="shared" si="273"/>
        <v>7577</v>
      </c>
      <c r="DQ302" s="237">
        <v>250</v>
      </c>
      <c r="DR302" s="238">
        <f t="shared" si="274"/>
        <v>0</v>
      </c>
      <c r="DS302" s="238">
        <f t="shared" si="275"/>
        <v>0</v>
      </c>
      <c r="DT302" s="238">
        <f t="shared" si="33"/>
        <v>0</v>
      </c>
      <c r="DU302" s="238">
        <f t="shared" si="276"/>
        <v>0</v>
      </c>
      <c r="DV302" s="239">
        <f t="shared" si="287"/>
        <v>0</v>
      </c>
      <c r="DX302" s="241">
        <f t="shared" si="299"/>
        <v>5.8599999999999999E-2</v>
      </c>
      <c r="DY302" s="241">
        <f t="shared" si="277"/>
        <v>4.8833333333333333E-3</v>
      </c>
      <c r="DZ302" s="237">
        <v>250</v>
      </c>
      <c r="EA302" s="242">
        <f t="shared" si="288"/>
        <v>0</v>
      </c>
      <c r="EB302" s="242">
        <f t="shared" si="289"/>
        <v>0</v>
      </c>
      <c r="EC302" s="242">
        <f t="shared" si="34"/>
        <v>0</v>
      </c>
      <c r="ED302" s="242">
        <f t="shared" si="240"/>
        <v>0</v>
      </c>
      <c r="EE302" s="243">
        <f t="shared" si="278"/>
        <v>0</v>
      </c>
      <c r="EF302" s="248"/>
      <c r="EG302" s="241">
        <f t="shared" si="300"/>
        <v>6.4599999999999991E-2</v>
      </c>
      <c r="EH302" s="241">
        <f t="shared" si="279"/>
        <v>5.3833333333333329E-3</v>
      </c>
      <c r="EI302" s="237">
        <v>250</v>
      </c>
      <c r="EJ302" s="242">
        <f t="shared" si="290"/>
        <v>0</v>
      </c>
      <c r="EK302" s="242">
        <f t="shared" si="291"/>
        <v>0</v>
      </c>
      <c r="EL302" s="242">
        <f t="shared" si="36"/>
        <v>0</v>
      </c>
      <c r="EM302" s="242">
        <f t="shared" si="241"/>
        <v>0</v>
      </c>
      <c r="EN302" s="243">
        <f t="shared" si="280"/>
        <v>0</v>
      </c>
      <c r="EO302" s="248"/>
      <c r="EP302" s="241">
        <f t="shared" si="301"/>
        <v>3.4599999999999999E-2</v>
      </c>
      <c r="EQ302" s="241">
        <f t="shared" si="281"/>
        <v>2.8833333333333332E-3</v>
      </c>
      <c r="ER302" s="237">
        <v>250</v>
      </c>
      <c r="ES302" s="242">
        <f t="shared" si="292"/>
        <v>0</v>
      </c>
      <c r="ET302" s="242">
        <f t="shared" si="293"/>
        <v>0</v>
      </c>
      <c r="EU302" s="242">
        <f t="shared" si="38"/>
        <v>0</v>
      </c>
      <c r="EV302" s="242">
        <f t="shared" si="242"/>
        <v>0</v>
      </c>
      <c r="EW302" s="243">
        <f t="shared" si="282"/>
        <v>0</v>
      </c>
    </row>
    <row r="303" spans="1:153" ht="14.25" customHeight="1" thickBot="1" x14ac:dyDescent="0.25">
      <c r="A303" s="3">
        <f t="shared" si="243"/>
        <v>7607</v>
      </c>
      <c r="B303" s="237">
        <v>251</v>
      </c>
      <c r="C303" s="238">
        <f t="shared" si="244"/>
        <v>-2.3543789076677469E-10</v>
      </c>
      <c r="D303" s="238">
        <f t="shared" si="5"/>
        <v>0</v>
      </c>
      <c r="E303" s="238">
        <f t="shared" si="6"/>
        <v>5.4281513704561806E-13</v>
      </c>
      <c r="F303" s="238">
        <f t="shared" si="7"/>
        <v>-5.4281513704561806E-13</v>
      </c>
      <c r="G303" s="239">
        <f t="shared" si="245"/>
        <v>603887.43406298594</v>
      </c>
      <c r="I303" s="240">
        <f>VLOOKUP(K303,[2]תחזיות!$B$4:$H$1000,5)</f>
        <v>1.2997613500000137E-2</v>
      </c>
      <c r="J303" s="134">
        <f t="shared" si="8"/>
        <v>1.0831344583333447E-3</v>
      </c>
      <c r="K303" s="237">
        <v>251</v>
      </c>
      <c r="L303" s="242">
        <f t="shared" si="246"/>
        <v>4.5421611461309467E-12</v>
      </c>
      <c r="M303" s="242">
        <f t="shared" si="44"/>
        <v>-6.1479714603127816E-14</v>
      </c>
      <c r="N303" s="242">
        <f t="shared" si="9"/>
        <v>-6.8524270084395718E-14</v>
      </c>
      <c r="O303" s="242">
        <f t="shared" si="10"/>
        <v>7.0445554812678993E-15</v>
      </c>
      <c r="P303" s="243">
        <f t="shared" si="247"/>
        <v>46694.445430845924</v>
      </c>
      <c r="Q303" s="244"/>
      <c r="R303" s="240">
        <f>VLOOKUP(T303,[2]תחזיות!$B$4:$H$1000,7)</f>
        <v>2.2095942950000232E-2</v>
      </c>
      <c r="S303" s="134">
        <f t="shared" si="11"/>
        <v>1.8413285791666859E-3</v>
      </c>
      <c r="T303" s="237">
        <v>251</v>
      </c>
      <c r="U303" s="242">
        <f t="shared" si="248"/>
        <v>0</v>
      </c>
      <c r="V303" s="242">
        <f t="shared" si="47"/>
        <v>0</v>
      </c>
      <c r="W303" s="242">
        <f t="shared" si="12"/>
        <v>0</v>
      </c>
      <c r="X303" s="242">
        <f t="shared" si="48"/>
        <v>0</v>
      </c>
      <c r="Y303" s="243">
        <f t="shared" si="249"/>
        <v>49536.076503111522</v>
      </c>
      <c r="Z303" s="245"/>
      <c r="AA303" s="240">
        <f>VLOOKUP(AC303,[2]תחזיות!$B$4:$H$1000,6)</f>
        <v>1.1816012272727395E-2</v>
      </c>
      <c r="AB303" s="134">
        <f t="shared" si="13"/>
        <v>9.8466768939394953E-4</v>
      </c>
      <c r="AC303" s="237">
        <v>251</v>
      </c>
      <c r="AD303" s="242">
        <f t="shared" si="250"/>
        <v>0</v>
      </c>
      <c r="AE303" s="242">
        <f t="shared" si="51"/>
        <v>0</v>
      </c>
      <c r="AF303" s="242">
        <f t="shared" si="14"/>
        <v>0</v>
      </c>
      <c r="AG303" s="242">
        <f t="shared" si="52"/>
        <v>0</v>
      </c>
      <c r="AH303" s="243">
        <f t="shared" si="251"/>
        <v>46342.141217469514</v>
      </c>
      <c r="AI303" s="245"/>
      <c r="AJ303" s="241">
        <f t="shared" si="297"/>
        <v>5.1319999999999998E-2</v>
      </c>
      <c r="AK303" s="241">
        <f t="shared" si="252"/>
        <v>4.2766666666666665E-3</v>
      </c>
      <c r="AL303" s="240">
        <f>VLOOKUP(AN303,[2]תחזיות!$B$4:$H$1000,5)</f>
        <v>1.2997613500000137E-2</v>
      </c>
      <c r="AM303" s="134">
        <f t="shared" si="239"/>
        <v>1.0831344583333447E-3</v>
      </c>
      <c r="AN303" s="237">
        <v>251</v>
      </c>
      <c r="AO303" s="242">
        <f t="shared" si="253"/>
        <v>0</v>
      </c>
      <c r="AP303" s="242">
        <f t="shared" si="283"/>
        <v>0</v>
      </c>
      <c r="AQ303" s="242">
        <f t="shared" si="16"/>
        <v>0</v>
      </c>
      <c r="AR303" s="242">
        <f t="shared" si="254"/>
        <v>0</v>
      </c>
      <c r="AS303" s="243">
        <f t="shared" si="255"/>
        <v>0</v>
      </c>
      <c r="AT303" s="244"/>
      <c r="AU303" s="241">
        <f t="shared" si="298"/>
        <v>5.7620000000000005E-2</v>
      </c>
      <c r="AV303" s="241">
        <f t="shared" si="256"/>
        <v>4.8016666666666668E-3</v>
      </c>
      <c r="AW303" s="240">
        <f>VLOOKUP(AY303,[2]תחזיות!$B$4:$H$1000,7)</f>
        <v>2.2095942950000232E-2</v>
      </c>
      <c r="AX303" s="134">
        <f t="shared" si="17"/>
        <v>1.8413285791666859E-3</v>
      </c>
      <c r="AY303" s="237">
        <v>251</v>
      </c>
      <c r="AZ303" s="242">
        <f t="shared" si="257"/>
        <v>0</v>
      </c>
      <c r="BA303" s="242">
        <f t="shared" si="284"/>
        <v>0</v>
      </c>
      <c r="BB303" s="242">
        <f t="shared" si="18"/>
        <v>0</v>
      </c>
      <c r="BC303" s="242">
        <f t="shared" si="258"/>
        <v>0</v>
      </c>
      <c r="BD303" s="243">
        <f t="shared" si="259"/>
        <v>0</v>
      </c>
      <c r="BE303" s="245"/>
      <c r="BF303" s="245"/>
      <c r="BG303" s="245"/>
      <c r="BH303" s="240">
        <f>VLOOKUP(BJ303,[2]תחזיות!$B$4:$H$1000,6)</f>
        <v>1.1816012272727395E-2</v>
      </c>
      <c r="BI303" s="134">
        <f t="shared" si="19"/>
        <v>9.8466768939394953E-4</v>
      </c>
      <c r="BJ303" s="237">
        <v>251</v>
      </c>
      <c r="BK303" s="242">
        <f t="shared" si="260"/>
        <v>0</v>
      </c>
      <c r="BL303" s="242">
        <f t="shared" si="285"/>
        <v>0</v>
      </c>
      <c r="BM303" s="242">
        <f t="shared" si="20"/>
        <v>0</v>
      </c>
      <c r="BN303" s="242">
        <f t="shared" si="65"/>
        <v>0</v>
      </c>
      <c r="BO303" s="243">
        <f t="shared" si="261"/>
        <v>0</v>
      </c>
      <c r="BP303" s="245"/>
      <c r="BQ303" s="246">
        <f>VLOOKUP(BT303,[2]תחזיות!$B$4:$E$1000,2)</f>
        <v>4.2056679999999902E-2</v>
      </c>
      <c r="BR303" s="134">
        <f t="shared" si="21"/>
        <v>3.0880566666666586E-3</v>
      </c>
      <c r="BS303" s="3">
        <f t="shared" si="262"/>
        <v>7607</v>
      </c>
      <c r="BT303" s="237">
        <v>251</v>
      </c>
      <c r="BU303" s="238">
        <f t="shared" si="263"/>
        <v>0</v>
      </c>
      <c r="BV303" s="238">
        <f t="shared" si="264"/>
        <v>0</v>
      </c>
      <c r="BW303" s="238">
        <f t="shared" si="22"/>
        <v>0</v>
      </c>
      <c r="BX303" s="238">
        <f t="shared" si="23"/>
        <v>0</v>
      </c>
      <c r="BY303" s="239">
        <f t="shared" si="265"/>
        <v>270766.58881793288</v>
      </c>
      <c r="CA303" s="246">
        <f>VLOOKUP(CD303,[2]תחזיות!$B$4:$E$1000,4)</f>
        <v>5.551481759999987E-2</v>
      </c>
      <c r="CB303" s="134">
        <f t="shared" si="24"/>
        <v>4.209568133333323E-3</v>
      </c>
      <c r="CC303" s="3">
        <f t="shared" si="266"/>
        <v>7607</v>
      </c>
      <c r="CD303" s="237">
        <v>251</v>
      </c>
      <c r="CE303" s="238">
        <f t="shared" si="267"/>
        <v>0</v>
      </c>
      <c r="CF303" s="238">
        <f t="shared" si="268"/>
        <v>0</v>
      </c>
      <c r="CG303" s="238">
        <f t="shared" si="25"/>
        <v>0</v>
      </c>
      <c r="CH303" s="238">
        <f t="shared" si="26"/>
        <v>0</v>
      </c>
      <c r="CI303" s="239">
        <f t="shared" si="269"/>
        <v>290809.78716721246</v>
      </c>
      <c r="CJ303" s="1"/>
      <c r="CK303" s="246">
        <f>VLOOKUP(CN303,[2]תחזיות!$B$4:$E$1000,3)</f>
        <v>3.6571026086956442E-2</v>
      </c>
      <c r="CL303" s="134">
        <f t="shared" si="27"/>
        <v>2.6309188405797038E-3</v>
      </c>
      <c r="CM303" s="3">
        <f t="shared" si="270"/>
        <v>7607</v>
      </c>
      <c r="CN303" s="237">
        <v>251</v>
      </c>
      <c r="CO303" s="238">
        <f t="shared" si="271"/>
        <v>0</v>
      </c>
      <c r="CP303" s="238">
        <f t="shared" si="286"/>
        <v>0</v>
      </c>
      <c r="CQ303" s="238">
        <f t="shared" si="28"/>
        <v>0</v>
      </c>
      <c r="CR303" s="238">
        <f t="shared" si="29"/>
        <v>0</v>
      </c>
      <c r="CS303" s="239">
        <f t="shared" si="272"/>
        <v>263979.45736549201</v>
      </c>
      <c r="CT303" s="1"/>
      <c r="CU303" s="237">
        <v>251</v>
      </c>
      <c r="CV303" s="238">
        <f t="shared" si="294"/>
        <v>-2.3089572962064375E-10</v>
      </c>
      <c r="CW303" s="238">
        <f t="shared" si="294"/>
        <v>-6.1479714603127816E-14</v>
      </c>
      <c r="CX303" s="238">
        <f t="shared" si="294"/>
        <v>4.7429086696122232E-13</v>
      </c>
      <c r="CY303" s="238">
        <f t="shared" si="294"/>
        <v>-5.3577058156435012E-13</v>
      </c>
      <c r="CZ303" s="238">
        <f t="shared" si="294"/>
        <v>921348.46831176477</v>
      </c>
      <c r="DB303" s="237">
        <v>251</v>
      </c>
      <c r="DC303" s="238">
        <f t="shared" si="295"/>
        <v>-2.3543789076677469E-10</v>
      </c>
      <c r="DD303" s="238">
        <f t="shared" si="295"/>
        <v>0</v>
      </c>
      <c r="DE303" s="238">
        <f t="shared" si="295"/>
        <v>5.4281513704561806E-13</v>
      </c>
      <c r="DF303" s="238">
        <f t="shared" si="295"/>
        <v>-5.4281513704561806E-13</v>
      </c>
      <c r="DG303" s="238">
        <f t="shared" si="295"/>
        <v>944233.29773330991</v>
      </c>
      <c r="DH303" s="247"/>
      <c r="DI303" s="237">
        <v>251</v>
      </c>
      <c r="DJ303" s="238">
        <f t="shared" si="296"/>
        <v>-2.3543789076677469E-10</v>
      </c>
      <c r="DK303" s="238">
        <f t="shared" si="296"/>
        <v>0</v>
      </c>
      <c r="DL303" s="238">
        <f t="shared" si="296"/>
        <v>5.4281513704561806E-13</v>
      </c>
      <c r="DM303" s="238">
        <f t="shared" si="296"/>
        <v>-5.4281513704561806E-13</v>
      </c>
      <c r="DN303" s="238">
        <f t="shared" si="296"/>
        <v>914209.03264594742</v>
      </c>
      <c r="DP303" s="3">
        <f t="shared" si="273"/>
        <v>7607</v>
      </c>
      <c r="DQ303" s="237">
        <v>251</v>
      </c>
      <c r="DR303" s="238">
        <f t="shared" si="274"/>
        <v>0</v>
      </c>
      <c r="DS303" s="238">
        <f t="shared" si="275"/>
        <v>0</v>
      </c>
      <c r="DT303" s="238">
        <f t="shared" si="33"/>
        <v>0</v>
      </c>
      <c r="DU303" s="238">
        <f t="shared" si="276"/>
        <v>0</v>
      </c>
      <c r="DV303" s="239">
        <f t="shared" si="287"/>
        <v>0</v>
      </c>
      <c r="DX303" s="241">
        <f t="shared" si="299"/>
        <v>5.8599999999999999E-2</v>
      </c>
      <c r="DY303" s="241">
        <f t="shared" si="277"/>
        <v>4.8833333333333333E-3</v>
      </c>
      <c r="DZ303" s="237">
        <v>251</v>
      </c>
      <c r="EA303" s="242">
        <f t="shared" si="288"/>
        <v>0</v>
      </c>
      <c r="EB303" s="242">
        <f t="shared" si="289"/>
        <v>0</v>
      </c>
      <c r="EC303" s="242">
        <f t="shared" si="34"/>
        <v>0</v>
      </c>
      <c r="ED303" s="242">
        <f t="shared" si="240"/>
        <v>0</v>
      </c>
      <c r="EE303" s="243">
        <f t="shared" si="278"/>
        <v>0</v>
      </c>
      <c r="EF303" s="248"/>
      <c r="EG303" s="241">
        <f t="shared" si="300"/>
        <v>6.4599999999999991E-2</v>
      </c>
      <c r="EH303" s="241">
        <f t="shared" si="279"/>
        <v>5.3833333333333329E-3</v>
      </c>
      <c r="EI303" s="237">
        <v>251</v>
      </c>
      <c r="EJ303" s="242">
        <f t="shared" si="290"/>
        <v>0</v>
      </c>
      <c r="EK303" s="242">
        <f t="shared" si="291"/>
        <v>0</v>
      </c>
      <c r="EL303" s="242">
        <f t="shared" si="36"/>
        <v>0</v>
      </c>
      <c r="EM303" s="242">
        <f t="shared" si="241"/>
        <v>0</v>
      </c>
      <c r="EN303" s="243">
        <f t="shared" si="280"/>
        <v>0</v>
      </c>
      <c r="EO303" s="248"/>
      <c r="EP303" s="241">
        <f t="shared" si="301"/>
        <v>3.4599999999999999E-2</v>
      </c>
      <c r="EQ303" s="241">
        <f t="shared" si="281"/>
        <v>2.8833333333333332E-3</v>
      </c>
      <c r="ER303" s="237">
        <v>251</v>
      </c>
      <c r="ES303" s="242">
        <f t="shared" si="292"/>
        <v>0</v>
      </c>
      <c r="ET303" s="242">
        <f t="shared" si="293"/>
        <v>0</v>
      </c>
      <c r="EU303" s="242">
        <f t="shared" si="38"/>
        <v>0</v>
      </c>
      <c r="EV303" s="242">
        <f t="shared" si="242"/>
        <v>0</v>
      </c>
      <c r="EW303" s="243">
        <f t="shared" si="282"/>
        <v>0</v>
      </c>
    </row>
    <row r="304" spans="1:153" ht="14.25" customHeight="1" thickBot="1" x14ac:dyDescent="0.25">
      <c r="A304" s="3">
        <f t="shared" si="243"/>
        <v>7638</v>
      </c>
      <c r="B304" s="237">
        <v>252</v>
      </c>
      <c r="C304" s="238">
        <f t="shared" si="244"/>
        <v>-2.3598070590382033E-10</v>
      </c>
      <c r="D304" s="238">
        <f t="shared" si="5"/>
        <v>0</v>
      </c>
      <c r="E304" s="238">
        <f t="shared" si="6"/>
        <v>5.4406662750047328E-13</v>
      </c>
      <c r="F304" s="238">
        <f t="shared" si="7"/>
        <v>-5.4406662750047328E-13</v>
      </c>
      <c r="G304" s="239">
        <f t="shared" si="245"/>
        <v>603887.43406298594</v>
      </c>
      <c r="I304" s="240">
        <f>VLOOKUP(K304,[2]תחזיות!$B$4:$H$1000,5)</f>
        <v>1.2997632000000137E-2</v>
      </c>
      <c r="J304" s="134">
        <f t="shared" si="8"/>
        <v>1.0831360000000114E-3</v>
      </c>
      <c r="K304" s="237">
        <v>252</v>
      </c>
      <c r="L304" s="242">
        <f t="shared" si="246"/>
        <v>4.615679415574321E-12</v>
      </c>
      <c r="M304" s="242">
        <f t="shared" si="44"/>
        <v>-6.1546305495284202E-14</v>
      </c>
      <c r="N304" s="242">
        <f t="shared" si="9"/>
        <v>-6.8704882366661039E-14</v>
      </c>
      <c r="O304" s="242">
        <f t="shared" si="10"/>
        <v>7.1585768713768355E-15</v>
      </c>
      <c r="P304" s="243">
        <f t="shared" si="247"/>
        <v>46694.445430845924</v>
      </c>
      <c r="Q304" s="244"/>
      <c r="R304" s="240">
        <f>VLOOKUP(T304,[2]תחזיות!$B$4:$H$1000,7)</f>
        <v>2.2095974400000232E-2</v>
      </c>
      <c r="S304" s="134">
        <f t="shared" si="11"/>
        <v>1.8413312000000192E-3</v>
      </c>
      <c r="T304" s="237">
        <v>252</v>
      </c>
      <c r="U304" s="242">
        <f t="shared" si="248"/>
        <v>0</v>
      </c>
      <c r="V304" s="242">
        <f t="shared" si="47"/>
        <v>0</v>
      </c>
      <c r="W304" s="242">
        <f t="shared" si="12"/>
        <v>0</v>
      </c>
      <c r="X304" s="242">
        <f t="shared" si="48"/>
        <v>0</v>
      </c>
      <c r="Y304" s="243">
        <f t="shared" si="249"/>
        <v>49536.076503111522</v>
      </c>
      <c r="Z304" s="245"/>
      <c r="AA304" s="240">
        <f>VLOOKUP(AC304,[2]תחזיות!$B$4:$H$1000,6)</f>
        <v>1.1816029090909215E-2</v>
      </c>
      <c r="AB304" s="134">
        <f t="shared" si="13"/>
        <v>9.8466909090910129E-4</v>
      </c>
      <c r="AC304" s="237">
        <v>252</v>
      </c>
      <c r="AD304" s="242">
        <f t="shared" si="250"/>
        <v>0</v>
      </c>
      <c r="AE304" s="242">
        <f t="shared" si="51"/>
        <v>0</v>
      </c>
      <c r="AF304" s="242">
        <f t="shared" si="14"/>
        <v>0</v>
      </c>
      <c r="AG304" s="242">
        <f t="shared" si="52"/>
        <v>0</v>
      </c>
      <c r="AH304" s="243">
        <f t="shared" si="251"/>
        <v>46342.141217469514</v>
      </c>
      <c r="AI304" s="245"/>
      <c r="AJ304" s="241">
        <f t="shared" si="297"/>
        <v>5.1319999999999998E-2</v>
      </c>
      <c r="AK304" s="241">
        <f t="shared" si="252"/>
        <v>4.2766666666666665E-3</v>
      </c>
      <c r="AL304" s="240">
        <f>VLOOKUP(AN304,[2]תחזיות!$B$4:$H$1000,5)</f>
        <v>1.2997632000000137E-2</v>
      </c>
      <c r="AM304" s="134">
        <f t="shared" si="239"/>
        <v>1.0831360000000114E-3</v>
      </c>
      <c r="AN304" s="237">
        <v>252</v>
      </c>
      <c r="AO304" s="242">
        <f t="shared" si="253"/>
        <v>0</v>
      </c>
      <c r="AP304" s="242">
        <f t="shared" si="283"/>
        <v>0</v>
      </c>
      <c r="AQ304" s="242">
        <f t="shared" si="16"/>
        <v>0</v>
      </c>
      <c r="AR304" s="242">
        <f t="shared" si="254"/>
        <v>0</v>
      </c>
      <c r="AS304" s="243">
        <f t="shared" si="255"/>
        <v>0</v>
      </c>
      <c r="AT304" s="244"/>
      <c r="AU304" s="241">
        <f t="shared" si="298"/>
        <v>5.7620000000000005E-2</v>
      </c>
      <c r="AV304" s="241">
        <f t="shared" si="256"/>
        <v>4.8016666666666668E-3</v>
      </c>
      <c r="AW304" s="240">
        <f>VLOOKUP(AY304,[2]תחזיות!$B$4:$H$1000,7)</f>
        <v>2.2095974400000232E-2</v>
      </c>
      <c r="AX304" s="134">
        <f t="shared" si="17"/>
        <v>1.8413312000000192E-3</v>
      </c>
      <c r="AY304" s="237">
        <v>252</v>
      </c>
      <c r="AZ304" s="242">
        <f t="shared" si="257"/>
        <v>0</v>
      </c>
      <c r="BA304" s="242">
        <f t="shared" si="284"/>
        <v>0</v>
      </c>
      <c r="BB304" s="242">
        <f t="shared" si="18"/>
        <v>0</v>
      </c>
      <c r="BC304" s="242">
        <f t="shared" si="258"/>
        <v>0</v>
      </c>
      <c r="BD304" s="243">
        <f t="shared" si="259"/>
        <v>0</v>
      </c>
      <c r="BE304" s="245"/>
      <c r="BF304" s="245"/>
      <c r="BG304" s="245"/>
      <c r="BH304" s="240">
        <f>VLOOKUP(BJ304,[2]תחזיות!$B$4:$H$1000,6)</f>
        <v>1.1816029090909215E-2</v>
      </c>
      <c r="BI304" s="134">
        <f t="shared" si="19"/>
        <v>9.8466909090910129E-4</v>
      </c>
      <c r="BJ304" s="237">
        <v>252</v>
      </c>
      <c r="BK304" s="242">
        <f t="shared" si="260"/>
        <v>0</v>
      </c>
      <c r="BL304" s="242">
        <f t="shared" si="285"/>
        <v>0</v>
      </c>
      <c r="BM304" s="242">
        <f t="shared" si="20"/>
        <v>0</v>
      </c>
      <c r="BN304" s="242">
        <f t="shared" si="65"/>
        <v>0</v>
      </c>
      <c r="BO304" s="243">
        <f t="shared" si="261"/>
        <v>0</v>
      </c>
      <c r="BP304" s="245"/>
      <c r="BQ304" s="246">
        <f>VLOOKUP(BT304,[2]תחזיות!$B$4:$E$1000,2)</f>
        <v>4.2084979999999904E-2</v>
      </c>
      <c r="BR304" s="134">
        <f t="shared" si="21"/>
        <v>3.0904149999999922E-3</v>
      </c>
      <c r="BS304" s="3">
        <f t="shared" si="262"/>
        <v>7638</v>
      </c>
      <c r="BT304" s="237">
        <v>252</v>
      </c>
      <c r="BU304" s="238">
        <f t="shared" si="263"/>
        <v>0</v>
      </c>
      <c r="BV304" s="238">
        <f t="shared" si="264"/>
        <v>0</v>
      </c>
      <c r="BW304" s="238">
        <f t="shared" si="22"/>
        <v>0</v>
      </c>
      <c r="BX304" s="238">
        <f t="shared" si="23"/>
        <v>0</v>
      </c>
      <c r="BY304" s="239">
        <f t="shared" si="265"/>
        <v>270766.58881793288</v>
      </c>
      <c r="CA304" s="246">
        <f>VLOOKUP(CD304,[2]תחזיות!$B$4:$E$1000,4)</f>
        <v>5.5552173599999873E-2</v>
      </c>
      <c r="CB304" s="134">
        <f t="shared" si="24"/>
        <v>4.2126811333333229E-3</v>
      </c>
      <c r="CC304" s="3">
        <f t="shared" si="266"/>
        <v>7638</v>
      </c>
      <c r="CD304" s="237">
        <v>252</v>
      </c>
      <c r="CE304" s="238">
        <f t="shared" si="267"/>
        <v>0</v>
      </c>
      <c r="CF304" s="238">
        <f t="shared" si="268"/>
        <v>0</v>
      </c>
      <c r="CG304" s="238">
        <f t="shared" si="25"/>
        <v>0</v>
      </c>
      <c r="CH304" s="238">
        <f t="shared" si="26"/>
        <v>0</v>
      </c>
      <c r="CI304" s="239">
        <f t="shared" si="269"/>
        <v>290809.78716721246</v>
      </c>
      <c r="CJ304" s="1"/>
      <c r="CK304" s="246">
        <f>VLOOKUP(CN304,[2]תחזיות!$B$4:$E$1000,3)</f>
        <v>3.6595634782608612E-2</v>
      </c>
      <c r="CL304" s="134">
        <f t="shared" si="27"/>
        <v>2.6329695652173844E-3</v>
      </c>
      <c r="CM304" s="3">
        <f t="shared" si="270"/>
        <v>7638</v>
      </c>
      <c r="CN304" s="237">
        <v>252</v>
      </c>
      <c r="CO304" s="238">
        <f t="shared" si="271"/>
        <v>0</v>
      </c>
      <c r="CP304" s="238">
        <f t="shared" si="286"/>
        <v>0</v>
      </c>
      <c r="CQ304" s="238">
        <f t="shared" si="28"/>
        <v>0</v>
      </c>
      <c r="CR304" s="238">
        <f t="shared" si="29"/>
        <v>0</v>
      </c>
      <c r="CS304" s="239">
        <f t="shared" si="272"/>
        <v>263979.45736549201</v>
      </c>
      <c r="CT304" s="1"/>
      <c r="CU304" s="237">
        <v>252</v>
      </c>
      <c r="CV304" s="238">
        <f t="shared" si="294"/>
        <v>-2.31365026488246E-10</v>
      </c>
      <c r="CW304" s="238">
        <f t="shared" si="294"/>
        <v>-6.1546305495284202E-14</v>
      </c>
      <c r="CX304" s="238">
        <f t="shared" si="294"/>
        <v>4.7536174513381228E-13</v>
      </c>
      <c r="CY304" s="238">
        <f t="shared" si="294"/>
        <v>-5.3690805062909647E-13</v>
      </c>
      <c r="CZ304" s="238">
        <f t="shared" si="294"/>
        <v>921348.46831176477</v>
      </c>
      <c r="DB304" s="237">
        <v>252</v>
      </c>
      <c r="DC304" s="238">
        <f t="shared" si="295"/>
        <v>-2.3598070590382033E-10</v>
      </c>
      <c r="DD304" s="238">
        <f t="shared" si="295"/>
        <v>0</v>
      </c>
      <c r="DE304" s="238">
        <f t="shared" si="295"/>
        <v>5.4406662750047328E-13</v>
      </c>
      <c r="DF304" s="238">
        <f t="shared" si="295"/>
        <v>-5.4406662750047328E-13</v>
      </c>
      <c r="DG304" s="238">
        <f t="shared" si="295"/>
        <v>944233.29773330991</v>
      </c>
      <c r="DH304" s="247"/>
      <c r="DI304" s="237">
        <v>252</v>
      </c>
      <c r="DJ304" s="238">
        <f t="shared" si="296"/>
        <v>-2.3598070590382033E-10</v>
      </c>
      <c r="DK304" s="238">
        <f t="shared" si="296"/>
        <v>0</v>
      </c>
      <c r="DL304" s="238">
        <f t="shared" si="296"/>
        <v>5.4406662750047328E-13</v>
      </c>
      <c r="DM304" s="238">
        <f t="shared" si="296"/>
        <v>-5.4406662750047328E-13</v>
      </c>
      <c r="DN304" s="238">
        <f t="shared" si="296"/>
        <v>914209.03264594742</v>
      </c>
      <c r="DP304" s="3">
        <f t="shared" si="273"/>
        <v>7638</v>
      </c>
      <c r="DQ304" s="237">
        <v>252</v>
      </c>
      <c r="DR304" s="238">
        <f t="shared" si="274"/>
        <v>0</v>
      </c>
      <c r="DS304" s="238">
        <f t="shared" si="275"/>
        <v>0</v>
      </c>
      <c r="DT304" s="238">
        <f t="shared" si="33"/>
        <v>0</v>
      </c>
      <c r="DU304" s="238">
        <f t="shared" si="276"/>
        <v>0</v>
      </c>
      <c r="DV304" s="239">
        <f t="shared" si="287"/>
        <v>0</v>
      </c>
      <c r="DX304" s="241">
        <f t="shared" si="299"/>
        <v>5.8599999999999999E-2</v>
      </c>
      <c r="DY304" s="241">
        <f t="shared" si="277"/>
        <v>4.8833333333333333E-3</v>
      </c>
      <c r="DZ304" s="237">
        <v>252</v>
      </c>
      <c r="EA304" s="242">
        <f t="shared" si="288"/>
        <v>0</v>
      </c>
      <c r="EB304" s="242">
        <f t="shared" si="289"/>
        <v>0</v>
      </c>
      <c r="EC304" s="242">
        <f t="shared" si="34"/>
        <v>0</v>
      </c>
      <c r="ED304" s="242">
        <f t="shared" si="240"/>
        <v>0</v>
      </c>
      <c r="EE304" s="243">
        <f t="shared" si="278"/>
        <v>0</v>
      </c>
      <c r="EF304" s="248"/>
      <c r="EG304" s="241">
        <f t="shared" si="300"/>
        <v>6.4599999999999991E-2</v>
      </c>
      <c r="EH304" s="241">
        <f t="shared" si="279"/>
        <v>5.3833333333333329E-3</v>
      </c>
      <c r="EI304" s="237">
        <v>252</v>
      </c>
      <c r="EJ304" s="242">
        <f t="shared" si="290"/>
        <v>0</v>
      </c>
      <c r="EK304" s="242">
        <f t="shared" si="291"/>
        <v>0</v>
      </c>
      <c r="EL304" s="242">
        <f t="shared" si="36"/>
        <v>0</v>
      </c>
      <c r="EM304" s="242">
        <f t="shared" si="241"/>
        <v>0</v>
      </c>
      <c r="EN304" s="243">
        <f t="shared" si="280"/>
        <v>0</v>
      </c>
      <c r="EO304" s="248"/>
      <c r="EP304" s="241">
        <f t="shared" si="301"/>
        <v>3.4599999999999999E-2</v>
      </c>
      <c r="EQ304" s="241">
        <f t="shared" si="281"/>
        <v>2.8833333333333332E-3</v>
      </c>
      <c r="ER304" s="237">
        <v>252</v>
      </c>
      <c r="ES304" s="242">
        <f t="shared" si="292"/>
        <v>0</v>
      </c>
      <c r="ET304" s="242">
        <f t="shared" si="293"/>
        <v>0</v>
      </c>
      <c r="EU304" s="242">
        <f t="shared" si="38"/>
        <v>0</v>
      </c>
      <c r="EV304" s="242">
        <f t="shared" si="242"/>
        <v>0</v>
      </c>
      <c r="EW304" s="243">
        <f t="shared" si="282"/>
        <v>0</v>
      </c>
    </row>
    <row r="305" spans="1:153" ht="14.25" customHeight="1" thickBot="1" x14ac:dyDescent="0.25">
      <c r="A305" s="3">
        <f t="shared" si="243"/>
        <v>7668</v>
      </c>
      <c r="B305" s="237">
        <v>253</v>
      </c>
      <c r="C305" s="238">
        <f t="shared" si="244"/>
        <v>-2.3652477253132082E-10</v>
      </c>
      <c r="D305" s="238">
        <f t="shared" si="5"/>
        <v>0</v>
      </c>
      <c r="E305" s="238">
        <f t="shared" si="6"/>
        <v>5.453210033360994E-13</v>
      </c>
      <c r="F305" s="238">
        <f t="shared" si="7"/>
        <v>-5.453210033360994E-13</v>
      </c>
      <c r="G305" s="239">
        <f t="shared" si="245"/>
        <v>603887.43406298594</v>
      </c>
      <c r="I305" s="240">
        <f>VLOOKUP(K305,[2]תחזיות!$B$4:$H$1000,5)</f>
        <v>1.2997650500000138E-2</v>
      </c>
      <c r="J305" s="134">
        <f t="shared" si="8"/>
        <v>1.0831375416666782E-3</v>
      </c>
      <c r="K305" s="237">
        <v>253</v>
      </c>
      <c r="L305" s="242">
        <f t="shared" si="246"/>
        <v>4.6894581304336762E-12</v>
      </c>
      <c r="M305" s="242">
        <f t="shared" si="44"/>
        <v>-6.1612968609317032E-14</v>
      </c>
      <c r="N305" s="242">
        <f t="shared" si="9"/>
        <v>-6.8885970802350733E-14</v>
      </c>
      <c r="O305" s="242">
        <f t="shared" si="10"/>
        <v>7.2730021930337059E-15</v>
      </c>
      <c r="P305" s="243">
        <f t="shared" si="247"/>
        <v>46694.445430845924</v>
      </c>
      <c r="Q305" s="244"/>
      <c r="R305" s="240">
        <f>VLOOKUP(T305,[2]תחזיות!$B$4:$H$1000,7)</f>
        <v>2.2096005850000235E-2</v>
      </c>
      <c r="S305" s="134">
        <f t="shared" si="11"/>
        <v>1.841333820833353E-3</v>
      </c>
      <c r="T305" s="237">
        <v>253</v>
      </c>
      <c r="U305" s="242">
        <f t="shared" si="248"/>
        <v>0</v>
      </c>
      <c r="V305" s="242">
        <f t="shared" si="47"/>
        <v>0</v>
      </c>
      <c r="W305" s="242">
        <f t="shared" si="12"/>
        <v>0</v>
      </c>
      <c r="X305" s="242">
        <f t="shared" si="48"/>
        <v>0</v>
      </c>
      <c r="Y305" s="243">
        <f t="shared" si="249"/>
        <v>49536.076503111522</v>
      </c>
      <c r="Z305" s="245"/>
      <c r="AA305" s="240">
        <f>VLOOKUP(AC305,[2]תחזיות!$B$4:$H$1000,6)</f>
        <v>1.1816045909091034E-2</v>
      </c>
      <c r="AB305" s="134">
        <f t="shared" si="13"/>
        <v>9.8467049242425284E-4</v>
      </c>
      <c r="AC305" s="237">
        <v>253</v>
      </c>
      <c r="AD305" s="242">
        <f t="shared" si="250"/>
        <v>0</v>
      </c>
      <c r="AE305" s="242">
        <f t="shared" si="51"/>
        <v>0</v>
      </c>
      <c r="AF305" s="242">
        <f t="shared" si="14"/>
        <v>0</v>
      </c>
      <c r="AG305" s="242">
        <f t="shared" si="52"/>
        <v>0</v>
      </c>
      <c r="AH305" s="243">
        <f t="shared" si="251"/>
        <v>46342.141217469514</v>
      </c>
      <c r="AI305" s="245"/>
      <c r="AJ305" s="241">
        <f t="shared" si="297"/>
        <v>5.1319999999999998E-2</v>
      </c>
      <c r="AK305" s="241">
        <f t="shared" si="252"/>
        <v>4.2766666666666665E-3</v>
      </c>
      <c r="AL305" s="240">
        <f>VLOOKUP(AN305,[2]תחזיות!$B$4:$H$1000,5)</f>
        <v>1.2997650500000138E-2</v>
      </c>
      <c r="AM305" s="134">
        <f t="shared" si="239"/>
        <v>1.0831375416666782E-3</v>
      </c>
      <c r="AN305" s="237">
        <v>253</v>
      </c>
      <c r="AO305" s="242">
        <f t="shared" si="253"/>
        <v>0</v>
      </c>
      <c r="AP305" s="242">
        <f t="shared" si="283"/>
        <v>0</v>
      </c>
      <c r="AQ305" s="242">
        <f t="shared" si="16"/>
        <v>0</v>
      </c>
      <c r="AR305" s="242">
        <f t="shared" si="254"/>
        <v>0</v>
      </c>
      <c r="AS305" s="243">
        <f t="shared" si="255"/>
        <v>0</v>
      </c>
      <c r="AT305" s="244"/>
      <c r="AU305" s="241">
        <f t="shared" si="298"/>
        <v>5.7620000000000005E-2</v>
      </c>
      <c r="AV305" s="241">
        <f t="shared" si="256"/>
        <v>4.8016666666666668E-3</v>
      </c>
      <c r="AW305" s="240">
        <f>VLOOKUP(AY305,[2]תחזיות!$B$4:$H$1000,7)</f>
        <v>2.2096005850000235E-2</v>
      </c>
      <c r="AX305" s="134">
        <f t="shared" si="17"/>
        <v>1.841333820833353E-3</v>
      </c>
      <c r="AY305" s="237">
        <v>253</v>
      </c>
      <c r="AZ305" s="242">
        <f t="shared" si="257"/>
        <v>0</v>
      </c>
      <c r="BA305" s="242">
        <f t="shared" si="284"/>
        <v>0</v>
      </c>
      <c r="BB305" s="242">
        <f t="shared" si="18"/>
        <v>0</v>
      </c>
      <c r="BC305" s="242">
        <f t="shared" si="258"/>
        <v>0</v>
      </c>
      <c r="BD305" s="243">
        <f t="shared" si="259"/>
        <v>0</v>
      </c>
      <c r="BE305" s="245"/>
      <c r="BF305" s="245"/>
      <c r="BG305" s="245"/>
      <c r="BH305" s="240">
        <f>VLOOKUP(BJ305,[2]תחזיות!$B$4:$H$1000,6)</f>
        <v>1.1816045909091034E-2</v>
      </c>
      <c r="BI305" s="134">
        <f t="shared" si="19"/>
        <v>9.8467049242425284E-4</v>
      </c>
      <c r="BJ305" s="237">
        <v>253</v>
      </c>
      <c r="BK305" s="242">
        <f t="shared" si="260"/>
        <v>0</v>
      </c>
      <c r="BL305" s="242">
        <f t="shared" si="285"/>
        <v>0</v>
      </c>
      <c r="BM305" s="242">
        <f t="shared" si="20"/>
        <v>0</v>
      </c>
      <c r="BN305" s="242">
        <f t="shared" si="65"/>
        <v>0</v>
      </c>
      <c r="BO305" s="243">
        <f t="shared" si="261"/>
        <v>0</v>
      </c>
      <c r="BP305" s="245"/>
      <c r="BQ305" s="246">
        <f>VLOOKUP(BT305,[2]תחזיות!$B$4:$E$1000,2)</f>
        <v>4.2113279999999906E-2</v>
      </c>
      <c r="BR305" s="134">
        <f t="shared" si="21"/>
        <v>3.0927733333333258E-3</v>
      </c>
      <c r="BS305" s="3">
        <f t="shared" si="262"/>
        <v>7668</v>
      </c>
      <c r="BT305" s="237">
        <v>253</v>
      </c>
      <c r="BU305" s="238">
        <f t="shared" si="263"/>
        <v>0</v>
      </c>
      <c r="BV305" s="238">
        <f t="shared" si="264"/>
        <v>0</v>
      </c>
      <c r="BW305" s="238">
        <f t="shared" si="22"/>
        <v>0</v>
      </c>
      <c r="BX305" s="238">
        <f t="shared" si="23"/>
        <v>0</v>
      </c>
      <c r="BY305" s="239">
        <f t="shared" si="265"/>
        <v>270766.58881793288</v>
      </c>
      <c r="CA305" s="246">
        <f>VLOOKUP(CD305,[2]תחזיות!$B$4:$E$1000,4)</f>
        <v>5.5589529599999875E-2</v>
      </c>
      <c r="CB305" s="134">
        <f t="shared" si="24"/>
        <v>4.2157941333333228E-3</v>
      </c>
      <c r="CC305" s="3">
        <f t="shared" si="266"/>
        <v>7668</v>
      </c>
      <c r="CD305" s="237">
        <v>253</v>
      </c>
      <c r="CE305" s="238">
        <f t="shared" si="267"/>
        <v>0</v>
      </c>
      <c r="CF305" s="238">
        <f t="shared" si="268"/>
        <v>0</v>
      </c>
      <c r="CG305" s="238">
        <f t="shared" si="25"/>
        <v>0</v>
      </c>
      <c r="CH305" s="238">
        <f t="shared" si="26"/>
        <v>0</v>
      </c>
      <c r="CI305" s="239">
        <f t="shared" si="269"/>
        <v>290809.78716721246</v>
      </c>
      <c r="CJ305" s="1"/>
      <c r="CK305" s="246">
        <f>VLOOKUP(CN305,[2]תחזיות!$B$4:$E$1000,3)</f>
        <v>3.6620243478260789E-2</v>
      </c>
      <c r="CL305" s="134">
        <f t="shared" si="27"/>
        <v>2.6350202898550658E-3</v>
      </c>
      <c r="CM305" s="3">
        <f t="shared" si="270"/>
        <v>7668</v>
      </c>
      <c r="CN305" s="237">
        <v>253</v>
      </c>
      <c r="CO305" s="238">
        <f t="shared" si="271"/>
        <v>0</v>
      </c>
      <c r="CP305" s="238">
        <f t="shared" si="286"/>
        <v>0</v>
      </c>
      <c r="CQ305" s="238">
        <f t="shared" si="28"/>
        <v>0</v>
      </c>
      <c r="CR305" s="238">
        <f t="shared" si="29"/>
        <v>0</v>
      </c>
      <c r="CS305" s="239">
        <f t="shared" si="272"/>
        <v>263979.45736549201</v>
      </c>
      <c r="CT305" s="1"/>
      <c r="CU305" s="237">
        <v>253</v>
      </c>
      <c r="CV305" s="238">
        <f t="shared" si="294"/>
        <v>-2.3183531440088713E-10</v>
      </c>
      <c r="CW305" s="238">
        <f t="shared" si="294"/>
        <v>-6.1612968609317032E-14</v>
      </c>
      <c r="CX305" s="238">
        <f t="shared" si="294"/>
        <v>4.7643503253374866E-13</v>
      </c>
      <c r="CY305" s="238">
        <f t="shared" si="294"/>
        <v>-5.3804800114306573E-13</v>
      </c>
      <c r="CZ305" s="238">
        <f t="shared" si="294"/>
        <v>921348.46831176477</v>
      </c>
      <c r="DB305" s="237">
        <v>253</v>
      </c>
      <c r="DC305" s="238">
        <f t="shared" si="295"/>
        <v>-2.3652477253132082E-10</v>
      </c>
      <c r="DD305" s="238">
        <f t="shared" si="295"/>
        <v>0</v>
      </c>
      <c r="DE305" s="238">
        <f t="shared" si="295"/>
        <v>5.453210033360994E-13</v>
      </c>
      <c r="DF305" s="238">
        <f t="shared" si="295"/>
        <v>-5.453210033360994E-13</v>
      </c>
      <c r="DG305" s="238">
        <f t="shared" si="295"/>
        <v>944233.29773330991</v>
      </c>
      <c r="DH305" s="247"/>
      <c r="DI305" s="237">
        <v>253</v>
      </c>
      <c r="DJ305" s="238">
        <f t="shared" si="296"/>
        <v>-2.3652477253132082E-10</v>
      </c>
      <c r="DK305" s="238">
        <f t="shared" si="296"/>
        <v>0</v>
      </c>
      <c r="DL305" s="238">
        <f t="shared" si="296"/>
        <v>5.453210033360994E-13</v>
      </c>
      <c r="DM305" s="238">
        <f t="shared" si="296"/>
        <v>-5.453210033360994E-13</v>
      </c>
      <c r="DN305" s="238">
        <f t="shared" si="296"/>
        <v>914209.03264594742</v>
      </c>
      <c r="DP305" s="3">
        <f t="shared" si="273"/>
        <v>7668</v>
      </c>
      <c r="DQ305" s="237">
        <v>253</v>
      </c>
      <c r="DR305" s="238">
        <f t="shared" si="274"/>
        <v>0</v>
      </c>
      <c r="DS305" s="238">
        <f t="shared" si="275"/>
        <v>0</v>
      </c>
      <c r="DT305" s="238">
        <f t="shared" si="33"/>
        <v>0</v>
      </c>
      <c r="DU305" s="238">
        <f t="shared" si="276"/>
        <v>0</v>
      </c>
      <c r="DV305" s="239">
        <f t="shared" si="287"/>
        <v>0</v>
      </c>
      <c r="DX305" s="241">
        <f t="shared" si="299"/>
        <v>5.8599999999999999E-2</v>
      </c>
      <c r="DY305" s="241">
        <f t="shared" si="277"/>
        <v>4.8833333333333333E-3</v>
      </c>
      <c r="DZ305" s="237">
        <v>253</v>
      </c>
      <c r="EA305" s="242">
        <f t="shared" si="288"/>
        <v>0</v>
      </c>
      <c r="EB305" s="242">
        <f t="shared" si="289"/>
        <v>0</v>
      </c>
      <c r="EC305" s="242">
        <f t="shared" si="34"/>
        <v>0</v>
      </c>
      <c r="ED305" s="242">
        <f t="shared" si="240"/>
        <v>0</v>
      </c>
      <c r="EE305" s="243">
        <f t="shared" si="278"/>
        <v>0</v>
      </c>
      <c r="EF305" s="248"/>
      <c r="EG305" s="241">
        <f t="shared" si="300"/>
        <v>6.4599999999999991E-2</v>
      </c>
      <c r="EH305" s="241">
        <f t="shared" si="279"/>
        <v>5.3833333333333329E-3</v>
      </c>
      <c r="EI305" s="237">
        <v>253</v>
      </c>
      <c r="EJ305" s="242">
        <f t="shared" si="290"/>
        <v>0</v>
      </c>
      <c r="EK305" s="242">
        <f t="shared" si="291"/>
        <v>0</v>
      </c>
      <c r="EL305" s="242">
        <f t="shared" si="36"/>
        <v>0</v>
      </c>
      <c r="EM305" s="242">
        <f t="shared" si="241"/>
        <v>0</v>
      </c>
      <c r="EN305" s="243">
        <f t="shared" si="280"/>
        <v>0</v>
      </c>
      <c r="EO305" s="248"/>
      <c r="EP305" s="241">
        <f t="shared" si="301"/>
        <v>3.4599999999999999E-2</v>
      </c>
      <c r="EQ305" s="241">
        <f t="shared" si="281"/>
        <v>2.8833333333333332E-3</v>
      </c>
      <c r="ER305" s="237">
        <v>253</v>
      </c>
      <c r="ES305" s="242">
        <f t="shared" si="292"/>
        <v>0</v>
      </c>
      <c r="ET305" s="242">
        <f t="shared" si="293"/>
        <v>0</v>
      </c>
      <c r="EU305" s="242">
        <f t="shared" si="38"/>
        <v>0</v>
      </c>
      <c r="EV305" s="242">
        <f t="shared" si="242"/>
        <v>0</v>
      </c>
      <c r="EW305" s="243">
        <f t="shared" si="282"/>
        <v>0</v>
      </c>
    </row>
    <row r="306" spans="1:153" ht="14.25" customHeight="1" thickBot="1" x14ac:dyDescent="0.25">
      <c r="A306" s="3">
        <f t="shared" si="243"/>
        <v>7699</v>
      </c>
      <c r="B306" s="237">
        <v>254</v>
      </c>
      <c r="C306" s="238">
        <f t="shared" si="244"/>
        <v>-2.3707009353465694E-10</v>
      </c>
      <c r="D306" s="238">
        <f t="shared" si="5"/>
        <v>0</v>
      </c>
      <c r="E306" s="238">
        <f t="shared" si="6"/>
        <v>5.4657827120490211E-13</v>
      </c>
      <c r="F306" s="238">
        <f t="shared" si="7"/>
        <v>-5.4657827120490211E-13</v>
      </c>
      <c r="G306" s="239">
        <f t="shared" si="245"/>
        <v>603887.43406298594</v>
      </c>
      <c r="I306" s="240">
        <f>VLOOKUP(K306,[2]תחזיות!$B$4:$H$1000,5)</f>
        <v>1.2997669000000139E-2</v>
      </c>
      <c r="J306" s="134">
        <f t="shared" si="8"/>
        <v>1.0831390833333449E-3</v>
      </c>
      <c r="K306" s="237">
        <v>254</v>
      </c>
      <c r="L306" s="242">
        <f t="shared" si="246"/>
        <v>4.7634980497040242E-12</v>
      </c>
      <c r="M306" s="242">
        <f t="shared" si="44"/>
        <v>-6.1679704023657988E-14</v>
      </c>
      <c r="N306" s="242">
        <f t="shared" si="9"/>
        <v>-6.9067536647041541E-14</v>
      </c>
      <c r="O306" s="242">
        <f t="shared" si="10"/>
        <v>7.3878326233835517E-15</v>
      </c>
      <c r="P306" s="243">
        <f t="shared" si="247"/>
        <v>46694.445430845924</v>
      </c>
      <c r="Q306" s="244"/>
      <c r="R306" s="240">
        <f>VLOOKUP(T306,[2]תחזיות!$B$4:$H$1000,7)</f>
        <v>2.2096037300000235E-2</v>
      </c>
      <c r="S306" s="134">
        <f t="shared" si="11"/>
        <v>1.8413364416666864E-3</v>
      </c>
      <c r="T306" s="237">
        <v>254</v>
      </c>
      <c r="U306" s="242">
        <f t="shared" si="248"/>
        <v>0</v>
      </c>
      <c r="V306" s="242">
        <f t="shared" si="47"/>
        <v>0</v>
      </c>
      <c r="W306" s="242">
        <f t="shared" si="12"/>
        <v>0</v>
      </c>
      <c r="X306" s="242">
        <f t="shared" si="48"/>
        <v>0</v>
      </c>
      <c r="Y306" s="243">
        <f t="shared" si="249"/>
        <v>49536.076503111522</v>
      </c>
      <c r="Z306" s="245"/>
      <c r="AA306" s="240">
        <f>VLOOKUP(AC306,[2]תחזיות!$B$4:$H$1000,6)</f>
        <v>1.1816062727272852E-2</v>
      </c>
      <c r="AB306" s="134">
        <f t="shared" si="13"/>
        <v>9.8467189393940439E-4</v>
      </c>
      <c r="AC306" s="237">
        <v>254</v>
      </c>
      <c r="AD306" s="242">
        <f t="shared" si="250"/>
        <v>0</v>
      </c>
      <c r="AE306" s="242">
        <f t="shared" si="51"/>
        <v>0</v>
      </c>
      <c r="AF306" s="242">
        <f t="shared" si="14"/>
        <v>0</v>
      </c>
      <c r="AG306" s="242">
        <f t="shared" si="52"/>
        <v>0</v>
      </c>
      <c r="AH306" s="243">
        <f t="shared" si="251"/>
        <v>46342.141217469514</v>
      </c>
      <c r="AI306" s="245"/>
      <c r="AJ306" s="241">
        <f t="shared" si="297"/>
        <v>5.1319999999999998E-2</v>
      </c>
      <c r="AK306" s="241">
        <f t="shared" si="252"/>
        <v>4.2766666666666665E-3</v>
      </c>
      <c r="AL306" s="240">
        <f>VLOOKUP(AN306,[2]תחזיות!$B$4:$H$1000,5)</f>
        <v>1.2997669000000139E-2</v>
      </c>
      <c r="AM306" s="134">
        <f t="shared" si="239"/>
        <v>1.0831390833333449E-3</v>
      </c>
      <c r="AN306" s="237">
        <v>254</v>
      </c>
      <c r="AO306" s="242">
        <f t="shared" si="253"/>
        <v>0</v>
      </c>
      <c r="AP306" s="242">
        <f t="shared" si="283"/>
        <v>0</v>
      </c>
      <c r="AQ306" s="242">
        <f t="shared" si="16"/>
        <v>0</v>
      </c>
      <c r="AR306" s="242">
        <f t="shared" si="254"/>
        <v>0</v>
      </c>
      <c r="AS306" s="243">
        <f t="shared" si="255"/>
        <v>0</v>
      </c>
      <c r="AT306" s="244"/>
      <c r="AU306" s="241">
        <f t="shared" si="298"/>
        <v>5.7620000000000005E-2</v>
      </c>
      <c r="AV306" s="241">
        <f t="shared" si="256"/>
        <v>4.8016666666666668E-3</v>
      </c>
      <c r="AW306" s="240">
        <f>VLOOKUP(AY306,[2]תחזיות!$B$4:$H$1000,7)</f>
        <v>2.2096037300000235E-2</v>
      </c>
      <c r="AX306" s="134">
        <f t="shared" si="17"/>
        <v>1.8413364416666864E-3</v>
      </c>
      <c r="AY306" s="237">
        <v>254</v>
      </c>
      <c r="AZ306" s="242">
        <f t="shared" si="257"/>
        <v>0</v>
      </c>
      <c r="BA306" s="242">
        <f t="shared" si="284"/>
        <v>0</v>
      </c>
      <c r="BB306" s="242">
        <f t="shared" si="18"/>
        <v>0</v>
      </c>
      <c r="BC306" s="242">
        <f t="shared" si="258"/>
        <v>0</v>
      </c>
      <c r="BD306" s="243">
        <f t="shared" si="259"/>
        <v>0</v>
      </c>
      <c r="BE306" s="245"/>
      <c r="BF306" s="245"/>
      <c r="BG306" s="245"/>
      <c r="BH306" s="240">
        <f>VLOOKUP(BJ306,[2]תחזיות!$B$4:$H$1000,6)</f>
        <v>1.1816062727272852E-2</v>
      </c>
      <c r="BI306" s="134">
        <f t="shared" si="19"/>
        <v>9.8467189393940439E-4</v>
      </c>
      <c r="BJ306" s="237">
        <v>254</v>
      </c>
      <c r="BK306" s="242">
        <f t="shared" si="260"/>
        <v>0</v>
      </c>
      <c r="BL306" s="242">
        <f t="shared" si="285"/>
        <v>0</v>
      </c>
      <c r="BM306" s="242">
        <f t="shared" si="20"/>
        <v>0</v>
      </c>
      <c r="BN306" s="242">
        <f t="shared" si="65"/>
        <v>0</v>
      </c>
      <c r="BO306" s="243">
        <f t="shared" si="261"/>
        <v>0</v>
      </c>
      <c r="BP306" s="245"/>
      <c r="BQ306" s="246">
        <f>VLOOKUP(BT306,[2]תחזיות!$B$4:$E$1000,2)</f>
        <v>4.2141579999999908E-2</v>
      </c>
      <c r="BR306" s="134">
        <f t="shared" si="21"/>
        <v>3.095131666666659E-3</v>
      </c>
      <c r="BS306" s="3">
        <f t="shared" si="262"/>
        <v>7699</v>
      </c>
      <c r="BT306" s="237">
        <v>254</v>
      </c>
      <c r="BU306" s="238">
        <f t="shared" si="263"/>
        <v>0</v>
      </c>
      <c r="BV306" s="238">
        <f t="shared" si="264"/>
        <v>0</v>
      </c>
      <c r="BW306" s="238">
        <f t="shared" si="22"/>
        <v>0</v>
      </c>
      <c r="BX306" s="238">
        <f t="shared" si="23"/>
        <v>0</v>
      </c>
      <c r="BY306" s="239">
        <f t="shared" si="265"/>
        <v>270766.58881793288</v>
      </c>
      <c r="CA306" s="246">
        <f>VLOOKUP(CD306,[2]תחזיות!$B$4:$E$1000,4)</f>
        <v>5.5626885599999884E-2</v>
      </c>
      <c r="CB306" s="134">
        <f t="shared" si="24"/>
        <v>4.2189071333333236E-3</v>
      </c>
      <c r="CC306" s="3">
        <f t="shared" si="266"/>
        <v>7699</v>
      </c>
      <c r="CD306" s="237">
        <v>254</v>
      </c>
      <c r="CE306" s="238">
        <f t="shared" si="267"/>
        <v>0</v>
      </c>
      <c r="CF306" s="238">
        <f t="shared" si="268"/>
        <v>0</v>
      </c>
      <c r="CG306" s="238">
        <f t="shared" si="25"/>
        <v>0</v>
      </c>
      <c r="CH306" s="238">
        <f t="shared" si="26"/>
        <v>0</v>
      </c>
      <c r="CI306" s="239">
        <f t="shared" si="269"/>
        <v>290809.78716721246</v>
      </c>
      <c r="CJ306" s="1"/>
      <c r="CK306" s="246">
        <f>VLOOKUP(CN306,[2]תחזיות!$B$4:$E$1000,3)</f>
        <v>3.6644852173912966E-2</v>
      </c>
      <c r="CL306" s="134">
        <f t="shared" si="27"/>
        <v>2.6370710144927472E-3</v>
      </c>
      <c r="CM306" s="3">
        <f t="shared" si="270"/>
        <v>7699</v>
      </c>
      <c r="CN306" s="237">
        <v>254</v>
      </c>
      <c r="CO306" s="238">
        <f t="shared" si="271"/>
        <v>0</v>
      </c>
      <c r="CP306" s="238">
        <f t="shared" si="286"/>
        <v>0</v>
      </c>
      <c r="CQ306" s="238">
        <f t="shared" si="28"/>
        <v>0</v>
      </c>
      <c r="CR306" s="238">
        <f t="shared" si="29"/>
        <v>0</v>
      </c>
      <c r="CS306" s="239">
        <f t="shared" si="272"/>
        <v>263979.45736549201</v>
      </c>
      <c r="CT306" s="1"/>
      <c r="CU306" s="237">
        <v>254</v>
      </c>
      <c r="CV306" s="238">
        <f t="shared" si="294"/>
        <v>-2.3230659548495291E-10</v>
      </c>
      <c r="CW306" s="238">
        <f t="shared" si="294"/>
        <v>-6.1679704023657988E-14</v>
      </c>
      <c r="CX306" s="238">
        <f t="shared" si="294"/>
        <v>4.7751073455786061E-13</v>
      </c>
      <c r="CY306" s="238">
        <f t="shared" si="294"/>
        <v>-5.3919043858151855E-13</v>
      </c>
      <c r="CZ306" s="238">
        <f t="shared" si="294"/>
        <v>921348.46831176477</v>
      </c>
      <c r="DB306" s="237">
        <v>254</v>
      </c>
      <c r="DC306" s="238">
        <f t="shared" si="295"/>
        <v>-2.3707009353465694E-10</v>
      </c>
      <c r="DD306" s="238">
        <f t="shared" si="295"/>
        <v>0</v>
      </c>
      <c r="DE306" s="238">
        <f t="shared" si="295"/>
        <v>5.4657827120490211E-13</v>
      </c>
      <c r="DF306" s="238">
        <f t="shared" si="295"/>
        <v>-5.4657827120490211E-13</v>
      </c>
      <c r="DG306" s="238">
        <f t="shared" si="295"/>
        <v>944233.29773330991</v>
      </c>
      <c r="DH306" s="247"/>
      <c r="DI306" s="237">
        <v>254</v>
      </c>
      <c r="DJ306" s="238">
        <f t="shared" si="296"/>
        <v>-2.3707009353465694E-10</v>
      </c>
      <c r="DK306" s="238">
        <f t="shared" si="296"/>
        <v>0</v>
      </c>
      <c r="DL306" s="238">
        <f t="shared" si="296"/>
        <v>5.4657827120490211E-13</v>
      </c>
      <c r="DM306" s="238">
        <f t="shared" si="296"/>
        <v>-5.4657827120490211E-13</v>
      </c>
      <c r="DN306" s="238">
        <f t="shared" si="296"/>
        <v>914209.03264594742</v>
      </c>
      <c r="DP306" s="3">
        <f t="shared" si="273"/>
        <v>7699</v>
      </c>
      <c r="DQ306" s="237">
        <v>254</v>
      </c>
      <c r="DR306" s="238">
        <f t="shared" si="274"/>
        <v>0</v>
      </c>
      <c r="DS306" s="238">
        <f t="shared" si="275"/>
        <v>0</v>
      </c>
      <c r="DT306" s="238">
        <f t="shared" si="33"/>
        <v>0</v>
      </c>
      <c r="DU306" s="238">
        <f t="shared" si="276"/>
        <v>0</v>
      </c>
      <c r="DV306" s="239">
        <f t="shared" si="287"/>
        <v>0</v>
      </c>
      <c r="DX306" s="241">
        <f t="shared" si="299"/>
        <v>5.8599999999999999E-2</v>
      </c>
      <c r="DY306" s="241">
        <f t="shared" si="277"/>
        <v>4.8833333333333333E-3</v>
      </c>
      <c r="DZ306" s="237">
        <v>254</v>
      </c>
      <c r="EA306" s="242">
        <f t="shared" si="288"/>
        <v>0</v>
      </c>
      <c r="EB306" s="242">
        <f t="shared" si="289"/>
        <v>0</v>
      </c>
      <c r="EC306" s="242">
        <f t="shared" si="34"/>
        <v>0</v>
      </c>
      <c r="ED306" s="242">
        <f t="shared" si="240"/>
        <v>0</v>
      </c>
      <c r="EE306" s="243">
        <f t="shared" si="278"/>
        <v>0</v>
      </c>
      <c r="EF306" s="248"/>
      <c r="EG306" s="241">
        <f t="shared" si="300"/>
        <v>6.4599999999999991E-2</v>
      </c>
      <c r="EH306" s="241">
        <f t="shared" si="279"/>
        <v>5.3833333333333329E-3</v>
      </c>
      <c r="EI306" s="237">
        <v>254</v>
      </c>
      <c r="EJ306" s="242">
        <f t="shared" si="290"/>
        <v>0</v>
      </c>
      <c r="EK306" s="242">
        <f t="shared" si="291"/>
        <v>0</v>
      </c>
      <c r="EL306" s="242">
        <f t="shared" si="36"/>
        <v>0</v>
      </c>
      <c r="EM306" s="242">
        <f t="shared" si="241"/>
        <v>0</v>
      </c>
      <c r="EN306" s="243">
        <f t="shared" si="280"/>
        <v>0</v>
      </c>
      <c r="EO306" s="248"/>
      <c r="EP306" s="241">
        <f t="shared" si="301"/>
        <v>3.4599999999999999E-2</v>
      </c>
      <c r="EQ306" s="241">
        <f t="shared" si="281"/>
        <v>2.8833333333333332E-3</v>
      </c>
      <c r="ER306" s="237">
        <v>254</v>
      </c>
      <c r="ES306" s="242">
        <f t="shared" si="292"/>
        <v>0</v>
      </c>
      <c r="ET306" s="242">
        <f t="shared" si="293"/>
        <v>0</v>
      </c>
      <c r="EU306" s="242">
        <f t="shared" si="38"/>
        <v>0</v>
      </c>
      <c r="EV306" s="242">
        <f t="shared" si="242"/>
        <v>0</v>
      </c>
      <c r="EW306" s="243">
        <f t="shared" si="282"/>
        <v>0</v>
      </c>
    </row>
    <row r="307" spans="1:153" ht="14.25" customHeight="1" thickBot="1" x14ac:dyDescent="0.25">
      <c r="A307" s="3">
        <f t="shared" si="243"/>
        <v>7730</v>
      </c>
      <c r="B307" s="237">
        <v>255</v>
      </c>
      <c r="C307" s="238">
        <f t="shared" si="244"/>
        <v>-2.3761667180586184E-10</v>
      </c>
      <c r="D307" s="238">
        <f t="shared" si="5"/>
        <v>0</v>
      </c>
      <c r="E307" s="238">
        <f t="shared" si="6"/>
        <v>5.4783843777462459E-13</v>
      </c>
      <c r="F307" s="238">
        <f t="shared" si="7"/>
        <v>-5.4783843777462459E-13</v>
      </c>
      <c r="G307" s="239">
        <f t="shared" si="245"/>
        <v>603887.43406298594</v>
      </c>
      <c r="I307" s="240">
        <f>VLOOKUP(K307,[2]תחזיות!$B$4:$H$1000,5)</f>
        <v>1.2997687500000139E-2</v>
      </c>
      <c r="J307" s="134">
        <f t="shared" si="8"/>
        <v>1.0831406250000116E-3</v>
      </c>
      <c r="K307" s="237">
        <v>255</v>
      </c>
      <c r="L307" s="242">
        <f t="shared" si="246"/>
        <v>4.83779993446062E-12</v>
      </c>
      <c r="M307" s="242">
        <f t="shared" si="44"/>
        <v>-6.1746511816823998E-14</v>
      </c>
      <c r="N307" s="242">
        <f t="shared" si="9"/>
        <v>-6.9249581159621714E-14</v>
      </c>
      <c r="O307" s="242">
        <f t="shared" si="10"/>
        <v>7.5030693427977165E-15</v>
      </c>
      <c r="P307" s="243">
        <f t="shared" si="247"/>
        <v>46694.445430845924</v>
      </c>
      <c r="Q307" s="244"/>
      <c r="R307" s="240">
        <f>VLOOKUP(T307,[2]תחזיות!$B$4:$H$1000,7)</f>
        <v>2.2096068750000235E-2</v>
      </c>
      <c r="S307" s="134">
        <f t="shared" si="11"/>
        <v>1.8413390625000197E-3</v>
      </c>
      <c r="T307" s="237">
        <v>255</v>
      </c>
      <c r="U307" s="242">
        <f t="shared" si="248"/>
        <v>0</v>
      </c>
      <c r="V307" s="242">
        <f t="shared" si="47"/>
        <v>0</v>
      </c>
      <c r="W307" s="242">
        <f t="shared" si="12"/>
        <v>0</v>
      </c>
      <c r="X307" s="242">
        <f t="shared" si="48"/>
        <v>0</v>
      </c>
      <c r="Y307" s="243">
        <f t="shared" si="249"/>
        <v>49536.076503111522</v>
      </c>
      <c r="Z307" s="245"/>
      <c r="AA307" s="240">
        <f>VLOOKUP(AC307,[2]תחזיות!$B$4:$H$1000,6)</f>
        <v>1.1816079545454671E-2</v>
      </c>
      <c r="AB307" s="134">
        <f t="shared" si="13"/>
        <v>9.8467329545455593E-4</v>
      </c>
      <c r="AC307" s="237">
        <v>255</v>
      </c>
      <c r="AD307" s="242">
        <f t="shared" si="250"/>
        <v>0</v>
      </c>
      <c r="AE307" s="242">
        <f t="shared" si="51"/>
        <v>0</v>
      </c>
      <c r="AF307" s="242">
        <f t="shared" si="14"/>
        <v>0</v>
      </c>
      <c r="AG307" s="242">
        <f t="shared" si="52"/>
        <v>0</v>
      </c>
      <c r="AH307" s="243">
        <f t="shared" si="251"/>
        <v>46342.141217469514</v>
      </c>
      <c r="AI307" s="245"/>
      <c r="AJ307" s="241">
        <f t="shared" si="297"/>
        <v>5.1319999999999998E-2</v>
      </c>
      <c r="AK307" s="241">
        <f t="shared" si="252"/>
        <v>4.2766666666666665E-3</v>
      </c>
      <c r="AL307" s="240">
        <f>VLOOKUP(AN307,[2]תחזיות!$B$4:$H$1000,5)</f>
        <v>1.2997687500000139E-2</v>
      </c>
      <c r="AM307" s="134">
        <f t="shared" si="239"/>
        <v>1.0831406250000116E-3</v>
      </c>
      <c r="AN307" s="237">
        <v>255</v>
      </c>
      <c r="AO307" s="242">
        <f t="shared" si="253"/>
        <v>0</v>
      </c>
      <c r="AP307" s="242">
        <f t="shared" si="283"/>
        <v>0</v>
      </c>
      <c r="AQ307" s="242">
        <f t="shared" si="16"/>
        <v>0</v>
      </c>
      <c r="AR307" s="242">
        <f t="shared" si="254"/>
        <v>0</v>
      </c>
      <c r="AS307" s="243">
        <f t="shared" si="255"/>
        <v>0</v>
      </c>
      <c r="AT307" s="244"/>
      <c r="AU307" s="241">
        <f t="shared" si="298"/>
        <v>5.7620000000000005E-2</v>
      </c>
      <c r="AV307" s="241">
        <f t="shared" si="256"/>
        <v>4.8016666666666668E-3</v>
      </c>
      <c r="AW307" s="240">
        <f>VLOOKUP(AY307,[2]תחזיות!$B$4:$H$1000,7)</f>
        <v>2.2096068750000235E-2</v>
      </c>
      <c r="AX307" s="134">
        <f t="shared" si="17"/>
        <v>1.8413390625000197E-3</v>
      </c>
      <c r="AY307" s="237">
        <v>255</v>
      </c>
      <c r="AZ307" s="242">
        <f t="shared" si="257"/>
        <v>0</v>
      </c>
      <c r="BA307" s="242">
        <f t="shared" si="284"/>
        <v>0</v>
      </c>
      <c r="BB307" s="242">
        <f t="shared" si="18"/>
        <v>0</v>
      </c>
      <c r="BC307" s="242">
        <f t="shared" si="258"/>
        <v>0</v>
      </c>
      <c r="BD307" s="243">
        <f t="shared" si="259"/>
        <v>0</v>
      </c>
      <c r="BE307" s="245"/>
      <c r="BF307" s="245"/>
      <c r="BG307" s="245"/>
      <c r="BH307" s="240">
        <f>VLOOKUP(BJ307,[2]תחזיות!$B$4:$H$1000,6)</f>
        <v>1.1816079545454671E-2</v>
      </c>
      <c r="BI307" s="134">
        <f t="shared" si="19"/>
        <v>9.8467329545455593E-4</v>
      </c>
      <c r="BJ307" s="237">
        <v>255</v>
      </c>
      <c r="BK307" s="242">
        <f t="shared" si="260"/>
        <v>0</v>
      </c>
      <c r="BL307" s="242">
        <f t="shared" si="285"/>
        <v>0</v>
      </c>
      <c r="BM307" s="242">
        <f t="shared" si="20"/>
        <v>0</v>
      </c>
      <c r="BN307" s="242">
        <f t="shared" si="65"/>
        <v>0</v>
      </c>
      <c r="BO307" s="243">
        <f t="shared" si="261"/>
        <v>0</v>
      </c>
      <c r="BP307" s="245"/>
      <c r="BQ307" s="246">
        <f>VLOOKUP(BT307,[2]תחזיות!$B$4:$E$1000,2)</f>
        <v>4.216987999999991E-2</v>
      </c>
      <c r="BR307" s="134">
        <f t="shared" si="21"/>
        <v>3.0974899999999927E-3</v>
      </c>
      <c r="BS307" s="3">
        <f t="shared" si="262"/>
        <v>7730</v>
      </c>
      <c r="BT307" s="237">
        <v>255</v>
      </c>
      <c r="BU307" s="238">
        <f t="shared" si="263"/>
        <v>0</v>
      </c>
      <c r="BV307" s="238">
        <f t="shared" si="264"/>
        <v>0</v>
      </c>
      <c r="BW307" s="238">
        <f t="shared" si="22"/>
        <v>0</v>
      </c>
      <c r="BX307" s="238">
        <f t="shared" si="23"/>
        <v>0</v>
      </c>
      <c r="BY307" s="239">
        <f t="shared" si="265"/>
        <v>270766.58881793288</v>
      </c>
      <c r="CA307" s="246">
        <f>VLOOKUP(CD307,[2]תחזיות!$B$4:$E$1000,4)</f>
        <v>5.5664241599999886E-2</v>
      </c>
      <c r="CB307" s="134">
        <f t="shared" si="24"/>
        <v>4.2220201333333244E-3</v>
      </c>
      <c r="CC307" s="3">
        <f t="shared" si="266"/>
        <v>7730</v>
      </c>
      <c r="CD307" s="237">
        <v>255</v>
      </c>
      <c r="CE307" s="238">
        <f t="shared" si="267"/>
        <v>0</v>
      </c>
      <c r="CF307" s="238">
        <f t="shared" si="268"/>
        <v>0</v>
      </c>
      <c r="CG307" s="238">
        <f t="shared" si="25"/>
        <v>0</v>
      </c>
      <c r="CH307" s="238">
        <f t="shared" si="26"/>
        <v>0</v>
      </c>
      <c r="CI307" s="239">
        <f t="shared" si="269"/>
        <v>290809.78716721246</v>
      </c>
      <c r="CJ307" s="1"/>
      <c r="CK307" s="246">
        <f>VLOOKUP(CN307,[2]תחזיות!$B$4:$E$1000,3)</f>
        <v>3.6669460869565143E-2</v>
      </c>
      <c r="CL307" s="134">
        <f t="shared" si="27"/>
        <v>2.6391217391304287E-3</v>
      </c>
      <c r="CM307" s="3">
        <f t="shared" si="270"/>
        <v>7730</v>
      </c>
      <c r="CN307" s="237">
        <v>255</v>
      </c>
      <c r="CO307" s="238">
        <f t="shared" si="271"/>
        <v>0</v>
      </c>
      <c r="CP307" s="238">
        <f t="shared" si="286"/>
        <v>0</v>
      </c>
      <c r="CQ307" s="238">
        <f t="shared" si="28"/>
        <v>0</v>
      </c>
      <c r="CR307" s="238">
        <f t="shared" si="29"/>
        <v>0</v>
      </c>
      <c r="CS307" s="239">
        <f t="shared" si="272"/>
        <v>263979.45736549201</v>
      </c>
      <c r="CT307" s="1"/>
      <c r="CU307" s="237">
        <v>255</v>
      </c>
      <c r="CV307" s="238">
        <f t="shared" si="294"/>
        <v>-2.3277887187140122E-10</v>
      </c>
      <c r="CW307" s="238">
        <f t="shared" si="294"/>
        <v>-6.1746511816823998E-14</v>
      </c>
      <c r="CX307" s="238">
        <f t="shared" si="294"/>
        <v>4.7858885661500287E-13</v>
      </c>
      <c r="CY307" s="238">
        <f t="shared" si="294"/>
        <v>-5.4033536843182693E-13</v>
      </c>
      <c r="CZ307" s="238">
        <f t="shared" si="294"/>
        <v>921348.46831176477</v>
      </c>
      <c r="DB307" s="237">
        <v>255</v>
      </c>
      <c r="DC307" s="238">
        <f t="shared" si="295"/>
        <v>-2.3761667180586184E-10</v>
      </c>
      <c r="DD307" s="238">
        <f t="shared" si="295"/>
        <v>0</v>
      </c>
      <c r="DE307" s="238">
        <f t="shared" si="295"/>
        <v>5.4783843777462459E-13</v>
      </c>
      <c r="DF307" s="238">
        <f t="shared" si="295"/>
        <v>-5.4783843777462459E-13</v>
      </c>
      <c r="DG307" s="238">
        <f t="shared" si="295"/>
        <v>944233.29773330991</v>
      </c>
      <c r="DH307" s="247"/>
      <c r="DI307" s="237">
        <v>255</v>
      </c>
      <c r="DJ307" s="238">
        <f t="shared" si="296"/>
        <v>-2.3761667180586184E-10</v>
      </c>
      <c r="DK307" s="238">
        <f t="shared" si="296"/>
        <v>0</v>
      </c>
      <c r="DL307" s="238">
        <f t="shared" si="296"/>
        <v>5.4783843777462459E-13</v>
      </c>
      <c r="DM307" s="238">
        <f t="shared" si="296"/>
        <v>-5.4783843777462459E-13</v>
      </c>
      <c r="DN307" s="238">
        <f t="shared" si="296"/>
        <v>914209.03264594742</v>
      </c>
      <c r="DP307" s="3">
        <f t="shared" si="273"/>
        <v>7730</v>
      </c>
      <c r="DQ307" s="237">
        <v>255</v>
      </c>
      <c r="DR307" s="238">
        <f t="shared" si="274"/>
        <v>0</v>
      </c>
      <c r="DS307" s="238">
        <f t="shared" si="275"/>
        <v>0</v>
      </c>
      <c r="DT307" s="238">
        <f t="shared" si="33"/>
        <v>0</v>
      </c>
      <c r="DU307" s="238">
        <f t="shared" si="276"/>
        <v>0</v>
      </c>
      <c r="DV307" s="239">
        <f t="shared" si="287"/>
        <v>0</v>
      </c>
      <c r="DX307" s="241">
        <f t="shared" si="299"/>
        <v>5.8599999999999999E-2</v>
      </c>
      <c r="DY307" s="241">
        <f t="shared" si="277"/>
        <v>4.8833333333333333E-3</v>
      </c>
      <c r="DZ307" s="237">
        <v>255</v>
      </c>
      <c r="EA307" s="242">
        <f t="shared" si="288"/>
        <v>0</v>
      </c>
      <c r="EB307" s="242">
        <f t="shared" si="289"/>
        <v>0</v>
      </c>
      <c r="EC307" s="242">
        <f t="shared" si="34"/>
        <v>0</v>
      </c>
      <c r="ED307" s="242">
        <f t="shared" si="240"/>
        <v>0</v>
      </c>
      <c r="EE307" s="243">
        <f t="shared" si="278"/>
        <v>0</v>
      </c>
      <c r="EF307" s="248"/>
      <c r="EG307" s="241">
        <f t="shared" si="300"/>
        <v>6.4599999999999991E-2</v>
      </c>
      <c r="EH307" s="241">
        <f t="shared" si="279"/>
        <v>5.3833333333333329E-3</v>
      </c>
      <c r="EI307" s="237">
        <v>255</v>
      </c>
      <c r="EJ307" s="242">
        <f t="shared" si="290"/>
        <v>0</v>
      </c>
      <c r="EK307" s="242">
        <f t="shared" si="291"/>
        <v>0</v>
      </c>
      <c r="EL307" s="242">
        <f t="shared" si="36"/>
        <v>0</v>
      </c>
      <c r="EM307" s="242">
        <f t="shared" si="241"/>
        <v>0</v>
      </c>
      <c r="EN307" s="243">
        <f t="shared" si="280"/>
        <v>0</v>
      </c>
      <c r="EO307" s="248"/>
      <c r="EP307" s="241">
        <f t="shared" si="301"/>
        <v>3.4599999999999999E-2</v>
      </c>
      <c r="EQ307" s="241">
        <f t="shared" si="281"/>
        <v>2.8833333333333332E-3</v>
      </c>
      <c r="ER307" s="237">
        <v>255</v>
      </c>
      <c r="ES307" s="242">
        <f t="shared" si="292"/>
        <v>0</v>
      </c>
      <c r="ET307" s="242">
        <f t="shared" si="293"/>
        <v>0</v>
      </c>
      <c r="EU307" s="242">
        <f t="shared" si="38"/>
        <v>0</v>
      </c>
      <c r="EV307" s="242">
        <f t="shared" si="242"/>
        <v>0</v>
      </c>
      <c r="EW307" s="243">
        <f t="shared" si="282"/>
        <v>0</v>
      </c>
    </row>
    <row r="308" spans="1:153" ht="14.25" customHeight="1" thickBot="1" x14ac:dyDescent="0.25">
      <c r="A308" s="3">
        <f t="shared" si="243"/>
        <v>7758</v>
      </c>
      <c r="B308" s="237">
        <v>256</v>
      </c>
      <c r="C308" s="238">
        <f t="shared" si="244"/>
        <v>-2.3816451024363645E-10</v>
      </c>
      <c r="D308" s="238">
        <f t="shared" ref="D308:D371" si="302">IF(C308&lt;=0,0,$C$48)</f>
        <v>0</v>
      </c>
      <c r="E308" s="238">
        <f t="shared" ref="E308:E371" si="303">D308-F308</f>
        <v>5.4910150972838264E-13</v>
      </c>
      <c r="F308" s="238">
        <f t="shared" ref="F308:F371" si="304">C308*$C$44</f>
        <v>-5.4910150972838264E-13</v>
      </c>
      <c r="G308" s="239">
        <f t="shared" si="245"/>
        <v>603887.43406298594</v>
      </c>
      <c r="I308" s="240">
        <f>VLOOKUP(K308,[2]תחזיות!$B$4:$H$1000,5)</f>
        <v>1.299770600000014E-2</v>
      </c>
      <c r="J308" s="134">
        <f t="shared" ref="J308:J371" si="305">I308/12</f>
        <v>1.0831421666666783E-3</v>
      </c>
      <c r="K308" s="237">
        <v>256</v>
      </c>
      <c r="L308" s="242">
        <f t="shared" si="246"/>
        <v>4.9123645478645303E-12</v>
      </c>
      <c r="M308" s="242">
        <f t="shared" si="44"/>
        <v>-6.1813392067417364E-14</v>
      </c>
      <c r="N308" s="242">
        <f t="shared" ref="N308:N371" si="306">M308-O308</f>
        <v>-6.9432105602299851E-14</v>
      </c>
      <c r="O308" s="242">
        <f t="shared" ref="O308:O371" si="307">L308*$K$44</f>
        <v>7.6187135348824838E-15</v>
      </c>
      <c r="P308" s="243">
        <f t="shared" si="247"/>
        <v>46694.445430845924</v>
      </c>
      <c r="Q308" s="244"/>
      <c r="R308" s="240">
        <f>VLOOKUP(T308,[2]תחזיות!$B$4:$H$1000,7)</f>
        <v>2.2096100200000239E-2</v>
      </c>
      <c r="S308" s="134">
        <f t="shared" ref="S308:S371" si="308">R308/12</f>
        <v>1.8413416833333533E-3</v>
      </c>
      <c r="T308" s="237">
        <v>256</v>
      </c>
      <c r="U308" s="242">
        <f t="shared" si="248"/>
        <v>0</v>
      </c>
      <c r="V308" s="242">
        <f t="shared" si="47"/>
        <v>0</v>
      </c>
      <c r="W308" s="242">
        <f t="shared" ref="W308:W371" si="309">V308-X308</f>
        <v>0</v>
      </c>
      <c r="X308" s="242">
        <f t="shared" si="48"/>
        <v>0</v>
      </c>
      <c r="Y308" s="243">
        <f t="shared" si="249"/>
        <v>49536.076503111522</v>
      </c>
      <c r="Z308" s="245"/>
      <c r="AA308" s="240">
        <f>VLOOKUP(AC308,[2]תחזיות!$B$4:$H$1000,6)</f>
        <v>1.1816096363636491E-2</v>
      </c>
      <c r="AB308" s="134">
        <f t="shared" ref="AB308:AB371" si="310">AA308/12</f>
        <v>9.8467469696970748E-4</v>
      </c>
      <c r="AC308" s="237">
        <v>256</v>
      </c>
      <c r="AD308" s="242">
        <f t="shared" si="250"/>
        <v>0</v>
      </c>
      <c r="AE308" s="242">
        <f t="shared" si="51"/>
        <v>0</v>
      </c>
      <c r="AF308" s="242">
        <f t="shared" ref="AF308:AF371" si="311">AE308-AG308</f>
        <v>0</v>
      </c>
      <c r="AG308" s="242">
        <f t="shared" si="52"/>
        <v>0</v>
      </c>
      <c r="AH308" s="243">
        <f t="shared" si="251"/>
        <v>46342.141217469514</v>
      </c>
      <c r="AI308" s="245"/>
      <c r="AJ308" s="241">
        <f t="shared" si="297"/>
        <v>5.1319999999999998E-2</v>
      </c>
      <c r="AK308" s="241">
        <f t="shared" si="252"/>
        <v>4.2766666666666665E-3</v>
      </c>
      <c r="AL308" s="240">
        <f>VLOOKUP(AN308,[2]תחזיות!$B$4:$H$1000,5)</f>
        <v>1.299770600000014E-2</v>
      </c>
      <c r="AM308" s="134">
        <f t="shared" si="239"/>
        <v>1.0831421666666783E-3</v>
      </c>
      <c r="AN308" s="237">
        <v>256</v>
      </c>
      <c r="AO308" s="242">
        <f t="shared" si="253"/>
        <v>0</v>
      </c>
      <c r="AP308" s="242">
        <f t="shared" si="283"/>
        <v>0</v>
      </c>
      <c r="AQ308" s="242">
        <f t="shared" ref="AQ308:AQ371" si="312">AP308-AR308</f>
        <v>0</v>
      </c>
      <c r="AR308" s="242">
        <f t="shared" si="254"/>
        <v>0</v>
      </c>
      <c r="AS308" s="243">
        <f t="shared" si="255"/>
        <v>0</v>
      </c>
      <c r="AT308" s="244"/>
      <c r="AU308" s="241">
        <f t="shared" si="298"/>
        <v>5.7620000000000005E-2</v>
      </c>
      <c r="AV308" s="241">
        <f t="shared" si="256"/>
        <v>4.8016666666666668E-3</v>
      </c>
      <c r="AW308" s="240">
        <f>VLOOKUP(AY308,[2]תחזיות!$B$4:$H$1000,7)</f>
        <v>2.2096100200000239E-2</v>
      </c>
      <c r="AX308" s="134">
        <f t="shared" ref="AX308:AX371" si="313">AW308/12</f>
        <v>1.8413416833333533E-3</v>
      </c>
      <c r="AY308" s="237">
        <v>256</v>
      </c>
      <c r="AZ308" s="242">
        <f t="shared" si="257"/>
        <v>0</v>
      </c>
      <c r="BA308" s="242">
        <f t="shared" si="284"/>
        <v>0</v>
      </c>
      <c r="BB308" s="242">
        <f t="shared" ref="BB308:BB371" si="314">BA308-BC308</f>
        <v>0</v>
      </c>
      <c r="BC308" s="242">
        <f t="shared" si="258"/>
        <v>0</v>
      </c>
      <c r="BD308" s="243">
        <f t="shared" si="259"/>
        <v>0</v>
      </c>
      <c r="BE308" s="245"/>
      <c r="BF308" s="245"/>
      <c r="BG308" s="245"/>
      <c r="BH308" s="240">
        <f>VLOOKUP(BJ308,[2]תחזיות!$B$4:$H$1000,6)</f>
        <v>1.1816096363636491E-2</v>
      </c>
      <c r="BI308" s="134">
        <f t="shared" ref="BI308:BI371" si="315">BH308/12</f>
        <v>9.8467469696970748E-4</v>
      </c>
      <c r="BJ308" s="237">
        <v>256</v>
      </c>
      <c r="BK308" s="242">
        <f t="shared" si="260"/>
        <v>0</v>
      </c>
      <c r="BL308" s="242">
        <f t="shared" si="285"/>
        <v>0</v>
      </c>
      <c r="BM308" s="242">
        <f t="shared" ref="BM308:BM371" si="316">BL308-BN308</f>
        <v>0</v>
      </c>
      <c r="BN308" s="242">
        <f t="shared" si="65"/>
        <v>0</v>
      </c>
      <c r="BO308" s="243">
        <f t="shared" si="261"/>
        <v>0</v>
      </c>
      <c r="BP308" s="245"/>
      <c r="BQ308" s="246">
        <f>VLOOKUP(BT308,[2]תחזיות!$B$4:$E$1000,2)</f>
        <v>4.2198179999999912E-2</v>
      </c>
      <c r="BR308" s="134">
        <f t="shared" ref="BR308:BR371" si="317">(BQ308+$BS$43)/12</f>
        <v>3.0998483333333263E-3</v>
      </c>
      <c r="BS308" s="3">
        <f t="shared" si="262"/>
        <v>7758</v>
      </c>
      <c r="BT308" s="237">
        <v>256</v>
      </c>
      <c r="BU308" s="238">
        <f t="shared" si="263"/>
        <v>0</v>
      </c>
      <c r="BV308" s="238">
        <f t="shared" si="264"/>
        <v>0</v>
      </c>
      <c r="BW308" s="238">
        <f t="shared" ref="BW308:BW371" si="318">BV308-BX308</f>
        <v>0</v>
      </c>
      <c r="BX308" s="238">
        <f t="shared" ref="BX308:BX371" si="319">BU308*BR308</f>
        <v>0</v>
      </c>
      <c r="BY308" s="239">
        <f t="shared" si="265"/>
        <v>270766.58881793288</v>
      </c>
      <c r="CA308" s="246">
        <f>VLOOKUP(CD308,[2]תחזיות!$B$4:$E$1000,4)</f>
        <v>5.5701597599999889E-2</v>
      </c>
      <c r="CB308" s="134">
        <f t="shared" ref="CB308:CB371" si="320">(CA308+$CD$43)/12</f>
        <v>4.2251331333333243E-3</v>
      </c>
      <c r="CC308" s="3">
        <f t="shared" si="266"/>
        <v>7758</v>
      </c>
      <c r="CD308" s="237">
        <v>256</v>
      </c>
      <c r="CE308" s="238">
        <f t="shared" si="267"/>
        <v>0</v>
      </c>
      <c r="CF308" s="238">
        <f t="shared" si="268"/>
        <v>0</v>
      </c>
      <c r="CG308" s="238">
        <f t="shared" ref="CG308:CG371" si="321">CF308-CH308</f>
        <v>0</v>
      </c>
      <c r="CH308" s="238">
        <f t="shared" ref="CH308:CH371" si="322">CE308*CB308</f>
        <v>0</v>
      </c>
      <c r="CI308" s="239">
        <f t="shared" si="269"/>
        <v>290809.78716721246</v>
      </c>
      <c r="CJ308" s="1"/>
      <c r="CK308" s="246">
        <f>VLOOKUP(CN308,[2]תחזיות!$B$4:$E$1000,3)</f>
        <v>3.669406956521732E-2</v>
      </c>
      <c r="CL308" s="134">
        <f t="shared" ref="CL308:CL371" si="323">(CK308+$CD$43)/12</f>
        <v>2.6411724637681101E-3</v>
      </c>
      <c r="CM308" s="3">
        <f t="shared" si="270"/>
        <v>7758</v>
      </c>
      <c r="CN308" s="237">
        <v>256</v>
      </c>
      <c r="CO308" s="238">
        <f t="shared" si="271"/>
        <v>0</v>
      </c>
      <c r="CP308" s="238">
        <f t="shared" si="286"/>
        <v>0</v>
      </c>
      <c r="CQ308" s="238">
        <f t="shared" ref="CQ308:CQ371" si="324">CP308-CR308</f>
        <v>0</v>
      </c>
      <c r="CR308" s="238">
        <f t="shared" ref="CR308:CR371" si="325">CO308*CL308</f>
        <v>0</v>
      </c>
      <c r="CS308" s="239">
        <f t="shared" si="272"/>
        <v>263979.45736549201</v>
      </c>
      <c r="CT308" s="1"/>
      <c r="CU308" s="237">
        <v>256</v>
      </c>
      <c r="CV308" s="238">
        <f t="shared" si="294"/>
        <v>-2.332521456957719E-10</v>
      </c>
      <c r="CW308" s="238">
        <f t="shared" si="294"/>
        <v>-6.1813392067417364E-14</v>
      </c>
      <c r="CX308" s="238">
        <f t="shared" si="294"/>
        <v>4.7966940412608279E-13</v>
      </c>
      <c r="CY308" s="238">
        <f t="shared" si="294"/>
        <v>-5.4148279619350014E-13</v>
      </c>
      <c r="CZ308" s="238">
        <f t="shared" si="294"/>
        <v>921348.46831176477</v>
      </c>
      <c r="DB308" s="237">
        <v>256</v>
      </c>
      <c r="DC308" s="238">
        <f t="shared" si="295"/>
        <v>-2.3816451024363645E-10</v>
      </c>
      <c r="DD308" s="238">
        <f t="shared" si="295"/>
        <v>0</v>
      </c>
      <c r="DE308" s="238">
        <f t="shared" si="295"/>
        <v>5.4910150972838264E-13</v>
      </c>
      <c r="DF308" s="238">
        <f t="shared" si="295"/>
        <v>-5.4910150972838264E-13</v>
      </c>
      <c r="DG308" s="238">
        <f t="shared" si="295"/>
        <v>944233.29773330991</v>
      </c>
      <c r="DH308" s="247"/>
      <c r="DI308" s="237">
        <v>256</v>
      </c>
      <c r="DJ308" s="238">
        <f t="shared" si="296"/>
        <v>-2.3816451024363645E-10</v>
      </c>
      <c r="DK308" s="238">
        <f t="shared" si="296"/>
        <v>0</v>
      </c>
      <c r="DL308" s="238">
        <f t="shared" si="296"/>
        <v>5.4910150972838264E-13</v>
      </c>
      <c r="DM308" s="238">
        <f t="shared" si="296"/>
        <v>-5.4910150972838264E-13</v>
      </c>
      <c r="DN308" s="238">
        <f t="shared" si="296"/>
        <v>914209.03264594742</v>
      </c>
      <c r="DP308" s="3">
        <f t="shared" si="273"/>
        <v>7758</v>
      </c>
      <c r="DQ308" s="237">
        <v>256</v>
      </c>
      <c r="DR308" s="238">
        <f t="shared" si="274"/>
        <v>0</v>
      </c>
      <c r="DS308" s="238">
        <f t="shared" si="275"/>
        <v>0</v>
      </c>
      <c r="DT308" s="238">
        <f t="shared" ref="DT308:DT371" si="326">DS308-DU308</f>
        <v>0</v>
      </c>
      <c r="DU308" s="238">
        <f t="shared" si="276"/>
        <v>0</v>
      </c>
      <c r="DV308" s="239">
        <f t="shared" si="287"/>
        <v>0</v>
      </c>
      <c r="DX308" s="241">
        <f t="shared" si="299"/>
        <v>5.8599999999999999E-2</v>
      </c>
      <c r="DY308" s="241">
        <f t="shared" si="277"/>
        <v>4.8833333333333333E-3</v>
      </c>
      <c r="DZ308" s="237">
        <v>256</v>
      </c>
      <c r="EA308" s="242">
        <f t="shared" si="288"/>
        <v>0</v>
      </c>
      <c r="EB308" s="242">
        <f t="shared" si="289"/>
        <v>0</v>
      </c>
      <c r="EC308" s="242">
        <f t="shared" ref="EC308:EC371" si="327">EB308-ED308</f>
        <v>0</v>
      </c>
      <c r="ED308" s="242">
        <f t="shared" si="240"/>
        <v>0</v>
      </c>
      <c r="EE308" s="243">
        <f t="shared" si="278"/>
        <v>0</v>
      </c>
      <c r="EF308" s="248"/>
      <c r="EG308" s="241">
        <f t="shared" si="300"/>
        <v>6.4599999999999991E-2</v>
      </c>
      <c r="EH308" s="241">
        <f t="shared" si="279"/>
        <v>5.3833333333333329E-3</v>
      </c>
      <c r="EI308" s="237">
        <v>256</v>
      </c>
      <c r="EJ308" s="242">
        <f t="shared" si="290"/>
        <v>0</v>
      </c>
      <c r="EK308" s="242">
        <f t="shared" si="291"/>
        <v>0</v>
      </c>
      <c r="EL308" s="242">
        <f t="shared" ref="EL308:EL371" si="328">EK308-EM308</f>
        <v>0</v>
      </c>
      <c r="EM308" s="242">
        <f t="shared" si="241"/>
        <v>0</v>
      </c>
      <c r="EN308" s="243">
        <f t="shared" si="280"/>
        <v>0</v>
      </c>
      <c r="EO308" s="248"/>
      <c r="EP308" s="241">
        <f t="shared" si="301"/>
        <v>3.4599999999999999E-2</v>
      </c>
      <c r="EQ308" s="241">
        <f t="shared" si="281"/>
        <v>2.8833333333333332E-3</v>
      </c>
      <c r="ER308" s="237">
        <v>256</v>
      </c>
      <c r="ES308" s="242">
        <f t="shared" si="292"/>
        <v>0</v>
      </c>
      <c r="ET308" s="242">
        <f t="shared" si="293"/>
        <v>0</v>
      </c>
      <c r="EU308" s="242">
        <f t="shared" ref="EU308:EU371" si="329">ET308-EV308</f>
        <v>0</v>
      </c>
      <c r="EV308" s="242">
        <f t="shared" si="242"/>
        <v>0</v>
      </c>
      <c r="EW308" s="243">
        <f t="shared" si="282"/>
        <v>0</v>
      </c>
    </row>
    <row r="309" spans="1:153" ht="14.25" customHeight="1" thickBot="1" x14ac:dyDescent="0.25">
      <c r="A309" s="3">
        <f t="shared" si="243"/>
        <v>7789</v>
      </c>
      <c r="B309" s="237">
        <v>257</v>
      </c>
      <c r="C309" s="238">
        <f t="shared" si="244"/>
        <v>-2.3871361175336482E-10</v>
      </c>
      <c r="D309" s="238">
        <f t="shared" si="302"/>
        <v>0</v>
      </c>
      <c r="E309" s="238">
        <f t="shared" si="303"/>
        <v>5.5036749376470081E-13</v>
      </c>
      <c r="F309" s="238">
        <f t="shared" si="304"/>
        <v>-5.5036749376470081E-13</v>
      </c>
      <c r="G309" s="239">
        <f t="shared" si="245"/>
        <v>603887.43406298594</v>
      </c>
      <c r="I309" s="240">
        <f>VLOOKUP(K309,[2]תחזיות!$B$4:$H$1000,5)</f>
        <v>1.2997724500000141E-2</v>
      </c>
      <c r="J309" s="134">
        <f t="shared" si="305"/>
        <v>1.0831437083333451E-3</v>
      </c>
      <c r="K309" s="237">
        <v>257</v>
      </c>
      <c r="L309" s="242">
        <f t="shared" si="246"/>
        <v>4.9871926551682295E-12</v>
      </c>
      <c r="M309" s="242">
        <f t="shared" ref="M309:M372" si="330">IF(K308=$K$42,0,(PMT($K$44,$K$42-K308,L309))*-1)</f>
        <v>-6.1880344854125929E-14</v>
      </c>
      <c r="N309" s="242">
        <f t="shared" si="306"/>
        <v>-6.9615111240613684E-14</v>
      </c>
      <c r="O309" s="242">
        <f t="shared" si="307"/>
        <v>7.7347663864877585E-15</v>
      </c>
      <c r="P309" s="243">
        <f t="shared" si="247"/>
        <v>46694.445430845924</v>
      </c>
      <c r="Q309" s="244"/>
      <c r="R309" s="240">
        <f>VLOOKUP(T309,[2]תחזיות!$B$4:$H$1000,7)</f>
        <v>2.2096131650000239E-2</v>
      </c>
      <c r="S309" s="134">
        <f t="shared" si="308"/>
        <v>1.8413443041666866E-3</v>
      </c>
      <c r="T309" s="237">
        <v>257</v>
      </c>
      <c r="U309" s="242">
        <f t="shared" si="248"/>
        <v>0</v>
      </c>
      <c r="V309" s="242">
        <f t="shared" ref="V309:V372" si="331">IF(T308=$K$42,0,(PMT($K$44,$K$42-T308,U309))*-1)</f>
        <v>0</v>
      </c>
      <c r="W309" s="242">
        <f t="shared" si="309"/>
        <v>0</v>
      </c>
      <c r="X309" s="242">
        <f t="shared" ref="X309:X372" si="332">U309*$K$44</f>
        <v>0</v>
      </c>
      <c r="Y309" s="243">
        <f t="shared" si="249"/>
        <v>49536.076503111522</v>
      </c>
      <c r="Z309" s="245"/>
      <c r="AA309" s="240">
        <f>VLOOKUP(AC309,[2]תחזיות!$B$4:$H$1000,6)</f>
        <v>1.1816113181818308E-2</v>
      </c>
      <c r="AB309" s="134">
        <f t="shared" si="310"/>
        <v>9.8467609848485902E-4</v>
      </c>
      <c r="AC309" s="237">
        <v>257</v>
      </c>
      <c r="AD309" s="242">
        <f t="shared" si="250"/>
        <v>0</v>
      </c>
      <c r="AE309" s="242">
        <f t="shared" ref="AE309:AE372" si="333">IF(AC308=$K$42,0,(PMT($K$44,$K$42-AC308,AD309))*-1)</f>
        <v>0</v>
      </c>
      <c r="AF309" s="242">
        <f t="shared" si="311"/>
        <v>0</v>
      </c>
      <c r="AG309" s="242">
        <f t="shared" ref="AG309:AG372" si="334">AD309*$K$44</f>
        <v>0</v>
      </c>
      <c r="AH309" s="243">
        <f t="shared" si="251"/>
        <v>46342.141217469514</v>
      </c>
      <c r="AI309" s="245"/>
      <c r="AJ309" s="241">
        <f t="shared" si="297"/>
        <v>5.1319999999999998E-2</v>
      </c>
      <c r="AK309" s="241">
        <f t="shared" si="252"/>
        <v>4.2766666666666665E-3</v>
      </c>
      <c r="AL309" s="240">
        <f>VLOOKUP(AN309,[2]תחזיות!$B$4:$H$1000,5)</f>
        <v>1.2997724500000141E-2</v>
      </c>
      <c r="AM309" s="134">
        <f t="shared" ref="AM309:AM372" si="335">AL309/12</f>
        <v>1.0831437083333451E-3</v>
      </c>
      <c r="AN309" s="237">
        <v>257</v>
      </c>
      <c r="AO309" s="242">
        <f t="shared" si="253"/>
        <v>0</v>
      </c>
      <c r="AP309" s="242">
        <f t="shared" si="283"/>
        <v>0</v>
      </c>
      <c r="AQ309" s="242">
        <f t="shared" si="312"/>
        <v>0</v>
      </c>
      <c r="AR309" s="242">
        <f t="shared" si="254"/>
        <v>0</v>
      </c>
      <c r="AS309" s="243">
        <f t="shared" si="255"/>
        <v>0</v>
      </c>
      <c r="AT309" s="244"/>
      <c r="AU309" s="241">
        <f t="shared" si="298"/>
        <v>5.7620000000000005E-2</v>
      </c>
      <c r="AV309" s="241">
        <f t="shared" si="256"/>
        <v>4.8016666666666668E-3</v>
      </c>
      <c r="AW309" s="240">
        <f>VLOOKUP(AY309,[2]תחזיות!$B$4:$H$1000,7)</f>
        <v>2.2096131650000239E-2</v>
      </c>
      <c r="AX309" s="134">
        <f t="shared" si="313"/>
        <v>1.8413443041666866E-3</v>
      </c>
      <c r="AY309" s="237">
        <v>257</v>
      </c>
      <c r="AZ309" s="242">
        <f t="shared" si="257"/>
        <v>0</v>
      </c>
      <c r="BA309" s="242">
        <f t="shared" si="284"/>
        <v>0</v>
      </c>
      <c r="BB309" s="242">
        <f t="shared" si="314"/>
        <v>0</v>
      </c>
      <c r="BC309" s="242">
        <f t="shared" si="258"/>
        <v>0</v>
      </c>
      <c r="BD309" s="243">
        <f t="shared" si="259"/>
        <v>0</v>
      </c>
      <c r="BE309" s="245"/>
      <c r="BF309" s="245"/>
      <c r="BG309" s="245"/>
      <c r="BH309" s="240">
        <f>VLOOKUP(BJ309,[2]תחזיות!$B$4:$H$1000,6)</f>
        <v>1.1816113181818308E-2</v>
      </c>
      <c r="BI309" s="134">
        <f t="shared" si="315"/>
        <v>9.8467609848485902E-4</v>
      </c>
      <c r="BJ309" s="237">
        <v>257</v>
      </c>
      <c r="BK309" s="242">
        <f t="shared" si="260"/>
        <v>0</v>
      </c>
      <c r="BL309" s="242">
        <f t="shared" si="285"/>
        <v>0</v>
      </c>
      <c r="BM309" s="242">
        <f t="shared" si="316"/>
        <v>0</v>
      </c>
      <c r="BN309" s="242">
        <f t="shared" ref="BN309:BN372" si="336">BK309*$K$44</f>
        <v>0</v>
      </c>
      <c r="BO309" s="243">
        <f t="shared" si="261"/>
        <v>0</v>
      </c>
      <c r="BP309" s="245"/>
      <c r="BQ309" s="246">
        <f>VLOOKUP(BT309,[2]תחזיות!$B$4:$E$1000,2)</f>
        <v>4.2226479999999914E-2</v>
      </c>
      <c r="BR309" s="134">
        <f t="shared" si="317"/>
        <v>3.1022066666666595E-3</v>
      </c>
      <c r="BS309" s="3">
        <f t="shared" si="262"/>
        <v>7789</v>
      </c>
      <c r="BT309" s="237">
        <v>257</v>
      </c>
      <c r="BU309" s="238">
        <f t="shared" si="263"/>
        <v>0</v>
      </c>
      <c r="BV309" s="238">
        <f t="shared" si="264"/>
        <v>0</v>
      </c>
      <c r="BW309" s="238">
        <f t="shared" si="318"/>
        <v>0</v>
      </c>
      <c r="BX309" s="238">
        <f t="shared" si="319"/>
        <v>0</v>
      </c>
      <c r="BY309" s="239">
        <f t="shared" si="265"/>
        <v>270766.58881793288</v>
      </c>
      <c r="CA309" s="246">
        <f>VLOOKUP(CD309,[2]תחזיות!$B$4:$E$1000,4)</f>
        <v>5.5738953599999891E-2</v>
      </c>
      <c r="CB309" s="134">
        <f t="shared" si="320"/>
        <v>4.2282461333333242E-3</v>
      </c>
      <c r="CC309" s="3">
        <f t="shared" si="266"/>
        <v>7789</v>
      </c>
      <c r="CD309" s="237">
        <v>257</v>
      </c>
      <c r="CE309" s="238">
        <f t="shared" si="267"/>
        <v>0</v>
      </c>
      <c r="CF309" s="238">
        <f t="shared" si="268"/>
        <v>0</v>
      </c>
      <c r="CG309" s="238">
        <f t="shared" si="321"/>
        <v>0</v>
      </c>
      <c r="CH309" s="238">
        <f t="shared" si="322"/>
        <v>0</v>
      </c>
      <c r="CI309" s="239">
        <f t="shared" si="269"/>
        <v>290809.78716721246</v>
      </c>
      <c r="CJ309" s="1"/>
      <c r="CK309" s="246">
        <f>VLOOKUP(CN309,[2]תחזיות!$B$4:$E$1000,3)</f>
        <v>3.671867826086949E-2</v>
      </c>
      <c r="CL309" s="134">
        <f t="shared" si="323"/>
        <v>2.6432231884057911E-3</v>
      </c>
      <c r="CM309" s="3">
        <f t="shared" si="270"/>
        <v>7789</v>
      </c>
      <c r="CN309" s="237">
        <v>257</v>
      </c>
      <c r="CO309" s="238">
        <f t="shared" si="271"/>
        <v>0</v>
      </c>
      <c r="CP309" s="238">
        <f t="shared" si="286"/>
        <v>0</v>
      </c>
      <c r="CQ309" s="238">
        <f t="shared" si="324"/>
        <v>0</v>
      </c>
      <c r="CR309" s="238">
        <f t="shared" si="325"/>
        <v>0</v>
      </c>
      <c r="CS309" s="239">
        <f t="shared" si="272"/>
        <v>263979.45736549201</v>
      </c>
      <c r="CT309" s="1"/>
      <c r="CU309" s="237">
        <v>257</v>
      </c>
      <c r="CV309" s="238">
        <f t="shared" si="294"/>
        <v>-2.3372641909819659E-10</v>
      </c>
      <c r="CW309" s="238">
        <f t="shared" si="294"/>
        <v>-6.1880344854125929E-14</v>
      </c>
      <c r="CX309" s="238">
        <f t="shared" si="294"/>
        <v>4.8075238252408716E-13</v>
      </c>
      <c r="CY309" s="238">
        <f t="shared" si="294"/>
        <v>-5.4263272737821306E-13</v>
      </c>
      <c r="CZ309" s="238">
        <f t="shared" si="294"/>
        <v>921348.46831176477</v>
      </c>
      <c r="DB309" s="237">
        <v>257</v>
      </c>
      <c r="DC309" s="238">
        <f t="shared" si="295"/>
        <v>-2.3871361175336482E-10</v>
      </c>
      <c r="DD309" s="238">
        <f t="shared" si="295"/>
        <v>0</v>
      </c>
      <c r="DE309" s="238">
        <f t="shared" si="295"/>
        <v>5.5036749376470081E-13</v>
      </c>
      <c r="DF309" s="238">
        <f t="shared" si="295"/>
        <v>-5.5036749376470081E-13</v>
      </c>
      <c r="DG309" s="238">
        <f t="shared" si="295"/>
        <v>944233.29773330991</v>
      </c>
      <c r="DH309" s="247"/>
      <c r="DI309" s="237">
        <v>257</v>
      </c>
      <c r="DJ309" s="238">
        <f t="shared" si="296"/>
        <v>-2.3871361175336482E-10</v>
      </c>
      <c r="DK309" s="238">
        <f t="shared" si="296"/>
        <v>0</v>
      </c>
      <c r="DL309" s="238">
        <f t="shared" si="296"/>
        <v>5.5036749376470081E-13</v>
      </c>
      <c r="DM309" s="238">
        <f t="shared" si="296"/>
        <v>-5.5036749376470081E-13</v>
      </c>
      <c r="DN309" s="238">
        <f t="shared" si="296"/>
        <v>914209.03264594742</v>
      </c>
      <c r="DP309" s="3">
        <f t="shared" si="273"/>
        <v>7789</v>
      </c>
      <c r="DQ309" s="237">
        <v>257</v>
      </c>
      <c r="DR309" s="238">
        <f t="shared" si="274"/>
        <v>0</v>
      </c>
      <c r="DS309" s="238">
        <f t="shared" si="275"/>
        <v>0</v>
      </c>
      <c r="DT309" s="238">
        <f t="shared" si="326"/>
        <v>0</v>
      </c>
      <c r="DU309" s="238">
        <f t="shared" si="276"/>
        <v>0</v>
      </c>
      <c r="DV309" s="239">
        <f t="shared" si="287"/>
        <v>0</v>
      </c>
      <c r="DX309" s="241">
        <f t="shared" si="299"/>
        <v>5.8599999999999999E-2</v>
      </c>
      <c r="DY309" s="241">
        <f t="shared" si="277"/>
        <v>4.8833333333333333E-3</v>
      </c>
      <c r="DZ309" s="237">
        <v>257</v>
      </c>
      <c r="EA309" s="242">
        <f t="shared" si="288"/>
        <v>0</v>
      </c>
      <c r="EB309" s="242">
        <f t="shared" si="289"/>
        <v>0</v>
      </c>
      <c r="EC309" s="242">
        <f t="shared" si="327"/>
        <v>0</v>
      </c>
      <c r="ED309" s="242">
        <f t="shared" ref="ED309:ED372" si="337">EA309*DY309</f>
        <v>0</v>
      </c>
      <c r="EE309" s="243">
        <f t="shared" si="278"/>
        <v>0</v>
      </c>
      <c r="EF309" s="248"/>
      <c r="EG309" s="241">
        <f t="shared" si="300"/>
        <v>6.4599999999999991E-2</v>
      </c>
      <c r="EH309" s="241">
        <f t="shared" si="279"/>
        <v>5.3833333333333329E-3</v>
      </c>
      <c r="EI309" s="237">
        <v>257</v>
      </c>
      <c r="EJ309" s="242">
        <f t="shared" si="290"/>
        <v>0</v>
      </c>
      <c r="EK309" s="242">
        <f t="shared" si="291"/>
        <v>0</v>
      </c>
      <c r="EL309" s="242">
        <f t="shared" si="328"/>
        <v>0</v>
      </c>
      <c r="EM309" s="242">
        <f t="shared" ref="EM309:EM372" si="338">EJ309*EH309</f>
        <v>0</v>
      </c>
      <c r="EN309" s="243">
        <f t="shared" si="280"/>
        <v>0</v>
      </c>
      <c r="EO309" s="248"/>
      <c r="EP309" s="241">
        <f t="shared" si="301"/>
        <v>3.4599999999999999E-2</v>
      </c>
      <c r="EQ309" s="241">
        <f t="shared" si="281"/>
        <v>2.8833333333333332E-3</v>
      </c>
      <c r="ER309" s="237">
        <v>257</v>
      </c>
      <c r="ES309" s="242">
        <f t="shared" si="292"/>
        <v>0</v>
      </c>
      <c r="ET309" s="242">
        <f t="shared" si="293"/>
        <v>0</v>
      </c>
      <c r="EU309" s="242">
        <f t="shared" si="329"/>
        <v>0</v>
      </c>
      <c r="EV309" s="242">
        <f t="shared" ref="EV309:EV372" si="339">ES309*EQ309</f>
        <v>0</v>
      </c>
      <c r="EW309" s="243">
        <f t="shared" si="282"/>
        <v>0</v>
      </c>
    </row>
    <row r="310" spans="1:153" ht="14.25" customHeight="1" thickBot="1" x14ac:dyDescent="0.25">
      <c r="A310" s="3">
        <f t="shared" ref="A310:A373" si="340">EDATE(A309,1)</f>
        <v>7819</v>
      </c>
      <c r="B310" s="237">
        <v>258</v>
      </c>
      <c r="C310" s="238">
        <f t="shared" ref="C310:C373" si="341">C309-E309</f>
        <v>-2.3926397924712953E-10</v>
      </c>
      <c r="D310" s="238">
        <f t="shared" si="302"/>
        <v>0</v>
      </c>
      <c r="E310" s="238">
        <f t="shared" si="303"/>
        <v>5.5163639659754724E-13</v>
      </c>
      <c r="F310" s="238">
        <f t="shared" si="304"/>
        <v>-5.5163639659754724E-13</v>
      </c>
      <c r="G310" s="239">
        <f t="shared" ref="G310:G373" si="342">IF(C310&gt;0,G309+D310,G309)</f>
        <v>603887.43406298594</v>
      </c>
      <c r="I310" s="240">
        <f>VLOOKUP(K310,[2]תחזיות!$B$4:$H$1000,5)</f>
        <v>1.2997743000000141E-2</v>
      </c>
      <c r="J310" s="134">
        <f t="shared" si="305"/>
        <v>1.0831452500000118E-3</v>
      </c>
      <c r="K310" s="237">
        <v>258</v>
      </c>
      <c r="L310" s="242">
        <f t="shared" ref="L310:L373" si="343">(L309-N309)*(1+J310)</f>
        <v>5.0622850237211915E-12</v>
      </c>
      <c r="M310" s="242">
        <f t="shared" si="330"/>
        <v>-6.194737025572303E-14</v>
      </c>
      <c r="N310" s="242">
        <f t="shared" si="306"/>
        <v>-6.9798599343438758E-14</v>
      </c>
      <c r="O310" s="242">
        <f t="shared" si="307"/>
        <v>7.8512290877157323E-15</v>
      </c>
      <c r="P310" s="243">
        <f t="shared" ref="P310:P373" si="344">IF(L310&gt;0,P309+M310,P309)</f>
        <v>46694.445430845924</v>
      </c>
      <c r="Q310" s="244"/>
      <c r="R310" s="240">
        <f>VLOOKUP(T310,[2]תחזיות!$B$4:$H$1000,7)</f>
        <v>2.2096163100000239E-2</v>
      </c>
      <c r="S310" s="134">
        <f t="shared" si="308"/>
        <v>1.8413469250000199E-3</v>
      </c>
      <c r="T310" s="237">
        <v>258</v>
      </c>
      <c r="U310" s="242">
        <f t="shared" ref="U310:U373" si="345">(U309-W309)*(1+S310)</f>
        <v>0</v>
      </c>
      <c r="V310" s="242">
        <f t="shared" si="331"/>
        <v>0</v>
      </c>
      <c r="W310" s="242">
        <f t="shared" si="309"/>
        <v>0</v>
      </c>
      <c r="X310" s="242">
        <f t="shared" si="332"/>
        <v>0</v>
      </c>
      <c r="Y310" s="243">
        <f t="shared" ref="Y310:Y373" si="346">IF(U310&gt;0,Y309+V310,Y309)</f>
        <v>49536.076503111522</v>
      </c>
      <c r="Z310" s="245"/>
      <c r="AA310" s="240">
        <f>VLOOKUP(AC310,[2]תחזיות!$B$4:$H$1000,6)</f>
        <v>1.1816130000000128E-2</v>
      </c>
      <c r="AB310" s="134">
        <f t="shared" si="310"/>
        <v>9.8467750000001057E-4</v>
      </c>
      <c r="AC310" s="237">
        <v>258</v>
      </c>
      <c r="AD310" s="242">
        <f t="shared" ref="AD310:AD373" si="347">(AD309-AF309)*(1+AB310)</f>
        <v>0</v>
      </c>
      <c r="AE310" s="242">
        <f t="shared" si="333"/>
        <v>0</v>
      </c>
      <c r="AF310" s="242">
        <f t="shared" si="311"/>
        <v>0</v>
      </c>
      <c r="AG310" s="242">
        <f t="shared" si="334"/>
        <v>0</v>
      </c>
      <c r="AH310" s="243">
        <f t="shared" ref="AH310:AH373" si="348">IF(AD310&gt;0,AH309+AE310,AH309)</f>
        <v>46342.141217469514</v>
      </c>
      <c r="AI310" s="245"/>
      <c r="AJ310" s="241">
        <f t="shared" si="297"/>
        <v>5.1319999999999998E-2</v>
      </c>
      <c r="AK310" s="241">
        <f t="shared" ref="AK310:AK373" si="349">AJ310/12</f>
        <v>4.2766666666666665E-3</v>
      </c>
      <c r="AL310" s="240">
        <f>VLOOKUP(AN310,[2]תחזיות!$B$4:$H$1000,5)</f>
        <v>1.2997743000000141E-2</v>
      </c>
      <c r="AM310" s="134">
        <f t="shared" si="335"/>
        <v>1.0831452500000118E-3</v>
      </c>
      <c r="AN310" s="237">
        <v>258</v>
      </c>
      <c r="AO310" s="242">
        <f t="shared" ref="AO310:AO373" si="350">(AO309-AQ309)*(1+AM310)</f>
        <v>0</v>
      </c>
      <c r="AP310" s="242">
        <f t="shared" si="283"/>
        <v>0</v>
      </c>
      <c r="AQ310" s="242">
        <f t="shared" si="312"/>
        <v>0</v>
      </c>
      <c r="AR310" s="242">
        <f t="shared" ref="AR310:AR373" si="351">AO310*AK310</f>
        <v>0</v>
      </c>
      <c r="AS310" s="243">
        <f t="shared" ref="AS310:AS373" si="352">IF(AO310&gt;0,AS309+AP310,AS309)</f>
        <v>0</v>
      </c>
      <c r="AT310" s="244"/>
      <c r="AU310" s="241">
        <f t="shared" si="298"/>
        <v>5.7620000000000005E-2</v>
      </c>
      <c r="AV310" s="241">
        <f t="shared" ref="AV310:AV373" si="353">AU310/12</f>
        <v>4.8016666666666668E-3</v>
      </c>
      <c r="AW310" s="240">
        <f>VLOOKUP(AY310,[2]תחזיות!$B$4:$H$1000,7)</f>
        <v>2.2096163100000239E-2</v>
      </c>
      <c r="AX310" s="134">
        <f t="shared" si="313"/>
        <v>1.8413469250000199E-3</v>
      </c>
      <c r="AY310" s="237">
        <v>258</v>
      </c>
      <c r="AZ310" s="242">
        <f t="shared" ref="AZ310:AZ373" si="354">(AZ309-BB309)*(1+AX310)</f>
        <v>0</v>
      </c>
      <c r="BA310" s="242">
        <f t="shared" si="284"/>
        <v>0</v>
      </c>
      <c r="BB310" s="242">
        <f t="shared" si="314"/>
        <v>0</v>
      </c>
      <c r="BC310" s="242">
        <f t="shared" ref="BC310:BC373" si="355">AZ310*AV310</f>
        <v>0</v>
      </c>
      <c r="BD310" s="243">
        <f t="shared" ref="BD310:BD373" si="356">IF(AZ310&gt;0,BD309+BA310,BD309)</f>
        <v>0</v>
      </c>
      <c r="BE310" s="245"/>
      <c r="BF310" s="245"/>
      <c r="BG310" s="245"/>
      <c r="BH310" s="240">
        <f>VLOOKUP(BJ310,[2]תחזיות!$B$4:$H$1000,6)</f>
        <v>1.1816130000000128E-2</v>
      </c>
      <c r="BI310" s="134">
        <f t="shared" si="315"/>
        <v>9.8467750000001057E-4</v>
      </c>
      <c r="BJ310" s="237">
        <v>258</v>
      </c>
      <c r="BK310" s="242">
        <f t="shared" ref="BK310:BK373" si="357">(BK309-BM309)*(1+BI310)</f>
        <v>0</v>
      </c>
      <c r="BL310" s="242">
        <f t="shared" si="285"/>
        <v>0</v>
      </c>
      <c r="BM310" s="242">
        <f t="shared" si="316"/>
        <v>0</v>
      </c>
      <c r="BN310" s="242">
        <f t="shared" si="336"/>
        <v>0</v>
      </c>
      <c r="BO310" s="243">
        <f t="shared" ref="BO310:BO373" si="358">IF(BK310&gt;0,BO309+BL310,BO309)</f>
        <v>0</v>
      </c>
      <c r="BP310" s="245"/>
      <c r="BQ310" s="246">
        <f>VLOOKUP(BT310,[2]תחזיות!$B$4:$E$1000,2)</f>
        <v>4.2254779999999915E-2</v>
      </c>
      <c r="BR310" s="134">
        <f t="shared" si="317"/>
        <v>3.1045649999999932E-3</v>
      </c>
      <c r="BS310" s="3">
        <f t="shared" ref="BS310:BS373" si="359">EDATE(A309,1)</f>
        <v>7819</v>
      </c>
      <c r="BT310" s="237">
        <v>258</v>
      </c>
      <c r="BU310" s="238">
        <f t="shared" ref="BU310:BU373" si="360">BU309-BW309</f>
        <v>0</v>
      </c>
      <c r="BV310" s="238">
        <f t="shared" ref="BV310:BV373" si="361">IF(BU310&lt;=0,0,(PMT(BR310,$BS$42-BT309,BU310))*-1)</f>
        <v>0</v>
      </c>
      <c r="BW310" s="238">
        <f t="shared" si="318"/>
        <v>0</v>
      </c>
      <c r="BX310" s="238">
        <f t="shared" si="319"/>
        <v>0</v>
      </c>
      <c r="BY310" s="239">
        <f t="shared" ref="BY310:BY373" si="362">BY309+BV310</f>
        <v>270766.58881793288</v>
      </c>
      <c r="CA310" s="246">
        <f>VLOOKUP(CD310,[2]תחזיות!$B$4:$E$1000,4)</f>
        <v>5.5776309599999893E-2</v>
      </c>
      <c r="CB310" s="134">
        <f t="shared" si="320"/>
        <v>4.2313591333333249E-3</v>
      </c>
      <c r="CC310" s="3">
        <f t="shared" ref="CC310:CC373" si="363">EDATE(A309,1)</f>
        <v>7819</v>
      </c>
      <c r="CD310" s="237">
        <v>258</v>
      </c>
      <c r="CE310" s="238">
        <f t="shared" ref="CE310:CE373" si="364">CE309-CG309</f>
        <v>0</v>
      </c>
      <c r="CF310" s="238">
        <f t="shared" ref="CF310:CF373" si="365">IF(CE310&lt;=0,0,(PMT(CB310,$CD$42-CD309,CE310))*-1)</f>
        <v>0</v>
      </c>
      <c r="CG310" s="238">
        <f t="shared" si="321"/>
        <v>0</v>
      </c>
      <c r="CH310" s="238">
        <f t="shared" si="322"/>
        <v>0</v>
      </c>
      <c r="CI310" s="239">
        <f t="shared" ref="CI310:CI373" si="366">CI309+CF310</f>
        <v>290809.78716721246</v>
      </c>
      <c r="CJ310" s="1"/>
      <c r="CK310" s="246">
        <f>VLOOKUP(CN310,[2]תחזיות!$B$4:$E$1000,3)</f>
        <v>3.6743286956521667E-2</v>
      </c>
      <c r="CL310" s="134">
        <f t="shared" si="323"/>
        <v>2.6452739130434725E-3</v>
      </c>
      <c r="CM310" s="3">
        <f t="shared" ref="CM310:CM373" si="367">CC310</f>
        <v>7819</v>
      </c>
      <c r="CN310" s="237">
        <v>258</v>
      </c>
      <c r="CO310" s="238">
        <f t="shared" ref="CO310:CO373" si="368">CO309-CQ309</f>
        <v>0</v>
      </c>
      <c r="CP310" s="238">
        <f t="shared" si="286"/>
        <v>0</v>
      </c>
      <c r="CQ310" s="238">
        <f t="shared" si="324"/>
        <v>0</v>
      </c>
      <c r="CR310" s="238">
        <f t="shared" si="325"/>
        <v>0</v>
      </c>
      <c r="CS310" s="239">
        <f t="shared" ref="CS310:CS373" si="369">CS309+CP310</f>
        <v>263979.45736549201</v>
      </c>
      <c r="CT310" s="1"/>
      <c r="CU310" s="237">
        <v>258</v>
      </c>
      <c r="CV310" s="238">
        <f t="shared" si="294"/>
        <v>-2.3420169422340834E-10</v>
      </c>
      <c r="CW310" s="238">
        <f t="shared" si="294"/>
        <v>-6.194737025572303E-14</v>
      </c>
      <c r="CX310" s="238">
        <f t="shared" si="294"/>
        <v>4.8183779725410846E-13</v>
      </c>
      <c r="CY310" s="238">
        <f t="shared" si="294"/>
        <v>-5.4378516750983148E-13</v>
      </c>
      <c r="CZ310" s="238">
        <f t="shared" si="294"/>
        <v>921348.46831176477</v>
      </c>
      <c r="DB310" s="237">
        <v>258</v>
      </c>
      <c r="DC310" s="238">
        <f t="shared" si="295"/>
        <v>-2.3926397924712953E-10</v>
      </c>
      <c r="DD310" s="238">
        <f t="shared" si="295"/>
        <v>0</v>
      </c>
      <c r="DE310" s="238">
        <f t="shared" si="295"/>
        <v>5.5163639659754724E-13</v>
      </c>
      <c r="DF310" s="238">
        <f t="shared" si="295"/>
        <v>-5.5163639659754724E-13</v>
      </c>
      <c r="DG310" s="238">
        <f t="shared" si="295"/>
        <v>944233.29773330991</v>
      </c>
      <c r="DH310" s="247"/>
      <c r="DI310" s="237">
        <v>258</v>
      </c>
      <c r="DJ310" s="238">
        <f t="shared" si="296"/>
        <v>-2.3926397924712953E-10</v>
      </c>
      <c r="DK310" s="238">
        <f t="shared" si="296"/>
        <v>0</v>
      </c>
      <c r="DL310" s="238">
        <f t="shared" si="296"/>
        <v>5.5163639659754724E-13</v>
      </c>
      <c r="DM310" s="238">
        <f t="shared" si="296"/>
        <v>-5.5163639659754724E-13</v>
      </c>
      <c r="DN310" s="238">
        <f t="shared" si="296"/>
        <v>914209.03264594742</v>
      </c>
      <c r="DP310" s="3">
        <f t="shared" ref="DP310:DP373" si="370">EDATE(DP309,1)</f>
        <v>7819</v>
      </c>
      <c r="DQ310" s="237">
        <v>258</v>
      </c>
      <c r="DR310" s="238">
        <f t="shared" ref="DR310:DR373" si="371">DR309-DT309</f>
        <v>0</v>
      </c>
      <c r="DS310" s="238">
        <f t="shared" ref="DS310:DS373" si="372">IF(DR310&lt;=0,0,$DR$48)</f>
        <v>0</v>
      </c>
      <c r="DT310" s="238">
        <f t="shared" si="326"/>
        <v>0</v>
      </c>
      <c r="DU310" s="238">
        <f t="shared" ref="DU310:DU373" si="373">DR310*$DR$44</f>
        <v>0</v>
      </c>
      <c r="DV310" s="239">
        <f t="shared" si="287"/>
        <v>0</v>
      </c>
      <c r="DX310" s="241">
        <f t="shared" si="299"/>
        <v>5.8599999999999999E-2</v>
      </c>
      <c r="DY310" s="241">
        <f t="shared" ref="DY310:DY373" si="374">DX310/12</f>
        <v>4.8833333333333333E-3</v>
      </c>
      <c r="DZ310" s="237">
        <v>258</v>
      </c>
      <c r="EA310" s="242">
        <f t="shared" si="288"/>
        <v>0</v>
      </c>
      <c r="EB310" s="242">
        <f t="shared" si="289"/>
        <v>0</v>
      </c>
      <c r="EC310" s="242">
        <f t="shared" si="327"/>
        <v>0</v>
      </c>
      <c r="ED310" s="242">
        <f t="shared" si="337"/>
        <v>0</v>
      </c>
      <c r="EE310" s="243">
        <f t="shared" ref="EE310:EE373" si="375">IF(EA310&gt;0,EE309+EB310,EE309)</f>
        <v>0</v>
      </c>
      <c r="EF310" s="248"/>
      <c r="EG310" s="241">
        <f t="shared" si="300"/>
        <v>6.4599999999999991E-2</v>
      </c>
      <c r="EH310" s="241">
        <f t="shared" ref="EH310:EH373" si="376">EG310/12</f>
        <v>5.3833333333333329E-3</v>
      </c>
      <c r="EI310" s="237">
        <v>258</v>
      </c>
      <c r="EJ310" s="242">
        <f t="shared" si="290"/>
        <v>0</v>
      </c>
      <c r="EK310" s="242">
        <f t="shared" si="291"/>
        <v>0</v>
      </c>
      <c r="EL310" s="242">
        <f t="shared" si="328"/>
        <v>0</v>
      </c>
      <c r="EM310" s="242">
        <f t="shared" si="338"/>
        <v>0</v>
      </c>
      <c r="EN310" s="243">
        <f t="shared" ref="EN310:EN373" si="377">IF(EJ310&gt;0,EN309+EK310,EN309)</f>
        <v>0</v>
      </c>
      <c r="EO310" s="248"/>
      <c r="EP310" s="241">
        <f t="shared" si="301"/>
        <v>3.4599999999999999E-2</v>
      </c>
      <c r="EQ310" s="241">
        <f t="shared" ref="EQ310:EQ373" si="378">EP310/12</f>
        <v>2.8833333333333332E-3</v>
      </c>
      <c r="ER310" s="237">
        <v>258</v>
      </c>
      <c r="ES310" s="242">
        <f t="shared" si="292"/>
        <v>0</v>
      </c>
      <c r="ET310" s="242">
        <f t="shared" si="293"/>
        <v>0</v>
      </c>
      <c r="EU310" s="242">
        <f t="shared" si="329"/>
        <v>0</v>
      </c>
      <c r="EV310" s="242">
        <f t="shared" si="339"/>
        <v>0</v>
      </c>
      <c r="EW310" s="243">
        <f t="shared" ref="EW310:EW373" si="379">IF(ES310&gt;0,EW309+ET310,EW309)</f>
        <v>0</v>
      </c>
    </row>
    <row r="311" spans="1:153" ht="14.25" customHeight="1" thickBot="1" x14ac:dyDescent="0.25">
      <c r="A311" s="3">
        <f t="shared" si="340"/>
        <v>7850</v>
      </c>
      <c r="B311" s="237">
        <v>259</v>
      </c>
      <c r="C311" s="238">
        <f t="shared" si="341"/>
        <v>-2.3981561564372706E-10</v>
      </c>
      <c r="D311" s="238">
        <f t="shared" si="302"/>
        <v>0</v>
      </c>
      <c r="E311" s="238">
        <f t="shared" si="303"/>
        <v>5.5290822495636935E-13</v>
      </c>
      <c r="F311" s="238">
        <f t="shared" si="304"/>
        <v>-5.5290822495636935E-13</v>
      </c>
      <c r="G311" s="239">
        <f t="shared" si="342"/>
        <v>603887.43406298594</v>
      </c>
      <c r="I311" s="240">
        <f>VLOOKUP(K311,[2]תחזיות!$B$4:$H$1000,5)</f>
        <v>1.2997761500000142E-2</v>
      </c>
      <c r="J311" s="134">
        <f t="shared" si="305"/>
        <v>1.0831467916666785E-3</v>
      </c>
      <c r="K311" s="237">
        <v>259</v>
      </c>
      <c r="L311" s="242">
        <f t="shared" si="343"/>
        <v>5.137642422975518E-12</v>
      </c>
      <c r="M311" s="242">
        <f t="shared" si="330"/>
        <v>-6.2014468351067711E-14</v>
      </c>
      <c r="N311" s="242">
        <f t="shared" si="306"/>
        <v>-6.9982571182997334E-14</v>
      </c>
      <c r="O311" s="242">
        <f t="shared" si="307"/>
        <v>7.9681028319296174E-15</v>
      </c>
      <c r="P311" s="243">
        <f t="shared" si="344"/>
        <v>46694.445430845924</v>
      </c>
      <c r="Q311" s="244"/>
      <c r="R311" s="240">
        <f>VLOOKUP(T311,[2]תחזיות!$B$4:$H$1000,7)</f>
        <v>2.2096194550000239E-2</v>
      </c>
      <c r="S311" s="134">
        <f t="shared" si="308"/>
        <v>1.8413495458333533E-3</v>
      </c>
      <c r="T311" s="237">
        <v>259</v>
      </c>
      <c r="U311" s="242">
        <f t="shared" si="345"/>
        <v>0</v>
      </c>
      <c r="V311" s="242">
        <f t="shared" si="331"/>
        <v>0</v>
      </c>
      <c r="W311" s="242">
        <f t="shared" si="309"/>
        <v>0</v>
      </c>
      <c r="X311" s="242">
        <f t="shared" si="332"/>
        <v>0</v>
      </c>
      <c r="Y311" s="243">
        <f t="shared" si="346"/>
        <v>49536.076503111522</v>
      </c>
      <c r="Z311" s="245"/>
      <c r="AA311" s="240">
        <f>VLOOKUP(AC311,[2]תחזיות!$B$4:$H$1000,6)</f>
        <v>1.1816146818181947E-2</v>
      </c>
      <c r="AB311" s="134">
        <f t="shared" si="310"/>
        <v>9.8467890151516233E-4</v>
      </c>
      <c r="AC311" s="237">
        <v>259</v>
      </c>
      <c r="AD311" s="242">
        <f t="shared" si="347"/>
        <v>0</v>
      </c>
      <c r="AE311" s="242">
        <f t="shared" si="333"/>
        <v>0</v>
      </c>
      <c r="AF311" s="242">
        <f t="shared" si="311"/>
        <v>0</v>
      </c>
      <c r="AG311" s="242">
        <f t="shared" si="334"/>
        <v>0</v>
      </c>
      <c r="AH311" s="243">
        <f t="shared" si="348"/>
        <v>46342.141217469514</v>
      </c>
      <c r="AI311" s="245"/>
      <c r="AJ311" s="241">
        <f t="shared" si="297"/>
        <v>5.1319999999999998E-2</v>
      </c>
      <c r="AK311" s="241">
        <f t="shared" si="349"/>
        <v>4.2766666666666665E-3</v>
      </c>
      <c r="AL311" s="240">
        <f>VLOOKUP(AN311,[2]תחזיות!$B$4:$H$1000,5)</f>
        <v>1.2997761500000142E-2</v>
      </c>
      <c r="AM311" s="134">
        <f t="shared" si="335"/>
        <v>1.0831467916666785E-3</v>
      </c>
      <c r="AN311" s="237">
        <v>259</v>
      </c>
      <c r="AO311" s="242">
        <f t="shared" si="350"/>
        <v>0</v>
      </c>
      <c r="AP311" s="242">
        <f t="shared" ref="AP311:AP374" si="380">IF(AN310=$AN$42,0,(PMT(AK311,$AN$42-AN310,AO311))*-1)</f>
        <v>0</v>
      </c>
      <c r="AQ311" s="242">
        <f t="shared" si="312"/>
        <v>0</v>
      </c>
      <c r="AR311" s="242">
        <f t="shared" si="351"/>
        <v>0</v>
      </c>
      <c r="AS311" s="243">
        <f t="shared" si="352"/>
        <v>0</v>
      </c>
      <c r="AT311" s="244"/>
      <c r="AU311" s="241">
        <f t="shared" si="298"/>
        <v>5.7620000000000005E-2</v>
      </c>
      <c r="AV311" s="241">
        <f t="shared" si="353"/>
        <v>4.8016666666666668E-3</v>
      </c>
      <c r="AW311" s="240">
        <f>VLOOKUP(AY311,[2]תחזיות!$B$4:$H$1000,7)</f>
        <v>2.2096194550000239E-2</v>
      </c>
      <c r="AX311" s="134">
        <f t="shared" si="313"/>
        <v>1.8413495458333533E-3</v>
      </c>
      <c r="AY311" s="237">
        <v>259</v>
      </c>
      <c r="AZ311" s="242">
        <f t="shared" si="354"/>
        <v>0</v>
      </c>
      <c r="BA311" s="242">
        <f t="shared" ref="BA311:BA374" si="381">IF(AY310=$AY$42,0,(PMT(AV311,$AY$42-AY310,AZ311))*-1)</f>
        <v>0</v>
      </c>
      <c r="BB311" s="242">
        <f t="shared" si="314"/>
        <v>0</v>
      </c>
      <c r="BC311" s="242">
        <f t="shared" si="355"/>
        <v>0</v>
      </c>
      <c r="BD311" s="243">
        <f t="shared" si="356"/>
        <v>0</v>
      </c>
      <c r="BE311" s="245"/>
      <c r="BF311" s="245"/>
      <c r="BG311" s="245"/>
      <c r="BH311" s="240">
        <f>VLOOKUP(BJ311,[2]תחזיות!$B$4:$H$1000,6)</f>
        <v>1.1816146818181947E-2</v>
      </c>
      <c r="BI311" s="134">
        <f t="shared" si="315"/>
        <v>9.8467890151516233E-4</v>
      </c>
      <c r="BJ311" s="237">
        <v>259</v>
      </c>
      <c r="BK311" s="242">
        <f t="shared" si="357"/>
        <v>0</v>
      </c>
      <c r="BL311" s="242">
        <f t="shared" ref="BL311:BL374" si="382">IF(BJ310=$BJ$42,0,(PMT($BJ$44,$BJ$42-BJ310,BK311))*-1)</f>
        <v>0</v>
      </c>
      <c r="BM311" s="242">
        <f t="shared" si="316"/>
        <v>0</v>
      </c>
      <c r="BN311" s="242">
        <f t="shared" si="336"/>
        <v>0</v>
      </c>
      <c r="BO311" s="243">
        <f t="shared" si="358"/>
        <v>0</v>
      </c>
      <c r="BP311" s="245"/>
      <c r="BQ311" s="246">
        <f>VLOOKUP(BT311,[2]תחזיות!$B$4:$E$1000,2)</f>
        <v>4.2283079999999917E-2</v>
      </c>
      <c r="BR311" s="134">
        <f t="shared" si="317"/>
        <v>3.1069233333333268E-3</v>
      </c>
      <c r="BS311" s="3">
        <f t="shared" si="359"/>
        <v>7850</v>
      </c>
      <c r="BT311" s="237">
        <v>259</v>
      </c>
      <c r="BU311" s="238">
        <f t="shared" si="360"/>
        <v>0</v>
      </c>
      <c r="BV311" s="238">
        <f t="shared" si="361"/>
        <v>0</v>
      </c>
      <c r="BW311" s="238">
        <f t="shared" si="318"/>
        <v>0</v>
      </c>
      <c r="BX311" s="238">
        <f t="shared" si="319"/>
        <v>0</v>
      </c>
      <c r="BY311" s="239">
        <f t="shared" si="362"/>
        <v>270766.58881793288</v>
      </c>
      <c r="CA311" s="246">
        <f>VLOOKUP(CD311,[2]תחזיות!$B$4:$E$1000,4)</f>
        <v>5.5813665599999895E-2</v>
      </c>
      <c r="CB311" s="134">
        <f t="shared" si="320"/>
        <v>4.2344721333333248E-3</v>
      </c>
      <c r="CC311" s="3">
        <f t="shared" si="363"/>
        <v>7850</v>
      </c>
      <c r="CD311" s="237">
        <v>259</v>
      </c>
      <c r="CE311" s="238">
        <f t="shared" si="364"/>
        <v>0</v>
      </c>
      <c r="CF311" s="238">
        <f t="shared" si="365"/>
        <v>0</v>
      </c>
      <c r="CG311" s="238">
        <f t="shared" si="321"/>
        <v>0</v>
      </c>
      <c r="CH311" s="238">
        <f t="shared" si="322"/>
        <v>0</v>
      </c>
      <c r="CI311" s="239">
        <f t="shared" si="366"/>
        <v>290809.78716721246</v>
      </c>
      <c r="CJ311" s="1"/>
      <c r="CK311" s="246">
        <f>VLOOKUP(CN311,[2]תחזיות!$B$4:$E$1000,3)</f>
        <v>3.6767895652173845E-2</v>
      </c>
      <c r="CL311" s="134">
        <f t="shared" si="323"/>
        <v>2.6473246376811539E-3</v>
      </c>
      <c r="CM311" s="3">
        <f t="shared" si="367"/>
        <v>7850</v>
      </c>
      <c r="CN311" s="237">
        <v>259</v>
      </c>
      <c r="CO311" s="238">
        <f t="shared" si="368"/>
        <v>0</v>
      </c>
      <c r="CP311" s="238">
        <f t="shared" ref="CP311:CP374" si="383">IF(CO311&lt;=0,0,(PMT(CL311,$CN$42-CN310,CO311))*-1)</f>
        <v>0</v>
      </c>
      <c r="CQ311" s="238">
        <f t="shared" si="324"/>
        <v>0</v>
      </c>
      <c r="CR311" s="238">
        <f t="shared" si="325"/>
        <v>0</v>
      </c>
      <c r="CS311" s="239">
        <f t="shared" si="369"/>
        <v>263979.45736549201</v>
      </c>
      <c r="CT311" s="1"/>
      <c r="CU311" s="237">
        <v>259</v>
      </c>
      <c r="CV311" s="238">
        <f t="shared" si="294"/>
        <v>-2.3467797322075155E-10</v>
      </c>
      <c r="CW311" s="238">
        <f t="shared" si="294"/>
        <v>-6.2014468351067711E-14</v>
      </c>
      <c r="CX311" s="238">
        <f t="shared" si="294"/>
        <v>4.8292565377337203E-13</v>
      </c>
      <c r="CY311" s="238">
        <f t="shared" si="294"/>
        <v>-5.4494012212443975E-13</v>
      </c>
      <c r="CZ311" s="238">
        <f t="shared" si="294"/>
        <v>921348.46831176477</v>
      </c>
      <c r="DB311" s="237">
        <v>259</v>
      </c>
      <c r="DC311" s="238">
        <f t="shared" si="295"/>
        <v>-2.3981561564372706E-10</v>
      </c>
      <c r="DD311" s="238">
        <f t="shared" si="295"/>
        <v>0</v>
      </c>
      <c r="DE311" s="238">
        <f t="shared" si="295"/>
        <v>5.5290822495636935E-13</v>
      </c>
      <c r="DF311" s="238">
        <f t="shared" si="295"/>
        <v>-5.5290822495636935E-13</v>
      </c>
      <c r="DG311" s="238">
        <f t="shared" si="295"/>
        <v>944233.29773330991</v>
      </c>
      <c r="DH311" s="247"/>
      <c r="DI311" s="237">
        <v>259</v>
      </c>
      <c r="DJ311" s="238">
        <f t="shared" si="296"/>
        <v>-2.3981561564372706E-10</v>
      </c>
      <c r="DK311" s="238">
        <f t="shared" si="296"/>
        <v>0</v>
      </c>
      <c r="DL311" s="238">
        <f t="shared" si="296"/>
        <v>5.5290822495636935E-13</v>
      </c>
      <c r="DM311" s="238">
        <f t="shared" si="296"/>
        <v>-5.5290822495636935E-13</v>
      </c>
      <c r="DN311" s="238">
        <f t="shared" si="296"/>
        <v>914209.03264594742</v>
      </c>
      <c r="DP311" s="3">
        <f t="shared" si="370"/>
        <v>7850</v>
      </c>
      <c r="DQ311" s="237">
        <v>259</v>
      </c>
      <c r="DR311" s="238">
        <f t="shared" si="371"/>
        <v>0</v>
      </c>
      <c r="DS311" s="238">
        <f t="shared" si="372"/>
        <v>0</v>
      </c>
      <c r="DT311" s="238">
        <f t="shared" si="326"/>
        <v>0</v>
      </c>
      <c r="DU311" s="238">
        <f t="shared" si="373"/>
        <v>0</v>
      </c>
      <c r="DV311" s="239">
        <f t="shared" ref="DV311:DV374" si="384">IF(DR311&gt;0,DV310+DS311,DV310)</f>
        <v>0</v>
      </c>
      <c r="DX311" s="241">
        <f t="shared" si="299"/>
        <v>5.8599999999999999E-2</v>
      </c>
      <c r="DY311" s="241">
        <f t="shared" si="374"/>
        <v>4.8833333333333333E-3</v>
      </c>
      <c r="DZ311" s="237">
        <v>259</v>
      </c>
      <c r="EA311" s="242">
        <f t="shared" ref="EA311:EA374" si="385">(EA310-EC310)</f>
        <v>0</v>
      </c>
      <c r="EB311" s="242">
        <f t="shared" ref="EB311:EB374" si="386">IF(DZ310&gt;=$DZ$42,0,(PMT(DY311,$DZ$42-DZ310,EA311))*-1)</f>
        <v>0</v>
      </c>
      <c r="EC311" s="242">
        <f t="shared" si="327"/>
        <v>0</v>
      </c>
      <c r="ED311" s="242">
        <f t="shared" si="337"/>
        <v>0</v>
      </c>
      <c r="EE311" s="243">
        <f t="shared" si="375"/>
        <v>0</v>
      </c>
      <c r="EF311" s="248"/>
      <c r="EG311" s="241">
        <f t="shared" si="300"/>
        <v>6.4599999999999991E-2</v>
      </c>
      <c r="EH311" s="241">
        <f t="shared" si="376"/>
        <v>5.3833333333333329E-3</v>
      </c>
      <c r="EI311" s="237">
        <v>259</v>
      </c>
      <c r="EJ311" s="242">
        <f t="shared" ref="EJ311:EJ374" si="387">(EJ310-EL310)</f>
        <v>0</v>
      </c>
      <c r="EK311" s="242">
        <f t="shared" ref="EK311:EK374" si="388">IF(EI310&gt;=$EI$42,0,(PMT(EH311,$EI$42-EI310,EJ311))*-1)</f>
        <v>0</v>
      </c>
      <c r="EL311" s="242">
        <f t="shared" si="328"/>
        <v>0</v>
      </c>
      <c r="EM311" s="242">
        <f t="shared" si="338"/>
        <v>0</v>
      </c>
      <c r="EN311" s="243">
        <f t="shared" si="377"/>
        <v>0</v>
      </c>
      <c r="EO311" s="248"/>
      <c r="EP311" s="241">
        <f t="shared" si="301"/>
        <v>3.4599999999999999E-2</v>
      </c>
      <c r="EQ311" s="241">
        <f t="shared" si="378"/>
        <v>2.8833333333333332E-3</v>
      </c>
      <c r="ER311" s="237">
        <v>259</v>
      </c>
      <c r="ES311" s="242">
        <f t="shared" ref="ES311:ES374" si="389">(ES310-EU310)</f>
        <v>0</v>
      </c>
      <c r="ET311" s="242">
        <f t="shared" ref="ET311:ET374" si="390">IF(ER310&gt;=$ER$42,0,(PMT(EQ311,$ER$42-ER310,ES311))*-1)</f>
        <v>0</v>
      </c>
      <c r="EU311" s="242">
        <f t="shared" si="329"/>
        <v>0</v>
      </c>
      <c r="EV311" s="242">
        <f t="shared" si="339"/>
        <v>0</v>
      </c>
      <c r="EW311" s="243">
        <f t="shared" si="379"/>
        <v>0</v>
      </c>
    </row>
    <row r="312" spans="1:153" ht="14.25" customHeight="1" thickBot="1" x14ac:dyDescent="0.25">
      <c r="A312" s="3">
        <f t="shared" si="340"/>
        <v>7880</v>
      </c>
      <c r="B312" s="237">
        <v>260</v>
      </c>
      <c r="C312" s="238">
        <f t="shared" si="341"/>
        <v>-2.4036852386868344E-10</v>
      </c>
      <c r="D312" s="238">
        <f t="shared" si="302"/>
        <v>0</v>
      </c>
      <c r="E312" s="238">
        <f t="shared" si="303"/>
        <v>5.5418298558612992E-13</v>
      </c>
      <c r="F312" s="238">
        <f t="shared" si="304"/>
        <v>-5.5418298558612992E-13</v>
      </c>
      <c r="G312" s="239">
        <f t="shared" si="342"/>
        <v>603887.43406298594</v>
      </c>
      <c r="I312" s="240">
        <f>VLOOKUP(K312,[2]תחזיות!$B$4:$H$1000,5)</f>
        <v>1.2997780000000143E-2</v>
      </c>
      <c r="J312" s="134">
        <f t="shared" si="305"/>
        <v>1.0831483333333452E-3</v>
      </c>
      <c r="K312" s="237">
        <v>260</v>
      </c>
      <c r="L312" s="242">
        <f t="shared" si="343"/>
        <v>5.2132656244915638E-12</v>
      </c>
      <c r="M312" s="242">
        <f t="shared" si="330"/>
        <v>-6.2081639219104729E-14</v>
      </c>
      <c r="N312" s="242">
        <f t="shared" si="306"/>
        <v>-7.0167028034867107E-14</v>
      </c>
      <c r="O312" s="242">
        <f t="shared" si="307"/>
        <v>8.0853888157623738E-15</v>
      </c>
      <c r="P312" s="243">
        <f t="shared" si="344"/>
        <v>46694.445430845924</v>
      </c>
      <c r="Q312" s="244"/>
      <c r="R312" s="240">
        <f>VLOOKUP(T312,[2]תחזיות!$B$4:$H$1000,7)</f>
        <v>2.2096226000000243E-2</v>
      </c>
      <c r="S312" s="134">
        <f t="shared" si="308"/>
        <v>1.8413521666666868E-3</v>
      </c>
      <c r="T312" s="237">
        <v>260</v>
      </c>
      <c r="U312" s="242">
        <f t="shared" si="345"/>
        <v>0</v>
      </c>
      <c r="V312" s="242">
        <f t="shared" si="331"/>
        <v>0</v>
      </c>
      <c r="W312" s="242">
        <f t="shared" si="309"/>
        <v>0</v>
      </c>
      <c r="X312" s="242">
        <f t="shared" si="332"/>
        <v>0</v>
      </c>
      <c r="Y312" s="243">
        <f t="shared" si="346"/>
        <v>49536.076503111522</v>
      </c>
      <c r="Z312" s="245"/>
      <c r="AA312" s="240">
        <f>VLOOKUP(AC312,[2]תחזיות!$B$4:$H$1000,6)</f>
        <v>1.1816163636363765E-2</v>
      </c>
      <c r="AB312" s="134">
        <f t="shared" si="310"/>
        <v>9.8468030303031366E-4</v>
      </c>
      <c r="AC312" s="237">
        <v>260</v>
      </c>
      <c r="AD312" s="242">
        <f t="shared" si="347"/>
        <v>0</v>
      </c>
      <c r="AE312" s="242">
        <f t="shared" si="333"/>
        <v>0</v>
      </c>
      <c r="AF312" s="242">
        <f t="shared" si="311"/>
        <v>0</v>
      </c>
      <c r="AG312" s="242">
        <f t="shared" si="334"/>
        <v>0</v>
      </c>
      <c r="AH312" s="243">
        <f t="shared" si="348"/>
        <v>46342.141217469514</v>
      </c>
      <c r="AI312" s="245"/>
      <c r="AJ312" s="241">
        <f t="shared" si="297"/>
        <v>5.1319999999999998E-2</v>
      </c>
      <c r="AK312" s="241">
        <f t="shared" si="349"/>
        <v>4.2766666666666665E-3</v>
      </c>
      <c r="AL312" s="240">
        <f>VLOOKUP(AN312,[2]תחזיות!$B$4:$H$1000,5)</f>
        <v>1.2997780000000143E-2</v>
      </c>
      <c r="AM312" s="134">
        <f t="shared" si="335"/>
        <v>1.0831483333333452E-3</v>
      </c>
      <c r="AN312" s="237">
        <v>260</v>
      </c>
      <c r="AO312" s="242">
        <f t="shared" si="350"/>
        <v>0</v>
      </c>
      <c r="AP312" s="242">
        <f t="shared" si="380"/>
        <v>0</v>
      </c>
      <c r="AQ312" s="242">
        <f t="shared" si="312"/>
        <v>0</v>
      </c>
      <c r="AR312" s="242">
        <f t="shared" si="351"/>
        <v>0</v>
      </c>
      <c r="AS312" s="243">
        <f t="shared" si="352"/>
        <v>0</v>
      </c>
      <c r="AT312" s="244"/>
      <c r="AU312" s="241">
        <f t="shared" si="298"/>
        <v>5.7620000000000005E-2</v>
      </c>
      <c r="AV312" s="241">
        <f t="shared" si="353"/>
        <v>4.8016666666666668E-3</v>
      </c>
      <c r="AW312" s="240">
        <f>VLOOKUP(AY312,[2]תחזיות!$B$4:$H$1000,7)</f>
        <v>2.2096226000000243E-2</v>
      </c>
      <c r="AX312" s="134">
        <f t="shared" si="313"/>
        <v>1.8413521666666868E-3</v>
      </c>
      <c r="AY312" s="237">
        <v>260</v>
      </c>
      <c r="AZ312" s="242">
        <f t="shared" si="354"/>
        <v>0</v>
      </c>
      <c r="BA312" s="242">
        <f t="shared" si="381"/>
        <v>0</v>
      </c>
      <c r="BB312" s="242">
        <f t="shared" si="314"/>
        <v>0</v>
      </c>
      <c r="BC312" s="242">
        <f t="shared" si="355"/>
        <v>0</v>
      </c>
      <c r="BD312" s="243">
        <f t="shared" si="356"/>
        <v>0</v>
      </c>
      <c r="BE312" s="245"/>
      <c r="BF312" s="245"/>
      <c r="BG312" s="245"/>
      <c r="BH312" s="240">
        <f>VLOOKUP(BJ312,[2]תחזיות!$B$4:$H$1000,6)</f>
        <v>1.1816163636363765E-2</v>
      </c>
      <c r="BI312" s="134">
        <f t="shared" si="315"/>
        <v>9.8468030303031366E-4</v>
      </c>
      <c r="BJ312" s="237">
        <v>260</v>
      </c>
      <c r="BK312" s="242">
        <f t="shared" si="357"/>
        <v>0</v>
      </c>
      <c r="BL312" s="242">
        <f t="shared" si="382"/>
        <v>0</v>
      </c>
      <c r="BM312" s="242">
        <f t="shared" si="316"/>
        <v>0</v>
      </c>
      <c r="BN312" s="242">
        <f t="shared" si="336"/>
        <v>0</v>
      </c>
      <c r="BO312" s="243">
        <f t="shared" si="358"/>
        <v>0</v>
      </c>
      <c r="BP312" s="245"/>
      <c r="BQ312" s="246">
        <f>VLOOKUP(BT312,[2]תחזיות!$B$4:$E$1000,2)</f>
        <v>4.2311379999999919E-2</v>
      </c>
      <c r="BR312" s="134">
        <f t="shared" si="317"/>
        <v>3.10928166666666E-3</v>
      </c>
      <c r="BS312" s="3">
        <f t="shared" si="359"/>
        <v>7880</v>
      </c>
      <c r="BT312" s="237">
        <v>260</v>
      </c>
      <c r="BU312" s="238">
        <f t="shared" si="360"/>
        <v>0</v>
      </c>
      <c r="BV312" s="238">
        <f t="shared" si="361"/>
        <v>0</v>
      </c>
      <c r="BW312" s="238">
        <f t="shared" si="318"/>
        <v>0</v>
      </c>
      <c r="BX312" s="238">
        <f t="shared" si="319"/>
        <v>0</v>
      </c>
      <c r="BY312" s="239">
        <f t="shared" si="362"/>
        <v>270766.58881793288</v>
      </c>
      <c r="CA312" s="246">
        <f>VLOOKUP(CD312,[2]תחזיות!$B$4:$E$1000,4)</f>
        <v>5.5851021599999898E-2</v>
      </c>
      <c r="CB312" s="134">
        <f t="shared" si="320"/>
        <v>4.2375851333333247E-3</v>
      </c>
      <c r="CC312" s="3">
        <f t="shared" si="363"/>
        <v>7880</v>
      </c>
      <c r="CD312" s="237">
        <v>260</v>
      </c>
      <c r="CE312" s="238">
        <f t="shared" si="364"/>
        <v>0</v>
      </c>
      <c r="CF312" s="238">
        <f t="shared" si="365"/>
        <v>0</v>
      </c>
      <c r="CG312" s="238">
        <f t="shared" si="321"/>
        <v>0</v>
      </c>
      <c r="CH312" s="238">
        <f t="shared" si="322"/>
        <v>0</v>
      </c>
      <c r="CI312" s="239">
        <f t="shared" si="366"/>
        <v>290809.78716721246</v>
      </c>
      <c r="CJ312" s="1"/>
      <c r="CK312" s="246">
        <f>VLOOKUP(CN312,[2]תחזיות!$B$4:$E$1000,3)</f>
        <v>3.6792504347826022E-2</v>
      </c>
      <c r="CL312" s="134">
        <f t="shared" si="323"/>
        <v>2.6493753623188353E-3</v>
      </c>
      <c r="CM312" s="3">
        <f t="shared" si="367"/>
        <v>7880</v>
      </c>
      <c r="CN312" s="237">
        <v>260</v>
      </c>
      <c r="CO312" s="238">
        <f t="shared" si="368"/>
        <v>0</v>
      </c>
      <c r="CP312" s="238">
        <f t="shared" si="383"/>
        <v>0</v>
      </c>
      <c r="CQ312" s="238">
        <f t="shared" si="324"/>
        <v>0</v>
      </c>
      <c r="CR312" s="238">
        <f t="shared" si="325"/>
        <v>0</v>
      </c>
      <c r="CS312" s="239">
        <f t="shared" si="369"/>
        <v>263979.45736549201</v>
      </c>
      <c r="CT312" s="1"/>
      <c r="CU312" s="237">
        <v>260</v>
      </c>
      <c r="CV312" s="238">
        <f t="shared" si="294"/>
        <v>-2.3515525824419187E-10</v>
      </c>
      <c r="CW312" s="238">
        <f t="shared" si="294"/>
        <v>-6.2081639219104729E-14</v>
      </c>
      <c r="CX312" s="238">
        <f t="shared" si="294"/>
        <v>4.8401595755126282E-13</v>
      </c>
      <c r="CY312" s="238">
        <f t="shared" si="294"/>
        <v>-5.460975967703675E-13</v>
      </c>
      <c r="CZ312" s="238">
        <f t="shared" si="294"/>
        <v>921348.46831176477</v>
      </c>
      <c r="DB312" s="237">
        <v>260</v>
      </c>
      <c r="DC312" s="238">
        <f t="shared" si="295"/>
        <v>-2.4036852386868344E-10</v>
      </c>
      <c r="DD312" s="238">
        <f t="shared" si="295"/>
        <v>0</v>
      </c>
      <c r="DE312" s="238">
        <f t="shared" si="295"/>
        <v>5.5418298558612992E-13</v>
      </c>
      <c r="DF312" s="238">
        <f t="shared" si="295"/>
        <v>-5.5418298558612992E-13</v>
      </c>
      <c r="DG312" s="238">
        <f t="shared" si="295"/>
        <v>944233.29773330991</v>
      </c>
      <c r="DH312" s="247"/>
      <c r="DI312" s="237">
        <v>260</v>
      </c>
      <c r="DJ312" s="238">
        <f t="shared" si="296"/>
        <v>-2.4036852386868344E-10</v>
      </c>
      <c r="DK312" s="238">
        <f t="shared" si="296"/>
        <v>0</v>
      </c>
      <c r="DL312" s="238">
        <f t="shared" si="296"/>
        <v>5.5418298558612992E-13</v>
      </c>
      <c r="DM312" s="238">
        <f t="shared" si="296"/>
        <v>-5.5418298558612992E-13</v>
      </c>
      <c r="DN312" s="238">
        <f t="shared" si="296"/>
        <v>914209.03264594742</v>
      </c>
      <c r="DP312" s="3">
        <f t="shared" si="370"/>
        <v>7880</v>
      </c>
      <c r="DQ312" s="237">
        <v>260</v>
      </c>
      <c r="DR312" s="238">
        <f t="shared" si="371"/>
        <v>0</v>
      </c>
      <c r="DS312" s="238">
        <f t="shared" si="372"/>
        <v>0</v>
      </c>
      <c r="DT312" s="238">
        <f t="shared" si="326"/>
        <v>0</v>
      </c>
      <c r="DU312" s="238">
        <f t="shared" si="373"/>
        <v>0</v>
      </c>
      <c r="DV312" s="239">
        <f t="shared" si="384"/>
        <v>0</v>
      </c>
      <c r="DX312" s="241">
        <f t="shared" si="299"/>
        <v>5.8599999999999999E-2</v>
      </c>
      <c r="DY312" s="241">
        <f t="shared" si="374"/>
        <v>4.8833333333333333E-3</v>
      </c>
      <c r="DZ312" s="237">
        <v>260</v>
      </c>
      <c r="EA312" s="242">
        <f t="shared" si="385"/>
        <v>0</v>
      </c>
      <c r="EB312" s="242">
        <f t="shared" si="386"/>
        <v>0</v>
      </c>
      <c r="EC312" s="242">
        <f t="shared" si="327"/>
        <v>0</v>
      </c>
      <c r="ED312" s="242">
        <f t="shared" si="337"/>
        <v>0</v>
      </c>
      <c r="EE312" s="243">
        <f t="shared" si="375"/>
        <v>0</v>
      </c>
      <c r="EF312" s="248"/>
      <c r="EG312" s="241">
        <f t="shared" si="300"/>
        <v>6.4599999999999991E-2</v>
      </c>
      <c r="EH312" s="241">
        <f t="shared" si="376"/>
        <v>5.3833333333333329E-3</v>
      </c>
      <c r="EI312" s="237">
        <v>260</v>
      </c>
      <c r="EJ312" s="242">
        <f t="shared" si="387"/>
        <v>0</v>
      </c>
      <c r="EK312" s="242">
        <f t="shared" si="388"/>
        <v>0</v>
      </c>
      <c r="EL312" s="242">
        <f t="shared" si="328"/>
        <v>0</v>
      </c>
      <c r="EM312" s="242">
        <f t="shared" si="338"/>
        <v>0</v>
      </c>
      <c r="EN312" s="243">
        <f t="shared" si="377"/>
        <v>0</v>
      </c>
      <c r="EO312" s="248"/>
      <c r="EP312" s="241">
        <f t="shared" si="301"/>
        <v>3.4599999999999999E-2</v>
      </c>
      <c r="EQ312" s="241">
        <f t="shared" si="378"/>
        <v>2.8833333333333332E-3</v>
      </c>
      <c r="ER312" s="237">
        <v>260</v>
      </c>
      <c r="ES312" s="242">
        <f t="shared" si="389"/>
        <v>0</v>
      </c>
      <c r="ET312" s="242">
        <f t="shared" si="390"/>
        <v>0</v>
      </c>
      <c r="EU312" s="242">
        <f t="shared" si="329"/>
        <v>0</v>
      </c>
      <c r="EV312" s="242">
        <f t="shared" si="339"/>
        <v>0</v>
      </c>
      <c r="EW312" s="243">
        <f t="shared" si="379"/>
        <v>0</v>
      </c>
    </row>
    <row r="313" spans="1:153" ht="14.25" customHeight="1" thickBot="1" x14ac:dyDescent="0.25">
      <c r="A313" s="3">
        <f t="shared" si="340"/>
        <v>7911</v>
      </c>
      <c r="B313" s="237">
        <v>261</v>
      </c>
      <c r="C313" s="238">
        <f t="shared" si="341"/>
        <v>-2.4092270685426957E-10</v>
      </c>
      <c r="D313" s="238">
        <f t="shared" si="302"/>
        <v>0</v>
      </c>
      <c r="E313" s="238">
        <f t="shared" si="303"/>
        <v>5.5546068524734236E-13</v>
      </c>
      <c r="F313" s="238">
        <f t="shared" si="304"/>
        <v>-5.5546068524734236E-13</v>
      </c>
      <c r="G313" s="239">
        <f t="shared" si="342"/>
        <v>603887.43406298594</v>
      </c>
      <c r="I313" s="240">
        <f>VLOOKUP(K313,[2]תחזיות!$B$4:$H$1000,5)</f>
        <v>1.2997798500000143E-2</v>
      </c>
      <c r="J313" s="134">
        <f t="shared" si="305"/>
        <v>1.0831498750000119E-3</v>
      </c>
      <c r="K313" s="237">
        <v>261</v>
      </c>
      <c r="L313" s="242">
        <f t="shared" si="343"/>
        <v>5.2891554019435859E-12</v>
      </c>
      <c r="M313" s="242">
        <f t="shared" si="330"/>
        <v>-6.2148882938864692E-14</v>
      </c>
      <c r="N313" s="242">
        <f t="shared" si="306"/>
        <v>-7.0351971177990159E-14</v>
      </c>
      <c r="O313" s="242">
        <f t="shared" si="307"/>
        <v>8.2030882391254641E-15</v>
      </c>
      <c r="P313" s="243">
        <f t="shared" si="344"/>
        <v>46694.445430845924</v>
      </c>
      <c r="Q313" s="244"/>
      <c r="R313" s="240">
        <f>VLOOKUP(T313,[2]תחזיות!$B$4:$H$1000,7)</f>
        <v>2.2096257450000243E-2</v>
      </c>
      <c r="S313" s="134">
        <f t="shared" si="308"/>
        <v>1.8413547875000202E-3</v>
      </c>
      <c r="T313" s="237">
        <v>261</v>
      </c>
      <c r="U313" s="242">
        <f t="shared" si="345"/>
        <v>0</v>
      </c>
      <c r="V313" s="242">
        <f t="shared" si="331"/>
        <v>0</v>
      </c>
      <c r="W313" s="242">
        <f t="shared" si="309"/>
        <v>0</v>
      </c>
      <c r="X313" s="242">
        <f t="shared" si="332"/>
        <v>0</v>
      </c>
      <c r="Y313" s="243">
        <f t="shared" si="346"/>
        <v>49536.076503111522</v>
      </c>
      <c r="Z313" s="245"/>
      <c r="AA313" s="240">
        <f>VLOOKUP(AC313,[2]תחזיות!$B$4:$H$1000,6)</f>
        <v>1.1816180454545584E-2</v>
      </c>
      <c r="AB313" s="134">
        <f t="shared" si="310"/>
        <v>9.8468170454546543E-4</v>
      </c>
      <c r="AC313" s="237">
        <v>261</v>
      </c>
      <c r="AD313" s="242">
        <f t="shared" si="347"/>
        <v>0</v>
      </c>
      <c r="AE313" s="242">
        <f t="shared" si="333"/>
        <v>0</v>
      </c>
      <c r="AF313" s="242">
        <f t="shared" si="311"/>
        <v>0</v>
      </c>
      <c r="AG313" s="242">
        <f t="shared" si="334"/>
        <v>0</v>
      </c>
      <c r="AH313" s="243">
        <f t="shared" si="348"/>
        <v>46342.141217469514</v>
      </c>
      <c r="AI313" s="245"/>
      <c r="AJ313" s="241">
        <f t="shared" si="297"/>
        <v>5.1319999999999998E-2</v>
      </c>
      <c r="AK313" s="241">
        <f t="shared" si="349"/>
        <v>4.2766666666666665E-3</v>
      </c>
      <c r="AL313" s="240">
        <f>VLOOKUP(AN313,[2]תחזיות!$B$4:$H$1000,5)</f>
        <v>1.2997798500000143E-2</v>
      </c>
      <c r="AM313" s="134">
        <f t="shared" si="335"/>
        <v>1.0831498750000119E-3</v>
      </c>
      <c r="AN313" s="237">
        <v>261</v>
      </c>
      <c r="AO313" s="242">
        <f t="shared" si="350"/>
        <v>0</v>
      </c>
      <c r="AP313" s="242">
        <f t="shared" si="380"/>
        <v>0</v>
      </c>
      <c r="AQ313" s="242">
        <f t="shared" si="312"/>
        <v>0</v>
      </c>
      <c r="AR313" s="242">
        <f t="shared" si="351"/>
        <v>0</v>
      </c>
      <c r="AS313" s="243">
        <f t="shared" si="352"/>
        <v>0</v>
      </c>
      <c r="AT313" s="244"/>
      <c r="AU313" s="241">
        <f t="shared" si="298"/>
        <v>5.7620000000000005E-2</v>
      </c>
      <c r="AV313" s="241">
        <f t="shared" si="353"/>
        <v>4.8016666666666668E-3</v>
      </c>
      <c r="AW313" s="240">
        <f>VLOOKUP(AY313,[2]תחזיות!$B$4:$H$1000,7)</f>
        <v>2.2096257450000243E-2</v>
      </c>
      <c r="AX313" s="134">
        <f t="shared" si="313"/>
        <v>1.8413547875000202E-3</v>
      </c>
      <c r="AY313" s="237">
        <v>261</v>
      </c>
      <c r="AZ313" s="242">
        <f t="shared" si="354"/>
        <v>0</v>
      </c>
      <c r="BA313" s="242">
        <f t="shared" si="381"/>
        <v>0</v>
      </c>
      <c r="BB313" s="242">
        <f t="shared" si="314"/>
        <v>0</v>
      </c>
      <c r="BC313" s="242">
        <f t="shared" si="355"/>
        <v>0</v>
      </c>
      <c r="BD313" s="243">
        <f t="shared" si="356"/>
        <v>0</v>
      </c>
      <c r="BE313" s="245"/>
      <c r="BF313" s="245"/>
      <c r="BG313" s="245"/>
      <c r="BH313" s="240">
        <f>VLOOKUP(BJ313,[2]תחזיות!$B$4:$H$1000,6)</f>
        <v>1.1816180454545584E-2</v>
      </c>
      <c r="BI313" s="134">
        <f t="shared" si="315"/>
        <v>9.8468170454546543E-4</v>
      </c>
      <c r="BJ313" s="237">
        <v>261</v>
      </c>
      <c r="BK313" s="242">
        <f t="shared" si="357"/>
        <v>0</v>
      </c>
      <c r="BL313" s="242">
        <f t="shared" si="382"/>
        <v>0</v>
      </c>
      <c r="BM313" s="242">
        <f t="shared" si="316"/>
        <v>0</v>
      </c>
      <c r="BN313" s="242">
        <f t="shared" si="336"/>
        <v>0</v>
      </c>
      <c r="BO313" s="243">
        <f t="shared" si="358"/>
        <v>0</v>
      </c>
      <c r="BP313" s="245"/>
      <c r="BQ313" s="246">
        <f>VLOOKUP(BT313,[2]תחזיות!$B$4:$E$1000,2)</f>
        <v>4.2339679999999921E-2</v>
      </c>
      <c r="BR313" s="134">
        <f t="shared" si="317"/>
        <v>3.1116399999999936E-3</v>
      </c>
      <c r="BS313" s="3">
        <f t="shared" si="359"/>
        <v>7911</v>
      </c>
      <c r="BT313" s="237">
        <v>261</v>
      </c>
      <c r="BU313" s="238">
        <f t="shared" si="360"/>
        <v>0</v>
      </c>
      <c r="BV313" s="238">
        <f t="shared" si="361"/>
        <v>0</v>
      </c>
      <c r="BW313" s="238">
        <f t="shared" si="318"/>
        <v>0</v>
      </c>
      <c r="BX313" s="238">
        <f t="shared" si="319"/>
        <v>0</v>
      </c>
      <c r="BY313" s="239">
        <f t="shared" si="362"/>
        <v>270766.58881793288</v>
      </c>
      <c r="CA313" s="246">
        <f>VLOOKUP(CD313,[2]תחזיות!$B$4:$E$1000,4)</f>
        <v>5.58883775999999E-2</v>
      </c>
      <c r="CB313" s="134">
        <f t="shared" si="320"/>
        <v>4.2406981333333255E-3</v>
      </c>
      <c r="CC313" s="3">
        <f t="shared" si="363"/>
        <v>7911</v>
      </c>
      <c r="CD313" s="237">
        <v>261</v>
      </c>
      <c r="CE313" s="238">
        <f t="shared" si="364"/>
        <v>0</v>
      </c>
      <c r="CF313" s="238">
        <f t="shared" si="365"/>
        <v>0</v>
      </c>
      <c r="CG313" s="238">
        <f t="shared" si="321"/>
        <v>0</v>
      </c>
      <c r="CH313" s="238">
        <f t="shared" si="322"/>
        <v>0</v>
      </c>
      <c r="CI313" s="239">
        <f t="shared" si="366"/>
        <v>290809.78716721246</v>
      </c>
      <c r="CJ313" s="1"/>
      <c r="CK313" s="246">
        <f>VLOOKUP(CN313,[2]תחזיות!$B$4:$E$1000,3)</f>
        <v>3.6817113043478192E-2</v>
      </c>
      <c r="CL313" s="134">
        <f t="shared" si="323"/>
        <v>2.6514260869565163E-3</v>
      </c>
      <c r="CM313" s="3">
        <f t="shared" si="367"/>
        <v>7911</v>
      </c>
      <c r="CN313" s="237">
        <v>261</v>
      </c>
      <c r="CO313" s="238">
        <f t="shared" si="368"/>
        <v>0</v>
      </c>
      <c r="CP313" s="238">
        <f t="shared" si="383"/>
        <v>0</v>
      </c>
      <c r="CQ313" s="238">
        <f t="shared" si="324"/>
        <v>0</v>
      </c>
      <c r="CR313" s="238">
        <f t="shared" si="325"/>
        <v>0</v>
      </c>
      <c r="CS313" s="239">
        <f t="shared" si="369"/>
        <v>263979.45736549201</v>
      </c>
      <c r="CT313" s="1"/>
      <c r="CU313" s="237">
        <v>261</v>
      </c>
      <c r="CV313" s="238">
        <f t="shared" si="294"/>
        <v>-2.3563355145232597E-10</v>
      </c>
      <c r="CW313" s="238">
        <f t="shared" si="294"/>
        <v>-6.2148882938864692E-14</v>
      </c>
      <c r="CX313" s="238">
        <f t="shared" si="294"/>
        <v>4.8510871406935216E-13</v>
      </c>
      <c r="CY313" s="238">
        <f t="shared" si="294"/>
        <v>-5.4725759700821693E-13</v>
      </c>
      <c r="CZ313" s="238">
        <f t="shared" si="294"/>
        <v>921348.46831176477</v>
      </c>
      <c r="DB313" s="237">
        <v>261</v>
      </c>
      <c r="DC313" s="238">
        <f t="shared" si="295"/>
        <v>-2.4092270685426957E-10</v>
      </c>
      <c r="DD313" s="238">
        <f t="shared" si="295"/>
        <v>0</v>
      </c>
      <c r="DE313" s="238">
        <f t="shared" si="295"/>
        <v>5.5546068524734236E-13</v>
      </c>
      <c r="DF313" s="238">
        <f t="shared" si="295"/>
        <v>-5.5546068524734236E-13</v>
      </c>
      <c r="DG313" s="238">
        <f t="shared" si="295"/>
        <v>944233.29773330991</v>
      </c>
      <c r="DH313" s="247"/>
      <c r="DI313" s="237">
        <v>261</v>
      </c>
      <c r="DJ313" s="238">
        <f t="shared" si="296"/>
        <v>-2.4092270685426957E-10</v>
      </c>
      <c r="DK313" s="238">
        <f t="shared" si="296"/>
        <v>0</v>
      </c>
      <c r="DL313" s="238">
        <f t="shared" si="296"/>
        <v>5.5546068524734236E-13</v>
      </c>
      <c r="DM313" s="238">
        <f t="shared" si="296"/>
        <v>-5.5546068524734236E-13</v>
      </c>
      <c r="DN313" s="238">
        <f t="shared" si="296"/>
        <v>914209.03264594742</v>
      </c>
      <c r="DP313" s="3">
        <f t="shared" si="370"/>
        <v>7911</v>
      </c>
      <c r="DQ313" s="237">
        <v>261</v>
      </c>
      <c r="DR313" s="238">
        <f t="shared" si="371"/>
        <v>0</v>
      </c>
      <c r="DS313" s="238">
        <f t="shared" si="372"/>
        <v>0</v>
      </c>
      <c r="DT313" s="238">
        <f t="shared" si="326"/>
        <v>0</v>
      </c>
      <c r="DU313" s="238">
        <f t="shared" si="373"/>
        <v>0</v>
      </c>
      <c r="DV313" s="239">
        <f t="shared" si="384"/>
        <v>0</v>
      </c>
      <c r="DX313" s="241">
        <f t="shared" si="299"/>
        <v>5.8599999999999999E-2</v>
      </c>
      <c r="DY313" s="241">
        <f t="shared" si="374"/>
        <v>4.8833333333333333E-3</v>
      </c>
      <c r="DZ313" s="237">
        <v>261</v>
      </c>
      <c r="EA313" s="242">
        <f t="shared" si="385"/>
        <v>0</v>
      </c>
      <c r="EB313" s="242">
        <f t="shared" si="386"/>
        <v>0</v>
      </c>
      <c r="EC313" s="242">
        <f t="shared" si="327"/>
        <v>0</v>
      </c>
      <c r="ED313" s="242">
        <f t="shared" si="337"/>
        <v>0</v>
      </c>
      <c r="EE313" s="243">
        <f t="shared" si="375"/>
        <v>0</v>
      </c>
      <c r="EF313" s="248"/>
      <c r="EG313" s="241">
        <f t="shared" si="300"/>
        <v>6.4599999999999991E-2</v>
      </c>
      <c r="EH313" s="241">
        <f t="shared" si="376"/>
        <v>5.3833333333333329E-3</v>
      </c>
      <c r="EI313" s="237">
        <v>261</v>
      </c>
      <c r="EJ313" s="242">
        <f t="shared" si="387"/>
        <v>0</v>
      </c>
      <c r="EK313" s="242">
        <f t="shared" si="388"/>
        <v>0</v>
      </c>
      <c r="EL313" s="242">
        <f t="shared" si="328"/>
        <v>0</v>
      </c>
      <c r="EM313" s="242">
        <f t="shared" si="338"/>
        <v>0</v>
      </c>
      <c r="EN313" s="243">
        <f t="shared" si="377"/>
        <v>0</v>
      </c>
      <c r="EO313" s="248"/>
      <c r="EP313" s="241">
        <f t="shared" si="301"/>
        <v>3.4599999999999999E-2</v>
      </c>
      <c r="EQ313" s="241">
        <f t="shared" si="378"/>
        <v>2.8833333333333332E-3</v>
      </c>
      <c r="ER313" s="237">
        <v>261</v>
      </c>
      <c r="ES313" s="242">
        <f t="shared" si="389"/>
        <v>0</v>
      </c>
      <c r="ET313" s="242">
        <f t="shared" si="390"/>
        <v>0</v>
      </c>
      <c r="EU313" s="242">
        <f t="shared" si="329"/>
        <v>0</v>
      </c>
      <c r="EV313" s="242">
        <f t="shared" si="339"/>
        <v>0</v>
      </c>
      <c r="EW313" s="243">
        <f t="shared" si="379"/>
        <v>0</v>
      </c>
    </row>
    <row r="314" spans="1:153" ht="14.25" customHeight="1" thickBot="1" x14ac:dyDescent="0.25">
      <c r="A314" s="3">
        <f t="shared" si="340"/>
        <v>7942</v>
      </c>
      <c r="B314" s="237">
        <v>262</v>
      </c>
      <c r="C314" s="238">
        <f t="shared" si="341"/>
        <v>-2.4147816753951693E-10</v>
      </c>
      <c r="D314" s="238">
        <f t="shared" si="302"/>
        <v>0</v>
      </c>
      <c r="E314" s="238">
        <f t="shared" si="303"/>
        <v>5.5674133071610709E-13</v>
      </c>
      <c r="F314" s="238">
        <f t="shared" si="304"/>
        <v>-5.5674133071610709E-13</v>
      </c>
      <c r="G314" s="239">
        <f t="shared" si="342"/>
        <v>603887.43406298594</v>
      </c>
      <c r="I314" s="240">
        <f>VLOOKUP(K314,[2]תחזיות!$B$4:$H$1000,5)</f>
        <v>1.2997817000000144E-2</v>
      </c>
      <c r="J314" s="134">
        <f t="shared" si="305"/>
        <v>1.0831514166666787E-3</v>
      </c>
      <c r="K314" s="237">
        <v>262</v>
      </c>
      <c r="L314" s="242">
        <f t="shared" si="343"/>
        <v>5.3653125311254083E-12</v>
      </c>
      <c r="M314" s="242">
        <f t="shared" si="330"/>
        <v>-6.2216199589464177E-14</v>
      </c>
      <c r="N314" s="242">
        <f t="shared" si="306"/>
        <v>-7.0537401894681815E-14</v>
      </c>
      <c r="O314" s="242">
        <f t="shared" si="307"/>
        <v>8.321202305217642E-15</v>
      </c>
      <c r="P314" s="243">
        <f t="shared" si="344"/>
        <v>46694.445430845924</v>
      </c>
      <c r="Q314" s="244"/>
      <c r="R314" s="240">
        <f>VLOOKUP(T314,[2]תחזיות!$B$4:$H$1000,7)</f>
        <v>2.2096288900000243E-2</v>
      </c>
      <c r="S314" s="134">
        <f t="shared" si="308"/>
        <v>1.8413574083333535E-3</v>
      </c>
      <c r="T314" s="237">
        <v>262</v>
      </c>
      <c r="U314" s="242">
        <f t="shared" si="345"/>
        <v>0</v>
      </c>
      <c r="V314" s="242">
        <f t="shared" si="331"/>
        <v>0</v>
      </c>
      <c r="W314" s="242">
        <f t="shared" si="309"/>
        <v>0</v>
      </c>
      <c r="X314" s="242">
        <f t="shared" si="332"/>
        <v>0</v>
      </c>
      <c r="Y314" s="243">
        <f t="shared" si="346"/>
        <v>49536.076503111522</v>
      </c>
      <c r="Z314" s="245"/>
      <c r="AA314" s="240">
        <f>VLOOKUP(AC314,[2]תחזיות!$B$4:$H$1000,6)</f>
        <v>1.1816197272727402E-2</v>
      </c>
      <c r="AB314" s="134">
        <f t="shared" si="310"/>
        <v>9.8468310606061676E-4</v>
      </c>
      <c r="AC314" s="237">
        <v>262</v>
      </c>
      <c r="AD314" s="242">
        <f t="shared" si="347"/>
        <v>0</v>
      </c>
      <c r="AE314" s="242">
        <f t="shared" si="333"/>
        <v>0</v>
      </c>
      <c r="AF314" s="242">
        <f t="shared" si="311"/>
        <v>0</v>
      </c>
      <c r="AG314" s="242">
        <f t="shared" si="334"/>
        <v>0</v>
      </c>
      <c r="AH314" s="243">
        <f t="shared" si="348"/>
        <v>46342.141217469514</v>
      </c>
      <c r="AI314" s="245"/>
      <c r="AJ314" s="241">
        <f t="shared" si="297"/>
        <v>5.1319999999999998E-2</v>
      </c>
      <c r="AK314" s="241">
        <f t="shared" si="349"/>
        <v>4.2766666666666665E-3</v>
      </c>
      <c r="AL314" s="240">
        <f>VLOOKUP(AN314,[2]תחזיות!$B$4:$H$1000,5)</f>
        <v>1.2997817000000144E-2</v>
      </c>
      <c r="AM314" s="134">
        <f t="shared" si="335"/>
        <v>1.0831514166666787E-3</v>
      </c>
      <c r="AN314" s="237">
        <v>262</v>
      </c>
      <c r="AO314" s="242">
        <f t="shared" si="350"/>
        <v>0</v>
      </c>
      <c r="AP314" s="242">
        <f t="shared" si="380"/>
        <v>0</v>
      </c>
      <c r="AQ314" s="242">
        <f t="shared" si="312"/>
        <v>0</v>
      </c>
      <c r="AR314" s="242">
        <f t="shared" si="351"/>
        <v>0</v>
      </c>
      <c r="AS314" s="243">
        <f t="shared" si="352"/>
        <v>0</v>
      </c>
      <c r="AT314" s="244"/>
      <c r="AU314" s="241">
        <f t="shared" si="298"/>
        <v>5.7620000000000005E-2</v>
      </c>
      <c r="AV314" s="241">
        <f t="shared" si="353"/>
        <v>4.8016666666666668E-3</v>
      </c>
      <c r="AW314" s="240">
        <f>VLOOKUP(AY314,[2]תחזיות!$B$4:$H$1000,7)</f>
        <v>2.2096288900000243E-2</v>
      </c>
      <c r="AX314" s="134">
        <f t="shared" si="313"/>
        <v>1.8413574083333535E-3</v>
      </c>
      <c r="AY314" s="237">
        <v>262</v>
      </c>
      <c r="AZ314" s="242">
        <f t="shared" si="354"/>
        <v>0</v>
      </c>
      <c r="BA314" s="242">
        <f t="shared" si="381"/>
        <v>0</v>
      </c>
      <c r="BB314" s="242">
        <f t="shared" si="314"/>
        <v>0</v>
      </c>
      <c r="BC314" s="242">
        <f t="shared" si="355"/>
        <v>0</v>
      </c>
      <c r="BD314" s="243">
        <f t="shared" si="356"/>
        <v>0</v>
      </c>
      <c r="BE314" s="245"/>
      <c r="BF314" s="245"/>
      <c r="BG314" s="245"/>
      <c r="BH314" s="240">
        <f>VLOOKUP(BJ314,[2]תחזיות!$B$4:$H$1000,6)</f>
        <v>1.1816197272727402E-2</v>
      </c>
      <c r="BI314" s="134">
        <f t="shared" si="315"/>
        <v>9.8468310606061676E-4</v>
      </c>
      <c r="BJ314" s="237">
        <v>262</v>
      </c>
      <c r="BK314" s="242">
        <f t="shared" si="357"/>
        <v>0</v>
      </c>
      <c r="BL314" s="242">
        <f t="shared" si="382"/>
        <v>0</v>
      </c>
      <c r="BM314" s="242">
        <f t="shared" si="316"/>
        <v>0</v>
      </c>
      <c r="BN314" s="242">
        <f t="shared" si="336"/>
        <v>0</v>
      </c>
      <c r="BO314" s="243">
        <f t="shared" si="358"/>
        <v>0</v>
      </c>
      <c r="BP314" s="245"/>
      <c r="BQ314" s="246">
        <f>VLOOKUP(BT314,[2]תחזיות!$B$4:$E$1000,2)</f>
        <v>4.2367979999999923E-2</v>
      </c>
      <c r="BR314" s="134">
        <f t="shared" si="317"/>
        <v>3.1139983333333273E-3</v>
      </c>
      <c r="BS314" s="3">
        <f t="shared" si="359"/>
        <v>7942</v>
      </c>
      <c r="BT314" s="237">
        <v>262</v>
      </c>
      <c r="BU314" s="238">
        <f t="shared" si="360"/>
        <v>0</v>
      </c>
      <c r="BV314" s="238">
        <f t="shared" si="361"/>
        <v>0</v>
      </c>
      <c r="BW314" s="238">
        <f t="shared" si="318"/>
        <v>0</v>
      </c>
      <c r="BX314" s="238">
        <f t="shared" si="319"/>
        <v>0</v>
      </c>
      <c r="BY314" s="239">
        <f t="shared" si="362"/>
        <v>270766.58881793288</v>
      </c>
      <c r="CA314" s="246">
        <f>VLOOKUP(CD314,[2]תחזיות!$B$4:$E$1000,4)</f>
        <v>5.5925733599999902E-2</v>
      </c>
      <c r="CB314" s="134">
        <f t="shared" si="320"/>
        <v>4.2438111333333254E-3</v>
      </c>
      <c r="CC314" s="3">
        <f t="shared" si="363"/>
        <v>7942</v>
      </c>
      <c r="CD314" s="237">
        <v>262</v>
      </c>
      <c r="CE314" s="238">
        <f t="shared" si="364"/>
        <v>0</v>
      </c>
      <c r="CF314" s="238">
        <f t="shared" si="365"/>
        <v>0</v>
      </c>
      <c r="CG314" s="238">
        <f t="shared" si="321"/>
        <v>0</v>
      </c>
      <c r="CH314" s="238">
        <f t="shared" si="322"/>
        <v>0</v>
      </c>
      <c r="CI314" s="239">
        <f t="shared" si="366"/>
        <v>290809.78716721246</v>
      </c>
      <c r="CJ314" s="1"/>
      <c r="CK314" s="246">
        <f>VLOOKUP(CN314,[2]תחזיות!$B$4:$E$1000,3)</f>
        <v>3.6841721739130369E-2</v>
      </c>
      <c r="CL314" s="134">
        <f t="shared" si="323"/>
        <v>2.6534768115941978E-3</v>
      </c>
      <c r="CM314" s="3">
        <f t="shared" si="367"/>
        <v>7942</v>
      </c>
      <c r="CN314" s="237">
        <v>262</v>
      </c>
      <c r="CO314" s="238">
        <f t="shared" si="368"/>
        <v>0</v>
      </c>
      <c r="CP314" s="238">
        <f t="shared" si="383"/>
        <v>0</v>
      </c>
      <c r="CQ314" s="238">
        <f t="shared" si="324"/>
        <v>0</v>
      </c>
      <c r="CR314" s="238">
        <f t="shared" si="325"/>
        <v>0</v>
      </c>
      <c r="CS314" s="239">
        <f t="shared" si="369"/>
        <v>263979.45736549201</v>
      </c>
      <c r="CT314" s="1"/>
      <c r="CU314" s="237">
        <v>262</v>
      </c>
      <c r="CV314" s="238">
        <f t="shared" si="294"/>
        <v>-2.3611285500839151E-10</v>
      </c>
      <c r="CW314" s="238">
        <f t="shared" si="294"/>
        <v>-6.2216199589464177E-14</v>
      </c>
      <c r="CX314" s="238">
        <f t="shared" si="294"/>
        <v>4.8620392882142532E-13</v>
      </c>
      <c r="CY314" s="238">
        <f t="shared" si="294"/>
        <v>-5.4842012841088943E-13</v>
      </c>
      <c r="CZ314" s="238">
        <f t="shared" si="294"/>
        <v>921348.46831176477</v>
      </c>
      <c r="DB314" s="237">
        <v>262</v>
      </c>
      <c r="DC314" s="238">
        <f t="shared" si="295"/>
        <v>-2.4147816753951693E-10</v>
      </c>
      <c r="DD314" s="238">
        <f t="shared" si="295"/>
        <v>0</v>
      </c>
      <c r="DE314" s="238">
        <f t="shared" si="295"/>
        <v>5.5674133071610709E-13</v>
      </c>
      <c r="DF314" s="238">
        <f t="shared" si="295"/>
        <v>-5.5674133071610709E-13</v>
      </c>
      <c r="DG314" s="238">
        <f t="shared" si="295"/>
        <v>944233.29773330991</v>
      </c>
      <c r="DH314" s="247"/>
      <c r="DI314" s="237">
        <v>262</v>
      </c>
      <c r="DJ314" s="238">
        <f t="shared" si="296"/>
        <v>-2.4147816753951693E-10</v>
      </c>
      <c r="DK314" s="238">
        <f t="shared" si="296"/>
        <v>0</v>
      </c>
      <c r="DL314" s="238">
        <f t="shared" si="296"/>
        <v>5.5674133071610709E-13</v>
      </c>
      <c r="DM314" s="238">
        <f t="shared" si="296"/>
        <v>-5.5674133071610709E-13</v>
      </c>
      <c r="DN314" s="238">
        <f t="shared" si="296"/>
        <v>914209.03264594742</v>
      </c>
      <c r="DP314" s="3">
        <f t="shared" si="370"/>
        <v>7942</v>
      </c>
      <c r="DQ314" s="237">
        <v>262</v>
      </c>
      <c r="DR314" s="238">
        <f t="shared" si="371"/>
        <v>0</v>
      </c>
      <c r="DS314" s="238">
        <f t="shared" si="372"/>
        <v>0</v>
      </c>
      <c r="DT314" s="238">
        <f t="shared" si="326"/>
        <v>0</v>
      </c>
      <c r="DU314" s="238">
        <f t="shared" si="373"/>
        <v>0</v>
      </c>
      <c r="DV314" s="239">
        <f t="shared" si="384"/>
        <v>0</v>
      </c>
      <c r="DX314" s="241">
        <f t="shared" si="299"/>
        <v>5.8599999999999999E-2</v>
      </c>
      <c r="DY314" s="241">
        <f t="shared" si="374"/>
        <v>4.8833333333333333E-3</v>
      </c>
      <c r="DZ314" s="237">
        <v>262</v>
      </c>
      <c r="EA314" s="242">
        <f t="shared" si="385"/>
        <v>0</v>
      </c>
      <c r="EB314" s="242">
        <f t="shared" si="386"/>
        <v>0</v>
      </c>
      <c r="EC314" s="242">
        <f t="shared" si="327"/>
        <v>0</v>
      </c>
      <c r="ED314" s="242">
        <f t="shared" si="337"/>
        <v>0</v>
      </c>
      <c r="EE314" s="243">
        <f t="shared" si="375"/>
        <v>0</v>
      </c>
      <c r="EF314" s="248"/>
      <c r="EG314" s="241">
        <f t="shared" si="300"/>
        <v>6.4599999999999991E-2</v>
      </c>
      <c r="EH314" s="241">
        <f t="shared" si="376"/>
        <v>5.3833333333333329E-3</v>
      </c>
      <c r="EI314" s="237">
        <v>262</v>
      </c>
      <c r="EJ314" s="242">
        <f t="shared" si="387"/>
        <v>0</v>
      </c>
      <c r="EK314" s="242">
        <f t="shared" si="388"/>
        <v>0</v>
      </c>
      <c r="EL314" s="242">
        <f t="shared" si="328"/>
        <v>0</v>
      </c>
      <c r="EM314" s="242">
        <f t="shared" si="338"/>
        <v>0</v>
      </c>
      <c r="EN314" s="243">
        <f t="shared" si="377"/>
        <v>0</v>
      </c>
      <c r="EO314" s="248"/>
      <c r="EP314" s="241">
        <f t="shared" si="301"/>
        <v>3.4599999999999999E-2</v>
      </c>
      <c r="EQ314" s="241">
        <f t="shared" si="378"/>
        <v>2.8833333333333332E-3</v>
      </c>
      <c r="ER314" s="237">
        <v>262</v>
      </c>
      <c r="ES314" s="242">
        <f t="shared" si="389"/>
        <v>0</v>
      </c>
      <c r="ET314" s="242">
        <f t="shared" si="390"/>
        <v>0</v>
      </c>
      <c r="EU314" s="242">
        <f t="shared" si="329"/>
        <v>0</v>
      </c>
      <c r="EV314" s="242">
        <f t="shared" si="339"/>
        <v>0</v>
      </c>
      <c r="EW314" s="243">
        <f t="shared" si="379"/>
        <v>0</v>
      </c>
    </row>
    <row r="315" spans="1:153" ht="14.25" customHeight="1" thickBot="1" x14ac:dyDescent="0.25">
      <c r="A315" s="3">
        <f t="shared" si="340"/>
        <v>7972</v>
      </c>
      <c r="B315" s="237">
        <v>263</v>
      </c>
      <c r="C315" s="238">
        <f t="shared" si="341"/>
        <v>-2.4203490887023304E-10</v>
      </c>
      <c r="D315" s="238">
        <f t="shared" si="302"/>
        <v>0</v>
      </c>
      <c r="E315" s="238">
        <f t="shared" si="303"/>
        <v>5.5802492878414703E-13</v>
      </c>
      <c r="F315" s="238">
        <f t="shared" si="304"/>
        <v>-5.5802492878414703E-13</v>
      </c>
      <c r="G315" s="239">
        <f t="shared" si="342"/>
        <v>603887.43406298594</v>
      </c>
      <c r="I315" s="240">
        <f>VLOOKUP(K315,[2]תחזיות!$B$4:$H$1000,5)</f>
        <v>1.2997835500000145E-2</v>
      </c>
      <c r="J315" s="134">
        <f t="shared" si="305"/>
        <v>1.0831529583333454E-3</v>
      </c>
      <c r="K315" s="237">
        <v>263</v>
      </c>
      <c r="L315" s="242">
        <f t="shared" si="343"/>
        <v>5.4417377899560969E-12</v>
      </c>
      <c r="M315" s="242">
        <f t="shared" si="330"/>
        <v>-6.2283589250105767E-14</v>
      </c>
      <c r="N315" s="242">
        <f t="shared" si="306"/>
        <v>-7.0723321470639517E-14</v>
      </c>
      <c r="O315" s="242">
        <f t="shared" si="307"/>
        <v>8.4397322205337567E-15</v>
      </c>
      <c r="P315" s="243">
        <f t="shared" si="344"/>
        <v>46694.445430845924</v>
      </c>
      <c r="Q315" s="244"/>
      <c r="R315" s="240">
        <f>VLOOKUP(T315,[2]תחזיות!$B$4:$H$1000,7)</f>
        <v>2.2096320350000247E-2</v>
      </c>
      <c r="S315" s="134">
        <f t="shared" si="308"/>
        <v>1.8413600291666873E-3</v>
      </c>
      <c r="T315" s="237">
        <v>263</v>
      </c>
      <c r="U315" s="242">
        <f t="shared" si="345"/>
        <v>0</v>
      </c>
      <c r="V315" s="242">
        <f t="shared" si="331"/>
        <v>0</v>
      </c>
      <c r="W315" s="242">
        <f t="shared" si="309"/>
        <v>0</v>
      </c>
      <c r="X315" s="242">
        <f t="shared" si="332"/>
        <v>0</v>
      </c>
      <c r="Y315" s="243">
        <f t="shared" si="346"/>
        <v>49536.076503111522</v>
      </c>
      <c r="Z315" s="245"/>
      <c r="AA315" s="240">
        <f>VLOOKUP(AC315,[2]תחזיות!$B$4:$H$1000,6)</f>
        <v>1.1816214090909221E-2</v>
      </c>
      <c r="AB315" s="134">
        <f t="shared" si="310"/>
        <v>9.8468450757576852E-4</v>
      </c>
      <c r="AC315" s="237">
        <v>263</v>
      </c>
      <c r="AD315" s="242">
        <f t="shared" si="347"/>
        <v>0</v>
      </c>
      <c r="AE315" s="242">
        <f t="shared" si="333"/>
        <v>0</v>
      </c>
      <c r="AF315" s="242">
        <f t="shared" si="311"/>
        <v>0</v>
      </c>
      <c r="AG315" s="242">
        <f t="shared" si="334"/>
        <v>0</v>
      </c>
      <c r="AH315" s="243">
        <f t="shared" si="348"/>
        <v>46342.141217469514</v>
      </c>
      <c r="AI315" s="245"/>
      <c r="AJ315" s="241">
        <f t="shared" si="297"/>
        <v>5.1319999999999998E-2</v>
      </c>
      <c r="AK315" s="241">
        <f t="shared" si="349"/>
        <v>4.2766666666666665E-3</v>
      </c>
      <c r="AL315" s="240">
        <f>VLOOKUP(AN315,[2]תחזיות!$B$4:$H$1000,5)</f>
        <v>1.2997835500000145E-2</v>
      </c>
      <c r="AM315" s="134">
        <f t="shared" si="335"/>
        <v>1.0831529583333454E-3</v>
      </c>
      <c r="AN315" s="237">
        <v>263</v>
      </c>
      <c r="AO315" s="242">
        <f t="shared" si="350"/>
        <v>0</v>
      </c>
      <c r="AP315" s="242">
        <f t="shared" si="380"/>
        <v>0</v>
      </c>
      <c r="AQ315" s="242">
        <f t="shared" si="312"/>
        <v>0</v>
      </c>
      <c r="AR315" s="242">
        <f t="shared" si="351"/>
        <v>0</v>
      </c>
      <c r="AS315" s="243">
        <f t="shared" si="352"/>
        <v>0</v>
      </c>
      <c r="AT315" s="244"/>
      <c r="AU315" s="241">
        <f t="shared" si="298"/>
        <v>5.7620000000000005E-2</v>
      </c>
      <c r="AV315" s="241">
        <f t="shared" si="353"/>
        <v>4.8016666666666668E-3</v>
      </c>
      <c r="AW315" s="240">
        <f>VLOOKUP(AY315,[2]תחזיות!$B$4:$H$1000,7)</f>
        <v>2.2096320350000247E-2</v>
      </c>
      <c r="AX315" s="134">
        <f t="shared" si="313"/>
        <v>1.8413600291666873E-3</v>
      </c>
      <c r="AY315" s="237">
        <v>263</v>
      </c>
      <c r="AZ315" s="242">
        <f t="shared" si="354"/>
        <v>0</v>
      </c>
      <c r="BA315" s="242">
        <f t="shared" si="381"/>
        <v>0</v>
      </c>
      <c r="BB315" s="242">
        <f t="shared" si="314"/>
        <v>0</v>
      </c>
      <c r="BC315" s="242">
        <f t="shared" si="355"/>
        <v>0</v>
      </c>
      <c r="BD315" s="243">
        <f t="shared" si="356"/>
        <v>0</v>
      </c>
      <c r="BE315" s="245"/>
      <c r="BF315" s="245"/>
      <c r="BG315" s="245"/>
      <c r="BH315" s="240">
        <f>VLOOKUP(BJ315,[2]תחזיות!$B$4:$H$1000,6)</f>
        <v>1.1816214090909221E-2</v>
      </c>
      <c r="BI315" s="134">
        <f t="shared" si="315"/>
        <v>9.8468450757576852E-4</v>
      </c>
      <c r="BJ315" s="237">
        <v>263</v>
      </c>
      <c r="BK315" s="242">
        <f t="shared" si="357"/>
        <v>0</v>
      </c>
      <c r="BL315" s="242">
        <f t="shared" si="382"/>
        <v>0</v>
      </c>
      <c r="BM315" s="242">
        <f t="shared" si="316"/>
        <v>0</v>
      </c>
      <c r="BN315" s="242">
        <f t="shared" si="336"/>
        <v>0</v>
      </c>
      <c r="BO315" s="243">
        <f t="shared" si="358"/>
        <v>0</v>
      </c>
      <c r="BP315" s="245"/>
      <c r="BQ315" s="246">
        <f>VLOOKUP(BT315,[2]תחזיות!$B$4:$E$1000,2)</f>
        <v>4.2396279999999925E-2</v>
      </c>
      <c r="BR315" s="134">
        <f t="shared" si="317"/>
        <v>3.1163566666666605E-3</v>
      </c>
      <c r="BS315" s="3">
        <f t="shared" si="359"/>
        <v>7972</v>
      </c>
      <c r="BT315" s="237">
        <v>263</v>
      </c>
      <c r="BU315" s="238">
        <f t="shared" si="360"/>
        <v>0</v>
      </c>
      <c r="BV315" s="238">
        <f t="shared" si="361"/>
        <v>0</v>
      </c>
      <c r="BW315" s="238">
        <f t="shared" si="318"/>
        <v>0</v>
      </c>
      <c r="BX315" s="238">
        <f t="shared" si="319"/>
        <v>0</v>
      </c>
      <c r="BY315" s="239">
        <f t="shared" si="362"/>
        <v>270766.58881793288</v>
      </c>
      <c r="CA315" s="246">
        <f>VLOOKUP(CD315,[2]תחזיות!$B$4:$E$1000,4)</f>
        <v>5.5963089599999905E-2</v>
      </c>
      <c r="CB315" s="134">
        <f t="shared" si="320"/>
        <v>4.2469241333333253E-3</v>
      </c>
      <c r="CC315" s="3">
        <f t="shared" si="363"/>
        <v>7972</v>
      </c>
      <c r="CD315" s="237">
        <v>263</v>
      </c>
      <c r="CE315" s="238">
        <f t="shared" si="364"/>
        <v>0</v>
      </c>
      <c r="CF315" s="238">
        <f t="shared" si="365"/>
        <v>0</v>
      </c>
      <c r="CG315" s="238">
        <f t="shared" si="321"/>
        <v>0</v>
      </c>
      <c r="CH315" s="238">
        <f t="shared" si="322"/>
        <v>0</v>
      </c>
      <c r="CI315" s="239">
        <f t="shared" si="366"/>
        <v>290809.78716721246</v>
      </c>
      <c r="CJ315" s="1"/>
      <c r="CK315" s="246">
        <f>VLOOKUP(CN315,[2]תחזיות!$B$4:$E$1000,3)</f>
        <v>3.6866330434782546E-2</v>
      </c>
      <c r="CL315" s="134">
        <f t="shared" si="323"/>
        <v>2.6555275362318792E-3</v>
      </c>
      <c r="CM315" s="3">
        <f t="shared" si="367"/>
        <v>7972</v>
      </c>
      <c r="CN315" s="237">
        <v>263</v>
      </c>
      <c r="CO315" s="238">
        <f t="shared" si="368"/>
        <v>0</v>
      </c>
      <c r="CP315" s="238">
        <f t="shared" si="383"/>
        <v>0</v>
      </c>
      <c r="CQ315" s="238">
        <f t="shared" si="324"/>
        <v>0</v>
      </c>
      <c r="CR315" s="238">
        <f t="shared" si="325"/>
        <v>0</v>
      </c>
      <c r="CS315" s="239">
        <f t="shared" si="369"/>
        <v>263979.45736549201</v>
      </c>
      <c r="CT315" s="1"/>
      <c r="CU315" s="237">
        <v>263</v>
      </c>
      <c r="CV315" s="238">
        <f t="shared" si="294"/>
        <v>-2.3659317108027696E-10</v>
      </c>
      <c r="CW315" s="238">
        <f t="shared" si="294"/>
        <v>-6.2283589250105767E-14</v>
      </c>
      <c r="CX315" s="238">
        <f t="shared" si="294"/>
        <v>4.8730160731350756E-13</v>
      </c>
      <c r="CY315" s="238">
        <f t="shared" si="294"/>
        <v>-5.4958519656361329E-13</v>
      </c>
      <c r="CZ315" s="238">
        <f t="shared" si="294"/>
        <v>921348.46831176477</v>
      </c>
      <c r="DB315" s="237">
        <v>263</v>
      </c>
      <c r="DC315" s="238">
        <f t="shared" si="295"/>
        <v>-2.4203490887023304E-10</v>
      </c>
      <c r="DD315" s="238">
        <f t="shared" si="295"/>
        <v>0</v>
      </c>
      <c r="DE315" s="238">
        <f t="shared" si="295"/>
        <v>5.5802492878414703E-13</v>
      </c>
      <c r="DF315" s="238">
        <f t="shared" si="295"/>
        <v>-5.5802492878414703E-13</v>
      </c>
      <c r="DG315" s="238">
        <f t="shared" si="295"/>
        <v>944233.29773330991</v>
      </c>
      <c r="DH315" s="247"/>
      <c r="DI315" s="237">
        <v>263</v>
      </c>
      <c r="DJ315" s="238">
        <f t="shared" si="296"/>
        <v>-2.4203490887023304E-10</v>
      </c>
      <c r="DK315" s="238">
        <f t="shared" si="296"/>
        <v>0</v>
      </c>
      <c r="DL315" s="238">
        <f t="shared" si="296"/>
        <v>5.5802492878414703E-13</v>
      </c>
      <c r="DM315" s="238">
        <f t="shared" si="296"/>
        <v>-5.5802492878414703E-13</v>
      </c>
      <c r="DN315" s="238">
        <f t="shared" si="296"/>
        <v>914209.03264594742</v>
      </c>
      <c r="DP315" s="3">
        <f t="shared" si="370"/>
        <v>7972</v>
      </c>
      <c r="DQ315" s="237">
        <v>263</v>
      </c>
      <c r="DR315" s="238">
        <f t="shared" si="371"/>
        <v>0</v>
      </c>
      <c r="DS315" s="238">
        <f t="shared" si="372"/>
        <v>0</v>
      </c>
      <c r="DT315" s="238">
        <f t="shared" si="326"/>
        <v>0</v>
      </c>
      <c r="DU315" s="238">
        <f t="shared" si="373"/>
        <v>0</v>
      </c>
      <c r="DV315" s="239">
        <f t="shared" si="384"/>
        <v>0</v>
      </c>
      <c r="DX315" s="241">
        <f t="shared" si="299"/>
        <v>5.8599999999999999E-2</v>
      </c>
      <c r="DY315" s="241">
        <f t="shared" si="374"/>
        <v>4.8833333333333333E-3</v>
      </c>
      <c r="DZ315" s="237">
        <v>263</v>
      </c>
      <c r="EA315" s="242">
        <f t="shared" si="385"/>
        <v>0</v>
      </c>
      <c r="EB315" s="242">
        <f t="shared" si="386"/>
        <v>0</v>
      </c>
      <c r="EC315" s="242">
        <f t="shared" si="327"/>
        <v>0</v>
      </c>
      <c r="ED315" s="242">
        <f t="shared" si="337"/>
        <v>0</v>
      </c>
      <c r="EE315" s="243">
        <f t="shared" si="375"/>
        <v>0</v>
      </c>
      <c r="EF315" s="248"/>
      <c r="EG315" s="241">
        <f t="shared" si="300"/>
        <v>6.4599999999999991E-2</v>
      </c>
      <c r="EH315" s="241">
        <f t="shared" si="376"/>
        <v>5.3833333333333329E-3</v>
      </c>
      <c r="EI315" s="237">
        <v>263</v>
      </c>
      <c r="EJ315" s="242">
        <f t="shared" si="387"/>
        <v>0</v>
      </c>
      <c r="EK315" s="242">
        <f t="shared" si="388"/>
        <v>0</v>
      </c>
      <c r="EL315" s="242">
        <f t="shared" si="328"/>
        <v>0</v>
      </c>
      <c r="EM315" s="242">
        <f t="shared" si="338"/>
        <v>0</v>
      </c>
      <c r="EN315" s="243">
        <f t="shared" si="377"/>
        <v>0</v>
      </c>
      <c r="EO315" s="248"/>
      <c r="EP315" s="241">
        <f t="shared" si="301"/>
        <v>3.4599999999999999E-2</v>
      </c>
      <c r="EQ315" s="241">
        <f t="shared" si="378"/>
        <v>2.8833333333333332E-3</v>
      </c>
      <c r="ER315" s="237">
        <v>263</v>
      </c>
      <c r="ES315" s="242">
        <f t="shared" si="389"/>
        <v>0</v>
      </c>
      <c r="ET315" s="242">
        <f t="shared" si="390"/>
        <v>0</v>
      </c>
      <c r="EU315" s="242">
        <f t="shared" si="329"/>
        <v>0</v>
      </c>
      <c r="EV315" s="242">
        <f t="shared" si="339"/>
        <v>0</v>
      </c>
      <c r="EW315" s="243">
        <f t="shared" si="379"/>
        <v>0</v>
      </c>
    </row>
    <row r="316" spans="1:153" ht="14.25" customHeight="1" thickBot="1" x14ac:dyDescent="0.25">
      <c r="A316" s="3">
        <f t="shared" si="340"/>
        <v>8003</v>
      </c>
      <c r="B316" s="237">
        <v>264</v>
      </c>
      <c r="C316" s="238">
        <f t="shared" si="341"/>
        <v>-2.4259293379901717E-10</v>
      </c>
      <c r="D316" s="238">
        <f t="shared" si="302"/>
        <v>0</v>
      </c>
      <c r="E316" s="238">
        <f t="shared" si="303"/>
        <v>5.5931148625884378E-13</v>
      </c>
      <c r="F316" s="238">
        <f t="shared" si="304"/>
        <v>-5.5931148625884378E-13</v>
      </c>
      <c r="G316" s="239">
        <f t="shared" si="342"/>
        <v>603887.43406298594</v>
      </c>
      <c r="I316" s="240">
        <f>VLOOKUP(K316,[2]תחזיות!$B$4:$H$1000,5)</f>
        <v>1.2997854000000145E-2</v>
      </c>
      <c r="J316" s="134">
        <f t="shared" si="305"/>
        <v>1.0831545000000121E-3</v>
      </c>
      <c r="K316" s="237">
        <v>264</v>
      </c>
      <c r="L316" s="242">
        <f t="shared" si="343"/>
        <v>5.5184319584856536E-12</v>
      </c>
      <c r="M316" s="242">
        <f t="shared" si="330"/>
        <v>-6.2351052000078174E-14</v>
      </c>
      <c r="N316" s="242">
        <f t="shared" si="306"/>
        <v>-7.0909731194951753E-14</v>
      </c>
      <c r="O316" s="242">
        <f t="shared" si="307"/>
        <v>8.5586791948735778E-15</v>
      </c>
      <c r="P316" s="243">
        <f t="shared" si="344"/>
        <v>46694.445430845924</v>
      </c>
      <c r="Q316" s="244"/>
      <c r="R316" s="240">
        <f>VLOOKUP(T316,[2]תחזיות!$B$4:$H$1000,7)</f>
        <v>2.2096351800000247E-2</v>
      </c>
      <c r="S316" s="134">
        <f t="shared" si="308"/>
        <v>1.8413626500000206E-3</v>
      </c>
      <c r="T316" s="237">
        <v>264</v>
      </c>
      <c r="U316" s="242">
        <f t="shared" si="345"/>
        <v>0</v>
      </c>
      <c r="V316" s="242">
        <f t="shared" si="331"/>
        <v>0</v>
      </c>
      <c r="W316" s="242">
        <f t="shared" si="309"/>
        <v>0</v>
      </c>
      <c r="X316" s="242">
        <f t="shared" si="332"/>
        <v>0</v>
      </c>
      <c r="Y316" s="243">
        <f t="shared" si="346"/>
        <v>49536.076503111522</v>
      </c>
      <c r="Z316" s="245"/>
      <c r="AA316" s="240">
        <f>VLOOKUP(AC316,[2]תחזיות!$B$4:$H$1000,6)</f>
        <v>1.1816230909091041E-2</v>
      </c>
      <c r="AB316" s="134">
        <f t="shared" si="310"/>
        <v>9.8468590909092006E-4</v>
      </c>
      <c r="AC316" s="237">
        <v>264</v>
      </c>
      <c r="AD316" s="242">
        <f t="shared" si="347"/>
        <v>0</v>
      </c>
      <c r="AE316" s="242">
        <f t="shared" si="333"/>
        <v>0</v>
      </c>
      <c r="AF316" s="242">
        <f t="shared" si="311"/>
        <v>0</v>
      </c>
      <c r="AG316" s="242">
        <f t="shared" si="334"/>
        <v>0</v>
      </c>
      <c r="AH316" s="243">
        <f t="shared" si="348"/>
        <v>46342.141217469514</v>
      </c>
      <c r="AI316" s="245"/>
      <c r="AJ316" s="241">
        <f t="shared" si="297"/>
        <v>5.1319999999999998E-2</v>
      </c>
      <c r="AK316" s="241">
        <f t="shared" si="349"/>
        <v>4.2766666666666665E-3</v>
      </c>
      <c r="AL316" s="240">
        <f>VLOOKUP(AN316,[2]תחזיות!$B$4:$H$1000,5)</f>
        <v>1.2997854000000145E-2</v>
      </c>
      <c r="AM316" s="134">
        <f t="shared" si="335"/>
        <v>1.0831545000000121E-3</v>
      </c>
      <c r="AN316" s="237">
        <v>264</v>
      </c>
      <c r="AO316" s="242">
        <f t="shared" si="350"/>
        <v>0</v>
      </c>
      <c r="AP316" s="242">
        <f t="shared" si="380"/>
        <v>0</v>
      </c>
      <c r="AQ316" s="242">
        <f t="shared" si="312"/>
        <v>0</v>
      </c>
      <c r="AR316" s="242">
        <f t="shared" si="351"/>
        <v>0</v>
      </c>
      <c r="AS316" s="243">
        <f t="shared" si="352"/>
        <v>0</v>
      </c>
      <c r="AT316" s="244"/>
      <c r="AU316" s="241">
        <f t="shared" si="298"/>
        <v>5.7620000000000005E-2</v>
      </c>
      <c r="AV316" s="241">
        <f t="shared" si="353"/>
        <v>4.8016666666666668E-3</v>
      </c>
      <c r="AW316" s="240">
        <f>VLOOKUP(AY316,[2]תחזיות!$B$4:$H$1000,7)</f>
        <v>2.2096351800000247E-2</v>
      </c>
      <c r="AX316" s="134">
        <f t="shared" si="313"/>
        <v>1.8413626500000206E-3</v>
      </c>
      <c r="AY316" s="237">
        <v>264</v>
      </c>
      <c r="AZ316" s="242">
        <f t="shared" si="354"/>
        <v>0</v>
      </c>
      <c r="BA316" s="242">
        <f t="shared" si="381"/>
        <v>0</v>
      </c>
      <c r="BB316" s="242">
        <f t="shared" si="314"/>
        <v>0</v>
      </c>
      <c r="BC316" s="242">
        <f t="shared" si="355"/>
        <v>0</v>
      </c>
      <c r="BD316" s="243">
        <f t="shared" si="356"/>
        <v>0</v>
      </c>
      <c r="BE316" s="245"/>
      <c r="BF316" s="245"/>
      <c r="BG316" s="245"/>
      <c r="BH316" s="240">
        <f>VLOOKUP(BJ316,[2]תחזיות!$B$4:$H$1000,6)</f>
        <v>1.1816230909091041E-2</v>
      </c>
      <c r="BI316" s="134">
        <f t="shared" si="315"/>
        <v>9.8468590909092006E-4</v>
      </c>
      <c r="BJ316" s="237">
        <v>264</v>
      </c>
      <c r="BK316" s="242">
        <f t="shared" si="357"/>
        <v>0</v>
      </c>
      <c r="BL316" s="242">
        <f t="shared" si="382"/>
        <v>0</v>
      </c>
      <c r="BM316" s="242">
        <f t="shared" si="316"/>
        <v>0</v>
      </c>
      <c r="BN316" s="242">
        <f t="shared" si="336"/>
        <v>0</v>
      </c>
      <c r="BO316" s="243">
        <f t="shared" si="358"/>
        <v>0</v>
      </c>
      <c r="BP316" s="245"/>
      <c r="BQ316" s="246">
        <f>VLOOKUP(BT316,[2]תחזיות!$B$4:$E$1000,2)</f>
        <v>4.2424579999999927E-2</v>
      </c>
      <c r="BR316" s="134">
        <f t="shared" si="317"/>
        <v>3.1187149999999941E-3</v>
      </c>
      <c r="BS316" s="3">
        <f t="shared" si="359"/>
        <v>8003</v>
      </c>
      <c r="BT316" s="237">
        <v>264</v>
      </c>
      <c r="BU316" s="238">
        <f t="shared" si="360"/>
        <v>0</v>
      </c>
      <c r="BV316" s="238">
        <f t="shared" si="361"/>
        <v>0</v>
      </c>
      <c r="BW316" s="238">
        <f t="shared" si="318"/>
        <v>0</v>
      </c>
      <c r="BX316" s="238">
        <f t="shared" si="319"/>
        <v>0</v>
      </c>
      <c r="BY316" s="239">
        <f t="shared" si="362"/>
        <v>270766.58881793288</v>
      </c>
      <c r="CA316" s="246">
        <f>VLOOKUP(CD316,[2]תחזיות!$B$4:$E$1000,4)</f>
        <v>5.6000445599999907E-2</v>
      </c>
      <c r="CB316" s="134">
        <f t="shared" si="320"/>
        <v>4.2500371333333261E-3</v>
      </c>
      <c r="CC316" s="3">
        <f t="shared" si="363"/>
        <v>8003</v>
      </c>
      <c r="CD316" s="237">
        <v>264</v>
      </c>
      <c r="CE316" s="238">
        <f t="shared" si="364"/>
        <v>0</v>
      </c>
      <c r="CF316" s="238">
        <f t="shared" si="365"/>
        <v>0</v>
      </c>
      <c r="CG316" s="238">
        <f t="shared" si="321"/>
        <v>0</v>
      </c>
      <c r="CH316" s="238">
        <f t="shared" si="322"/>
        <v>0</v>
      </c>
      <c r="CI316" s="239">
        <f t="shared" si="366"/>
        <v>290809.78716721246</v>
      </c>
      <c r="CJ316" s="1"/>
      <c r="CK316" s="246">
        <f>VLOOKUP(CN316,[2]תחזיות!$B$4:$E$1000,3)</f>
        <v>3.6890939130434723E-2</v>
      </c>
      <c r="CL316" s="134">
        <f t="shared" si="323"/>
        <v>2.6575782608695606E-3</v>
      </c>
      <c r="CM316" s="3">
        <f t="shared" si="367"/>
        <v>8003</v>
      </c>
      <c r="CN316" s="237">
        <v>264</v>
      </c>
      <c r="CO316" s="238">
        <f t="shared" si="368"/>
        <v>0</v>
      </c>
      <c r="CP316" s="238">
        <f t="shared" si="383"/>
        <v>0</v>
      </c>
      <c r="CQ316" s="238">
        <f t="shared" si="324"/>
        <v>0</v>
      </c>
      <c r="CR316" s="238">
        <f t="shared" si="325"/>
        <v>0</v>
      </c>
      <c r="CS316" s="239">
        <f t="shared" si="369"/>
        <v>263979.45736549201</v>
      </c>
      <c r="CT316" s="1"/>
      <c r="CU316" s="237">
        <v>264</v>
      </c>
      <c r="CV316" s="238">
        <f t="shared" si="294"/>
        <v>-2.3707450184053154E-10</v>
      </c>
      <c r="CW316" s="238">
        <f t="shared" si="294"/>
        <v>-6.2351052000078174E-14</v>
      </c>
      <c r="CX316" s="238">
        <f t="shared" si="294"/>
        <v>4.8840175506389199E-13</v>
      </c>
      <c r="CY316" s="238">
        <f t="shared" si="294"/>
        <v>-5.5075280706397021E-13</v>
      </c>
      <c r="CZ316" s="238">
        <f t="shared" si="294"/>
        <v>921348.46831176477</v>
      </c>
      <c r="DB316" s="237">
        <v>264</v>
      </c>
      <c r="DC316" s="238">
        <f t="shared" si="295"/>
        <v>-2.4259293379901717E-10</v>
      </c>
      <c r="DD316" s="238">
        <f t="shared" si="295"/>
        <v>0</v>
      </c>
      <c r="DE316" s="238">
        <f t="shared" si="295"/>
        <v>5.5931148625884378E-13</v>
      </c>
      <c r="DF316" s="238">
        <f t="shared" si="295"/>
        <v>-5.5931148625884378E-13</v>
      </c>
      <c r="DG316" s="238">
        <f t="shared" si="295"/>
        <v>944233.29773330991</v>
      </c>
      <c r="DH316" s="247"/>
      <c r="DI316" s="237">
        <v>264</v>
      </c>
      <c r="DJ316" s="238">
        <f t="shared" si="296"/>
        <v>-2.4259293379901717E-10</v>
      </c>
      <c r="DK316" s="238">
        <f t="shared" si="296"/>
        <v>0</v>
      </c>
      <c r="DL316" s="238">
        <f t="shared" si="296"/>
        <v>5.5931148625884378E-13</v>
      </c>
      <c r="DM316" s="238">
        <f t="shared" si="296"/>
        <v>-5.5931148625884378E-13</v>
      </c>
      <c r="DN316" s="238">
        <f t="shared" si="296"/>
        <v>914209.03264594742</v>
      </c>
      <c r="DP316" s="3">
        <f t="shared" si="370"/>
        <v>8003</v>
      </c>
      <c r="DQ316" s="237">
        <v>264</v>
      </c>
      <c r="DR316" s="238">
        <f t="shared" si="371"/>
        <v>0</v>
      </c>
      <c r="DS316" s="238">
        <f t="shared" si="372"/>
        <v>0</v>
      </c>
      <c r="DT316" s="238">
        <f t="shared" si="326"/>
        <v>0</v>
      </c>
      <c r="DU316" s="238">
        <f t="shared" si="373"/>
        <v>0</v>
      </c>
      <c r="DV316" s="239">
        <f t="shared" si="384"/>
        <v>0</v>
      </c>
      <c r="DX316" s="241">
        <f t="shared" si="299"/>
        <v>5.8599999999999999E-2</v>
      </c>
      <c r="DY316" s="241">
        <f t="shared" si="374"/>
        <v>4.8833333333333333E-3</v>
      </c>
      <c r="DZ316" s="237">
        <v>264</v>
      </c>
      <c r="EA316" s="242">
        <f t="shared" si="385"/>
        <v>0</v>
      </c>
      <c r="EB316" s="242">
        <f t="shared" si="386"/>
        <v>0</v>
      </c>
      <c r="EC316" s="242">
        <f t="shared" si="327"/>
        <v>0</v>
      </c>
      <c r="ED316" s="242">
        <f t="shared" si="337"/>
        <v>0</v>
      </c>
      <c r="EE316" s="243">
        <f t="shared" si="375"/>
        <v>0</v>
      </c>
      <c r="EF316" s="248"/>
      <c r="EG316" s="241">
        <f t="shared" si="300"/>
        <v>6.4599999999999991E-2</v>
      </c>
      <c r="EH316" s="241">
        <f t="shared" si="376"/>
        <v>5.3833333333333329E-3</v>
      </c>
      <c r="EI316" s="237">
        <v>264</v>
      </c>
      <c r="EJ316" s="242">
        <f t="shared" si="387"/>
        <v>0</v>
      </c>
      <c r="EK316" s="242">
        <f t="shared" si="388"/>
        <v>0</v>
      </c>
      <c r="EL316" s="242">
        <f t="shared" si="328"/>
        <v>0</v>
      </c>
      <c r="EM316" s="242">
        <f t="shared" si="338"/>
        <v>0</v>
      </c>
      <c r="EN316" s="243">
        <f t="shared" si="377"/>
        <v>0</v>
      </c>
      <c r="EO316" s="248"/>
      <c r="EP316" s="241">
        <f t="shared" si="301"/>
        <v>3.4599999999999999E-2</v>
      </c>
      <c r="EQ316" s="241">
        <f t="shared" si="378"/>
        <v>2.8833333333333332E-3</v>
      </c>
      <c r="ER316" s="237">
        <v>264</v>
      </c>
      <c r="ES316" s="242">
        <f t="shared" si="389"/>
        <v>0</v>
      </c>
      <c r="ET316" s="242">
        <f t="shared" si="390"/>
        <v>0</v>
      </c>
      <c r="EU316" s="242">
        <f t="shared" si="329"/>
        <v>0</v>
      </c>
      <c r="EV316" s="242">
        <f t="shared" si="339"/>
        <v>0</v>
      </c>
      <c r="EW316" s="243">
        <f t="shared" si="379"/>
        <v>0</v>
      </c>
    </row>
    <row r="317" spans="1:153" ht="14.25" customHeight="1" thickBot="1" x14ac:dyDescent="0.25">
      <c r="A317" s="3">
        <f t="shared" si="340"/>
        <v>8033</v>
      </c>
      <c r="B317" s="237">
        <v>265</v>
      </c>
      <c r="C317" s="238">
        <f t="shared" si="341"/>
        <v>-2.4315224528527604E-10</v>
      </c>
      <c r="D317" s="238">
        <f t="shared" si="302"/>
        <v>0</v>
      </c>
      <c r="E317" s="238">
        <f t="shared" si="303"/>
        <v>5.6060100996327388E-13</v>
      </c>
      <c r="F317" s="238">
        <f t="shared" si="304"/>
        <v>-5.6060100996327388E-13</v>
      </c>
      <c r="G317" s="239">
        <f t="shared" si="342"/>
        <v>603887.43406298594</v>
      </c>
      <c r="I317" s="240">
        <f>VLOOKUP(K317,[2]תחזיות!$B$4:$H$1000,5)</f>
        <v>1.2997872500000146E-2</v>
      </c>
      <c r="J317" s="134">
        <f t="shared" si="305"/>
        <v>1.0831560416666788E-3</v>
      </c>
      <c r="K317" s="237">
        <v>265</v>
      </c>
      <c r="L317" s="242">
        <f t="shared" si="343"/>
        <v>5.5953958189007217E-12</v>
      </c>
      <c r="M317" s="242">
        <f t="shared" si="330"/>
        <v>-6.2418587918756328E-14</v>
      </c>
      <c r="N317" s="242">
        <f t="shared" si="306"/>
        <v>-7.1096632360106984E-14</v>
      </c>
      <c r="O317" s="242">
        <f t="shared" si="307"/>
        <v>8.6780444413506507E-15</v>
      </c>
      <c r="P317" s="243">
        <f t="shared" si="344"/>
        <v>46694.445430845924</v>
      </c>
      <c r="Q317" s="244"/>
      <c r="R317" s="240">
        <f>VLOOKUP(T317,[2]תחזיות!$B$4:$H$1000,7)</f>
        <v>2.2096383250000247E-2</v>
      </c>
      <c r="S317" s="134">
        <f t="shared" si="308"/>
        <v>1.841365270833354E-3</v>
      </c>
      <c r="T317" s="237">
        <v>265</v>
      </c>
      <c r="U317" s="242">
        <f t="shared" si="345"/>
        <v>0</v>
      </c>
      <c r="V317" s="242">
        <f t="shared" si="331"/>
        <v>0</v>
      </c>
      <c r="W317" s="242">
        <f t="shared" si="309"/>
        <v>0</v>
      </c>
      <c r="X317" s="242">
        <f t="shared" si="332"/>
        <v>0</v>
      </c>
      <c r="Y317" s="243">
        <f t="shared" si="346"/>
        <v>49536.076503111522</v>
      </c>
      <c r="Z317" s="245"/>
      <c r="AA317" s="240">
        <f>VLOOKUP(AC317,[2]תחזיות!$B$4:$H$1000,6)</f>
        <v>1.1816247727272858E-2</v>
      </c>
      <c r="AB317" s="134">
        <f t="shared" si="310"/>
        <v>9.8468731060607161E-4</v>
      </c>
      <c r="AC317" s="237">
        <v>265</v>
      </c>
      <c r="AD317" s="242">
        <f t="shared" si="347"/>
        <v>0</v>
      </c>
      <c r="AE317" s="242">
        <f t="shared" si="333"/>
        <v>0</v>
      </c>
      <c r="AF317" s="242">
        <f t="shared" si="311"/>
        <v>0</v>
      </c>
      <c r="AG317" s="242">
        <f t="shared" si="334"/>
        <v>0</v>
      </c>
      <c r="AH317" s="243">
        <f t="shared" si="348"/>
        <v>46342.141217469514</v>
      </c>
      <c r="AI317" s="245"/>
      <c r="AJ317" s="241">
        <f t="shared" si="297"/>
        <v>5.1319999999999998E-2</v>
      </c>
      <c r="AK317" s="241">
        <f t="shared" si="349"/>
        <v>4.2766666666666665E-3</v>
      </c>
      <c r="AL317" s="240">
        <f>VLOOKUP(AN317,[2]תחזיות!$B$4:$H$1000,5)</f>
        <v>1.2997872500000146E-2</v>
      </c>
      <c r="AM317" s="134">
        <f t="shared" si="335"/>
        <v>1.0831560416666788E-3</v>
      </c>
      <c r="AN317" s="237">
        <v>265</v>
      </c>
      <c r="AO317" s="242">
        <f t="shared" si="350"/>
        <v>0</v>
      </c>
      <c r="AP317" s="242">
        <f t="shared" si="380"/>
        <v>0</v>
      </c>
      <c r="AQ317" s="242">
        <f t="shared" si="312"/>
        <v>0</v>
      </c>
      <c r="AR317" s="242">
        <f t="shared" si="351"/>
        <v>0</v>
      </c>
      <c r="AS317" s="243">
        <f t="shared" si="352"/>
        <v>0</v>
      </c>
      <c r="AT317" s="244"/>
      <c r="AU317" s="241">
        <f t="shared" si="298"/>
        <v>5.7620000000000005E-2</v>
      </c>
      <c r="AV317" s="241">
        <f t="shared" si="353"/>
        <v>4.8016666666666668E-3</v>
      </c>
      <c r="AW317" s="240">
        <f>VLOOKUP(AY317,[2]תחזיות!$B$4:$H$1000,7)</f>
        <v>2.2096383250000247E-2</v>
      </c>
      <c r="AX317" s="134">
        <f t="shared" si="313"/>
        <v>1.841365270833354E-3</v>
      </c>
      <c r="AY317" s="237">
        <v>265</v>
      </c>
      <c r="AZ317" s="242">
        <f t="shared" si="354"/>
        <v>0</v>
      </c>
      <c r="BA317" s="242">
        <f t="shared" si="381"/>
        <v>0</v>
      </c>
      <c r="BB317" s="242">
        <f t="shared" si="314"/>
        <v>0</v>
      </c>
      <c r="BC317" s="242">
        <f t="shared" si="355"/>
        <v>0</v>
      </c>
      <c r="BD317" s="243">
        <f t="shared" si="356"/>
        <v>0</v>
      </c>
      <c r="BE317" s="245"/>
      <c r="BF317" s="245"/>
      <c r="BG317" s="245"/>
      <c r="BH317" s="240">
        <f>VLOOKUP(BJ317,[2]תחזיות!$B$4:$H$1000,6)</f>
        <v>1.1816247727272858E-2</v>
      </c>
      <c r="BI317" s="134">
        <f t="shared" si="315"/>
        <v>9.8468731060607161E-4</v>
      </c>
      <c r="BJ317" s="237">
        <v>265</v>
      </c>
      <c r="BK317" s="242">
        <f t="shared" si="357"/>
        <v>0</v>
      </c>
      <c r="BL317" s="242">
        <f t="shared" si="382"/>
        <v>0</v>
      </c>
      <c r="BM317" s="242">
        <f t="shared" si="316"/>
        <v>0</v>
      </c>
      <c r="BN317" s="242">
        <f t="shared" si="336"/>
        <v>0</v>
      </c>
      <c r="BO317" s="243">
        <f t="shared" si="358"/>
        <v>0</v>
      </c>
      <c r="BP317" s="245"/>
      <c r="BQ317" s="246">
        <f>VLOOKUP(BT317,[2]תחזיות!$B$4:$E$1000,2)</f>
        <v>4.2452879999999929E-2</v>
      </c>
      <c r="BR317" s="134">
        <f t="shared" si="317"/>
        <v>3.1210733333333278E-3</v>
      </c>
      <c r="BS317" s="3">
        <f t="shared" si="359"/>
        <v>8033</v>
      </c>
      <c r="BT317" s="237">
        <v>265</v>
      </c>
      <c r="BU317" s="238">
        <f t="shared" si="360"/>
        <v>0</v>
      </c>
      <c r="BV317" s="238">
        <f t="shared" si="361"/>
        <v>0</v>
      </c>
      <c r="BW317" s="238">
        <f t="shared" si="318"/>
        <v>0</v>
      </c>
      <c r="BX317" s="238">
        <f t="shared" si="319"/>
        <v>0</v>
      </c>
      <c r="BY317" s="239">
        <f t="shared" si="362"/>
        <v>270766.58881793288</v>
      </c>
      <c r="CA317" s="246">
        <f>VLOOKUP(CD317,[2]תחזיות!$B$4:$E$1000,4)</f>
        <v>5.6037801599999909E-2</v>
      </c>
      <c r="CB317" s="134">
        <f t="shared" si="320"/>
        <v>4.253150133333326E-3</v>
      </c>
      <c r="CC317" s="3">
        <f t="shared" si="363"/>
        <v>8033</v>
      </c>
      <c r="CD317" s="237">
        <v>265</v>
      </c>
      <c r="CE317" s="238">
        <f t="shared" si="364"/>
        <v>0</v>
      </c>
      <c r="CF317" s="238">
        <f t="shared" si="365"/>
        <v>0</v>
      </c>
      <c r="CG317" s="238">
        <f t="shared" si="321"/>
        <v>0</v>
      </c>
      <c r="CH317" s="238">
        <f t="shared" si="322"/>
        <v>0</v>
      </c>
      <c r="CI317" s="239">
        <f t="shared" si="366"/>
        <v>290809.78716721246</v>
      </c>
      <c r="CJ317" s="1"/>
      <c r="CK317" s="246">
        <f>VLOOKUP(CN317,[2]תחזיות!$B$4:$E$1000,3)</f>
        <v>3.69155478260869E-2</v>
      </c>
      <c r="CL317" s="134">
        <f t="shared" si="323"/>
        <v>2.659628985507242E-3</v>
      </c>
      <c r="CM317" s="3">
        <f t="shared" si="367"/>
        <v>8033</v>
      </c>
      <c r="CN317" s="237">
        <v>265</v>
      </c>
      <c r="CO317" s="238">
        <f t="shared" si="368"/>
        <v>0</v>
      </c>
      <c r="CP317" s="238">
        <f t="shared" si="383"/>
        <v>0</v>
      </c>
      <c r="CQ317" s="238">
        <f t="shared" si="324"/>
        <v>0</v>
      </c>
      <c r="CR317" s="238">
        <f t="shared" si="325"/>
        <v>0</v>
      </c>
      <c r="CS317" s="239">
        <f t="shared" si="369"/>
        <v>263979.45736549201</v>
      </c>
      <c r="CT317" s="1"/>
      <c r="CU317" s="237">
        <v>265</v>
      </c>
      <c r="CV317" s="238">
        <f t="shared" si="294"/>
        <v>-2.3755684946637533E-10</v>
      </c>
      <c r="CW317" s="238">
        <f t="shared" si="294"/>
        <v>-6.2418587918756328E-14</v>
      </c>
      <c r="CX317" s="238">
        <f t="shared" si="294"/>
        <v>4.8950437760316686E-13</v>
      </c>
      <c r="CY317" s="238">
        <f t="shared" si="294"/>
        <v>-5.5192296552192325E-13</v>
      </c>
      <c r="CZ317" s="238">
        <f t="shared" si="294"/>
        <v>921348.46831176477</v>
      </c>
      <c r="DB317" s="237">
        <v>265</v>
      </c>
      <c r="DC317" s="238">
        <f t="shared" si="295"/>
        <v>-2.4315224528527604E-10</v>
      </c>
      <c r="DD317" s="238">
        <f t="shared" si="295"/>
        <v>0</v>
      </c>
      <c r="DE317" s="238">
        <f t="shared" si="295"/>
        <v>5.6060100996327388E-13</v>
      </c>
      <c r="DF317" s="238">
        <f t="shared" si="295"/>
        <v>-5.6060100996327388E-13</v>
      </c>
      <c r="DG317" s="238">
        <f t="shared" si="295"/>
        <v>944233.29773330991</v>
      </c>
      <c r="DH317" s="247"/>
      <c r="DI317" s="237">
        <v>265</v>
      </c>
      <c r="DJ317" s="238">
        <f t="shared" si="296"/>
        <v>-2.4315224528527604E-10</v>
      </c>
      <c r="DK317" s="238">
        <f t="shared" si="296"/>
        <v>0</v>
      </c>
      <c r="DL317" s="238">
        <f t="shared" si="296"/>
        <v>5.6060100996327388E-13</v>
      </c>
      <c r="DM317" s="238">
        <f t="shared" si="296"/>
        <v>-5.6060100996327388E-13</v>
      </c>
      <c r="DN317" s="238">
        <f t="shared" si="296"/>
        <v>914209.03264594742</v>
      </c>
      <c r="DP317" s="3">
        <f t="shared" si="370"/>
        <v>8033</v>
      </c>
      <c r="DQ317" s="237">
        <v>265</v>
      </c>
      <c r="DR317" s="238">
        <f t="shared" si="371"/>
        <v>0</v>
      </c>
      <c r="DS317" s="238">
        <f t="shared" si="372"/>
        <v>0</v>
      </c>
      <c r="DT317" s="238">
        <f t="shared" si="326"/>
        <v>0</v>
      </c>
      <c r="DU317" s="238">
        <f t="shared" si="373"/>
        <v>0</v>
      </c>
      <c r="DV317" s="239">
        <f t="shared" si="384"/>
        <v>0</v>
      </c>
      <c r="DX317" s="241">
        <f t="shared" si="299"/>
        <v>5.8599999999999999E-2</v>
      </c>
      <c r="DY317" s="241">
        <f t="shared" si="374"/>
        <v>4.8833333333333333E-3</v>
      </c>
      <c r="DZ317" s="237">
        <v>265</v>
      </c>
      <c r="EA317" s="242">
        <f t="shared" si="385"/>
        <v>0</v>
      </c>
      <c r="EB317" s="242">
        <f t="shared" si="386"/>
        <v>0</v>
      </c>
      <c r="EC317" s="242">
        <f t="shared" si="327"/>
        <v>0</v>
      </c>
      <c r="ED317" s="242">
        <f t="shared" si="337"/>
        <v>0</v>
      </c>
      <c r="EE317" s="243">
        <f t="shared" si="375"/>
        <v>0</v>
      </c>
      <c r="EF317" s="248"/>
      <c r="EG317" s="241">
        <f t="shared" si="300"/>
        <v>6.4599999999999991E-2</v>
      </c>
      <c r="EH317" s="241">
        <f t="shared" si="376"/>
        <v>5.3833333333333329E-3</v>
      </c>
      <c r="EI317" s="237">
        <v>265</v>
      </c>
      <c r="EJ317" s="242">
        <f t="shared" si="387"/>
        <v>0</v>
      </c>
      <c r="EK317" s="242">
        <f t="shared" si="388"/>
        <v>0</v>
      </c>
      <c r="EL317" s="242">
        <f t="shared" si="328"/>
        <v>0</v>
      </c>
      <c r="EM317" s="242">
        <f t="shared" si="338"/>
        <v>0</v>
      </c>
      <c r="EN317" s="243">
        <f t="shared" si="377"/>
        <v>0</v>
      </c>
      <c r="EO317" s="248"/>
      <c r="EP317" s="241">
        <f t="shared" si="301"/>
        <v>3.4599999999999999E-2</v>
      </c>
      <c r="EQ317" s="241">
        <f t="shared" si="378"/>
        <v>2.8833333333333332E-3</v>
      </c>
      <c r="ER317" s="237">
        <v>265</v>
      </c>
      <c r="ES317" s="242">
        <f t="shared" si="389"/>
        <v>0</v>
      </c>
      <c r="ET317" s="242">
        <f t="shared" si="390"/>
        <v>0</v>
      </c>
      <c r="EU317" s="242">
        <f t="shared" si="329"/>
        <v>0</v>
      </c>
      <c r="EV317" s="242">
        <f t="shared" si="339"/>
        <v>0</v>
      </c>
      <c r="EW317" s="243">
        <f t="shared" si="379"/>
        <v>0</v>
      </c>
    </row>
    <row r="318" spans="1:153" ht="14.25" customHeight="1" thickBot="1" x14ac:dyDescent="0.25">
      <c r="A318" s="3">
        <f t="shared" si="340"/>
        <v>8064</v>
      </c>
      <c r="B318" s="237">
        <v>266</v>
      </c>
      <c r="C318" s="238">
        <f t="shared" si="341"/>
        <v>-2.437128462952393E-10</v>
      </c>
      <c r="D318" s="238">
        <f t="shared" si="302"/>
        <v>0</v>
      </c>
      <c r="E318" s="238">
        <f t="shared" si="303"/>
        <v>5.6189350673624482E-13</v>
      </c>
      <c r="F318" s="238">
        <f t="shared" si="304"/>
        <v>-5.6189350673624482E-13</v>
      </c>
      <c r="G318" s="239">
        <f t="shared" si="342"/>
        <v>603887.43406298594</v>
      </c>
      <c r="I318" s="240">
        <f>VLOOKUP(K318,[2]תחזיות!$B$4:$H$1000,5)</f>
        <v>1.2997891000000147E-2</v>
      </c>
      <c r="J318" s="134">
        <f t="shared" si="305"/>
        <v>1.0831575833333456E-3</v>
      </c>
      <c r="K318" s="237">
        <v>266</v>
      </c>
      <c r="L318" s="242">
        <f t="shared" si="343"/>
        <v>5.6726301555303134E-12</v>
      </c>
      <c r="M318" s="242">
        <f t="shared" si="330"/>
        <v>-6.2486197085601509E-14</v>
      </c>
      <c r="N318" s="242">
        <f t="shared" si="306"/>
        <v>-7.1284026262002689E-14</v>
      </c>
      <c r="O318" s="242">
        <f t="shared" si="307"/>
        <v>8.7978291764011745E-15</v>
      </c>
      <c r="P318" s="243">
        <f t="shared" si="344"/>
        <v>46694.445430845924</v>
      </c>
      <c r="Q318" s="244"/>
      <c r="R318" s="240">
        <f>VLOOKUP(T318,[2]תחזיות!$B$4:$H$1000,7)</f>
        <v>2.209641470000025E-2</v>
      </c>
      <c r="S318" s="134">
        <f t="shared" si="308"/>
        <v>1.8413678916666875E-3</v>
      </c>
      <c r="T318" s="237">
        <v>266</v>
      </c>
      <c r="U318" s="242">
        <f t="shared" si="345"/>
        <v>0</v>
      </c>
      <c r="V318" s="242">
        <f t="shared" si="331"/>
        <v>0</v>
      </c>
      <c r="W318" s="242">
        <f t="shared" si="309"/>
        <v>0</v>
      </c>
      <c r="X318" s="242">
        <f t="shared" si="332"/>
        <v>0</v>
      </c>
      <c r="Y318" s="243">
        <f t="shared" si="346"/>
        <v>49536.076503111522</v>
      </c>
      <c r="Z318" s="245"/>
      <c r="AA318" s="240">
        <f>VLOOKUP(AC318,[2]תחזיות!$B$4:$H$1000,6)</f>
        <v>1.1816264545454678E-2</v>
      </c>
      <c r="AB318" s="134">
        <f t="shared" si="310"/>
        <v>9.8468871212122316E-4</v>
      </c>
      <c r="AC318" s="237">
        <v>266</v>
      </c>
      <c r="AD318" s="242">
        <f t="shared" si="347"/>
        <v>0</v>
      </c>
      <c r="AE318" s="242">
        <f t="shared" si="333"/>
        <v>0</v>
      </c>
      <c r="AF318" s="242">
        <f t="shared" si="311"/>
        <v>0</v>
      </c>
      <c r="AG318" s="242">
        <f t="shared" si="334"/>
        <v>0</v>
      </c>
      <c r="AH318" s="243">
        <f t="shared" si="348"/>
        <v>46342.141217469514</v>
      </c>
      <c r="AI318" s="245"/>
      <c r="AJ318" s="241">
        <f t="shared" si="297"/>
        <v>5.1319999999999998E-2</v>
      </c>
      <c r="AK318" s="241">
        <f t="shared" si="349"/>
        <v>4.2766666666666665E-3</v>
      </c>
      <c r="AL318" s="240">
        <f>VLOOKUP(AN318,[2]תחזיות!$B$4:$H$1000,5)</f>
        <v>1.2997891000000147E-2</v>
      </c>
      <c r="AM318" s="134">
        <f t="shared" si="335"/>
        <v>1.0831575833333456E-3</v>
      </c>
      <c r="AN318" s="237">
        <v>266</v>
      </c>
      <c r="AO318" s="242">
        <f t="shared" si="350"/>
        <v>0</v>
      </c>
      <c r="AP318" s="242">
        <f t="shared" si="380"/>
        <v>0</v>
      </c>
      <c r="AQ318" s="242">
        <f t="shared" si="312"/>
        <v>0</v>
      </c>
      <c r="AR318" s="242">
        <f t="shared" si="351"/>
        <v>0</v>
      </c>
      <c r="AS318" s="243">
        <f t="shared" si="352"/>
        <v>0</v>
      </c>
      <c r="AT318" s="244"/>
      <c r="AU318" s="241">
        <f t="shared" si="298"/>
        <v>5.7620000000000005E-2</v>
      </c>
      <c r="AV318" s="241">
        <f t="shared" si="353"/>
        <v>4.8016666666666668E-3</v>
      </c>
      <c r="AW318" s="240">
        <f>VLOOKUP(AY318,[2]תחזיות!$B$4:$H$1000,7)</f>
        <v>2.209641470000025E-2</v>
      </c>
      <c r="AX318" s="134">
        <f t="shared" si="313"/>
        <v>1.8413678916666875E-3</v>
      </c>
      <c r="AY318" s="237">
        <v>266</v>
      </c>
      <c r="AZ318" s="242">
        <f t="shared" si="354"/>
        <v>0</v>
      </c>
      <c r="BA318" s="242">
        <f t="shared" si="381"/>
        <v>0</v>
      </c>
      <c r="BB318" s="242">
        <f t="shared" si="314"/>
        <v>0</v>
      </c>
      <c r="BC318" s="242">
        <f t="shared" si="355"/>
        <v>0</v>
      </c>
      <c r="BD318" s="243">
        <f t="shared" si="356"/>
        <v>0</v>
      </c>
      <c r="BE318" s="245"/>
      <c r="BF318" s="245"/>
      <c r="BG318" s="245"/>
      <c r="BH318" s="240">
        <f>VLOOKUP(BJ318,[2]תחזיות!$B$4:$H$1000,6)</f>
        <v>1.1816264545454678E-2</v>
      </c>
      <c r="BI318" s="134">
        <f t="shared" si="315"/>
        <v>9.8468871212122316E-4</v>
      </c>
      <c r="BJ318" s="237">
        <v>266</v>
      </c>
      <c r="BK318" s="242">
        <f t="shared" si="357"/>
        <v>0</v>
      </c>
      <c r="BL318" s="242">
        <f t="shared" si="382"/>
        <v>0</v>
      </c>
      <c r="BM318" s="242">
        <f t="shared" si="316"/>
        <v>0</v>
      </c>
      <c r="BN318" s="242">
        <f t="shared" si="336"/>
        <v>0</v>
      </c>
      <c r="BO318" s="243">
        <f t="shared" si="358"/>
        <v>0</v>
      </c>
      <c r="BP318" s="245"/>
      <c r="BQ318" s="246">
        <f>VLOOKUP(BT318,[2]תחזיות!$B$4:$E$1000,2)</f>
        <v>4.2481179999999931E-2</v>
      </c>
      <c r="BR318" s="134">
        <f t="shared" si="317"/>
        <v>3.123431666666661E-3</v>
      </c>
      <c r="BS318" s="3">
        <f t="shared" si="359"/>
        <v>8064</v>
      </c>
      <c r="BT318" s="237">
        <v>266</v>
      </c>
      <c r="BU318" s="238">
        <f t="shared" si="360"/>
        <v>0</v>
      </c>
      <c r="BV318" s="238">
        <f t="shared" si="361"/>
        <v>0</v>
      </c>
      <c r="BW318" s="238">
        <f t="shared" si="318"/>
        <v>0</v>
      </c>
      <c r="BX318" s="238">
        <f t="shared" si="319"/>
        <v>0</v>
      </c>
      <c r="BY318" s="239">
        <f t="shared" si="362"/>
        <v>270766.58881793288</v>
      </c>
      <c r="CA318" s="246">
        <f>VLOOKUP(CD318,[2]תחזיות!$B$4:$E$1000,4)</f>
        <v>5.6075157599999911E-2</v>
      </c>
      <c r="CB318" s="134">
        <f t="shared" si="320"/>
        <v>4.2562631333333259E-3</v>
      </c>
      <c r="CC318" s="3">
        <f t="shared" si="363"/>
        <v>8064</v>
      </c>
      <c r="CD318" s="237">
        <v>266</v>
      </c>
      <c r="CE318" s="238">
        <f t="shared" si="364"/>
        <v>0</v>
      </c>
      <c r="CF318" s="238">
        <f t="shared" si="365"/>
        <v>0</v>
      </c>
      <c r="CG318" s="238">
        <f t="shared" si="321"/>
        <v>0</v>
      </c>
      <c r="CH318" s="238">
        <f t="shared" si="322"/>
        <v>0</v>
      </c>
      <c r="CI318" s="239">
        <f t="shared" si="366"/>
        <v>290809.78716721246</v>
      </c>
      <c r="CJ318" s="1"/>
      <c r="CK318" s="246">
        <f>VLOOKUP(CN318,[2]תחזיות!$B$4:$E$1000,3)</f>
        <v>3.694015652173907E-2</v>
      </c>
      <c r="CL318" s="134">
        <f t="shared" si="323"/>
        <v>2.6616797101449226E-3</v>
      </c>
      <c r="CM318" s="3">
        <f t="shared" si="367"/>
        <v>8064</v>
      </c>
      <c r="CN318" s="237">
        <v>266</v>
      </c>
      <c r="CO318" s="238">
        <f t="shared" si="368"/>
        <v>0</v>
      </c>
      <c r="CP318" s="238">
        <f t="shared" si="383"/>
        <v>0</v>
      </c>
      <c r="CQ318" s="238">
        <f t="shared" si="324"/>
        <v>0</v>
      </c>
      <c r="CR318" s="238">
        <f t="shared" si="325"/>
        <v>0</v>
      </c>
      <c r="CS318" s="239">
        <f t="shared" si="369"/>
        <v>263979.45736549201</v>
      </c>
      <c r="CT318" s="1"/>
      <c r="CU318" s="237">
        <v>266</v>
      </c>
      <c r="CV318" s="238">
        <f t="shared" si="294"/>
        <v>-2.38040216139709E-10</v>
      </c>
      <c r="CW318" s="238">
        <f t="shared" si="294"/>
        <v>-6.2486197085601509E-14</v>
      </c>
      <c r="CX318" s="238">
        <f t="shared" si="294"/>
        <v>4.9060948047424208E-13</v>
      </c>
      <c r="CY318" s="238">
        <f t="shared" si="294"/>
        <v>-5.5309567755984365E-13</v>
      </c>
      <c r="CZ318" s="238">
        <f t="shared" si="294"/>
        <v>921348.46831176477</v>
      </c>
      <c r="DB318" s="237">
        <v>266</v>
      </c>
      <c r="DC318" s="238">
        <f t="shared" si="295"/>
        <v>-2.437128462952393E-10</v>
      </c>
      <c r="DD318" s="238">
        <f t="shared" si="295"/>
        <v>0</v>
      </c>
      <c r="DE318" s="238">
        <f t="shared" si="295"/>
        <v>5.6189350673624482E-13</v>
      </c>
      <c r="DF318" s="238">
        <f t="shared" si="295"/>
        <v>-5.6189350673624482E-13</v>
      </c>
      <c r="DG318" s="238">
        <f t="shared" si="295"/>
        <v>944233.29773330991</v>
      </c>
      <c r="DH318" s="247"/>
      <c r="DI318" s="237">
        <v>266</v>
      </c>
      <c r="DJ318" s="238">
        <f t="shared" si="296"/>
        <v>-2.437128462952393E-10</v>
      </c>
      <c r="DK318" s="238">
        <f t="shared" si="296"/>
        <v>0</v>
      </c>
      <c r="DL318" s="238">
        <f t="shared" si="296"/>
        <v>5.6189350673624482E-13</v>
      </c>
      <c r="DM318" s="238">
        <f t="shared" si="296"/>
        <v>-5.6189350673624482E-13</v>
      </c>
      <c r="DN318" s="238">
        <f t="shared" si="296"/>
        <v>914209.03264594742</v>
      </c>
      <c r="DP318" s="3">
        <f t="shared" si="370"/>
        <v>8064</v>
      </c>
      <c r="DQ318" s="237">
        <v>266</v>
      </c>
      <c r="DR318" s="238">
        <f t="shared" si="371"/>
        <v>0</v>
      </c>
      <c r="DS318" s="238">
        <f t="shared" si="372"/>
        <v>0</v>
      </c>
      <c r="DT318" s="238">
        <f t="shared" si="326"/>
        <v>0</v>
      </c>
      <c r="DU318" s="238">
        <f t="shared" si="373"/>
        <v>0</v>
      </c>
      <c r="DV318" s="239">
        <f t="shared" si="384"/>
        <v>0</v>
      </c>
      <c r="DX318" s="241">
        <f t="shared" si="299"/>
        <v>5.8599999999999999E-2</v>
      </c>
      <c r="DY318" s="241">
        <f t="shared" si="374"/>
        <v>4.8833333333333333E-3</v>
      </c>
      <c r="DZ318" s="237">
        <v>266</v>
      </c>
      <c r="EA318" s="242">
        <f t="shared" si="385"/>
        <v>0</v>
      </c>
      <c r="EB318" s="242">
        <f t="shared" si="386"/>
        <v>0</v>
      </c>
      <c r="EC318" s="242">
        <f t="shared" si="327"/>
        <v>0</v>
      </c>
      <c r="ED318" s="242">
        <f t="shared" si="337"/>
        <v>0</v>
      </c>
      <c r="EE318" s="243">
        <f t="shared" si="375"/>
        <v>0</v>
      </c>
      <c r="EF318" s="248"/>
      <c r="EG318" s="241">
        <f t="shared" si="300"/>
        <v>6.4599999999999991E-2</v>
      </c>
      <c r="EH318" s="241">
        <f t="shared" si="376"/>
        <v>5.3833333333333329E-3</v>
      </c>
      <c r="EI318" s="237">
        <v>266</v>
      </c>
      <c r="EJ318" s="242">
        <f t="shared" si="387"/>
        <v>0</v>
      </c>
      <c r="EK318" s="242">
        <f t="shared" si="388"/>
        <v>0</v>
      </c>
      <c r="EL318" s="242">
        <f t="shared" si="328"/>
        <v>0</v>
      </c>
      <c r="EM318" s="242">
        <f t="shared" si="338"/>
        <v>0</v>
      </c>
      <c r="EN318" s="243">
        <f t="shared" si="377"/>
        <v>0</v>
      </c>
      <c r="EO318" s="248"/>
      <c r="EP318" s="241">
        <f t="shared" si="301"/>
        <v>3.4599999999999999E-2</v>
      </c>
      <c r="EQ318" s="241">
        <f t="shared" si="378"/>
        <v>2.8833333333333332E-3</v>
      </c>
      <c r="ER318" s="237">
        <v>266</v>
      </c>
      <c r="ES318" s="242">
        <f t="shared" si="389"/>
        <v>0</v>
      </c>
      <c r="ET318" s="242">
        <f t="shared" si="390"/>
        <v>0</v>
      </c>
      <c r="EU318" s="242">
        <f t="shared" si="329"/>
        <v>0</v>
      </c>
      <c r="EV318" s="242">
        <f t="shared" si="339"/>
        <v>0</v>
      </c>
      <c r="EW318" s="243">
        <f t="shared" si="379"/>
        <v>0</v>
      </c>
    </row>
    <row r="319" spans="1:153" ht="14.25" customHeight="1" thickBot="1" x14ac:dyDescent="0.25">
      <c r="A319" s="3">
        <f t="shared" si="340"/>
        <v>8095</v>
      </c>
      <c r="B319" s="237">
        <v>267</v>
      </c>
      <c r="C319" s="238">
        <f t="shared" si="341"/>
        <v>-2.4427473980197554E-10</v>
      </c>
      <c r="D319" s="238">
        <f t="shared" si="302"/>
        <v>0</v>
      </c>
      <c r="E319" s="238">
        <f t="shared" si="303"/>
        <v>5.6318898343233113E-13</v>
      </c>
      <c r="F319" s="238">
        <f t="shared" si="304"/>
        <v>-5.6318898343233113E-13</v>
      </c>
      <c r="G319" s="239">
        <f t="shared" si="342"/>
        <v>603887.43406298594</v>
      </c>
      <c r="I319" s="240">
        <f>VLOOKUP(K319,[2]תחזיות!$B$4:$H$1000,5)</f>
        <v>1.2997909500000147E-2</v>
      </c>
      <c r="J319" s="134">
        <f t="shared" si="305"/>
        <v>1.0831591250000123E-3</v>
      </c>
      <c r="K319" s="237">
        <v>267</v>
      </c>
      <c r="L319" s="242">
        <f t="shared" si="343"/>
        <v>5.7501357548515415E-12</v>
      </c>
      <c r="M319" s="242">
        <f t="shared" si="330"/>
        <v>-6.2553879580161314E-14</v>
      </c>
      <c r="N319" s="242">
        <f t="shared" si="306"/>
        <v>-7.1471914199954208E-14</v>
      </c>
      <c r="O319" s="242">
        <f t="shared" si="307"/>
        <v>8.9180346197928943E-15</v>
      </c>
      <c r="P319" s="243">
        <f t="shared" si="344"/>
        <v>46694.445430845924</v>
      </c>
      <c r="Q319" s="244"/>
      <c r="R319" s="240">
        <f>VLOOKUP(T319,[2]תחזיות!$B$4:$H$1000,7)</f>
        <v>2.2096446150000251E-2</v>
      </c>
      <c r="S319" s="134">
        <f t="shared" si="308"/>
        <v>1.8413705125000209E-3</v>
      </c>
      <c r="T319" s="237">
        <v>267</v>
      </c>
      <c r="U319" s="242">
        <f t="shared" si="345"/>
        <v>0</v>
      </c>
      <c r="V319" s="242">
        <f t="shared" si="331"/>
        <v>0</v>
      </c>
      <c r="W319" s="242">
        <f t="shared" si="309"/>
        <v>0</v>
      </c>
      <c r="X319" s="242">
        <f t="shared" si="332"/>
        <v>0</v>
      </c>
      <c r="Y319" s="243">
        <f t="shared" si="346"/>
        <v>49536.076503111522</v>
      </c>
      <c r="Z319" s="245"/>
      <c r="AA319" s="240">
        <f>VLOOKUP(AC319,[2]תחזיות!$B$4:$H$1000,6)</f>
        <v>1.1816281363636497E-2</v>
      </c>
      <c r="AB319" s="134">
        <f t="shared" si="310"/>
        <v>9.846901136363747E-4</v>
      </c>
      <c r="AC319" s="237">
        <v>267</v>
      </c>
      <c r="AD319" s="242">
        <f t="shared" si="347"/>
        <v>0</v>
      </c>
      <c r="AE319" s="242">
        <f t="shared" si="333"/>
        <v>0</v>
      </c>
      <c r="AF319" s="242">
        <f t="shared" si="311"/>
        <v>0</v>
      </c>
      <c r="AG319" s="242">
        <f t="shared" si="334"/>
        <v>0</v>
      </c>
      <c r="AH319" s="243">
        <f t="shared" si="348"/>
        <v>46342.141217469514</v>
      </c>
      <c r="AI319" s="245"/>
      <c r="AJ319" s="241">
        <f t="shared" si="297"/>
        <v>5.1319999999999998E-2</v>
      </c>
      <c r="AK319" s="241">
        <f t="shared" si="349"/>
        <v>4.2766666666666665E-3</v>
      </c>
      <c r="AL319" s="240">
        <f>VLOOKUP(AN319,[2]תחזיות!$B$4:$H$1000,5)</f>
        <v>1.2997909500000147E-2</v>
      </c>
      <c r="AM319" s="134">
        <f t="shared" si="335"/>
        <v>1.0831591250000123E-3</v>
      </c>
      <c r="AN319" s="237">
        <v>267</v>
      </c>
      <c r="AO319" s="242">
        <f t="shared" si="350"/>
        <v>0</v>
      </c>
      <c r="AP319" s="242">
        <f t="shared" si="380"/>
        <v>0</v>
      </c>
      <c r="AQ319" s="242">
        <f t="shared" si="312"/>
        <v>0</v>
      </c>
      <c r="AR319" s="242">
        <f t="shared" si="351"/>
        <v>0</v>
      </c>
      <c r="AS319" s="243">
        <f t="shared" si="352"/>
        <v>0</v>
      </c>
      <c r="AT319" s="244"/>
      <c r="AU319" s="241">
        <f t="shared" si="298"/>
        <v>5.7620000000000005E-2</v>
      </c>
      <c r="AV319" s="241">
        <f t="shared" si="353"/>
        <v>4.8016666666666668E-3</v>
      </c>
      <c r="AW319" s="240">
        <f>VLOOKUP(AY319,[2]תחזיות!$B$4:$H$1000,7)</f>
        <v>2.2096446150000251E-2</v>
      </c>
      <c r="AX319" s="134">
        <f t="shared" si="313"/>
        <v>1.8413705125000209E-3</v>
      </c>
      <c r="AY319" s="237">
        <v>267</v>
      </c>
      <c r="AZ319" s="242">
        <f t="shared" si="354"/>
        <v>0</v>
      </c>
      <c r="BA319" s="242">
        <f t="shared" si="381"/>
        <v>0</v>
      </c>
      <c r="BB319" s="242">
        <f t="shared" si="314"/>
        <v>0</v>
      </c>
      <c r="BC319" s="242">
        <f t="shared" si="355"/>
        <v>0</v>
      </c>
      <c r="BD319" s="243">
        <f t="shared" si="356"/>
        <v>0</v>
      </c>
      <c r="BE319" s="245"/>
      <c r="BF319" s="245"/>
      <c r="BG319" s="245"/>
      <c r="BH319" s="240">
        <f>VLOOKUP(BJ319,[2]תחזיות!$B$4:$H$1000,6)</f>
        <v>1.1816281363636497E-2</v>
      </c>
      <c r="BI319" s="134">
        <f t="shared" si="315"/>
        <v>9.846901136363747E-4</v>
      </c>
      <c r="BJ319" s="237">
        <v>267</v>
      </c>
      <c r="BK319" s="242">
        <f t="shared" si="357"/>
        <v>0</v>
      </c>
      <c r="BL319" s="242">
        <f t="shared" si="382"/>
        <v>0</v>
      </c>
      <c r="BM319" s="242">
        <f t="shared" si="316"/>
        <v>0</v>
      </c>
      <c r="BN319" s="242">
        <f t="shared" si="336"/>
        <v>0</v>
      </c>
      <c r="BO319" s="243">
        <f t="shared" si="358"/>
        <v>0</v>
      </c>
      <c r="BP319" s="245"/>
      <c r="BQ319" s="246">
        <f>VLOOKUP(BT319,[2]תחזיות!$B$4:$E$1000,2)</f>
        <v>4.2509479999999933E-2</v>
      </c>
      <c r="BR319" s="134">
        <f t="shared" si="317"/>
        <v>3.1257899999999946E-3</v>
      </c>
      <c r="BS319" s="3">
        <f t="shared" si="359"/>
        <v>8095</v>
      </c>
      <c r="BT319" s="237">
        <v>267</v>
      </c>
      <c r="BU319" s="238">
        <f t="shared" si="360"/>
        <v>0</v>
      </c>
      <c r="BV319" s="238">
        <f t="shared" si="361"/>
        <v>0</v>
      </c>
      <c r="BW319" s="238">
        <f t="shared" si="318"/>
        <v>0</v>
      </c>
      <c r="BX319" s="238">
        <f t="shared" si="319"/>
        <v>0</v>
      </c>
      <c r="BY319" s="239">
        <f t="shared" si="362"/>
        <v>270766.58881793288</v>
      </c>
      <c r="CA319" s="246">
        <f>VLOOKUP(CD319,[2]תחזיות!$B$4:$E$1000,4)</f>
        <v>5.6112513599999914E-2</v>
      </c>
      <c r="CB319" s="134">
        <f t="shared" si="320"/>
        <v>4.2593761333333266E-3</v>
      </c>
      <c r="CC319" s="3">
        <f t="shared" si="363"/>
        <v>8095</v>
      </c>
      <c r="CD319" s="237">
        <v>267</v>
      </c>
      <c r="CE319" s="238">
        <f t="shared" si="364"/>
        <v>0</v>
      </c>
      <c r="CF319" s="238">
        <f t="shared" si="365"/>
        <v>0</v>
      </c>
      <c r="CG319" s="238">
        <f t="shared" si="321"/>
        <v>0</v>
      </c>
      <c r="CH319" s="238">
        <f t="shared" si="322"/>
        <v>0</v>
      </c>
      <c r="CI319" s="239">
        <f t="shared" si="366"/>
        <v>290809.78716721246</v>
      </c>
      <c r="CJ319" s="1"/>
      <c r="CK319" s="246">
        <f>VLOOKUP(CN319,[2]תחזיות!$B$4:$E$1000,3)</f>
        <v>3.6964765217391247E-2</v>
      </c>
      <c r="CL319" s="134">
        <f t="shared" si="323"/>
        <v>2.663730434782604E-3</v>
      </c>
      <c r="CM319" s="3">
        <f t="shared" si="367"/>
        <v>8095</v>
      </c>
      <c r="CN319" s="237">
        <v>267</v>
      </c>
      <c r="CO319" s="238">
        <f t="shared" si="368"/>
        <v>0</v>
      </c>
      <c r="CP319" s="238">
        <f t="shared" si="383"/>
        <v>0</v>
      </c>
      <c r="CQ319" s="238">
        <f t="shared" si="324"/>
        <v>0</v>
      </c>
      <c r="CR319" s="238">
        <f t="shared" si="325"/>
        <v>0</v>
      </c>
      <c r="CS319" s="239">
        <f t="shared" si="369"/>
        <v>263979.45736549201</v>
      </c>
      <c r="CT319" s="1"/>
      <c r="CU319" s="237">
        <v>267</v>
      </c>
      <c r="CV319" s="238">
        <f t="shared" si="294"/>
        <v>-2.3852460404712398E-10</v>
      </c>
      <c r="CW319" s="238">
        <f t="shared" si="294"/>
        <v>-6.2553879580161314E-14</v>
      </c>
      <c r="CX319" s="238">
        <f t="shared" si="294"/>
        <v>4.9171706923237693E-13</v>
      </c>
      <c r="CY319" s="238">
        <f t="shared" si="294"/>
        <v>-5.5427094881253827E-13</v>
      </c>
      <c r="CZ319" s="238">
        <f t="shared" si="294"/>
        <v>921348.46831176477</v>
      </c>
      <c r="DB319" s="237">
        <v>267</v>
      </c>
      <c r="DC319" s="238">
        <f t="shared" si="295"/>
        <v>-2.4427473980197554E-10</v>
      </c>
      <c r="DD319" s="238">
        <f t="shared" si="295"/>
        <v>0</v>
      </c>
      <c r="DE319" s="238">
        <f t="shared" si="295"/>
        <v>5.6318898343233113E-13</v>
      </c>
      <c r="DF319" s="238">
        <f t="shared" si="295"/>
        <v>-5.6318898343233113E-13</v>
      </c>
      <c r="DG319" s="238">
        <f t="shared" si="295"/>
        <v>944233.29773330991</v>
      </c>
      <c r="DH319" s="247"/>
      <c r="DI319" s="237">
        <v>267</v>
      </c>
      <c r="DJ319" s="238">
        <f t="shared" si="296"/>
        <v>-2.4427473980197554E-10</v>
      </c>
      <c r="DK319" s="238">
        <f t="shared" si="296"/>
        <v>0</v>
      </c>
      <c r="DL319" s="238">
        <f t="shared" si="296"/>
        <v>5.6318898343233113E-13</v>
      </c>
      <c r="DM319" s="238">
        <f t="shared" si="296"/>
        <v>-5.6318898343233113E-13</v>
      </c>
      <c r="DN319" s="238">
        <f t="shared" si="296"/>
        <v>914209.03264594742</v>
      </c>
      <c r="DP319" s="3">
        <f t="shared" si="370"/>
        <v>8095</v>
      </c>
      <c r="DQ319" s="237">
        <v>267</v>
      </c>
      <c r="DR319" s="238">
        <f t="shared" si="371"/>
        <v>0</v>
      </c>
      <c r="DS319" s="238">
        <f t="shared" si="372"/>
        <v>0</v>
      </c>
      <c r="DT319" s="238">
        <f t="shared" si="326"/>
        <v>0</v>
      </c>
      <c r="DU319" s="238">
        <f t="shared" si="373"/>
        <v>0</v>
      </c>
      <c r="DV319" s="239">
        <f t="shared" si="384"/>
        <v>0</v>
      </c>
      <c r="DX319" s="241">
        <f t="shared" si="299"/>
        <v>5.8599999999999999E-2</v>
      </c>
      <c r="DY319" s="241">
        <f t="shared" si="374"/>
        <v>4.8833333333333333E-3</v>
      </c>
      <c r="DZ319" s="237">
        <v>267</v>
      </c>
      <c r="EA319" s="242">
        <f t="shared" si="385"/>
        <v>0</v>
      </c>
      <c r="EB319" s="242">
        <f t="shared" si="386"/>
        <v>0</v>
      </c>
      <c r="EC319" s="242">
        <f t="shared" si="327"/>
        <v>0</v>
      </c>
      <c r="ED319" s="242">
        <f t="shared" si="337"/>
        <v>0</v>
      </c>
      <c r="EE319" s="243">
        <f t="shared" si="375"/>
        <v>0</v>
      </c>
      <c r="EF319" s="248"/>
      <c r="EG319" s="241">
        <f t="shared" si="300"/>
        <v>6.4599999999999991E-2</v>
      </c>
      <c r="EH319" s="241">
        <f t="shared" si="376"/>
        <v>5.3833333333333329E-3</v>
      </c>
      <c r="EI319" s="237">
        <v>267</v>
      </c>
      <c r="EJ319" s="242">
        <f t="shared" si="387"/>
        <v>0</v>
      </c>
      <c r="EK319" s="242">
        <f t="shared" si="388"/>
        <v>0</v>
      </c>
      <c r="EL319" s="242">
        <f t="shared" si="328"/>
        <v>0</v>
      </c>
      <c r="EM319" s="242">
        <f t="shared" si="338"/>
        <v>0</v>
      </c>
      <c r="EN319" s="243">
        <f t="shared" si="377"/>
        <v>0</v>
      </c>
      <c r="EO319" s="248"/>
      <c r="EP319" s="241">
        <f t="shared" si="301"/>
        <v>3.4599999999999999E-2</v>
      </c>
      <c r="EQ319" s="241">
        <f t="shared" si="378"/>
        <v>2.8833333333333332E-3</v>
      </c>
      <c r="ER319" s="237">
        <v>267</v>
      </c>
      <c r="ES319" s="242">
        <f t="shared" si="389"/>
        <v>0</v>
      </c>
      <c r="ET319" s="242">
        <f t="shared" si="390"/>
        <v>0</v>
      </c>
      <c r="EU319" s="242">
        <f t="shared" si="329"/>
        <v>0</v>
      </c>
      <c r="EV319" s="242">
        <f t="shared" si="339"/>
        <v>0</v>
      </c>
      <c r="EW319" s="243">
        <f t="shared" si="379"/>
        <v>0</v>
      </c>
    </row>
    <row r="320" spans="1:153" ht="14.25" customHeight="1" thickBot="1" x14ac:dyDescent="0.25">
      <c r="A320" s="3">
        <f t="shared" si="340"/>
        <v>8123</v>
      </c>
      <c r="B320" s="237">
        <v>268</v>
      </c>
      <c r="C320" s="238">
        <f t="shared" si="341"/>
        <v>-2.4483792878540789E-10</v>
      </c>
      <c r="D320" s="238">
        <f t="shared" si="302"/>
        <v>0</v>
      </c>
      <c r="E320" s="238">
        <f t="shared" si="303"/>
        <v>5.6448744692191119E-13</v>
      </c>
      <c r="F320" s="238">
        <f t="shared" si="304"/>
        <v>-5.6448744692191119E-13</v>
      </c>
      <c r="G320" s="239">
        <f t="shared" si="342"/>
        <v>603887.43406298594</v>
      </c>
      <c r="I320" s="240">
        <f>VLOOKUP(K320,[2]תחזיות!$B$4:$H$1000,5)</f>
        <v>1.2997928000000148E-2</v>
      </c>
      <c r="J320" s="134">
        <f t="shared" si="305"/>
        <v>1.083160666666679E-3</v>
      </c>
      <c r="K320" s="237">
        <v>268</v>
      </c>
      <c r="L320" s="242">
        <f t="shared" si="343"/>
        <v>5.8279134054953767E-12</v>
      </c>
      <c r="M320" s="242">
        <f t="shared" si="330"/>
        <v>-6.2621635482069925E-14</v>
      </c>
      <c r="N320" s="242">
        <f t="shared" si="306"/>
        <v>-7.1660297476703948E-14</v>
      </c>
      <c r="O320" s="242">
        <f t="shared" si="307"/>
        <v>9.0386619946340274E-15</v>
      </c>
      <c r="P320" s="243">
        <f t="shared" si="344"/>
        <v>46694.445430845924</v>
      </c>
      <c r="Q320" s="244"/>
      <c r="R320" s="240">
        <f>VLOOKUP(T320,[2]תחזיות!$B$4:$H$1000,7)</f>
        <v>2.2096477600000251E-2</v>
      </c>
      <c r="S320" s="134">
        <f t="shared" si="308"/>
        <v>1.8413731333333542E-3</v>
      </c>
      <c r="T320" s="237">
        <v>268</v>
      </c>
      <c r="U320" s="242">
        <f t="shared" si="345"/>
        <v>0</v>
      </c>
      <c r="V320" s="242">
        <f t="shared" si="331"/>
        <v>0</v>
      </c>
      <c r="W320" s="242">
        <f t="shared" si="309"/>
        <v>0</v>
      </c>
      <c r="X320" s="242">
        <f t="shared" si="332"/>
        <v>0</v>
      </c>
      <c r="Y320" s="243">
        <f t="shared" si="346"/>
        <v>49536.076503111522</v>
      </c>
      <c r="Z320" s="245"/>
      <c r="AA320" s="240">
        <f>VLOOKUP(AC320,[2]תחזיות!$B$4:$H$1000,6)</f>
        <v>1.1816298181818315E-2</v>
      </c>
      <c r="AB320" s="134">
        <f t="shared" si="310"/>
        <v>9.8469151515152625E-4</v>
      </c>
      <c r="AC320" s="237">
        <v>268</v>
      </c>
      <c r="AD320" s="242">
        <f t="shared" si="347"/>
        <v>0</v>
      </c>
      <c r="AE320" s="242">
        <f t="shared" si="333"/>
        <v>0</v>
      </c>
      <c r="AF320" s="242">
        <f t="shared" si="311"/>
        <v>0</v>
      </c>
      <c r="AG320" s="242">
        <f t="shared" si="334"/>
        <v>0</v>
      </c>
      <c r="AH320" s="243">
        <f t="shared" si="348"/>
        <v>46342.141217469514</v>
      </c>
      <c r="AI320" s="245"/>
      <c r="AJ320" s="241">
        <f t="shared" si="297"/>
        <v>5.1319999999999998E-2</v>
      </c>
      <c r="AK320" s="241">
        <f t="shared" si="349"/>
        <v>4.2766666666666665E-3</v>
      </c>
      <c r="AL320" s="240">
        <f>VLOOKUP(AN320,[2]תחזיות!$B$4:$H$1000,5)</f>
        <v>1.2997928000000148E-2</v>
      </c>
      <c r="AM320" s="134">
        <f t="shared" si="335"/>
        <v>1.083160666666679E-3</v>
      </c>
      <c r="AN320" s="237">
        <v>268</v>
      </c>
      <c r="AO320" s="242">
        <f t="shared" si="350"/>
        <v>0</v>
      </c>
      <c r="AP320" s="242">
        <f t="shared" si="380"/>
        <v>0</v>
      </c>
      <c r="AQ320" s="242">
        <f t="shared" si="312"/>
        <v>0</v>
      </c>
      <c r="AR320" s="242">
        <f t="shared" si="351"/>
        <v>0</v>
      </c>
      <c r="AS320" s="243">
        <f t="shared" si="352"/>
        <v>0</v>
      </c>
      <c r="AT320" s="244"/>
      <c r="AU320" s="241">
        <f t="shared" si="298"/>
        <v>5.7620000000000005E-2</v>
      </c>
      <c r="AV320" s="241">
        <f t="shared" si="353"/>
        <v>4.8016666666666668E-3</v>
      </c>
      <c r="AW320" s="240">
        <f>VLOOKUP(AY320,[2]תחזיות!$B$4:$H$1000,7)</f>
        <v>2.2096477600000251E-2</v>
      </c>
      <c r="AX320" s="134">
        <f t="shared" si="313"/>
        <v>1.8413731333333542E-3</v>
      </c>
      <c r="AY320" s="237">
        <v>268</v>
      </c>
      <c r="AZ320" s="242">
        <f t="shared" si="354"/>
        <v>0</v>
      </c>
      <c r="BA320" s="242">
        <f t="shared" si="381"/>
        <v>0</v>
      </c>
      <c r="BB320" s="242">
        <f t="shared" si="314"/>
        <v>0</v>
      </c>
      <c r="BC320" s="242">
        <f t="shared" si="355"/>
        <v>0</v>
      </c>
      <c r="BD320" s="243">
        <f t="shared" si="356"/>
        <v>0</v>
      </c>
      <c r="BE320" s="245"/>
      <c r="BF320" s="245"/>
      <c r="BG320" s="245"/>
      <c r="BH320" s="240">
        <f>VLOOKUP(BJ320,[2]תחזיות!$B$4:$H$1000,6)</f>
        <v>1.1816298181818315E-2</v>
      </c>
      <c r="BI320" s="134">
        <f t="shared" si="315"/>
        <v>9.8469151515152625E-4</v>
      </c>
      <c r="BJ320" s="237">
        <v>268</v>
      </c>
      <c r="BK320" s="242">
        <f t="shared" si="357"/>
        <v>0</v>
      </c>
      <c r="BL320" s="242">
        <f t="shared" si="382"/>
        <v>0</v>
      </c>
      <c r="BM320" s="242">
        <f t="shared" si="316"/>
        <v>0</v>
      </c>
      <c r="BN320" s="242">
        <f t="shared" si="336"/>
        <v>0</v>
      </c>
      <c r="BO320" s="243">
        <f t="shared" si="358"/>
        <v>0</v>
      </c>
      <c r="BP320" s="245"/>
      <c r="BQ320" s="246">
        <f>VLOOKUP(BT320,[2]תחזיות!$B$4:$E$1000,2)</f>
        <v>4.2537779999999935E-2</v>
      </c>
      <c r="BR320" s="134">
        <f t="shared" si="317"/>
        <v>3.1281483333333283E-3</v>
      </c>
      <c r="BS320" s="3">
        <f t="shared" si="359"/>
        <v>8123</v>
      </c>
      <c r="BT320" s="237">
        <v>268</v>
      </c>
      <c r="BU320" s="238">
        <f t="shared" si="360"/>
        <v>0</v>
      </c>
      <c r="BV320" s="238">
        <f t="shared" si="361"/>
        <v>0</v>
      </c>
      <c r="BW320" s="238">
        <f t="shared" si="318"/>
        <v>0</v>
      </c>
      <c r="BX320" s="238">
        <f t="shared" si="319"/>
        <v>0</v>
      </c>
      <c r="BY320" s="239">
        <f t="shared" si="362"/>
        <v>270766.58881793288</v>
      </c>
      <c r="CA320" s="246">
        <f>VLOOKUP(CD320,[2]תחזיות!$B$4:$E$1000,4)</f>
        <v>5.6149869599999916E-2</v>
      </c>
      <c r="CB320" s="134">
        <f t="shared" si="320"/>
        <v>4.2624891333333265E-3</v>
      </c>
      <c r="CC320" s="3">
        <f t="shared" si="363"/>
        <v>8123</v>
      </c>
      <c r="CD320" s="237">
        <v>268</v>
      </c>
      <c r="CE320" s="238">
        <f t="shared" si="364"/>
        <v>0</v>
      </c>
      <c r="CF320" s="238">
        <f t="shared" si="365"/>
        <v>0</v>
      </c>
      <c r="CG320" s="238">
        <f t="shared" si="321"/>
        <v>0</v>
      </c>
      <c r="CH320" s="238">
        <f t="shared" si="322"/>
        <v>0</v>
      </c>
      <c r="CI320" s="239">
        <f t="shared" si="366"/>
        <v>290809.78716721246</v>
      </c>
      <c r="CJ320" s="1"/>
      <c r="CK320" s="246">
        <f>VLOOKUP(CN320,[2]תחזיות!$B$4:$E$1000,3)</f>
        <v>3.6989373913043425E-2</v>
      </c>
      <c r="CL320" s="134">
        <f t="shared" si="323"/>
        <v>2.6657811594202854E-3</v>
      </c>
      <c r="CM320" s="3">
        <f t="shared" si="367"/>
        <v>8123</v>
      </c>
      <c r="CN320" s="237">
        <v>268</v>
      </c>
      <c r="CO320" s="238">
        <f t="shared" si="368"/>
        <v>0</v>
      </c>
      <c r="CP320" s="238">
        <f t="shared" si="383"/>
        <v>0</v>
      </c>
      <c r="CQ320" s="238">
        <f t="shared" si="324"/>
        <v>0</v>
      </c>
      <c r="CR320" s="238">
        <f t="shared" si="325"/>
        <v>0</v>
      </c>
      <c r="CS320" s="239">
        <f t="shared" si="369"/>
        <v>263979.45736549201</v>
      </c>
      <c r="CT320" s="1"/>
      <c r="CU320" s="237">
        <v>268</v>
      </c>
      <c r="CV320" s="238">
        <f t="shared" si="294"/>
        <v>-2.3901001537991253E-10</v>
      </c>
      <c r="CW320" s="238">
        <f t="shared" si="294"/>
        <v>-6.2621635482069925E-14</v>
      </c>
      <c r="CX320" s="238">
        <f t="shared" si="294"/>
        <v>4.9282714944520728E-13</v>
      </c>
      <c r="CY320" s="238">
        <f t="shared" si="294"/>
        <v>-5.5544878492727718E-13</v>
      </c>
      <c r="CZ320" s="238">
        <f t="shared" si="294"/>
        <v>921348.46831176477</v>
      </c>
      <c r="DB320" s="237">
        <v>268</v>
      </c>
      <c r="DC320" s="238">
        <f t="shared" si="295"/>
        <v>-2.4483792878540789E-10</v>
      </c>
      <c r="DD320" s="238">
        <f t="shared" si="295"/>
        <v>0</v>
      </c>
      <c r="DE320" s="238">
        <f t="shared" si="295"/>
        <v>5.6448744692191119E-13</v>
      </c>
      <c r="DF320" s="238">
        <f t="shared" si="295"/>
        <v>-5.6448744692191119E-13</v>
      </c>
      <c r="DG320" s="238">
        <f t="shared" si="295"/>
        <v>944233.29773330991</v>
      </c>
      <c r="DH320" s="247"/>
      <c r="DI320" s="237">
        <v>268</v>
      </c>
      <c r="DJ320" s="238">
        <f t="shared" si="296"/>
        <v>-2.4483792878540789E-10</v>
      </c>
      <c r="DK320" s="238">
        <f t="shared" si="296"/>
        <v>0</v>
      </c>
      <c r="DL320" s="238">
        <f t="shared" si="296"/>
        <v>5.6448744692191119E-13</v>
      </c>
      <c r="DM320" s="238">
        <f t="shared" si="296"/>
        <v>-5.6448744692191119E-13</v>
      </c>
      <c r="DN320" s="238">
        <f t="shared" si="296"/>
        <v>914209.03264594742</v>
      </c>
      <c r="DP320" s="3">
        <f t="shared" si="370"/>
        <v>8123</v>
      </c>
      <c r="DQ320" s="237">
        <v>268</v>
      </c>
      <c r="DR320" s="238">
        <f t="shared" si="371"/>
        <v>0</v>
      </c>
      <c r="DS320" s="238">
        <f t="shared" si="372"/>
        <v>0</v>
      </c>
      <c r="DT320" s="238">
        <f t="shared" si="326"/>
        <v>0</v>
      </c>
      <c r="DU320" s="238">
        <f t="shared" si="373"/>
        <v>0</v>
      </c>
      <c r="DV320" s="239">
        <f t="shared" si="384"/>
        <v>0</v>
      </c>
      <c r="DX320" s="241">
        <f t="shared" si="299"/>
        <v>5.8599999999999999E-2</v>
      </c>
      <c r="DY320" s="241">
        <f t="shared" si="374"/>
        <v>4.8833333333333333E-3</v>
      </c>
      <c r="DZ320" s="237">
        <v>268</v>
      </c>
      <c r="EA320" s="242">
        <f t="shared" si="385"/>
        <v>0</v>
      </c>
      <c r="EB320" s="242">
        <f t="shared" si="386"/>
        <v>0</v>
      </c>
      <c r="EC320" s="242">
        <f t="shared" si="327"/>
        <v>0</v>
      </c>
      <c r="ED320" s="242">
        <f t="shared" si="337"/>
        <v>0</v>
      </c>
      <c r="EE320" s="243">
        <f t="shared" si="375"/>
        <v>0</v>
      </c>
      <c r="EF320" s="248"/>
      <c r="EG320" s="241">
        <f t="shared" si="300"/>
        <v>6.4599999999999991E-2</v>
      </c>
      <c r="EH320" s="241">
        <f t="shared" si="376"/>
        <v>5.3833333333333329E-3</v>
      </c>
      <c r="EI320" s="237">
        <v>268</v>
      </c>
      <c r="EJ320" s="242">
        <f t="shared" si="387"/>
        <v>0</v>
      </c>
      <c r="EK320" s="242">
        <f t="shared" si="388"/>
        <v>0</v>
      </c>
      <c r="EL320" s="242">
        <f t="shared" si="328"/>
        <v>0</v>
      </c>
      <c r="EM320" s="242">
        <f t="shared" si="338"/>
        <v>0</v>
      </c>
      <c r="EN320" s="243">
        <f t="shared" si="377"/>
        <v>0</v>
      </c>
      <c r="EO320" s="248"/>
      <c r="EP320" s="241">
        <f t="shared" si="301"/>
        <v>3.4599999999999999E-2</v>
      </c>
      <c r="EQ320" s="241">
        <f t="shared" si="378"/>
        <v>2.8833333333333332E-3</v>
      </c>
      <c r="ER320" s="237">
        <v>268</v>
      </c>
      <c r="ES320" s="242">
        <f t="shared" si="389"/>
        <v>0</v>
      </c>
      <c r="ET320" s="242">
        <f t="shared" si="390"/>
        <v>0</v>
      </c>
      <c r="EU320" s="242">
        <f t="shared" si="329"/>
        <v>0</v>
      </c>
      <c r="EV320" s="242">
        <f t="shared" si="339"/>
        <v>0</v>
      </c>
      <c r="EW320" s="243">
        <f t="shared" si="379"/>
        <v>0</v>
      </c>
    </row>
    <row r="321" spans="1:153" ht="14.25" customHeight="1" thickBot="1" x14ac:dyDescent="0.25">
      <c r="A321" s="3">
        <f t="shared" si="340"/>
        <v>8154</v>
      </c>
      <c r="B321" s="237">
        <v>269</v>
      </c>
      <c r="C321" s="238">
        <f t="shared" si="341"/>
        <v>-2.454024162323298E-10</v>
      </c>
      <c r="D321" s="238">
        <f t="shared" si="302"/>
        <v>0</v>
      </c>
      <c r="E321" s="238">
        <f t="shared" si="303"/>
        <v>5.6578890409120343E-13</v>
      </c>
      <c r="F321" s="238">
        <f t="shared" si="304"/>
        <v>-5.6578890409120343E-13</v>
      </c>
      <c r="G321" s="239">
        <f t="shared" si="342"/>
        <v>603887.43406298594</v>
      </c>
      <c r="I321" s="240">
        <f>VLOOKUP(K321,[2]תחזיות!$B$4:$H$1000,5)</f>
        <v>1.2997946500000149E-2</v>
      </c>
      <c r="J321" s="134">
        <f t="shared" si="305"/>
        <v>1.0831622083333457E-3</v>
      </c>
      <c r="K321" s="237">
        <v>269</v>
      </c>
      <c r="L321" s="242">
        <f t="shared" si="343"/>
        <v>5.9059638982524172E-12</v>
      </c>
      <c r="M321" s="242">
        <f t="shared" si="330"/>
        <v>-6.2689464871048137E-14</v>
      </c>
      <c r="N321" s="242">
        <f t="shared" si="306"/>
        <v>-7.1849177398430351E-14</v>
      </c>
      <c r="O321" s="242">
        <f t="shared" si="307"/>
        <v>9.1597125273822158E-15</v>
      </c>
      <c r="P321" s="243">
        <f t="shared" si="344"/>
        <v>46694.445430845924</v>
      </c>
      <c r="Q321" s="244"/>
      <c r="R321" s="240">
        <f>VLOOKUP(T321,[2]תחזיות!$B$4:$H$1000,7)</f>
        <v>2.2096509050000251E-2</v>
      </c>
      <c r="S321" s="134">
        <f t="shared" si="308"/>
        <v>1.8413757541666876E-3</v>
      </c>
      <c r="T321" s="237">
        <v>269</v>
      </c>
      <c r="U321" s="242">
        <f t="shared" si="345"/>
        <v>0</v>
      </c>
      <c r="V321" s="242">
        <f t="shared" si="331"/>
        <v>0</v>
      </c>
      <c r="W321" s="242">
        <f t="shared" si="309"/>
        <v>0</v>
      </c>
      <c r="X321" s="242">
        <f t="shared" si="332"/>
        <v>0</v>
      </c>
      <c r="Y321" s="243">
        <f t="shared" si="346"/>
        <v>49536.076503111522</v>
      </c>
      <c r="Z321" s="245"/>
      <c r="AA321" s="240">
        <f>VLOOKUP(AC321,[2]תחזיות!$B$4:$H$1000,6)</f>
        <v>1.1816315000000134E-2</v>
      </c>
      <c r="AB321" s="134">
        <f t="shared" si="310"/>
        <v>9.846929166666778E-4</v>
      </c>
      <c r="AC321" s="237">
        <v>269</v>
      </c>
      <c r="AD321" s="242">
        <f t="shared" si="347"/>
        <v>0</v>
      </c>
      <c r="AE321" s="242">
        <f t="shared" si="333"/>
        <v>0</v>
      </c>
      <c r="AF321" s="242">
        <f t="shared" si="311"/>
        <v>0</v>
      </c>
      <c r="AG321" s="242">
        <f t="shared" si="334"/>
        <v>0</v>
      </c>
      <c r="AH321" s="243">
        <f t="shared" si="348"/>
        <v>46342.141217469514</v>
      </c>
      <c r="AI321" s="245"/>
      <c r="AJ321" s="241">
        <f t="shared" si="297"/>
        <v>5.1319999999999998E-2</v>
      </c>
      <c r="AK321" s="241">
        <f t="shared" si="349"/>
        <v>4.2766666666666665E-3</v>
      </c>
      <c r="AL321" s="240">
        <f>VLOOKUP(AN321,[2]תחזיות!$B$4:$H$1000,5)</f>
        <v>1.2997946500000149E-2</v>
      </c>
      <c r="AM321" s="134">
        <f t="shared" si="335"/>
        <v>1.0831622083333457E-3</v>
      </c>
      <c r="AN321" s="237">
        <v>269</v>
      </c>
      <c r="AO321" s="242">
        <f t="shared" si="350"/>
        <v>0</v>
      </c>
      <c r="AP321" s="242">
        <f t="shared" si="380"/>
        <v>0</v>
      </c>
      <c r="AQ321" s="242">
        <f t="shared" si="312"/>
        <v>0</v>
      </c>
      <c r="AR321" s="242">
        <f t="shared" si="351"/>
        <v>0</v>
      </c>
      <c r="AS321" s="243">
        <f t="shared" si="352"/>
        <v>0</v>
      </c>
      <c r="AT321" s="244"/>
      <c r="AU321" s="241">
        <f t="shared" si="298"/>
        <v>5.7620000000000005E-2</v>
      </c>
      <c r="AV321" s="241">
        <f t="shared" si="353"/>
        <v>4.8016666666666668E-3</v>
      </c>
      <c r="AW321" s="240">
        <f>VLOOKUP(AY321,[2]תחזיות!$B$4:$H$1000,7)</f>
        <v>2.2096509050000251E-2</v>
      </c>
      <c r="AX321" s="134">
        <f t="shared" si="313"/>
        <v>1.8413757541666876E-3</v>
      </c>
      <c r="AY321" s="237">
        <v>269</v>
      </c>
      <c r="AZ321" s="242">
        <f t="shared" si="354"/>
        <v>0</v>
      </c>
      <c r="BA321" s="242">
        <f t="shared" si="381"/>
        <v>0</v>
      </c>
      <c r="BB321" s="242">
        <f t="shared" si="314"/>
        <v>0</v>
      </c>
      <c r="BC321" s="242">
        <f t="shared" si="355"/>
        <v>0</v>
      </c>
      <c r="BD321" s="243">
        <f t="shared" si="356"/>
        <v>0</v>
      </c>
      <c r="BE321" s="245"/>
      <c r="BF321" s="245"/>
      <c r="BG321" s="245"/>
      <c r="BH321" s="240">
        <f>VLOOKUP(BJ321,[2]תחזיות!$B$4:$H$1000,6)</f>
        <v>1.1816315000000134E-2</v>
      </c>
      <c r="BI321" s="134">
        <f t="shared" si="315"/>
        <v>9.846929166666778E-4</v>
      </c>
      <c r="BJ321" s="237">
        <v>269</v>
      </c>
      <c r="BK321" s="242">
        <f t="shared" si="357"/>
        <v>0</v>
      </c>
      <c r="BL321" s="242">
        <f t="shared" si="382"/>
        <v>0</v>
      </c>
      <c r="BM321" s="242">
        <f t="shared" si="316"/>
        <v>0</v>
      </c>
      <c r="BN321" s="242">
        <f t="shared" si="336"/>
        <v>0</v>
      </c>
      <c r="BO321" s="243">
        <f t="shared" si="358"/>
        <v>0</v>
      </c>
      <c r="BP321" s="245"/>
      <c r="BQ321" s="246">
        <f>VLOOKUP(BT321,[2]תחזיות!$B$4:$E$1000,2)</f>
        <v>4.2566079999999937E-2</v>
      </c>
      <c r="BR321" s="134">
        <f t="shared" si="317"/>
        <v>3.1305066666666615E-3</v>
      </c>
      <c r="BS321" s="3">
        <f t="shared" si="359"/>
        <v>8154</v>
      </c>
      <c r="BT321" s="237">
        <v>269</v>
      </c>
      <c r="BU321" s="238">
        <f t="shared" si="360"/>
        <v>0</v>
      </c>
      <c r="BV321" s="238">
        <f t="shared" si="361"/>
        <v>0</v>
      </c>
      <c r="BW321" s="238">
        <f t="shared" si="318"/>
        <v>0</v>
      </c>
      <c r="BX321" s="238">
        <f t="shared" si="319"/>
        <v>0</v>
      </c>
      <c r="BY321" s="239">
        <f t="shared" si="362"/>
        <v>270766.58881793288</v>
      </c>
      <c r="CA321" s="246">
        <f>VLOOKUP(CD321,[2]תחזיות!$B$4:$E$1000,4)</f>
        <v>5.6187225599999918E-2</v>
      </c>
      <c r="CB321" s="134">
        <f t="shared" si="320"/>
        <v>4.2656021333333264E-3</v>
      </c>
      <c r="CC321" s="3">
        <f t="shared" si="363"/>
        <v>8154</v>
      </c>
      <c r="CD321" s="237">
        <v>269</v>
      </c>
      <c r="CE321" s="238">
        <f t="shared" si="364"/>
        <v>0</v>
      </c>
      <c r="CF321" s="238">
        <f t="shared" si="365"/>
        <v>0</v>
      </c>
      <c r="CG321" s="238">
        <f t="shared" si="321"/>
        <v>0</v>
      </c>
      <c r="CH321" s="238">
        <f t="shared" si="322"/>
        <v>0</v>
      </c>
      <c r="CI321" s="239">
        <f t="shared" si="366"/>
        <v>290809.78716721246</v>
      </c>
      <c r="CJ321" s="1"/>
      <c r="CK321" s="246">
        <f>VLOOKUP(CN321,[2]תחזיות!$B$4:$E$1000,3)</f>
        <v>3.7013982608695602E-2</v>
      </c>
      <c r="CL321" s="134">
        <f t="shared" si="323"/>
        <v>2.6678318840579669E-3</v>
      </c>
      <c r="CM321" s="3">
        <f t="shared" si="367"/>
        <v>8154</v>
      </c>
      <c r="CN321" s="237">
        <v>269</v>
      </c>
      <c r="CO321" s="238">
        <f t="shared" si="368"/>
        <v>0</v>
      </c>
      <c r="CP321" s="238">
        <f t="shared" si="383"/>
        <v>0</v>
      </c>
      <c r="CQ321" s="238">
        <f t="shared" si="324"/>
        <v>0</v>
      </c>
      <c r="CR321" s="238">
        <f t="shared" si="325"/>
        <v>0</v>
      </c>
      <c r="CS321" s="239">
        <f t="shared" si="369"/>
        <v>263979.45736549201</v>
      </c>
      <c r="CT321" s="1"/>
      <c r="CU321" s="237">
        <v>269</v>
      </c>
      <c r="CV321" s="238">
        <f t="shared" ref="CV321:CZ371" si="391">BU321+L321+C321+AO321+DR321+EA321</f>
        <v>-2.3949645233407741E-10</v>
      </c>
      <c r="CW321" s="238">
        <f t="shared" si="391"/>
        <v>-6.2689464871048137E-14</v>
      </c>
      <c r="CX321" s="238">
        <f t="shared" si="391"/>
        <v>4.9393972669277308E-13</v>
      </c>
      <c r="CY321" s="238">
        <f t="shared" si="391"/>
        <v>-5.5662919156382118E-13</v>
      </c>
      <c r="CZ321" s="238">
        <f t="shared" si="391"/>
        <v>921348.46831176477</v>
      </c>
      <c r="DB321" s="237">
        <v>269</v>
      </c>
      <c r="DC321" s="238">
        <f t="shared" ref="DC321:DG371" si="392">CE321+U321+C321+AZ321+DR321+EJ321</f>
        <v>-2.454024162323298E-10</v>
      </c>
      <c r="DD321" s="238">
        <f t="shared" si="392"/>
        <v>0</v>
      </c>
      <c r="DE321" s="238">
        <f t="shared" si="392"/>
        <v>5.6578890409120343E-13</v>
      </c>
      <c r="DF321" s="238">
        <f t="shared" si="392"/>
        <v>-5.6578890409120343E-13</v>
      </c>
      <c r="DG321" s="238">
        <f t="shared" si="392"/>
        <v>944233.29773330991</v>
      </c>
      <c r="DH321" s="247"/>
      <c r="DI321" s="237">
        <v>269</v>
      </c>
      <c r="DJ321" s="238">
        <f t="shared" ref="DJ321:DN371" si="393">C321+AD321+CO321+BK321+DR321+ES321</f>
        <v>-2.454024162323298E-10</v>
      </c>
      <c r="DK321" s="238">
        <f t="shared" si="393"/>
        <v>0</v>
      </c>
      <c r="DL321" s="238">
        <f t="shared" si="393"/>
        <v>5.6578890409120343E-13</v>
      </c>
      <c r="DM321" s="238">
        <f t="shared" si="393"/>
        <v>-5.6578890409120343E-13</v>
      </c>
      <c r="DN321" s="238">
        <f t="shared" si="393"/>
        <v>914209.03264594742</v>
      </c>
      <c r="DP321" s="3">
        <f t="shared" si="370"/>
        <v>8154</v>
      </c>
      <c r="DQ321" s="237">
        <v>269</v>
      </c>
      <c r="DR321" s="238">
        <f t="shared" si="371"/>
        <v>0</v>
      </c>
      <c r="DS321" s="238">
        <f t="shared" si="372"/>
        <v>0</v>
      </c>
      <c r="DT321" s="238">
        <f t="shared" si="326"/>
        <v>0</v>
      </c>
      <c r="DU321" s="238">
        <f t="shared" si="373"/>
        <v>0</v>
      </c>
      <c r="DV321" s="239">
        <f t="shared" si="384"/>
        <v>0</v>
      </c>
      <c r="DX321" s="241">
        <f t="shared" si="299"/>
        <v>5.8599999999999999E-2</v>
      </c>
      <c r="DY321" s="241">
        <f t="shared" si="374"/>
        <v>4.8833333333333333E-3</v>
      </c>
      <c r="DZ321" s="237">
        <v>269</v>
      </c>
      <c r="EA321" s="242">
        <f t="shared" si="385"/>
        <v>0</v>
      </c>
      <c r="EB321" s="242">
        <f t="shared" si="386"/>
        <v>0</v>
      </c>
      <c r="EC321" s="242">
        <f t="shared" si="327"/>
        <v>0</v>
      </c>
      <c r="ED321" s="242">
        <f t="shared" si="337"/>
        <v>0</v>
      </c>
      <c r="EE321" s="243">
        <f t="shared" si="375"/>
        <v>0</v>
      </c>
      <c r="EF321" s="248"/>
      <c r="EG321" s="241">
        <f t="shared" si="300"/>
        <v>6.4599999999999991E-2</v>
      </c>
      <c r="EH321" s="241">
        <f t="shared" si="376"/>
        <v>5.3833333333333329E-3</v>
      </c>
      <c r="EI321" s="237">
        <v>269</v>
      </c>
      <c r="EJ321" s="242">
        <f t="shared" si="387"/>
        <v>0</v>
      </c>
      <c r="EK321" s="242">
        <f t="shared" si="388"/>
        <v>0</v>
      </c>
      <c r="EL321" s="242">
        <f t="shared" si="328"/>
        <v>0</v>
      </c>
      <c r="EM321" s="242">
        <f t="shared" si="338"/>
        <v>0</v>
      </c>
      <c r="EN321" s="243">
        <f t="shared" si="377"/>
        <v>0</v>
      </c>
      <c r="EO321" s="248"/>
      <c r="EP321" s="241">
        <f t="shared" si="301"/>
        <v>3.4599999999999999E-2</v>
      </c>
      <c r="EQ321" s="241">
        <f t="shared" si="378"/>
        <v>2.8833333333333332E-3</v>
      </c>
      <c r="ER321" s="237">
        <v>269</v>
      </c>
      <c r="ES321" s="242">
        <f t="shared" si="389"/>
        <v>0</v>
      </c>
      <c r="ET321" s="242">
        <f t="shared" si="390"/>
        <v>0</v>
      </c>
      <c r="EU321" s="242">
        <f t="shared" si="329"/>
        <v>0</v>
      </c>
      <c r="EV321" s="242">
        <f t="shared" si="339"/>
        <v>0</v>
      </c>
      <c r="EW321" s="243">
        <f t="shared" si="379"/>
        <v>0</v>
      </c>
    </row>
    <row r="322" spans="1:153" ht="14.25" customHeight="1" thickBot="1" x14ac:dyDescent="0.25">
      <c r="A322" s="3">
        <f t="shared" si="340"/>
        <v>8184</v>
      </c>
      <c r="B322" s="237">
        <v>270</v>
      </c>
      <c r="C322" s="238">
        <f t="shared" si="341"/>
        <v>-2.45968205136421E-10</v>
      </c>
      <c r="D322" s="238">
        <f t="shared" si="302"/>
        <v>0</v>
      </c>
      <c r="E322" s="238">
        <f t="shared" si="303"/>
        <v>5.6709336184230254E-13</v>
      </c>
      <c r="F322" s="238">
        <f t="shared" si="304"/>
        <v>-5.6709336184230254E-13</v>
      </c>
      <c r="G322" s="239">
        <f t="shared" si="342"/>
        <v>603887.43406298594</v>
      </c>
      <c r="I322" s="240">
        <f>VLOOKUP(K322,[2]תחזיות!$B$4:$H$1000,5)</f>
        <v>1.2997965000000149E-2</v>
      </c>
      <c r="J322" s="134">
        <f t="shared" si="305"/>
        <v>1.0831637500000124E-3</v>
      </c>
      <c r="K322" s="237">
        <v>270</v>
      </c>
      <c r="L322" s="242">
        <f t="shared" si="343"/>
        <v>5.984288026078668E-12</v>
      </c>
      <c r="M322" s="242">
        <f t="shared" si="330"/>
        <v>-6.2757367826903353E-14</v>
      </c>
      <c r="N322" s="242">
        <f t="shared" si="306"/>
        <v>-7.2038555274756836E-14</v>
      </c>
      <c r="O322" s="242">
        <f t="shared" si="307"/>
        <v>9.2811874478534843E-15</v>
      </c>
      <c r="P322" s="243">
        <f t="shared" si="344"/>
        <v>46694.445430845924</v>
      </c>
      <c r="Q322" s="244"/>
      <c r="R322" s="240">
        <f>VLOOKUP(T322,[2]תחזיות!$B$4:$H$1000,7)</f>
        <v>2.2096540500000254E-2</v>
      </c>
      <c r="S322" s="134">
        <f t="shared" si="308"/>
        <v>1.8413783750000211E-3</v>
      </c>
      <c r="T322" s="237">
        <v>270</v>
      </c>
      <c r="U322" s="242">
        <f t="shared" si="345"/>
        <v>0</v>
      </c>
      <c r="V322" s="242">
        <f t="shared" si="331"/>
        <v>0</v>
      </c>
      <c r="W322" s="242">
        <f t="shared" si="309"/>
        <v>0</v>
      </c>
      <c r="X322" s="242">
        <f t="shared" si="332"/>
        <v>0</v>
      </c>
      <c r="Y322" s="243">
        <f t="shared" si="346"/>
        <v>49536.076503111522</v>
      </c>
      <c r="Z322" s="245"/>
      <c r="AA322" s="240">
        <f>VLOOKUP(AC322,[2]תחזיות!$B$4:$H$1000,6)</f>
        <v>1.1816331818181954E-2</v>
      </c>
      <c r="AB322" s="134">
        <f t="shared" si="310"/>
        <v>9.8469431818182956E-4</v>
      </c>
      <c r="AC322" s="237">
        <v>270</v>
      </c>
      <c r="AD322" s="242">
        <f t="shared" si="347"/>
        <v>0</v>
      </c>
      <c r="AE322" s="242">
        <f t="shared" si="333"/>
        <v>0</v>
      </c>
      <c r="AF322" s="242">
        <f t="shared" si="311"/>
        <v>0</v>
      </c>
      <c r="AG322" s="242">
        <f t="shared" si="334"/>
        <v>0</v>
      </c>
      <c r="AH322" s="243">
        <f t="shared" si="348"/>
        <v>46342.141217469514</v>
      </c>
      <c r="AI322" s="245"/>
      <c r="AJ322" s="241">
        <f t="shared" si="297"/>
        <v>5.1319999999999998E-2</v>
      </c>
      <c r="AK322" s="241">
        <f t="shared" si="349"/>
        <v>4.2766666666666665E-3</v>
      </c>
      <c r="AL322" s="240">
        <f>VLOOKUP(AN322,[2]תחזיות!$B$4:$H$1000,5)</f>
        <v>1.2997965000000149E-2</v>
      </c>
      <c r="AM322" s="134">
        <f t="shared" si="335"/>
        <v>1.0831637500000124E-3</v>
      </c>
      <c r="AN322" s="237">
        <v>270</v>
      </c>
      <c r="AO322" s="242">
        <f t="shared" si="350"/>
        <v>0</v>
      </c>
      <c r="AP322" s="242">
        <f t="shared" si="380"/>
        <v>0</v>
      </c>
      <c r="AQ322" s="242">
        <f t="shared" si="312"/>
        <v>0</v>
      </c>
      <c r="AR322" s="242">
        <f t="shared" si="351"/>
        <v>0</v>
      </c>
      <c r="AS322" s="243">
        <f t="shared" si="352"/>
        <v>0</v>
      </c>
      <c r="AT322" s="244"/>
      <c r="AU322" s="241">
        <f t="shared" si="298"/>
        <v>5.7620000000000005E-2</v>
      </c>
      <c r="AV322" s="241">
        <f t="shared" si="353"/>
        <v>4.8016666666666668E-3</v>
      </c>
      <c r="AW322" s="240">
        <f>VLOOKUP(AY322,[2]תחזיות!$B$4:$H$1000,7)</f>
        <v>2.2096540500000254E-2</v>
      </c>
      <c r="AX322" s="134">
        <f t="shared" si="313"/>
        <v>1.8413783750000211E-3</v>
      </c>
      <c r="AY322" s="237">
        <v>270</v>
      </c>
      <c r="AZ322" s="242">
        <f t="shared" si="354"/>
        <v>0</v>
      </c>
      <c r="BA322" s="242">
        <f t="shared" si="381"/>
        <v>0</v>
      </c>
      <c r="BB322" s="242">
        <f t="shared" si="314"/>
        <v>0</v>
      </c>
      <c r="BC322" s="242">
        <f t="shared" si="355"/>
        <v>0</v>
      </c>
      <c r="BD322" s="243">
        <f t="shared" si="356"/>
        <v>0</v>
      </c>
      <c r="BE322" s="245"/>
      <c r="BF322" s="245"/>
      <c r="BG322" s="245"/>
      <c r="BH322" s="240">
        <f>VLOOKUP(BJ322,[2]תחזיות!$B$4:$H$1000,6)</f>
        <v>1.1816331818181954E-2</v>
      </c>
      <c r="BI322" s="134">
        <f t="shared" si="315"/>
        <v>9.8469431818182956E-4</v>
      </c>
      <c r="BJ322" s="237">
        <v>270</v>
      </c>
      <c r="BK322" s="242">
        <f t="shared" si="357"/>
        <v>0</v>
      </c>
      <c r="BL322" s="242">
        <f t="shared" si="382"/>
        <v>0</v>
      </c>
      <c r="BM322" s="242">
        <f t="shared" si="316"/>
        <v>0</v>
      </c>
      <c r="BN322" s="242">
        <f t="shared" si="336"/>
        <v>0</v>
      </c>
      <c r="BO322" s="243">
        <f t="shared" si="358"/>
        <v>0</v>
      </c>
      <c r="BP322" s="245"/>
      <c r="BQ322" s="246">
        <f>VLOOKUP(BT322,[2]תחזיות!$B$4:$E$1000,2)</f>
        <v>4.2594379999999939E-2</v>
      </c>
      <c r="BR322" s="134">
        <f t="shared" si="317"/>
        <v>3.1328649999999951E-3</v>
      </c>
      <c r="BS322" s="3">
        <f t="shared" si="359"/>
        <v>8184</v>
      </c>
      <c r="BT322" s="237">
        <v>270</v>
      </c>
      <c r="BU322" s="238">
        <f t="shared" si="360"/>
        <v>0</v>
      </c>
      <c r="BV322" s="238">
        <f t="shared" si="361"/>
        <v>0</v>
      </c>
      <c r="BW322" s="238">
        <f t="shared" si="318"/>
        <v>0</v>
      </c>
      <c r="BX322" s="238">
        <f t="shared" si="319"/>
        <v>0</v>
      </c>
      <c r="BY322" s="239">
        <f t="shared" si="362"/>
        <v>270766.58881793288</v>
      </c>
      <c r="CA322" s="246">
        <f>VLOOKUP(CD322,[2]תחזיות!$B$4:$E$1000,4)</f>
        <v>5.622458159999992E-2</v>
      </c>
      <c r="CB322" s="134">
        <f t="shared" si="320"/>
        <v>4.2687151333333272E-3</v>
      </c>
      <c r="CC322" s="3">
        <f t="shared" si="363"/>
        <v>8184</v>
      </c>
      <c r="CD322" s="237">
        <v>270</v>
      </c>
      <c r="CE322" s="238">
        <f t="shared" si="364"/>
        <v>0</v>
      </c>
      <c r="CF322" s="238">
        <f t="shared" si="365"/>
        <v>0</v>
      </c>
      <c r="CG322" s="238">
        <f t="shared" si="321"/>
        <v>0</v>
      </c>
      <c r="CH322" s="238">
        <f t="shared" si="322"/>
        <v>0</v>
      </c>
      <c r="CI322" s="239">
        <f t="shared" si="366"/>
        <v>290809.78716721246</v>
      </c>
      <c r="CJ322" s="1"/>
      <c r="CK322" s="246">
        <f>VLOOKUP(CN322,[2]תחזיות!$B$4:$E$1000,3)</f>
        <v>3.7038591304347779E-2</v>
      </c>
      <c r="CL322" s="134">
        <f t="shared" si="323"/>
        <v>2.6698826086956483E-3</v>
      </c>
      <c r="CM322" s="3">
        <f t="shared" si="367"/>
        <v>8184</v>
      </c>
      <c r="CN322" s="237">
        <v>270</v>
      </c>
      <c r="CO322" s="238">
        <f t="shared" si="368"/>
        <v>0</v>
      </c>
      <c r="CP322" s="238">
        <f t="shared" si="383"/>
        <v>0</v>
      </c>
      <c r="CQ322" s="238">
        <f t="shared" si="324"/>
        <v>0</v>
      </c>
      <c r="CR322" s="238">
        <f t="shared" si="325"/>
        <v>0</v>
      </c>
      <c r="CS322" s="239">
        <f t="shared" si="369"/>
        <v>263979.45736549201</v>
      </c>
      <c r="CT322" s="1"/>
      <c r="CU322" s="237">
        <v>270</v>
      </c>
      <c r="CV322" s="238">
        <f t="shared" si="391"/>
        <v>-2.3998391711034231E-10</v>
      </c>
      <c r="CW322" s="238">
        <f t="shared" si="391"/>
        <v>-6.2757367826903353E-14</v>
      </c>
      <c r="CX322" s="238">
        <f t="shared" si="391"/>
        <v>4.9505480656754571E-13</v>
      </c>
      <c r="CY322" s="238">
        <f t="shared" si="391"/>
        <v>-5.5781217439444903E-13</v>
      </c>
      <c r="CZ322" s="238">
        <f t="shared" si="391"/>
        <v>921348.46831176477</v>
      </c>
      <c r="DB322" s="237">
        <v>270</v>
      </c>
      <c r="DC322" s="238">
        <f t="shared" si="392"/>
        <v>-2.45968205136421E-10</v>
      </c>
      <c r="DD322" s="238">
        <f t="shared" si="392"/>
        <v>0</v>
      </c>
      <c r="DE322" s="238">
        <f t="shared" si="392"/>
        <v>5.6709336184230254E-13</v>
      </c>
      <c r="DF322" s="238">
        <f t="shared" si="392"/>
        <v>-5.6709336184230254E-13</v>
      </c>
      <c r="DG322" s="238">
        <f t="shared" si="392"/>
        <v>944233.29773330991</v>
      </c>
      <c r="DH322" s="247"/>
      <c r="DI322" s="237">
        <v>270</v>
      </c>
      <c r="DJ322" s="238">
        <f t="shared" si="393"/>
        <v>-2.45968205136421E-10</v>
      </c>
      <c r="DK322" s="238">
        <f t="shared" si="393"/>
        <v>0</v>
      </c>
      <c r="DL322" s="238">
        <f t="shared" si="393"/>
        <v>5.6709336184230254E-13</v>
      </c>
      <c r="DM322" s="238">
        <f t="shared" si="393"/>
        <v>-5.6709336184230254E-13</v>
      </c>
      <c r="DN322" s="238">
        <f t="shared" si="393"/>
        <v>914209.03264594742</v>
      </c>
      <c r="DP322" s="3">
        <f t="shared" si="370"/>
        <v>8184</v>
      </c>
      <c r="DQ322" s="237">
        <v>270</v>
      </c>
      <c r="DR322" s="238">
        <f t="shared" si="371"/>
        <v>0</v>
      </c>
      <c r="DS322" s="238">
        <f t="shared" si="372"/>
        <v>0</v>
      </c>
      <c r="DT322" s="238">
        <f t="shared" si="326"/>
        <v>0</v>
      </c>
      <c r="DU322" s="238">
        <f t="shared" si="373"/>
        <v>0</v>
      </c>
      <c r="DV322" s="239">
        <f t="shared" si="384"/>
        <v>0</v>
      </c>
      <c r="DX322" s="241">
        <f t="shared" si="299"/>
        <v>5.8599999999999999E-2</v>
      </c>
      <c r="DY322" s="241">
        <f t="shared" si="374"/>
        <v>4.8833333333333333E-3</v>
      </c>
      <c r="DZ322" s="237">
        <v>270</v>
      </c>
      <c r="EA322" s="242">
        <f t="shared" si="385"/>
        <v>0</v>
      </c>
      <c r="EB322" s="242">
        <f t="shared" si="386"/>
        <v>0</v>
      </c>
      <c r="EC322" s="242">
        <f t="shared" si="327"/>
        <v>0</v>
      </c>
      <c r="ED322" s="242">
        <f t="shared" si="337"/>
        <v>0</v>
      </c>
      <c r="EE322" s="243">
        <f t="shared" si="375"/>
        <v>0</v>
      </c>
      <c r="EF322" s="248"/>
      <c r="EG322" s="241">
        <f t="shared" si="300"/>
        <v>6.4599999999999991E-2</v>
      </c>
      <c r="EH322" s="241">
        <f t="shared" si="376"/>
        <v>5.3833333333333329E-3</v>
      </c>
      <c r="EI322" s="237">
        <v>270</v>
      </c>
      <c r="EJ322" s="242">
        <f t="shared" si="387"/>
        <v>0</v>
      </c>
      <c r="EK322" s="242">
        <f t="shared" si="388"/>
        <v>0</v>
      </c>
      <c r="EL322" s="242">
        <f t="shared" si="328"/>
        <v>0</v>
      </c>
      <c r="EM322" s="242">
        <f t="shared" si="338"/>
        <v>0</v>
      </c>
      <c r="EN322" s="243">
        <f t="shared" si="377"/>
        <v>0</v>
      </c>
      <c r="EO322" s="248"/>
      <c r="EP322" s="241">
        <f t="shared" si="301"/>
        <v>3.4599999999999999E-2</v>
      </c>
      <c r="EQ322" s="241">
        <f t="shared" si="378"/>
        <v>2.8833333333333332E-3</v>
      </c>
      <c r="ER322" s="237">
        <v>270</v>
      </c>
      <c r="ES322" s="242">
        <f t="shared" si="389"/>
        <v>0</v>
      </c>
      <c r="ET322" s="242">
        <f t="shared" si="390"/>
        <v>0</v>
      </c>
      <c r="EU322" s="242">
        <f t="shared" si="329"/>
        <v>0</v>
      </c>
      <c r="EV322" s="242">
        <f t="shared" si="339"/>
        <v>0</v>
      </c>
      <c r="EW322" s="243">
        <f t="shared" si="379"/>
        <v>0</v>
      </c>
    </row>
    <row r="323" spans="1:153" ht="14.25" customHeight="1" thickBot="1" x14ac:dyDescent="0.25">
      <c r="A323" s="3">
        <f t="shared" si="340"/>
        <v>8215</v>
      </c>
      <c r="B323" s="237">
        <v>271</v>
      </c>
      <c r="C323" s="238">
        <f t="shared" si="341"/>
        <v>-2.4653529849826333E-10</v>
      </c>
      <c r="D323" s="238">
        <f t="shared" si="302"/>
        <v>0</v>
      </c>
      <c r="E323" s="238">
        <f t="shared" si="303"/>
        <v>5.6840082709321684E-13</v>
      </c>
      <c r="F323" s="238">
        <f t="shared" si="304"/>
        <v>-5.6840082709321684E-13</v>
      </c>
      <c r="G323" s="239">
        <f t="shared" si="342"/>
        <v>603887.43406298594</v>
      </c>
      <c r="I323" s="240">
        <f>VLOOKUP(K323,[2]תחזיות!$B$4:$H$1000,5)</f>
        <v>1.299798350000015E-2</v>
      </c>
      <c r="J323" s="134">
        <f t="shared" si="305"/>
        <v>1.0831652916666792E-3</v>
      </c>
      <c r="K323" s="237">
        <v>271</v>
      </c>
      <c r="L323" s="242">
        <f t="shared" si="343"/>
        <v>6.0628865841013458E-12</v>
      </c>
      <c r="M323" s="242">
        <f t="shared" si="330"/>
        <v>-6.2825344429529816E-14</v>
      </c>
      <c r="N323" s="242">
        <f t="shared" si="306"/>
        <v>-7.2228432418761059E-14</v>
      </c>
      <c r="O323" s="242">
        <f t="shared" si="307"/>
        <v>9.4030879892312478E-15</v>
      </c>
      <c r="P323" s="243">
        <f t="shared" si="344"/>
        <v>46694.445430845924</v>
      </c>
      <c r="Q323" s="244"/>
      <c r="R323" s="240">
        <f>VLOOKUP(T323,[2]תחזיות!$B$4:$H$1000,7)</f>
        <v>2.2096571950000254E-2</v>
      </c>
      <c r="S323" s="134">
        <f t="shared" si="308"/>
        <v>1.8413809958333545E-3</v>
      </c>
      <c r="T323" s="237">
        <v>271</v>
      </c>
      <c r="U323" s="242">
        <f t="shared" si="345"/>
        <v>0</v>
      </c>
      <c r="V323" s="242">
        <f t="shared" si="331"/>
        <v>0</v>
      </c>
      <c r="W323" s="242">
        <f t="shared" si="309"/>
        <v>0</v>
      </c>
      <c r="X323" s="242">
        <f t="shared" si="332"/>
        <v>0</v>
      </c>
      <c r="Y323" s="243">
        <f t="shared" si="346"/>
        <v>49536.076503111522</v>
      </c>
      <c r="Z323" s="245"/>
      <c r="AA323" s="240">
        <f>VLOOKUP(AC323,[2]תחזיות!$B$4:$H$1000,6)</f>
        <v>1.1816348636363772E-2</v>
      </c>
      <c r="AB323" s="134">
        <f t="shared" si="310"/>
        <v>9.8469571969698089E-4</v>
      </c>
      <c r="AC323" s="237">
        <v>271</v>
      </c>
      <c r="AD323" s="242">
        <f t="shared" si="347"/>
        <v>0</v>
      </c>
      <c r="AE323" s="242">
        <f t="shared" si="333"/>
        <v>0</v>
      </c>
      <c r="AF323" s="242">
        <f t="shared" si="311"/>
        <v>0</v>
      </c>
      <c r="AG323" s="242">
        <f t="shared" si="334"/>
        <v>0</v>
      </c>
      <c r="AH323" s="243">
        <f t="shared" si="348"/>
        <v>46342.141217469514</v>
      </c>
      <c r="AI323" s="245"/>
      <c r="AJ323" s="241">
        <f t="shared" si="297"/>
        <v>5.1319999999999998E-2</v>
      </c>
      <c r="AK323" s="241">
        <f t="shared" si="349"/>
        <v>4.2766666666666665E-3</v>
      </c>
      <c r="AL323" s="240">
        <f>VLOOKUP(AN323,[2]תחזיות!$B$4:$H$1000,5)</f>
        <v>1.299798350000015E-2</v>
      </c>
      <c r="AM323" s="134">
        <f t="shared" si="335"/>
        <v>1.0831652916666792E-3</v>
      </c>
      <c r="AN323" s="237">
        <v>271</v>
      </c>
      <c r="AO323" s="242">
        <f t="shared" si="350"/>
        <v>0</v>
      </c>
      <c r="AP323" s="242">
        <f t="shared" si="380"/>
        <v>0</v>
      </c>
      <c r="AQ323" s="242">
        <f t="shared" si="312"/>
        <v>0</v>
      </c>
      <c r="AR323" s="242">
        <f t="shared" si="351"/>
        <v>0</v>
      </c>
      <c r="AS323" s="243">
        <f t="shared" si="352"/>
        <v>0</v>
      </c>
      <c r="AT323" s="244"/>
      <c r="AU323" s="241">
        <f t="shared" si="298"/>
        <v>5.7620000000000005E-2</v>
      </c>
      <c r="AV323" s="241">
        <f t="shared" si="353"/>
        <v>4.8016666666666668E-3</v>
      </c>
      <c r="AW323" s="240">
        <f>VLOOKUP(AY323,[2]תחזיות!$B$4:$H$1000,7)</f>
        <v>2.2096571950000254E-2</v>
      </c>
      <c r="AX323" s="134">
        <f t="shared" si="313"/>
        <v>1.8413809958333545E-3</v>
      </c>
      <c r="AY323" s="237">
        <v>271</v>
      </c>
      <c r="AZ323" s="242">
        <f t="shared" si="354"/>
        <v>0</v>
      </c>
      <c r="BA323" s="242">
        <f t="shared" si="381"/>
        <v>0</v>
      </c>
      <c r="BB323" s="242">
        <f t="shared" si="314"/>
        <v>0</v>
      </c>
      <c r="BC323" s="242">
        <f t="shared" si="355"/>
        <v>0</v>
      </c>
      <c r="BD323" s="243">
        <f t="shared" si="356"/>
        <v>0</v>
      </c>
      <c r="BE323" s="245"/>
      <c r="BF323" s="245"/>
      <c r="BG323" s="245"/>
      <c r="BH323" s="240">
        <f>VLOOKUP(BJ323,[2]תחזיות!$B$4:$H$1000,6)</f>
        <v>1.1816348636363772E-2</v>
      </c>
      <c r="BI323" s="134">
        <f t="shared" si="315"/>
        <v>9.8469571969698089E-4</v>
      </c>
      <c r="BJ323" s="237">
        <v>271</v>
      </c>
      <c r="BK323" s="242">
        <f t="shared" si="357"/>
        <v>0</v>
      </c>
      <c r="BL323" s="242">
        <f t="shared" si="382"/>
        <v>0</v>
      </c>
      <c r="BM323" s="242">
        <f t="shared" si="316"/>
        <v>0</v>
      </c>
      <c r="BN323" s="242">
        <f t="shared" si="336"/>
        <v>0</v>
      </c>
      <c r="BO323" s="243">
        <f t="shared" si="358"/>
        <v>0</v>
      </c>
      <c r="BP323" s="245"/>
      <c r="BQ323" s="246">
        <f>VLOOKUP(BT323,[2]תחזיות!$B$4:$E$1000,2)</f>
        <v>4.2622679999999941E-2</v>
      </c>
      <c r="BR323" s="134">
        <f t="shared" si="317"/>
        <v>3.1352233333333287E-3</v>
      </c>
      <c r="BS323" s="3">
        <f t="shared" si="359"/>
        <v>8215</v>
      </c>
      <c r="BT323" s="237">
        <v>271</v>
      </c>
      <c r="BU323" s="238">
        <f t="shared" si="360"/>
        <v>0</v>
      </c>
      <c r="BV323" s="238">
        <f t="shared" si="361"/>
        <v>0</v>
      </c>
      <c r="BW323" s="238">
        <f t="shared" si="318"/>
        <v>0</v>
      </c>
      <c r="BX323" s="238">
        <f t="shared" si="319"/>
        <v>0</v>
      </c>
      <c r="BY323" s="239">
        <f t="shared" si="362"/>
        <v>270766.58881793288</v>
      </c>
      <c r="CA323" s="246">
        <f>VLOOKUP(CD323,[2]תחזיות!$B$4:$E$1000,4)</f>
        <v>5.6261937599999923E-2</v>
      </c>
      <c r="CB323" s="134">
        <f t="shared" si="320"/>
        <v>4.2718281333333271E-3</v>
      </c>
      <c r="CC323" s="3">
        <f t="shared" si="363"/>
        <v>8215</v>
      </c>
      <c r="CD323" s="237">
        <v>271</v>
      </c>
      <c r="CE323" s="238">
        <f t="shared" si="364"/>
        <v>0</v>
      </c>
      <c r="CF323" s="238">
        <f t="shared" si="365"/>
        <v>0</v>
      </c>
      <c r="CG323" s="238">
        <f t="shared" si="321"/>
        <v>0</v>
      </c>
      <c r="CH323" s="238">
        <f t="shared" si="322"/>
        <v>0</v>
      </c>
      <c r="CI323" s="239">
        <f t="shared" si="366"/>
        <v>290809.78716721246</v>
      </c>
      <c r="CJ323" s="1"/>
      <c r="CK323" s="246">
        <f>VLOOKUP(CN323,[2]תחזיות!$B$4:$E$1000,3)</f>
        <v>3.7063199999999949E-2</v>
      </c>
      <c r="CL323" s="134">
        <f t="shared" si="323"/>
        <v>2.6719333333333293E-3</v>
      </c>
      <c r="CM323" s="3">
        <f t="shared" si="367"/>
        <v>8215</v>
      </c>
      <c r="CN323" s="237">
        <v>271</v>
      </c>
      <c r="CO323" s="238">
        <f t="shared" si="368"/>
        <v>0</v>
      </c>
      <c r="CP323" s="238">
        <f t="shared" si="383"/>
        <v>0</v>
      </c>
      <c r="CQ323" s="238">
        <f t="shared" si="324"/>
        <v>0</v>
      </c>
      <c r="CR323" s="238">
        <f t="shared" si="325"/>
        <v>0</v>
      </c>
      <c r="CS323" s="239">
        <f t="shared" si="369"/>
        <v>263979.45736549201</v>
      </c>
      <c r="CT323" s="1"/>
      <c r="CU323" s="237">
        <v>271</v>
      </c>
      <c r="CV323" s="238">
        <f t="shared" si="391"/>
        <v>-2.4047241191416199E-10</v>
      </c>
      <c r="CW323" s="238">
        <f t="shared" si="391"/>
        <v>-6.2825344429529816E-14</v>
      </c>
      <c r="CX323" s="238">
        <f t="shared" si="391"/>
        <v>4.9617239467445578E-13</v>
      </c>
      <c r="CY323" s="238">
        <f t="shared" si="391"/>
        <v>-5.5899773910398555E-13</v>
      </c>
      <c r="CZ323" s="238">
        <f t="shared" si="391"/>
        <v>921348.46831176477</v>
      </c>
      <c r="DB323" s="237">
        <v>271</v>
      </c>
      <c r="DC323" s="238">
        <f t="shared" si="392"/>
        <v>-2.4653529849826333E-10</v>
      </c>
      <c r="DD323" s="238">
        <f t="shared" si="392"/>
        <v>0</v>
      </c>
      <c r="DE323" s="238">
        <f t="shared" si="392"/>
        <v>5.6840082709321684E-13</v>
      </c>
      <c r="DF323" s="238">
        <f t="shared" si="392"/>
        <v>-5.6840082709321684E-13</v>
      </c>
      <c r="DG323" s="238">
        <f t="shared" si="392"/>
        <v>944233.29773330991</v>
      </c>
      <c r="DH323" s="247"/>
      <c r="DI323" s="237">
        <v>271</v>
      </c>
      <c r="DJ323" s="238">
        <f t="shared" si="393"/>
        <v>-2.4653529849826333E-10</v>
      </c>
      <c r="DK323" s="238">
        <f t="shared" si="393"/>
        <v>0</v>
      </c>
      <c r="DL323" s="238">
        <f t="shared" si="393"/>
        <v>5.6840082709321684E-13</v>
      </c>
      <c r="DM323" s="238">
        <f t="shared" si="393"/>
        <v>-5.6840082709321684E-13</v>
      </c>
      <c r="DN323" s="238">
        <f t="shared" si="393"/>
        <v>914209.03264594742</v>
      </c>
      <c r="DP323" s="3">
        <f t="shared" si="370"/>
        <v>8215</v>
      </c>
      <c r="DQ323" s="237">
        <v>271</v>
      </c>
      <c r="DR323" s="238">
        <f t="shared" si="371"/>
        <v>0</v>
      </c>
      <c r="DS323" s="238">
        <f t="shared" si="372"/>
        <v>0</v>
      </c>
      <c r="DT323" s="238">
        <f t="shared" si="326"/>
        <v>0</v>
      </c>
      <c r="DU323" s="238">
        <f t="shared" si="373"/>
        <v>0</v>
      </c>
      <c r="DV323" s="239">
        <f t="shared" si="384"/>
        <v>0</v>
      </c>
      <c r="DX323" s="241">
        <f t="shared" si="299"/>
        <v>5.8599999999999999E-2</v>
      </c>
      <c r="DY323" s="241">
        <f t="shared" si="374"/>
        <v>4.8833333333333333E-3</v>
      </c>
      <c r="DZ323" s="237">
        <v>271</v>
      </c>
      <c r="EA323" s="242">
        <f t="shared" si="385"/>
        <v>0</v>
      </c>
      <c r="EB323" s="242">
        <f t="shared" si="386"/>
        <v>0</v>
      </c>
      <c r="EC323" s="242">
        <f t="shared" si="327"/>
        <v>0</v>
      </c>
      <c r="ED323" s="242">
        <f t="shared" si="337"/>
        <v>0</v>
      </c>
      <c r="EE323" s="243">
        <f t="shared" si="375"/>
        <v>0</v>
      </c>
      <c r="EF323" s="248"/>
      <c r="EG323" s="241">
        <f t="shared" si="300"/>
        <v>6.4599999999999991E-2</v>
      </c>
      <c r="EH323" s="241">
        <f t="shared" si="376"/>
        <v>5.3833333333333329E-3</v>
      </c>
      <c r="EI323" s="237">
        <v>271</v>
      </c>
      <c r="EJ323" s="242">
        <f t="shared" si="387"/>
        <v>0</v>
      </c>
      <c r="EK323" s="242">
        <f t="shared" si="388"/>
        <v>0</v>
      </c>
      <c r="EL323" s="242">
        <f t="shared" si="328"/>
        <v>0</v>
      </c>
      <c r="EM323" s="242">
        <f t="shared" si="338"/>
        <v>0</v>
      </c>
      <c r="EN323" s="243">
        <f t="shared" si="377"/>
        <v>0</v>
      </c>
      <c r="EO323" s="248"/>
      <c r="EP323" s="241">
        <f t="shared" si="301"/>
        <v>3.4599999999999999E-2</v>
      </c>
      <c r="EQ323" s="241">
        <f t="shared" si="378"/>
        <v>2.8833333333333332E-3</v>
      </c>
      <c r="ER323" s="237">
        <v>271</v>
      </c>
      <c r="ES323" s="242">
        <f t="shared" si="389"/>
        <v>0</v>
      </c>
      <c r="ET323" s="242">
        <f t="shared" si="390"/>
        <v>0</v>
      </c>
      <c r="EU323" s="242">
        <f t="shared" si="329"/>
        <v>0</v>
      </c>
      <c r="EV323" s="242">
        <f t="shared" si="339"/>
        <v>0</v>
      </c>
      <c r="EW323" s="243">
        <f t="shared" si="379"/>
        <v>0</v>
      </c>
    </row>
    <row r="324" spans="1:153" ht="14.25" customHeight="1" thickBot="1" x14ac:dyDescent="0.25">
      <c r="A324" s="3">
        <f t="shared" si="340"/>
        <v>8245</v>
      </c>
      <c r="B324" s="237">
        <v>272</v>
      </c>
      <c r="C324" s="238">
        <f t="shared" si="341"/>
        <v>-2.4710369932535655E-10</v>
      </c>
      <c r="D324" s="238">
        <f t="shared" si="302"/>
        <v>0</v>
      </c>
      <c r="E324" s="238">
        <f t="shared" si="303"/>
        <v>5.6971130677790395E-13</v>
      </c>
      <c r="F324" s="238">
        <f t="shared" si="304"/>
        <v>-5.6971130677790395E-13</v>
      </c>
      <c r="G324" s="239">
        <f t="shared" si="342"/>
        <v>603887.43406298594</v>
      </c>
      <c r="I324" s="240">
        <f>VLOOKUP(K324,[2]תחזיות!$B$4:$H$1000,5)</f>
        <v>1.2998002000000151E-2</v>
      </c>
      <c r="J324" s="134">
        <f t="shared" si="305"/>
        <v>1.0831668333333459E-3</v>
      </c>
      <c r="K324" s="237">
        <v>272</v>
      </c>
      <c r="L324" s="242">
        <f t="shared" si="343"/>
        <v>6.1417603696246872E-12</v>
      </c>
      <c r="M324" s="242">
        <f t="shared" si="330"/>
        <v>-6.2893394758908619E-14</v>
      </c>
      <c r="N324" s="242">
        <f t="shared" si="306"/>
        <v>-7.2418810146983942E-14</v>
      </c>
      <c r="O324" s="242">
        <f t="shared" si="307"/>
        <v>9.5254153880753199E-15</v>
      </c>
      <c r="P324" s="243">
        <f t="shared" si="344"/>
        <v>46694.445430845924</v>
      </c>
      <c r="Q324" s="244"/>
      <c r="R324" s="240">
        <f>VLOOKUP(T324,[2]תחזיות!$B$4:$H$1000,7)</f>
        <v>2.2096603400000255E-2</v>
      </c>
      <c r="S324" s="134">
        <f t="shared" si="308"/>
        <v>1.8413836166666878E-3</v>
      </c>
      <c r="T324" s="237">
        <v>272</v>
      </c>
      <c r="U324" s="242">
        <f t="shared" si="345"/>
        <v>0</v>
      </c>
      <c r="V324" s="242">
        <f t="shared" si="331"/>
        <v>0</v>
      </c>
      <c r="W324" s="242">
        <f t="shared" si="309"/>
        <v>0</v>
      </c>
      <c r="X324" s="242">
        <f t="shared" si="332"/>
        <v>0</v>
      </c>
      <c r="Y324" s="243">
        <f t="shared" si="346"/>
        <v>49536.076503111522</v>
      </c>
      <c r="Z324" s="245"/>
      <c r="AA324" s="240">
        <f>VLOOKUP(AC324,[2]תחזיות!$B$4:$H$1000,6)</f>
        <v>1.1816365454545591E-2</v>
      </c>
      <c r="AB324" s="134">
        <f t="shared" si="310"/>
        <v>9.8469712121213265E-4</v>
      </c>
      <c r="AC324" s="237">
        <v>272</v>
      </c>
      <c r="AD324" s="242">
        <f t="shared" si="347"/>
        <v>0</v>
      </c>
      <c r="AE324" s="242">
        <f t="shared" si="333"/>
        <v>0</v>
      </c>
      <c r="AF324" s="242">
        <f t="shared" si="311"/>
        <v>0</v>
      </c>
      <c r="AG324" s="242">
        <f t="shared" si="334"/>
        <v>0</v>
      </c>
      <c r="AH324" s="243">
        <f t="shared" si="348"/>
        <v>46342.141217469514</v>
      </c>
      <c r="AI324" s="245"/>
      <c r="AJ324" s="241">
        <f t="shared" si="297"/>
        <v>5.1319999999999998E-2</v>
      </c>
      <c r="AK324" s="241">
        <f t="shared" si="349"/>
        <v>4.2766666666666665E-3</v>
      </c>
      <c r="AL324" s="240">
        <f>VLOOKUP(AN324,[2]תחזיות!$B$4:$H$1000,5)</f>
        <v>1.2998002000000151E-2</v>
      </c>
      <c r="AM324" s="134">
        <f t="shared" si="335"/>
        <v>1.0831668333333459E-3</v>
      </c>
      <c r="AN324" s="237">
        <v>272</v>
      </c>
      <c r="AO324" s="242">
        <f t="shared" si="350"/>
        <v>0</v>
      </c>
      <c r="AP324" s="242">
        <f t="shared" si="380"/>
        <v>0</v>
      </c>
      <c r="AQ324" s="242">
        <f t="shared" si="312"/>
        <v>0</v>
      </c>
      <c r="AR324" s="242">
        <f t="shared" si="351"/>
        <v>0</v>
      </c>
      <c r="AS324" s="243">
        <f t="shared" si="352"/>
        <v>0</v>
      </c>
      <c r="AT324" s="244"/>
      <c r="AU324" s="241">
        <f t="shared" si="298"/>
        <v>5.7620000000000005E-2</v>
      </c>
      <c r="AV324" s="241">
        <f t="shared" si="353"/>
        <v>4.8016666666666668E-3</v>
      </c>
      <c r="AW324" s="240">
        <f>VLOOKUP(AY324,[2]תחזיות!$B$4:$H$1000,7)</f>
        <v>2.2096603400000255E-2</v>
      </c>
      <c r="AX324" s="134">
        <f t="shared" si="313"/>
        <v>1.8413836166666878E-3</v>
      </c>
      <c r="AY324" s="237">
        <v>272</v>
      </c>
      <c r="AZ324" s="242">
        <f t="shared" si="354"/>
        <v>0</v>
      </c>
      <c r="BA324" s="242">
        <f t="shared" si="381"/>
        <v>0</v>
      </c>
      <c r="BB324" s="242">
        <f t="shared" si="314"/>
        <v>0</v>
      </c>
      <c r="BC324" s="242">
        <f t="shared" si="355"/>
        <v>0</v>
      </c>
      <c r="BD324" s="243">
        <f t="shared" si="356"/>
        <v>0</v>
      </c>
      <c r="BE324" s="245"/>
      <c r="BF324" s="245"/>
      <c r="BG324" s="245"/>
      <c r="BH324" s="240">
        <f>VLOOKUP(BJ324,[2]תחזיות!$B$4:$H$1000,6)</f>
        <v>1.1816365454545591E-2</v>
      </c>
      <c r="BI324" s="134">
        <f t="shared" si="315"/>
        <v>9.8469712121213265E-4</v>
      </c>
      <c r="BJ324" s="237">
        <v>272</v>
      </c>
      <c r="BK324" s="242">
        <f t="shared" si="357"/>
        <v>0</v>
      </c>
      <c r="BL324" s="242">
        <f t="shared" si="382"/>
        <v>0</v>
      </c>
      <c r="BM324" s="242">
        <f t="shared" si="316"/>
        <v>0</v>
      </c>
      <c r="BN324" s="242">
        <f t="shared" si="336"/>
        <v>0</v>
      </c>
      <c r="BO324" s="243">
        <f t="shared" si="358"/>
        <v>0</v>
      </c>
      <c r="BP324" s="245"/>
      <c r="BQ324" s="246">
        <f>VLOOKUP(BT324,[2]תחזיות!$B$4:$E$1000,2)</f>
        <v>4.2650979999999943E-2</v>
      </c>
      <c r="BR324" s="134">
        <f t="shared" si="317"/>
        <v>3.1375816666666619E-3</v>
      </c>
      <c r="BS324" s="3">
        <f t="shared" si="359"/>
        <v>8245</v>
      </c>
      <c r="BT324" s="237">
        <v>272</v>
      </c>
      <c r="BU324" s="238">
        <f t="shared" si="360"/>
        <v>0</v>
      </c>
      <c r="BV324" s="238">
        <f t="shared" si="361"/>
        <v>0</v>
      </c>
      <c r="BW324" s="238">
        <f t="shared" si="318"/>
        <v>0</v>
      </c>
      <c r="BX324" s="238">
        <f t="shared" si="319"/>
        <v>0</v>
      </c>
      <c r="BY324" s="239">
        <f t="shared" si="362"/>
        <v>270766.58881793288</v>
      </c>
      <c r="CA324" s="246">
        <f>VLOOKUP(CD324,[2]תחזיות!$B$4:$E$1000,4)</f>
        <v>5.6299293599999925E-2</v>
      </c>
      <c r="CB324" s="134">
        <f t="shared" si="320"/>
        <v>4.274941133333327E-3</v>
      </c>
      <c r="CC324" s="3">
        <f t="shared" si="363"/>
        <v>8245</v>
      </c>
      <c r="CD324" s="237">
        <v>272</v>
      </c>
      <c r="CE324" s="238">
        <f t="shared" si="364"/>
        <v>0</v>
      </c>
      <c r="CF324" s="238">
        <f t="shared" si="365"/>
        <v>0</v>
      </c>
      <c r="CG324" s="238">
        <f t="shared" si="321"/>
        <v>0</v>
      </c>
      <c r="CH324" s="238">
        <f t="shared" si="322"/>
        <v>0</v>
      </c>
      <c r="CI324" s="239">
        <f t="shared" si="366"/>
        <v>290809.78716721246</v>
      </c>
      <c r="CJ324" s="1"/>
      <c r="CK324" s="246">
        <f>VLOOKUP(CN324,[2]תחזיות!$B$4:$E$1000,3)</f>
        <v>3.7087808695652126E-2</v>
      </c>
      <c r="CL324" s="134">
        <f t="shared" si="323"/>
        <v>2.6739840579710107E-3</v>
      </c>
      <c r="CM324" s="3">
        <f t="shared" si="367"/>
        <v>8245</v>
      </c>
      <c r="CN324" s="237">
        <v>272</v>
      </c>
      <c r="CO324" s="238">
        <f t="shared" si="368"/>
        <v>0</v>
      </c>
      <c r="CP324" s="238">
        <f t="shared" si="383"/>
        <v>0</v>
      </c>
      <c r="CQ324" s="238">
        <f t="shared" si="324"/>
        <v>0</v>
      </c>
      <c r="CR324" s="238">
        <f t="shared" si="325"/>
        <v>0</v>
      </c>
      <c r="CS324" s="239">
        <f t="shared" si="369"/>
        <v>263979.45736549201</v>
      </c>
      <c r="CT324" s="1"/>
      <c r="CU324" s="237">
        <v>272</v>
      </c>
      <c r="CV324" s="238">
        <f t="shared" si="391"/>
        <v>-2.4096193895573185E-10</v>
      </c>
      <c r="CW324" s="238">
        <f t="shared" si="391"/>
        <v>-6.2893394758908619E-14</v>
      </c>
      <c r="CX324" s="238">
        <f t="shared" si="391"/>
        <v>4.9729249663092005E-13</v>
      </c>
      <c r="CY324" s="238">
        <f t="shared" si="391"/>
        <v>-5.6018589138982865E-13</v>
      </c>
      <c r="CZ324" s="238">
        <f t="shared" si="391"/>
        <v>921348.46831176477</v>
      </c>
      <c r="DB324" s="237">
        <v>272</v>
      </c>
      <c r="DC324" s="238">
        <f t="shared" si="392"/>
        <v>-2.4710369932535655E-10</v>
      </c>
      <c r="DD324" s="238">
        <f t="shared" si="392"/>
        <v>0</v>
      </c>
      <c r="DE324" s="238">
        <f t="shared" si="392"/>
        <v>5.6971130677790395E-13</v>
      </c>
      <c r="DF324" s="238">
        <f t="shared" si="392"/>
        <v>-5.6971130677790395E-13</v>
      </c>
      <c r="DG324" s="238">
        <f t="shared" si="392"/>
        <v>944233.29773330991</v>
      </c>
      <c r="DH324" s="247"/>
      <c r="DI324" s="237">
        <v>272</v>
      </c>
      <c r="DJ324" s="238">
        <f t="shared" si="393"/>
        <v>-2.4710369932535655E-10</v>
      </c>
      <c r="DK324" s="238">
        <f t="shared" si="393"/>
        <v>0</v>
      </c>
      <c r="DL324" s="238">
        <f t="shared" si="393"/>
        <v>5.6971130677790395E-13</v>
      </c>
      <c r="DM324" s="238">
        <f t="shared" si="393"/>
        <v>-5.6971130677790395E-13</v>
      </c>
      <c r="DN324" s="238">
        <f t="shared" si="393"/>
        <v>914209.03264594742</v>
      </c>
      <c r="DP324" s="3">
        <f t="shared" si="370"/>
        <v>8245</v>
      </c>
      <c r="DQ324" s="237">
        <v>272</v>
      </c>
      <c r="DR324" s="238">
        <f t="shared" si="371"/>
        <v>0</v>
      </c>
      <c r="DS324" s="238">
        <f t="shared" si="372"/>
        <v>0</v>
      </c>
      <c r="DT324" s="238">
        <f t="shared" si="326"/>
        <v>0</v>
      </c>
      <c r="DU324" s="238">
        <f t="shared" si="373"/>
        <v>0</v>
      </c>
      <c r="DV324" s="239">
        <f t="shared" si="384"/>
        <v>0</v>
      </c>
      <c r="DX324" s="241">
        <f t="shared" si="299"/>
        <v>5.8599999999999999E-2</v>
      </c>
      <c r="DY324" s="241">
        <f t="shared" si="374"/>
        <v>4.8833333333333333E-3</v>
      </c>
      <c r="DZ324" s="237">
        <v>272</v>
      </c>
      <c r="EA324" s="242">
        <f t="shared" si="385"/>
        <v>0</v>
      </c>
      <c r="EB324" s="242">
        <f t="shared" si="386"/>
        <v>0</v>
      </c>
      <c r="EC324" s="242">
        <f t="shared" si="327"/>
        <v>0</v>
      </c>
      <c r="ED324" s="242">
        <f t="shared" si="337"/>
        <v>0</v>
      </c>
      <c r="EE324" s="243">
        <f t="shared" si="375"/>
        <v>0</v>
      </c>
      <c r="EF324" s="248"/>
      <c r="EG324" s="241">
        <f t="shared" si="300"/>
        <v>6.4599999999999991E-2</v>
      </c>
      <c r="EH324" s="241">
        <f t="shared" si="376"/>
        <v>5.3833333333333329E-3</v>
      </c>
      <c r="EI324" s="237">
        <v>272</v>
      </c>
      <c r="EJ324" s="242">
        <f t="shared" si="387"/>
        <v>0</v>
      </c>
      <c r="EK324" s="242">
        <f t="shared" si="388"/>
        <v>0</v>
      </c>
      <c r="EL324" s="242">
        <f t="shared" si="328"/>
        <v>0</v>
      </c>
      <c r="EM324" s="242">
        <f t="shared" si="338"/>
        <v>0</v>
      </c>
      <c r="EN324" s="243">
        <f t="shared" si="377"/>
        <v>0</v>
      </c>
      <c r="EO324" s="248"/>
      <c r="EP324" s="241">
        <f t="shared" si="301"/>
        <v>3.4599999999999999E-2</v>
      </c>
      <c r="EQ324" s="241">
        <f t="shared" si="378"/>
        <v>2.8833333333333332E-3</v>
      </c>
      <c r="ER324" s="237">
        <v>272</v>
      </c>
      <c r="ES324" s="242">
        <f t="shared" si="389"/>
        <v>0</v>
      </c>
      <c r="ET324" s="242">
        <f t="shared" si="390"/>
        <v>0</v>
      </c>
      <c r="EU324" s="242">
        <f t="shared" si="329"/>
        <v>0</v>
      </c>
      <c r="EV324" s="242">
        <f t="shared" si="339"/>
        <v>0</v>
      </c>
      <c r="EW324" s="243">
        <f t="shared" si="379"/>
        <v>0</v>
      </c>
    </row>
    <row r="325" spans="1:153" ht="14.25" customHeight="1" thickBot="1" x14ac:dyDescent="0.25">
      <c r="A325" s="3">
        <f t="shared" si="340"/>
        <v>8276</v>
      </c>
      <c r="B325" s="237">
        <v>273</v>
      </c>
      <c r="C325" s="238">
        <f t="shared" si="341"/>
        <v>-2.4767341063213445E-10</v>
      </c>
      <c r="D325" s="238">
        <f t="shared" si="302"/>
        <v>0</v>
      </c>
      <c r="E325" s="238">
        <f t="shared" si="303"/>
        <v>5.7102480784630861E-13</v>
      </c>
      <c r="F325" s="238">
        <f t="shared" si="304"/>
        <v>-5.7102480784630861E-13</v>
      </c>
      <c r="G325" s="239">
        <f t="shared" si="342"/>
        <v>603887.43406298594</v>
      </c>
      <c r="I325" s="240">
        <f>VLOOKUP(K325,[2]תחזיות!$B$4:$H$1000,5)</f>
        <v>1.2998020500000151E-2</v>
      </c>
      <c r="J325" s="134">
        <f t="shared" si="305"/>
        <v>1.0831683750000126E-3</v>
      </c>
      <c r="K325" s="237">
        <v>273</v>
      </c>
      <c r="L325" s="242">
        <f t="shared" si="343"/>
        <v>6.2209101821357843E-12</v>
      </c>
      <c r="M325" s="242">
        <f t="shared" si="330"/>
        <v>-6.2961518895107893E-14</v>
      </c>
      <c r="N325" s="242">
        <f t="shared" si="306"/>
        <v>-7.2609689779438856E-14</v>
      </c>
      <c r="O325" s="242">
        <f t="shared" si="307"/>
        <v>9.6481708843309566E-15</v>
      </c>
      <c r="P325" s="243">
        <f t="shared" si="344"/>
        <v>46694.445430845924</v>
      </c>
      <c r="Q325" s="244"/>
      <c r="R325" s="240">
        <f>VLOOKUP(T325,[2]תחזיות!$B$4:$H$1000,7)</f>
        <v>2.2096634850000258E-2</v>
      </c>
      <c r="S325" s="134">
        <f t="shared" si="308"/>
        <v>1.8413862375000216E-3</v>
      </c>
      <c r="T325" s="237">
        <v>273</v>
      </c>
      <c r="U325" s="242">
        <f t="shared" si="345"/>
        <v>0</v>
      </c>
      <c r="V325" s="242">
        <f t="shared" si="331"/>
        <v>0</v>
      </c>
      <c r="W325" s="242">
        <f t="shared" si="309"/>
        <v>0</v>
      </c>
      <c r="X325" s="242">
        <f t="shared" si="332"/>
        <v>0</v>
      </c>
      <c r="Y325" s="243">
        <f t="shared" si="346"/>
        <v>49536.076503111522</v>
      </c>
      <c r="Z325" s="245"/>
      <c r="AA325" s="240">
        <f>VLOOKUP(AC325,[2]תחזיות!$B$4:$H$1000,6)</f>
        <v>1.1816382272727409E-2</v>
      </c>
      <c r="AB325" s="134">
        <f t="shared" si="310"/>
        <v>9.8469852272728398E-4</v>
      </c>
      <c r="AC325" s="237">
        <v>273</v>
      </c>
      <c r="AD325" s="242">
        <f t="shared" si="347"/>
        <v>0</v>
      </c>
      <c r="AE325" s="242">
        <f t="shared" si="333"/>
        <v>0</v>
      </c>
      <c r="AF325" s="242">
        <f t="shared" si="311"/>
        <v>0</v>
      </c>
      <c r="AG325" s="242">
        <f t="shared" si="334"/>
        <v>0</v>
      </c>
      <c r="AH325" s="243">
        <f t="shared" si="348"/>
        <v>46342.141217469514</v>
      </c>
      <c r="AI325" s="245"/>
      <c r="AJ325" s="241">
        <f t="shared" si="297"/>
        <v>5.1319999999999998E-2</v>
      </c>
      <c r="AK325" s="241">
        <f t="shared" si="349"/>
        <v>4.2766666666666665E-3</v>
      </c>
      <c r="AL325" s="240">
        <f>VLOOKUP(AN325,[2]תחזיות!$B$4:$H$1000,5)</f>
        <v>1.2998020500000151E-2</v>
      </c>
      <c r="AM325" s="134">
        <f t="shared" si="335"/>
        <v>1.0831683750000126E-3</v>
      </c>
      <c r="AN325" s="237">
        <v>273</v>
      </c>
      <c r="AO325" s="242">
        <f t="shared" si="350"/>
        <v>0</v>
      </c>
      <c r="AP325" s="242">
        <f t="shared" si="380"/>
        <v>0</v>
      </c>
      <c r="AQ325" s="242">
        <f t="shared" si="312"/>
        <v>0</v>
      </c>
      <c r="AR325" s="242">
        <f t="shared" si="351"/>
        <v>0</v>
      </c>
      <c r="AS325" s="243">
        <f t="shared" si="352"/>
        <v>0</v>
      </c>
      <c r="AT325" s="244"/>
      <c r="AU325" s="241">
        <f t="shared" si="298"/>
        <v>5.7620000000000005E-2</v>
      </c>
      <c r="AV325" s="241">
        <f t="shared" si="353"/>
        <v>4.8016666666666668E-3</v>
      </c>
      <c r="AW325" s="240">
        <f>VLOOKUP(AY325,[2]תחזיות!$B$4:$H$1000,7)</f>
        <v>2.2096634850000258E-2</v>
      </c>
      <c r="AX325" s="134">
        <f t="shared" si="313"/>
        <v>1.8413862375000216E-3</v>
      </c>
      <c r="AY325" s="237">
        <v>273</v>
      </c>
      <c r="AZ325" s="242">
        <f t="shared" si="354"/>
        <v>0</v>
      </c>
      <c r="BA325" s="242">
        <f t="shared" si="381"/>
        <v>0</v>
      </c>
      <c r="BB325" s="242">
        <f t="shared" si="314"/>
        <v>0</v>
      </c>
      <c r="BC325" s="242">
        <f t="shared" si="355"/>
        <v>0</v>
      </c>
      <c r="BD325" s="243">
        <f t="shared" si="356"/>
        <v>0</v>
      </c>
      <c r="BE325" s="245"/>
      <c r="BF325" s="245"/>
      <c r="BG325" s="245"/>
      <c r="BH325" s="240">
        <f>VLOOKUP(BJ325,[2]תחזיות!$B$4:$H$1000,6)</f>
        <v>1.1816382272727409E-2</v>
      </c>
      <c r="BI325" s="134">
        <f t="shared" si="315"/>
        <v>9.8469852272728398E-4</v>
      </c>
      <c r="BJ325" s="237">
        <v>273</v>
      </c>
      <c r="BK325" s="242">
        <f t="shared" si="357"/>
        <v>0</v>
      </c>
      <c r="BL325" s="242">
        <f t="shared" si="382"/>
        <v>0</v>
      </c>
      <c r="BM325" s="242">
        <f t="shared" si="316"/>
        <v>0</v>
      </c>
      <c r="BN325" s="242">
        <f t="shared" si="336"/>
        <v>0</v>
      </c>
      <c r="BO325" s="243">
        <f t="shared" si="358"/>
        <v>0</v>
      </c>
      <c r="BP325" s="245"/>
      <c r="BQ325" s="246">
        <f>VLOOKUP(BT325,[2]תחזיות!$B$4:$E$1000,2)</f>
        <v>4.2679279999999944E-2</v>
      </c>
      <c r="BR325" s="134">
        <f t="shared" si="317"/>
        <v>3.1399399999999956E-3</v>
      </c>
      <c r="BS325" s="3">
        <f t="shared" si="359"/>
        <v>8276</v>
      </c>
      <c r="BT325" s="237">
        <v>273</v>
      </c>
      <c r="BU325" s="238">
        <f t="shared" si="360"/>
        <v>0</v>
      </c>
      <c r="BV325" s="238">
        <f t="shared" si="361"/>
        <v>0</v>
      </c>
      <c r="BW325" s="238">
        <f t="shared" si="318"/>
        <v>0</v>
      </c>
      <c r="BX325" s="238">
        <f t="shared" si="319"/>
        <v>0</v>
      </c>
      <c r="BY325" s="239">
        <f t="shared" si="362"/>
        <v>270766.58881793288</v>
      </c>
      <c r="CA325" s="246">
        <f>VLOOKUP(CD325,[2]תחזיות!$B$4:$E$1000,4)</f>
        <v>5.6336649599999927E-2</v>
      </c>
      <c r="CB325" s="134">
        <f t="shared" si="320"/>
        <v>4.2780541333333278E-3</v>
      </c>
      <c r="CC325" s="3">
        <f t="shared" si="363"/>
        <v>8276</v>
      </c>
      <c r="CD325" s="237">
        <v>273</v>
      </c>
      <c r="CE325" s="238">
        <f t="shared" si="364"/>
        <v>0</v>
      </c>
      <c r="CF325" s="238">
        <f t="shared" si="365"/>
        <v>0</v>
      </c>
      <c r="CG325" s="238">
        <f t="shared" si="321"/>
        <v>0</v>
      </c>
      <c r="CH325" s="238">
        <f t="shared" si="322"/>
        <v>0</v>
      </c>
      <c r="CI325" s="239">
        <f t="shared" si="366"/>
        <v>290809.78716721246</v>
      </c>
      <c r="CJ325" s="1"/>
      <c r="CK325" s="246">
        <f>VLOOKUP(CN325,[2]תחזיות!$B$4:$E$1000,3)</f>
        <v>3.7112417391304303E-2</v>
      </c>
      <c r="CL325" s="134">
        <f t="shared" si="323"/>
        <v>2.6760347826086921E-3</v>
      </c>
      <c r="CM325" s="3">
        <f t="shared" si="367"/>
        <v>8276</v>
      </c>
      <c r="CN325" s="237">
        <v>273</v>
      </c>
      <c r="CO325" s="238">
        <f t="shared" si="368"/>
        <v>0</v>
      </c>
      <c r="CP325" s="238">
        <f t="shared" si="383"/>
        <v>0</v>
      </c>
      <c r="CQ325" s="238">
        <f t="shared" si="324"/>
        <v>0</v>
      </c>
      <c r="CR325" s="238">
        <f t="shared" si="325"/>
        <v>0</v>
      </c>
      <c r="CS325" s="239">
        <f t="shared" si="369"/>
        <v>263979.45736549201</v>
      </c>
      <c r="CT325" s="1"/>
      <c r="CU325" s="237">
        <v>273</v>
      </c>
      <c r="CV325" s="238">
        <f t="shared" si="391"/>
        <v>-2.4145250044999866E-10</v>
      </c>
      <c r="CW325" s="238">
        <f t="shared" si="391"/>
        <v>-6.2961518895107893E-14</v>
      </c>
      <c r="CX325" s="238">
        <f t="shared" si="391"/>
        <v>4.984151180668698E-13</v>
      </c>
      <c r="CY325" s="238">
        <f t="shared" si="391"/>
        <v>-5.6137663696197763E-13</v>
      </c>
      <c r="CZ325" s="238">
        <f t="shared" si="391"/>
        <v>921348.46831176477</v>
      </c>
      <c r="DB325" s="237">
        <v>273</v>
      </c>
      <c r="DC325" s="238">
        <f t="shared" si="392"/>
        <v>-2.4767341063213445E-10</v>
      </c>
      <c r="DD325" s="238">
        <f t="shared" si="392"/>
        <v>0</v>
      </c>
      <c r="DE325" s="238">
        <f t="shared" si="392"/>
        <v>5.7102480784630861E-13</v>
      </c>
      <c r="DF325" s="238">
        <f t="shared" si="392"/>
        <v>-5.7102480784630861E-13</v>
      </c>
      <c r="DG325" s="238">
        <f t="shared" si="392"/>
        <v>944233.29773330991</v>
      </c>
      <c r="DH325" s="247"/>
      <c r="DI325" s="237">
        <v>273</v>
      </c>
      <c r="DJ325" s="238">
        <f t="shared" si="393"/>
        <v>-2.4767341063213445E-10</v>
      </c>
      <c r="DK325" s="238">
        <f t="shared" si="393"/>
        <v>0</v>
      </c>
      <c r="DL325" s="238">
        <f t="shared" si="393"/>
        <v>5.7102480784630861E-13</v>
      </c>
      <c r="DM325" s="238">
        <f t="shared" si="393"/>
        <v>-5.7102480784630861E-13</v>
      </c>
      <c r="DN325" s="238">
        <f t="shared" si="393"/>
        <v>914209.03264594742</v>
      </c>
      <c r="DP325" s="3">
        <f t="shared" si="370"/>
        <v>8276</v>
      </c>
      <c r="DQ325" s="237">
        <v>273</v>
      </c>
      <c r="DR325" s="238">
        <f t="shared" si="371"/>
        <v>0</v>
      </c>
      <c r="DS325" s="238">
        <f t="shared" si="372"/>
        <v>0</v>
      </c>
      <c r="DT325" s="238">
        <f t="shared" si="326"/>
        <v>0</v>
      </c>
      <c r="DU325" s="238">
        <f t="shared" si="373"/>
        <v>0</v>
      </c>
      <c r="DV325" s="239">
        <f t="shared" si="384"/>
        <v>0</v>
      </c>
      <c r="DX325" s="241">
        <f t="shared" si="299"/>
        <v>5.8599999999999999E-2</v>
      </c>
      <c r="DY325" s="241">
        <f t="shared" si="374"/>
        <v>4.8833333333333333E-3</v>
      </c>
      <c r="DZ325" s="237">
        <v>273</v>
      </c>
      <c r="EA325" s="242">
        <f t="shared" si="385"/>
        <v>0</v>
      </c>
      <c r="EB325" s="242">
        <f t="shared" si="386"/>
        <v>0</v>
      </c>
      <c r="EC325" s="242">
        <f t="shared" si="327"/>
        <v>0</v>
      </c>
      <c r="ED325" s="242">
        <f t="shared" si="337"/>
        <v>0</v>
      </c>
      <c r="EE325" s="243">
        <f t="shared" si="375"/>
        <v>0</v>
      </c>
      <c r="EF325" s="248"/>
      <c r="EG325" s="241">
        <f t="shared" si="300"/>
        <v>6.4599999999999991E-2</v>
      </c>
      <c r="EH325" s="241">
        <f t="shared" si="376"/>
        <v>5.3833333333333329E-3</v>
      </c>
      <c r="EI325" s="237">
        <v>273</v>
      </c>
      <c r="EJ325" s="242">
        <f t="shared" si="387"/>
        <v>0</v>
      </c>
      <c r="EK325" s="242">
        <f t="shared" si="388"/>
        <v>0</v>
      </c>
      <c r="EL325" s="242">
        <f t="shared" si="328"/>
        <v>0</v>
      </c>
      <c r="EM325" s="242">
        <f t="shared" si="338"/>
        <v>0</v>
      </c>
      <c r="EN325" s="243">
        <f t="shared" si="377"/>
        <v>0</v>
      </c>
      <c r="EO325" s="248"/>
      <c r="EP325" s="241">
        <f t="shared" si="301"/>
        <v>3.4599999999999999E-2</v>
      </c>
      <c r="EQ325" s="241">
        <f t="shared" si="378"/>
        <v>2.8833333333333332E-3</v>
      </c>
      <c r="ER325" s="237">
        <v>273</v>
      </c>
      <c r="ES325" s="242">
        <f t="shared" si="389"/>
        <v>0</v>
      </c>
      <c r="ET325" s="242">
        <f t="shared" si="390"/>
        <v>0</v>
      </c>
      <c r="EU325" s="242">
        <f t="shared" si="329"/>
        <v>0</v>
      </c>
      <c r="EV325" s="242">
        <f t="shared" si="339"/>
        <v>0</v>
      </c>
      <c r="EW325" s="243">
        <f t="shared" si="379"/>
        <v>0</v>
      </c>
    </row>
    <row r="326" spans="1:153" ht="14.25" customHeight="1" thickBot="1" x14ac:dyDescent="0.25">
      <c r="A326" s="3">
        <f t="shared" si="340"/>
        <v>8307</v>
      </c>
      <c r="B326" s="237">
        <v>274</v>
      </c>
      <c r="C326" s="238">
        <f t="shared" si="341"/>
        <v>-2.4824443543998075E-10</v>
      </c>
      <c r="D326" s="238">
        <f t="shared" si="302"/>
        <v>0</v>
      </c>
      <c r="E326" s="238">
        <f t="shared" si="303"/>
        <v>5.7234133726439865E-13</v>
      </c>
      <c r="F326" s="238">
        <f t="shared" si="304"/>
        <v>-5.7234133726439865E-13</v>
      </c>
      <c r="G326" s="239">
        <f t="shared" si="342"/>
        <v>603887.43406298594</v>
      </c>
      <c r="I326" s="240">
        <f>VLOOKUP(K326,[2]תחזיות!$B$4:$H$1000,5)</f>
        <v>1.2998039000000152E-2</v>
      </c>
      <c r="J326" s="134">
        <f t="shared" si="305"/>
        <v>1.0831699166666793E-3</v>
      </c>
      <c r="K326" s="237">
        <v>274</v>
      </c>
      <c r="L326" s="242">
        <f t="shared" si="343"/>
        <v>6.3003368233104262E-12</v>
      </c>
      <c r="M326" s="242">
        <f t="shared" si="330"/>
        <v>-6.3029716918282724E-14</v>
      </c>
      <c r="N326" s="242">
        <f t="shared" si="306"/>
        <v>-7.2801072639620652E-14</v>
      </c>
      <c r="O326" s="242">
        <f t="shared" si="307"/>
        <v>9.7713557213379233E-15</v>
      </c>
      <c r="P326" s="243">
        <f t="shared" si="344"/>
        <v>46694.445430845924</v>
      </c>
      <c r="Q326" s="244"/>
      <c r="R326" s="240">
        <f>VLOOKUP(T326,[2]תחזיות!$B$4:$H$1000,7)</f>
        <v>2.2096666300000258E-2</v>
      </c>
      <c r="S326" s="134">
        <f t="shared" si="308"/>
        <v>1.8413888583333549E-3</v>
      </c>
      <c r="T326" s="237">
        <v>274</v>
      </c>
      <c r="U326" s="242">
        <f t="shared" si="345"/>
        <v>0</v>
      </c>
      <c r="V326" s="242">
        <f t="shared" si="331"/>
        <v>0</v>
      </c>
      <c r="W326" s="242">
        <f t="shared" si="309"/>
        <v>0</v>
      </c>
      <c r="X326" s="242">
        <f t="shared" si="332"/>
        <v>0</v>
      </c>
      <c r="Y326" s="243">
        <f t="shared" si="346"/>
        <v>49536.076503111522</v>
      </c>
      <c r="Z326" s="245"/>
      <c r="AA326" s="240">
        <f>VLOOKUP(AC326,[2]תחזיות!$B$4:$H$1000,6)</f>
        <v>1.1816399090909228E-2</v>
      </c>
      <c r="AB326" s="134">
        <f t="shared" si="310"/>
        <v>9.8469992424243574E-4</v>
      </c>
      <c r="AC326" s="237">
        <v>274</v>
      </c>
      <c r="AD326" s="242">
        <f t="shared" si="347"/>
        <v>0</v>
      </c>
      <c r="AE326" s="242">
        <f t="shared" si="333"/>
        <v>0</v>
      </c>
      <c r="AF326" s="242">
        <f t="shared" si="311"/>
        <v>0</v>
      </c>
      <c r="AG326" s="242">
        <f t="shared" si="334"/>
        <v>0</v>
      </c>
      <c r="AH326" s="243">
        <f t="shared" si="348"/>
        <v>46342.141217469514</v>
      </c>
      <c r="AI326" s="245"/>
      <c r="AJ326" s="241">
        <f t="shared" si="297"/>
        <v>5.1319999999999998E-2</v>
      </c>
      <c r="AK326" s="241">
        <f t="shared" si="349"/>
        <v>4.2766666666666665E-3</v>
      </c>
      <c r="AL326" s="240">
        <f>VLOOKUP(AN326,[2]תחזיות!$B$4:$H$1000,5)</f>
        <v>1.2998039000000152E-2</v>
      </c>
      <c r="AM326" s="134">
        <f t="shared" si="335"/>
        <v>1.0831699166666793E-3</v>
      </c>
      <c r="AN326" s="237">
        <v>274</v>
      </c>
      <c r="AO326" s="242">
        <f t="shared" si="350"/>
        <v>0</v>
      </c>
      <c r="AP326" s="242">
        <f t="shared" si="380"/>
        <v>0</v>
      </c>
      <c r="AQ326" s="242">
        <f t="shared" si="312"/>
        <v>0</v>
      </c>
      <c r="AR326" s="242">
        <f t="shared" si="351"/>
        <v>0</v>
      </c>
      <c r="AS326" s="243">
        <f t="shared" si="352"/>
        <v>0</v>
      </c>
      <c r="AT326" s="244"/>
      <c r="AU326" s="241">
        <f t="shared" si="298"/>
        <v>5.7620000000000005E-2</v>
      </c>
      <c r="AV326" s="241">
        <f t="shared" si="353"/>
        <v>4.8016666666666668E-3</v>
      </c>
      <c r="AW326" s="240">
        <f>VLOOKUP(AY326,[2]תחזיות!$B$4:$H$1000,7)</f>
        <v>2.2096666300000258E-2</v>
      </c>
      <c r="AX326" s="134">
        <f t="shared" si="313"/>
        <v>1.8413888583333549E-3</v>
      </c>
      <c r="AY326" s="237">
        <v>274</v>
      </c>
      <c r="AZ326" s="242">
        <f t="shared" si="354"/>
        <v>0</v>
      </c>
      <c r="BA326" s="242">
        <f t="shared" si="381"/>
        <v>0</v>
      </c>
      <c r="BB326" s="242">
        <f t="shared" si="314"/>
        <v>0</v>
      </c>
      <c r="BC326" s="242">
        <f t="shared" si="355"/>
        <v>0</v>
      </c>
      <c r="BD326" s="243">
        <f t="shared" si="356"/>
        <v>0</v>
      </c>
      <c r="BE326" s="245"/>
      <c r="BF326" s="245"/>
      <c r="BG326" s="245"/>
      <c r="BH326" s="240">
        <f>VLOOKUP(BJ326,[2]תחזיות!$B$4:$H$1000,6)</f>
        <v>1.1816399090909228E-2</v>
      </c>
      <c r="BI326" s="134">
        <f t="shared" si="315"/>
        <v>9.8469992424243574E-4</v>
      </c>
      <c r="BJ326" s="237">
        <v>274</v>
      </c>
      <c r="BK326" s="242">
        <f t="shared" si="357"/>
        <v>0</v>
      </c>
      <c r="BL326" s="242">
        <f t="shared" si="382"/>
        <v>0</v>
      </c>
      <c r="BM326" s="242">
        <f t="shared" si="316"/>
        <v>0</v>
      </c>
      <c r="BN326" s="242">
        <f t="shared" si="336"/>
        <v>0</v>
      </c>
      <c r="BO326" s="243">
        <f t="shared" si="358"/>
        <v>0</v>
      </c>
      <c r="BP326" s="245"/>
      <c r="BQ326" s="246">
        <f>VLOOKUP(BT326,[2]תחזיות!$B$4:$E$1000,2)</f>
        <v>4.2707579999999946E-2</v>
      </c>
      <c r="BR326" s="134">
        <f t="shared" si="317"/>
        <v>3.1422983333333292E-3</v>
      </c>
      <c r="BS326" s="3">
        <f t="shared" si="359"/>
        <v>8307</v>
      </c>
      <c r="BT326" s="237">
        <v>274</v>
      </c>
      <c r="BU326" s="238">
        <f t="shared" si="360"/>
        <v>0</v>
      </c>
      <c r="BV326" s="238">
        <f t="shared" si="361"/>
        <v>0</v>
      </c>
      <c r="BW326" s="238">
        <f t="shared" si="318"/>
        <v>0</v>
      </c>
      <c r="BX326" s="238">
        <f t="shared" si="319"/>
        <v>0</v>
      </c>
      <c r="BY326" s="239">
        <f t="shared" si="362"/>
        <v>270766.58881793288</v>
      </c>
      <c r="CA326" s="246">
        <f>VLOOKUP(CD326,[2]תחזיות!$B$4:$E$1000,4)</f>
        <v>5.637400559999993E-2</v>
      </c>
      <c r="CB326" s="134">
        <f t="shared" si="320"/>
        <v>4.2811671333333277E-3</v>
      </c>
      <c r="CC326" s="3">
        <f t="shared" si="363"/>
        <v>8307</v>
      </c>
      <c r="CD326" s="237">
        <v>274</v>
      </c>
      <c r="CE326" s="238">
        <f t="shared" si="364"/>
        <v>0</v>
      </c>
      <c r="CF326" s="238">
        <f t="shared" si="365"/>
        <v>0</v>
      </c>
      <c r="CG326" s="238">
        <f t="shared" si="321"/>
        <v>0</v>
      </c>
      <c r="CH326" s="238">
        <f t="shared" si="322"/>
        <v>0</v>
      </c>
      <c r="CI326" s="239">
        <f t="shared" si="366"/>
        <v>290809.78716721246</v>
      </c>
      <c r="CJ326" s="1"/>
      <c r="CK326" s="246">
        <f>VLOOKUP(CN326,[2]תחזיות!$B$4:$E$1000,3)</f>
        <v>3.713702608695648E-2</v>
      </c>
      <c r="CL326" s="134">
        <f t="shared" si="323"/>
        <v>2.6780855072463736E-3</v>
      </c>
      <c r="CM326" s="3">
        <f t="shared" si="367"/>
        <v>8307</v>
      </c>
      <c r="CN326" s="237">
        <v>274</v>
      </c>
      <c r="CO326" s="238">
        <f t="shared" si="368"/>
        <v>0</v>
      </c>
      <c r="CP326" s="238">
        <f t="shared" si="383"/>
        <v>0</v>
      </c>
      <c r="CQ326" s="238">
        <f t="shared" si="324"/>
        <v>0</v>
      </c>
      <c r="CR326" s="238">
        <f t="shared" si="325"/>
        <v>0</v>
      </c>
      <c r="CS326" s="239">
        <f t="shared" si="369"/>
        <v>263979.45736549201</v>
      </c>
      <c r="CT326" s="1"/>
      <c r="CU326" s="237">
        <v>274</v>
      </c>
      <c r="CV326" s="238">
        <f t="shared" si="391"/>
        <v>-2.419440986166703E-10</v>
      </c>
      <c r="CW326" s="238">
        <f t="shared" si="391"/>
        <v>-6.3029716918282724E-14</v>
      </c>
      <c r="CX326" s="238">
        <f t="shared" si="391"/>
        <v>4.9954026462477805E-13</v>
      </c>
      <c r="CY326" s="238">
        <f t="shared" si="391"/>
        <v>-5.6256998154306072E-13</v>
      </c>
      <c r="CZ326" s="238">
        <f t="shared" si="391"/>
        <v>921348.46831176477</v>
      </c>
      <c r="DB326" s="237">
        <v>274</v>
      </c>
      <c r="DC326" s="238">
        <f t="shared" si="392"/>
        <v>-2.4824443543998075E-10</v>
      </c>
      <c r="DD326" s="238">
        <f t="shared" si="392"/>
        <v>0</v>
      </c>
      <c r="DE326" s="238">
        <f t="shared" si="392"/>
        <v>5.7234133726439865E-13</v>
      </c>
      <c r="DF326" s="238">
        <f t="shared" si="392"/>
        <v>-5.7234133726439865E-13</v>
      </c>
      <c r="DG326" s="238">
        <f t="shared" si="392"/>
        <v>944233.29773330991</v>
      </c>
      <c r="DH326" s="247"/>
      <c r="DI326" s="237">
        <v>274</v>
      </c>
      <c r="DJ326" s="238">
        <f t="shared" si="393"/>
        <v>-2.4824443543998075E-10</v>
      </c>
      <c r="DK326" s="238">
        <f t="shared" si="393"/>
        <v>0</v>
      </c>
      <c r="DL326" s="238">
        <f t="shared" si="393"/>
        <v>5.7234133726439865E-13</v>
      </c>
      <c r="DM326" s="238">
        <f t="shared" si="393"/>
        <v>-5.7234133726439865E-13</v>
      </c>
      <c r="DN326" s="238">
        <f t="shared" si="393"/>
        <v>914209.03264594742</v>
      </c>
      <c r="DP326" s="3">
        <f t="shared" si="370"/>
        <v>8307</v>
      </c>
      <c r="DQ326" s="237">
        <v>274</v>
      </c>
      <c r="DR326" s="238">
        <f t="shared" si="371"/>
        <v>0</v>
      </c>
      <c r="DS326" s="238">
        <f t="shared" si="372"/>
        <v>0</v>
      </c>
      <c r="DT326" s="238">
        <f t="shared" si="326"/>
        <v>0</v>
      </c>
      <c r="DU326" s="238">
        <f t="shared" si="373"/>
        <v>0</v>
      </c>
      <c r="DV326" s="239">
        <f t="shared" si="384"/>
        <v>0</v>
      </c>
      <c r="DX326" s="241">
        <f t="shared" si="299"/>
        <v>5.8599999999999999E-2</v>
      </c>
      <c r="DY326" s="241">
        <f t="shared" si="374"/>
        <v>4.8833333333333333E-3</v>
      </c>
      <c r="DZ326" s="237">
        <v>274</v>
      </c>
      <c r="EA326" s="242">
        <f t="shared" si="385"/>
        <v>0</v>
      </c>
      <c r="EB326" s="242">
        <f t="shared" si="386"/>
        <v>0</v>
      </c>
      <c r="EC326" s="242">
        <f t="shared" si="327"/>
        <v>0</v>
      </c>
      <c r="ED326" s="242">
        <f t="shared" si="337"/>
        <v>0</v>
      </c>
      <c r="EE326" s="243">
        <f t="shared" si="375"/>
        <v>0</v>
      </c>
      <c r="EF326" s="248"/>
      <c r="EG326" s="241">
        <f t="shared" si="300"/>
        <v>6.4599999999999991E-2</v>
      </c>
      <c r="EH326" s="241">
        <f t="shared" si="376"/>
        <v>5.3833333333333329E-3</v>
      </c>
      <c r="EI326" s="237">
        <v>274</v>
      </c>
      <c r="EJ326" s="242">
        <f t="shared" si="387"/>
        <v>0</v>
      </c>
      <c r="EK326" s="242">
        <f t="shared" si="388"/>
        <v>0</v>
      </c>
      <c r="EL326" s="242">
        <f t="shared" si="328"/>
        <v>0</v>
      </c>
      <c r="EM326" s="242">
        <f t="shared" si="338"/>
        <v>0</v>
      </c>
      <c r="EN326" s="243">
        <f t="shared" si="377"/>
        <v>0</v>
      </c>
      <c r="EO326" s="248"/>
      <c r="EP326" s="241">
        <f t="shared" si="301"/>
        <v>3.4599999999999999E-2</v>
      </c>
      <c r="EQ326" s="241">
        <f t="shared" si="378"/>
        <v>2.8833333333333332E-3</v>
      </c>
      <c r="ER326" s="237">
        <v>274</v>
      </c>
      <c r="ES326" s="242">
        <f t="shared" si="389"/>
        <v>0</v>
      </c>
      <c r="ET326" s="242">
        <f t="shared" si="390"/>
        <v>0</v>
      </c>
      <c r="EU326" s="242">
        <f t="shared" si="329"/>
        <v>0</v>
      </c>
      <c r="EV326" s="242">
        <f t="shared" si="339"/>
        <v>0</v>
      </c>
      <c r="EW326" s="243">
        <f t="shared" si="379"/>
        <v>0</v>
      </c>
    </row>
    <row r="327" spans="1:153" ht="14.25" customHeight="1" thickBot="1" x14ac:dyDescent="0.25">
      <c r="A327" s="3">
        <f t="shared" si="340"/>
        <v>8337</v>
      </c>
      <c r="B327" s="237">
        <v>275</v>
      </c>
      <c r="C327" s="238">
        <f t="shared" si="341"/>
        <v>-2.4881677677724514E-10</v>
      </c>
      <c r="D327" s="238">
        <f t="shared" si="302"/>
        <v>0</v>
      </c>
      <c r="E327" s="238">
        <f t="shared" si="303"/>
        <v>5.7366090201420268E-13</v>
      </c>
      <c r="F327" s="238">
        <f t="shared" si="304"/>
        <v>-5.7366090201420268E-13</v>
      </c>
      <c r="G327" s="239">
        <f t="shared" si="342"/>
        <v>603887.43406298594</v>
      </c>
      <c r="I327" s="240">
        <f>VLOOKUP(K327,[2]תחזיות!$B$4:$H$1000,5)</f>
        <v>1.2998057500000153E-2</v>
      </c>
      <c r="J327" s="134">
        <f t="shared" si="305"/>
        <v>1.0831714583333461E-3</v>
      </c>
      <c r="K327" s="237">
        <v>275</v>
      </c>
      <c r="L327" s="242">
        <f t="shared" si="343"/>
        <v>6.3800410970189624E-12</v>
      </c>
      <c r="M327" s="242">
        <f t="shared" si="330"/>
        <v>-6.3097988908675435E-14</v>
      </c>
      <c r="N327" s="242">
        <f t="shared" si="306"/>
        <v>-7.2992960054515019E-14</v>
      </c>
      <c r="O327" s="242">
        <f t="shared" si="307"/>
        <v>9.8949711458395891E-15</v>
      </c>
      <c r="P327" s="243">
        <f t="shared" si="344"/>
        <v>46694.445430845924</v>
      </c>
      <c r="Q327" s="244"/>
      <c r="R327" s="240">
        <f>VLOOKUP(T327,[2]תחזיות!$B$4:$H$1000,7)</f>
        <v>2.2096697750000258E-2</v>
      </c>
      <c r="S327" s="134">
        <f t="shared" si="308"/>
        <v>1.8413914791666883E-3</v>
      </c>
      <c r="T327" s="237">
        <v>275</v>
      </c>
      <c r="U327" s="242">
        <f t="shared" si="345"/>
        <v>0</v>
      </c>
      <c r="V327" s="242">
        <f t="shared" si="331"/>
        <v>0</v>
      </c>
      <c r="W327" s="242">
        <f t="shared" si="309"/>
        <v>0</v>
      </c>
      <c r="X327" s="242">
        <f t="shared" si="332"/>
        <v>0</v>
      </c>
      <c r="Y327" s="243">
        <f t="shared" si="346"/>
        <v>49536.076503111522</v>
      </c>
      <c r="Z327" s="245"/>
      <c r="AA327" s="240">
        <f>VLOOKUP(AC327,[2]תחזיות!$B$4:$H$1000,6)</f>
        <v>1.1816415909091047E-2</v>
      </c>
      <c r="AB327" s="134">
        <f t="shared" si="310"/>
        <v>9.8470132575758729E-4</v>
      </c>
      <c r="AC327" s="237">
        <v>275</v>
      </c>
      <c r="AD327" s="242">
        <f t="shared" si="347"/>
        <v>0</v>
      </c>
      <c r="AE327" s="242">
        <f t="shared" si="333"/>
        <v>0</v>
      </c>
      <c r="AF327" s="242">
        <f t="shared" si="311"/>
        <v>0</v>
      </c>
      <c r="AG327" s="242">
        <f t="shared" si="334"/>
        <v>0</v>
      </c>
      <c r="AH327" s="243">
        <f t="shared" si="348"/>
        <v>46342.141217469514</v>
      </c>
      <c r="AI327" s="245"/>
      <c r="AJ327" s="241">
        <f t="shared" si="297"/>
        <v>5.1319999999999998E-2</v>
      </c>
      <c r="AK327" s="241">
        <f t="shared" si="349"/>
        <v>4.2766666666666665E-3</v>
      </c>
      <c r="AL327" s="240">
        <f>VLOOKUP(AN327,[2]תחזיות!$B$4:$H$1000,5)</f>
        <v>1.2998057500000153E-2</v>
      </c>
      <c r="AM327" s="134">
        <f t="shared" si="335"/>
        <v>1.0831714583333461E-3</v>
      </c>
      <c r="AN327" s="237">
        <v>275</v>
      </c>
      <c r="AO327" s="242">
        <f t="shared" si="350"/>
        <v>0</v>
      </c>
      <c r="AP327" s="242">
        <f t="shared" si="380"/>
        <v>0</v>
      </c>
      <c r="AQ327" s="242">
        <f t="shared" si="312"/>
        <v>0</v>
      </c>
      <c r="AR327" s="242">
        <f t="shared" si="351"/>
        <v>0</v>
      </c>
      <c r="AS327" s="243">
        <f t="shared" si="352"/>
        <v>0</v>
      </c>
      <c r="AT327" s="244"/>
      <c r="AU327" s="241">
        <f t="shared" si="298"/>
        <v>5.7620000000000005E-2</v>
      </c>
      <c r="AV327" s="241">
        <f t="shared" si="353"/>
        <v>4.8016666666666668E-3</v>
      </c>
      <c r="AW327" s="240">
        <f>VLOOKUP(AY327,[2]תחזיות!$B$4:$H$1000,7)</f>
        <v>2.2096697750000258E-2</v>
      </c>
      <c r="AX327" s="134">
        <f t="shared" si="313"/>
        <v>1.8413914791666883E-3</v>
      </c>
      <c r="AY327" s="237">
        <v>275</v>
      </c>
      <c r="AZ327" s="242">
        <f t="shared" si="354"/>
        <v>0</v>
      </c>
      <c r="BA327" s="242">
        <f t="shared" si="381"/>
        <v>0</v>
      </c>
      <c r="BB327" s="242">
        <f t="shared" si="314"/>
        <v>0</v>
      </c>
      <c r="BC327" s="242">
        <f t="shared" si="355"/>
        <v>0</v>
      </c>
      <c r="BD327" s="243">
        <f t="shared" si="356"/>
        <v>0</v>
      </c>
      <c r="BE327" s="245"/>
      <c r="BF327" s="245"/>
      <c r="BG327" s="245"/>
      <c r="BH327" s="240">
        <f>VLOOKUP(BJ327,[2]תחזיות!$B$4:$H$1000,6)</f>
        <v>1.1816415909091047E-2</v>
      </c>
      <c r="BI327" s="134">
        <f t="shared" si="315"/>
        <v>9.8470132575758729E-4</v>
      </c>
      <c r="BJ327" s="237">
        <v>275</v>
      </c>
      <c r="BK327" s="242">
        <f t="shared" si="357"/>
        <v>0</v>
      </c>
      <c r="BL327" s="242">
        <f t="shared" si="382"/>
        <v>0</v>
      </c>
      <c r="BM327" s="242">
        <f t="shared" si="316"/>
        <v>0</v>
      </c>
      <c r="BN327" s="242">
        <f t="shared" si="336"/>
        <v>0</v>
      </c>
      <c r="BO327" s="243">
        <f t="shared" si="358"/>
        <v>0</v>
      </c>
      <c r="BP327" s="245"/>
      <c r="BQ327" s="246">
        <f>VLOOKUP(BT327,[2]תחזיות!$B$4:$E$1000,2)</f>
        <v>4.2735879999999948E-2</v>
      </c>
      <c r="BR327" s="134">
        <f t="shared" si="317"/>
        <v>3.1446566666666624E-3</v>
      </c>
      <c r="BS327" s="3">
        <f t="shared" si="359"/>
        <v>8337</v>
      </c>
      <c r="BT327" s="237">
        <v>275</v>
      </c>
      <c r="BU327" s="238">
        <f t="shared" si="360"/>
        <v>0</v>
      </c>
      <c r="BV327" s="238">
        <f t="shared" si="361"/>
        <v>0</v>
      </c>
      <c r="BW327" s="238">
        <f t="shared" si="318"/>
        <v>0</v>
      </c>
      <c r="BX327" s="238">
        <f t="shared" si="319"/>
        <v>0</v>
      </c>
      <c r="BY327" s="239">
        <f t="shared" si="362"/>
        <v>270766.58881793288</v>
      </c>
      <c r="CA327" s="246">
        <f>VLOOKUP(CD327,[2]תחזיות!$B$4:$E$1000,4)</f>
        <v>5.6411361599999932E-2</v>
      </c>
      <c r="CB327" s="134">
        <f t="shared" si="320"/>
        <v>4.2842801333333276E-3</v>
      </c>
      <c r="CC327" s="3">
        <f t="shared" si="363"/>
        <v>8337</v>
      </c>
      <c r="CD327" s="237">
        <v>275</v>
      </c>
      <c r="CE327" s="238">
        <f t="shared" si="364"/>
        <v>0</v>
      </c>
      <c r="CF327" s="238">
        <f t="shared" si="365"/>
        <v>0</v>
      </c>
      <c r="CG327" s="238">
        <f t="shared" si="321"/>
        <v>0</v>
      </c>
      <c r="CH327" s="238">
        <f t="shared" si="322"/>
        <v>0</v>
      </c>
      <c r="CI327" s="239">
        <f t="shared" si="366"/>
        <v>290809.78716721246</v>
      </c>
      <c r="CJ327" s="1"/>
      <c r="CK327" s="246">
        <f>VLOOKUP(CN327,[2]תחזיות!$B$4:$E$1000,3)</f>
        <v>3.716163478260865E-2</v>
      </c>
      <c r="CL327" s="134">
        <f t="shared" si="323"/>
        <v>2.6801362318840546E-3</v>
      </c>
      <c r="CM327" s="3">
        <f t="shared" si="367"/>
        <v>8337</v>
      </c>
      <c r="CN327" s="237">
        <v>275</v>
      </c>
      <c r="CO327" s="238">
        <f t="shared" si="368"/>
        <v>0</v>
      </c>
      <c r="CP327" s="238">
        <f t="shared" si="383"/>
        <v>0</v>
      </c>
      <c r="CQ327" s="238">
        <f t="shared" si="324"/>
        <v>0</v>
      </c>
      <c r="CR327" s="238">
        <f t="shared" si="325"/>
        <v>0</v>
      </c>
      <c r="CS327" s="239">
        <f t="shared" si="369"/>
        <v>263979.45736549201</v>
      </c>
      <c r="CT327" s="1"/>
      <c r="CU327" s="237">
        <v>275</v>
      </c>
      <c r="CV327" s="238">
        <f t="shared" si="391"/>
        <v>-2.4243673568022616E-10</v>
      </c>
      <c r="CW327" s="238">
        <f t="shared" si="391"/>
        <v>-6.3097988908675435E-14</v>
      </c>
      <c r="CX327" s="238">
        <f t="shared" si="391"/>
        <v>5.0066794195968767E-13</v>
      </c>
      <c r="CY327" s="238">
        <f t="shared" si="391"/>
        <v>-5.6376593086836308E-13</v>
      </c>
      <c r="CZ327" s="238">
        <f t="shared" si="391"/>
        <v>921348.46831176477</v>
      </c>
      <c r="DB327" s="237">
        <v>275</v>
      </c>
      <c r="DC327" s="238">
        <f t="shared" si="392"/>
        <v>-2.4881677677724514E-10</v>
      </c>
      <c r="DD327" s="238">
        <f t="shared" si="392"/>
        <v>0</v>
      </c>
      <c r="DE327" s="238">
        <f t="shared" si="392"/>
        <v>5.7366090201420268E-13</v>
      </c>
      <c r="DF327" s="238">
        <f t="shared" si="392"/>
        <v>-5.7366090201420268E-13</v>
      </c>
      <c r="DG327" s="238">
        <f t="shared" si="392"/>
        <v>944233.29773330991</v>
      </c>
      <c r="DH327" s="247"/>
      <c r="DI327" s="237">
        <v>275</v>
      </c>
      <c r="DJ327" s="238">
        <f t="shared" si="393"/>
        <v>-2.4881677677724514E-10</v>
      </c>
      <c r="DK327" s="238">
        <f t="shared" si="393"/>
        <v>0</v>
      </c>
      <c r="DL327" s="238">
        <f t="shared" si="393"/>
        <v>5.7366090201420268E-13</v>
      </c>
      <c r="DM327" s="238">
        <f t="shared" si="393"/>
        <v>-5.7366090201420268E-13</v>
      </c>
      <c r="DN327" s="238">
        <f t="shared" si="393"/>
        <v>914209.03264594742</v>
      </c>
      <c r="DP327" s="3">
        <f t="shared" si="370"/>
        <v>8337</v>
      </c>
      <c r="DQ327" s="237">
        <v>275</v>
      </c>
      <c r="DR327" s="238">
        <f t="shared" si="371"/>
        <v>0</v>
      </c>
      <c r="DS327" s="238">
        <f t="shared" si="372"/>
        <v>0</v>
      </c>
      <c r="DT327" s="238">
        <f t="shared" si="326"/>
        <v>0</v>
      </c>
      <c r="DU327" s="238">
        <f t="shared" si="373"/>
        <v>0</v>
      </c>
      <c r="DV327" s="239">
        <f t="shared" si="384"/>
        <v>0</v>
      </c>
      <c r="DX327" s="241">
        <f t="shared" si="299"/>
        <v>5.8599999999999999E-2</v>
      </c>
      <c r="DY327" s="241">
        <f t="shared" si="374"/>
        <v>4.8833333333333333E-3</v>
      </c>
      <c r="DZ327" s="237">
        <v>275</v>
      </c>
      <c r="EA327" s="242">
        <f t="shared" si="385"/>
        <v>0</v>
      </c>
      <c r="EB327" s="242">
        <f t="shared" si="386"/>
        <v>0</v>
      </c>
      <c r="EC327" s="242">
        <f t="shared" si="327"/>
        <v>0</v>
      </c>
      <c r="ED327" s="242">
        <f t="shared" si="337"/>
        <v>0</v>
      </c>
      <c r="EE327" s="243">
        <f t="shared" si="375"/>
        <v>0</v>
      </c>
      <c r="EF327" s="248"/>
      <c r="EG327" s="241">
        <f t="shared" si="300"/>
        <v>6.4599999999999991E-2</v>
      </c>
      <c r="EH327" s="241">
        <f t="shared" si="376"/>
        <v>5.3833333333333329E-3</v>
      </c>
      <c r="EI327" s="237">
        <v>275</v>
      </c>
      <c r="EJ327" s="242">
        <f t="shared" si="387"/>
        <v>0</v>
      </c>
      <c r="EK327" s="242">
        <f t="shared" si="388"/>
        <v>0</v>
      </c>
      <c r="EL327" s="242">
        <f t="shared" si="328"/>
        <v>0</v>
      </c>
      <c r="EM327" s="242">
        <f t="shared" si="338"/>
        <v>0</v>
      </c>
      <c r="EN327" s="243">
        <f t="shared" si="377"/>
        <v>0</v>
      </c>
      <c r="EO327" s="248"/>
      <c r="EP327" s="241">
        <f t="shared" si="301"/>
        <v>3.4599999999999999E-2</v>
      </c>
      <c r="EQ327" s="241">
        <f t="shared" si="378"/>
        <v>2.8833333333333332E-3</v>
      </c>
      <c r="ER327" s="237">
        <v>275</v>
      </c>
      <c r="ES327" s="242">
        <f t="shared" si="389"/>
        <v>0</v>
      </c>
      <c r="ET327" s="242">
        <f t="shared" si="390"/>
        <v>0</v>
      </c>
      <c r="EU327" s="242">
        <f t="shared" si="329"/>
        <v>0</v>
      </c>
      <c r="EV327" s="242">
        <f t="shared" si="339"/>
        <v>0</v>
      </c>
      <c r="EW327" s="243">
        <f t="shared" si="379"/>
        <v>0</v>
      </c>
    </row>
    <row r="328" spans="1:153" ht="14.25" customHeight="1" thickBot="1" x14ac:dyDescent="0.25">
      <c r="A328" s="3">
        <f t="shared" si="340"/>
        <v>8368</v>
      </c>
      <c r="B328" s="237">
        <v>276</v>
      </c>
      <c r="C328" s="238">
        <f t="shared" si="341"/>
        <v>-2.4939043767925933E-10</v>
      </c>
      <c r="D328" s="238">
        <f t="shared" si="302"/>
        <v>0</v>
      </c>
      <c r="E328" s="238">
        <f t="shared" si="303"/>
        <v>5.7498350909384649E-13</v>
      </c>
      <c r="F328" s="238">
        <f t="shared" si="304"/>
        <v>-5.7498350909384649E-13</v>
      </c>
      <c r="G328" s="239">
        <f t="shared" si="342"/>
        <v>603887.43406298594</v>
      </c>
      <c r="I328" s="240">
        <f>VLOOKUP(K328,[2]תחזיות!$B$4:$H$1000,5)</f>
        <v>1.2998076000000153E-2</v>
      </c>
      <c r="J328" s="134">
        <f t="shared" si="305"/>
        <v>1.0831730000000128E-3</v>
      </c>
      <c r="K328" s="237">
        <v>276</v>
      </c>
      <c r="L328" s="242">
        <f t="shared" si="343"/>
        <v>6.4600238093321809E-12</v>
      </c>
      <c r="M328" s="242">
        <f t="shared" si="330"/>
        <v>-6.3166334946615619E-14</v>
      </c>
      <c r="N328" s="242">
        <f t="shared" si="306"/>
        <v>-7.3185353354607655E-14</v>
      </c>
      <c r="O328" s="242">
        <f t="shared" si="307"/>
        <v>1.0019018407992035E-14</v>
      </c>
      <c r="P328" s="243">
        <f t="shared" si="344"/>
        <v>46694.445430845924</v>
      </c>
      <c r="Q328" s="244"/>
      <c r="R328" s="240">
        <f>VLOOKUP(T328,[2]תחזיות!$B$4:$H$1000,7)</f>
        <v>2.2096729200000262E-2</v>
      </c>
      <c r="S328" s="134">
        <f t="shared" si="308"/>
        <v>1.8413941000000218E-3</v>
      </c>
      <c r="T328" s="237">
        <v>276</v>
      </c>
      <c r="U328" s="242">
        <f t="shared" si="345"/>
        <v>0</v>
      </c>
      <c r="V328" s="242">
        <f t="shared" si="331"/>
        <v>0</v>
      </c>
      <c r="W328" s="242">
        <f t="shared" si="309"/>
        <v>0</v>
      </c>
      <c r="X328" s="242">
        <f t="shared" si="332"/>
        <v>0</v>
      </c>
      <c r="Y328" s="243">
        <f t="shared" si="346"/>
        <v>49536.076503111522</v>
      </c>
      <c r="Z328" s="245"/>
      <c r="AA328" s="240">
        <f>VLOOKUP(AC328,[2]תחזיות!$B$4:$H$1000,6)</f>
        <v>1.1816432727272865E-2</v>
      </c>
      <c r="AB328" s="134">
        <f t="shared" si="310"/>
        <v>9.8470272727273884E-4</v>
      </c>
      <c r="AC328" s="237">
        <v>276</v>
      </c>
      <c r="AD328" s="242">
        <f t="shared" si="347"/>
        <v>0</v>
      </c>
      <c r="AE328" s="242">
        <f t="shared" si="333"/>
        <v>0</v>
      </c>
      <c r="AF328" s="242">
        <f t="shared" si="311"/>
        <v>0</v>
      </c>
      <c r="AG328" s="242">
        <f t="shared" si="334"/>
        <v>0</v>
      </c>
      <c r="AH328" s="243">
        <f t="shared" si="348"/>
        <v>46342.141217469514</v>
      </c>
      <c r="AI328" s="245"/>
      <c r="AJ328" s="241">
        <f t="shared" si="297"/>
        <v>5.1319999999999998E-2</v>
      </c>
      <c r="AK328" s="241">
        <f t="shared" si="349"/>
        <v>4.2766666666666665E-3</v>
      </c>
      <c r="AL328" s="240">
        <f>VLOOKUP(AN328,[2]תחזיות!$B$4:$H$1000,5)</f>
        <v>1.2998076000000153E-2</v>
      </c>
      <c r="AM328" s="134">
        <f t="shared" si="335"/>
        <v>1.0831730000000128E-3</v>
      </c>
      <c r="AN328" s="237">
        <v>276</v>
      </c>
      <c r="AO328" s="242">
        <f t="shared" si="350"/>
        <v>0</v>
      </c>
      <c r="AP328" s="242">
        <f t="shared" si="380"/>
        <v>0</v>
      </c>
      <c r="AQ328" s="242">
        <f t="shared" si="312"/>
        <v>0</v>
      </c>
      <c r="AR328" s="242">
        <f t="shared" si="351"/>
        <v>0</v>
      </c>
      <c r="AS328" s="243">
        <f t="shared" si="352"/>
        <v>0</v>
      </c>
      <c r="AT328" s="244"/>
      <c r="AU328" s="241">
        <f t="shared" si="298"/>
        <v>5.7620000000000005E-2</v>
      </c>
      <c r="AV328" s="241">
        <f t="shared" si="353"/>
        <v>4.8016666666666668E-3</v>
      </c>
      <c r="AW328" s="240">
        <f>VLOOKUP(AY328,[2]תחזיות!$B$4:$H$1000,7)</f>
        <v>2.2096729200000262E-2</v>
      </c>
      <c r="AX328" s="134">
        <f t="shared" si="313"/>
        <v>1.8413941000000218E-3</v>
      </c>
      <c r="AY328" s="237">
        <v>276</v>
      </c>
      <c r="AZ328" s="242">
        <f t="shared" si="354"/>
        <v>0</v>
      </c>
      <c r="BA328" s="242">
        <f t="shared" si="381"/>
        <v>0</v>
      </c>
      <c r="BB328" s="242">
        <f t="shared" si="314"/>
        <v>0</v>
      </c>
      <c r="BC328" s="242">
        <f t="shared" si="355"/>
        <v>0</v>
      </c>
      <c r="BD328" s="243">
        <f t="shared" si="356"/>
        <v>0</v>
      </c>
      <c r="BE328" s="245"/>
      <c r="BF328" s="245"/>
      <c r="BG328" s="245"/>
      <c r="BH328" s="240">
        <f>VLOOKUP(BJ328,[2]תחזיות!$B$4:$H$1000,6)</f>
        <v>1.1816432727272865E-2</v>
      </c>
      <c r="BI328" s="134">
        <f t="shared" si="315"/>
        <v>9.8470272727273884E-4</v>
      </c>
      <c r="BJ328" s="237">
        <v>276</v>
      </c>
      <c r="BK328" s="242">
        <f t="shared" si="357"/>
        <v>0</v>
      </c>
      <c r="BL328" s="242">
        <f t="shared" si="382"/>
        <v>0</v>
      </c>
      <c r="BM328" s="242">
        <f t="shared" si="316"/>
        <v>0</v>
      </c>
      <c r="BN328" s="242">
        <f t="shared" si="336"/>
        <v>0</v>
      </c>
      <c r="BO328" s="243">
        <f t="shared" si="358"/>
        <v>0</v>
      </c>
      <c r="BP328" s="245"/>
      <c r="BQ328" s="246">
        <f>VLOOKUP(BT328,[2]תחזיות!$B$4:$E$1000,2)</f>
        <v>4.276417999999995E-2</v>
      </c>
      <c r="BR328" s="134">
        <f t="shared" si="317"/>
        <v>3.1470149999999961E-3</v>
      </c>
      <c r="BS328" s="3">
        <f t="shared" si="359"/>
        <v>8368</v>
      </c>
      <c r="BT328" s="237">
        <v>276</v>
      </c>
      <c r="BU328" s="238">
        <f t="shared" si="360"/>
        <v>0</v>
      </c>
      <c r="BV328" s="238">
        <f t="shared" si="361"/>
        <v>0</v>
      </c>
      <c r="BW328" s="238">
        <f t="shared" si="318"/>
        <v>0</v>
      </c>
      <c r="BX328" s="238">
        <f t="shared" si="319"/>
        <v>0</v>
      </c>
      <c r="BY328" s="239">
        <f t="shared" si="362"/>
        <v>270766.58881793288</v>
      </c>
      <c r="CA328" s="246">
        <f>VLOOKUP(CD328,[2]תחזיות!$B$4:$E$1000,4)</f>
        <v>5.6448717599999934E-2</v>
      </c>
      <c r="CB328" s="134">
        <f t="shared" si="320"/>
        <v>4.2873931333333283E-3</v>
      </c>
      <c r="CC328" s="3">
        <f t="shared" si="363"/>
        <v>8368</v>
      </c>
      <c r="CD328" s="237">
        <v>276</v>
      </c>
      <c r="CE328" s="238">
        <f t="shared" si="364"/>
        <v>0</v>
      </c>
      <c r="CF328" s="238">
        <f t="shared" si="365"/>
        <v>0</v>
      </c>
      <c r="CG328" s="238">
        <f t="shared" si="321"/>
        <v>0</v>
      </c>
      <c r="CH328" s="238">
        <f t="shared" si="322"/>
        <v>0</v>
      </c>
      <c r="CI328" s="239">
        <f t="shared" si="366"/>
        <v>290809.78716721246</v>
      </c>
      <c r="CJ328" s="1"/>
      <c r="CK328" s="246">
        <f>VLOOKUP(CN328,[2]תחזיות!$B$4:$E$1000,3)</f>
        <v>3.7186243478260828E-2</v>
      </c>
      <c r="CL328" s="134">
        <f t="shared" si="323"/>
        <v>2.682186956521736E-3</v>
      </c>
      <c r="CM328" s="3">
        <f t="shared" si="367"/>
        <v>8368</v>
      </c>
      <c r="CN328" s="237">
        <v>276</v>
      </c>
      <c r="CO328" s="238">
        <f t="shared" si="368"/>
        <v>0</v>
      </c>
      <c r="CP328" s="238">
        <f t="shared" si="383"/>
        <v>0</v>
      </c>
      <c r="CQ328" s="238">
        <f t="shared" si="324"/>
        <v>0</v>
      </c>
      <c r="CR328" s="238">
        <f t="shared" si="325"/>
        <v>0</v>
      </c>
      <c r="CS328" s="239">
        <f t="shared" si="369"/>
        <v>263979.45736549201</v>
      </c>
      <c r="CT328" s="1"/>
      <c r="CU328" s="237">
        <v>276</v>
      </c>
      <c r="CV328" s="238">
        <f t="shared" si="391"/>
        <v>-2.4293041386992714E-10</v>
      </c>
      <c r="CW328" s="238">
        <f t="shared" si="391"/>
        <v>-6.3166334946615619E-14</v>
      </c>
      <c r="CX328" s="238">
        <f t="shared" si="391"/>
        <v>5.0179815573923888E-13</v>
      </c>
      <c r="CY328" s="238">
        <f t="shared" si="391"/>
        <v>-5.6496449068585444E-13</v>
      </c>
      <c r="CZ328" s="238">
        <f t="shared" si="391"/>
        <v>921348.46831176477</v>
      </c>
      <c r="DB328" s="237">
        <v>276</v>
      </c>
      <c r="DC328" s="238">
        <f t="shared" si="392"/>
        <v>-2.4939043767925933E-10</v>
      </c>
      <c r="DD328" s="238">
        <f t="shared" si="392"/>
        <v>0</v>
      </c>
      <c r="DE328" s="238">
        <f t="shared" si="392"/>
        <v>5.7498350909384649E-13</v>
      </c>
      <c r="DF328" s="238">
        <f t="shared" si="392"/>
        <v>-5.7498350909384649E-13</v>
      </c>
      <c r="DG328" s="238">
        <f t="shared" si="392"/>
        <v>944233.29773330991</v>
      </c>
      <c r="DH328" s="247"/>
      <c r="DI328" s="237">
        <v>276</v>
      </c>
      <c r="DJ328" s="238">
        <f t="shared" si="393"/>
        <v>-2.4939043767925933E-10</v>
      </c>
      <c r="DK328" s="238">
        <f t="shared" si="393"/>
        <v>0</v>
      </c>
      <c r="DL328" s="238">
        <f t="shared" si="393"/>
        <v>5.7498350909384649E-13</v>
      </c>
      <c r="DM328" s="238">
        <f t="shared" si="393"/>
        <v>-5.7498350909384649E-13</v>
      </c>
      <c r="DN328" s="238">
        <f t="shared" si="393"/>
        <v>914209.03264594742</v>
      </c>
      <c r="DP328" s="3">
        <f t="shared" si="370"/>
        <v>8368</v>
      </c>
      <c r="DQ328" s="237">
        <v>276</v>
      </c>
      <c r="DR328" s="238">
        <f t="shared" si="371"/>
        <v>0</v>
      </c>
      <c r="DS328" s="238">
        <f t="shared" si="372"/>
        <v>0</v>
      </c>
      <c r="DT328" s="238">
        <f t="shared" si="326"/>
        <v>0</v>
      </c>
      <c r="DU328" s="238">
        <f t="shared" si="373"/>
        <v>0</v>
      </c>
      <c r="DV328" s="239">
        <f t="shared" si="384"/>
        <v>0</v>
      </c>
      <c r="DX328" s="241">
        <f t="shared" si="299"/>
        <v>5.8599999999999999E-2</v>
      </c>
      <c r="DY328" s="241">
        <f t="shared" si="374"/>
        <v>4.8833333333333333E-3</v>
      </c>
      <c r="DZ328" s="237">
        <v>276</v>
      </c>
      <c r="EA328" s="242">
        <f t="shared" si="385"/>
        <v>0</v>
      </c>
      <c r="EB328" s="242">
        <f t="shared" si="386"/>
        <v>0</v>
      </c>
      <c r="EC328" s="242">
        <f t="shared" si="327"/>
        <v>0</v>
      </c>
      <c r="ED328" s="242">
        <f t="shared" si="337"/>
        <v>0</v>
      </c>
      <c r="EE328" s="243">
        <f t="shared" si="375"/>
        <v>0</v>
      </c>
      <c r="EF328" s="248"/>
      <c r="EG328" s="241">
        <f t="shared" si="300"/>
        <v>6.4599999999999991E-2</v>
      </c>
      <c r="EH328" s="241">
        <f t="shared" si="376"/>
        <v>5.3833333333333329E-3</v>
      </c>
      <c r="EI328" s="237">
        <v>276</v>
      </c>
      <c r="EJ328" s="242">
        <f t="shared" si="387"/>
        <v>0</v>
      </c>
      <c r="EK328" s="242">
        <f t="shared" si="388"/>
        <v>0</v>
      </c>
      <c r="EL328" s="242">
        <f t="shared" si="328"/>
        <v>0</v>
      </c>
      <c r="EM328" s="242">
        <f t="shared" si="338"/>
        <v>0</v>
      </c>
      <c r="EN328" s="243">
        <f t="shared" si="377"/>
        <v>0</v>
      </c>
      <c r="EO328" s="248"/>
      <c r="EP328" s="241">
        <f t="shared" si="301"/>
        <v>3.4599999999999999E-2</v>
      </c>
      <c r="EQ328" s="241">
        <f t="shared" si="378"/>
        <v>2.8833333333333332E-3</v>
      </c>
      <c r="ER328" s="237">
        <v>276</v>
      </c>
      <c r="ES328" s="242">
        <f t="shared" si="389"/>
        <v>0</v>
      </c>
      <c r="ET328" s="242">
        <f t="shared" si="390"/>
        <v>0</v>
      </c>
      <c r="EU328" s="242">
        <f t="shared" si="329"/>
        <v>0</v>
      </c>
      <c r="EV328" s="242">
        <f t="shared" si="339"/>
        <v>0</v>
      </c>
      <c r="EW328" s="243">
        <f t="shared" si="379"/>
        <v>0</v>
      </c>
    </row>
    <row r="329" spans="1:153" ht="14.25" customHeight="1" thickBot="1" x14ac:dyDescent="0.25">
      <c r="A329" s="3">
        <f t="shared" si="340"/>
        <v>8398</v>
      </c>
      <c r="B329" s="237">
        <v>277</v>
      </c>
      <c r="C329" s="238">
        <f t="shared" si="341"/>
        <v>-2.4996542118835319E-10</v>
      </c>
      <c r="D329" s="238">
        <f t="shared" si="302"/>
        <v>0</v>
      </c>
      <c r="E329" s="238">
        <f t="shared" si="303"/>
        <v>5.7630916551759064E-13</v>
      </c>
      <c r="F329" s="238">
        <f t="shared" si="304"/>
        <v>-5.7630916551759064E-13</v>
      </c>
      <c r="G329" s="239">
        <f t="shared" si="342"/>
        <v>603887.43406298594</v>
      </c>
      <c r="I329" s="240">
        <f>VLOOKUP(K329,[2]תחזיות!$B$4:$H$1000,5)</f>
        <v>1.2998094500000154E-2</v>
      </c>
      <c r="J329" s="134">
        <f t="shared" si="305"/>
        <v>1.0831745416666795E-3</v>
      </c>
      <c r="K329" s="237">
        <v>277</v>
      </c>
      <c r="L329" s="242">
        <f t="shared" si="343"/>
        <v>6.5402857685271939E-12</v>
      </c>
      <c r="M329" s="242">
        <f t="shared" si="330"/>
        <v>-6.3234755112520174E-14</v>
      </c>
      <c r="N329" s="242">
        <f t="shared" si="306"/>
        <v>-7.3378253873893362E-14</v>
      </c>
      <c r="O329" s="242">
        <f t="shared" si="307"/>
        <v>1.0143498761373189E-14</v>
      </c>
      <c r="P329" s="243">
        <f t="shared" si="344"/>
        <v>46694.445430845924</v>
      </c>
      <c r="Q329" s="244"/>
      <c r="R329" s="240">
        <f>VLOOKUP(T329,[2]תחזיות!$B$4:$H$1000,7)</f>
        <v>2.2096760650000262E-2</v>
      </c>
      <c r="S329" s="134">
        <f t="shared" si="308"/>
        <v>1.8413967208333552E-3</v>
      </c>
      <c r="T329" s="237">
        <v>277</v>
      </c>
      <c r="U329" s="242">
        <f t="shared" si="345"/>
        <v>0</v>
      </c>
      <c r="V329" s="242">
        <f t="shared" si="331"/>
        <v>0</v>
      </c>
      <c r="W329" s="242">
        <f t="shared" si="309"/>
        <v>0</v>
      </c>
      <c r="X329" s="242">
        <f t="shared" si="332"/>
        <v>0</v>
      </c>
      <c r="Y329" s="243">
        <f t="shared" si="346"/>
        <v>49536.076503111522</v>
      </c>
      <c r="Z329" s="245"/>
      <c r="AA329" s="240">
        <f>VLOOKUP(AC329,[2]תחזיות!$B$4:$H$1000,6)</f>
        <v>1.1816449545454685E-2</v>
      </c>
      <c r="AB329" s="134">
        <f t="shared" si="310"/>
        <v>9.8470412878789038E-4</v>
      </c>
      <c r="AC329" s="237">
        <v>277</v>
      </c>
      <c r="AD329" s="242">
        <f t="shared" si="347"/>
        <v>0</v>
      </c>
      <c r="AE329" s="242">
        <f t="shared" si="333"/>
        <v>0</v>
      </c>
      <c r="AF329" s="242">
        <f t="shared" si="311"/>
        <v>0</v>
      </c>
      <c r="AG329" s="242">
        <f t="shared" si="334"/>
        <v>0</v>
      </c>
      <c r="AH329" s="243">
        <f t="shared" si="348"/>
        <v>46342.141217469514</v>
      </c>
      <c r="AI329" s="245"/>
      <c r="AJ329" s="241">
        <f t="shared" si="297"/>
        <v>5.1319999999999998E-2</v>
      </c>
      <c r="AK329" s="241">
        <f t="shared" si="349"/>
        <v>4.2766666666666665E-3</v>
      </c>
      <c r="AL329" s="240">
        <f>VLOOKUP(AN329,[2]תחזיות!$B$4:$H$1000,5)</f>
        <v>1.2998094500000154E-2</v>
      </c>
      <c r="AM329" s="134">
        <f t="shared" si="335"/>
        <v>1.0831745416666795E-3</v>
      </c>
      <c r="AN329" s="237">
        <v>277</v>
      </c>
      <c r="AO329" s="242">
        <f t="shared" si="350"/>
        <v>0</v>
      </c>
      <c r="AP329" s="242">
        <f t="shared" si="380"/>
        <v>0</v>
      </c>
      <c r="AQ329" s="242">
        <f t="shared" si="312"/>
        <v>0</v>
      </c>
      <c r="AR329" s="242">
        <f t="shared" si="351"/>
        <v>0</v>
      </c>
      <c r="AS329" s="243">
        <f t="shared" si="352"/>
        <v>0</v>
      </c>
      <c r="AT329" s="244"/>
      <c r="AU329" s="241">
        <f t="shared" si="298"/>
        <v>5.7620000000000005E-2</v>
      </c>
      <c r="AV329" s="241">
        <f t="shared" si="353"/>
        <v>4.8016666666666668E-3</v>
      </c>
      <c r="AW329" s="240">
        <f>VLOOKUP(AY329,[2]תחזיות!$B$4:$H$1000,7)</f>
        <v>2.2096760650000262E-2</v>
      </c>
      <c r="AX329" s="134">
        <f t="shared" si="313"/>
        <v>1.8413967208333552E-3</v>
      </c>
      <c r="AY329" s="237">
        <v>277</v>
      </c>
      <c r="AZ329" s="242">
        <f t="shared" si="354"/>
        <v>0</v>
      </c>
      <c r="BA329" s="242">
        <f t="shared" si="381"/>
        <v>0</v>
      </c>
      <c r="BB329" s="242">
        <f t="shared" si="314"/>
        <v>0</v>
      </c>
      <c r="BC329" s="242">
        <f t="shared" si="355"/>
        <v>0</v>
      </c>
      <c r="BD329" s="243">
        <f t="shared" si="356"/>
        <v>0</v>
      </c>
      <c r="BE329" s="245"/>
      <c r="BF329" s="245"/>
      <c r="BG329" s="245"/>
      <c r="BH329" s="240">
        <f>VLOOKUP(BJ329,[2]תחזיות!$B$4:$H$1000,6)</f>
        <v>1.1816449545454685E-2</v>
      </c>
      <c r="BI329" s="134">
        <f t="shared" si="315"/>
        <v>9.8470412878789038E-4</v>
      </c>
      <c r="BJ329" s="237">
        <v>277</v>
      </c>
      <c r="BK329" s="242">
        <f t="shared" si="357"/>
        <v>0</v>
      </c>
      <c r="BL329" s="242">
        <f t="shared" si="382"/>
        <v>0</v>
      </c>
      <c r="BM329" s="242">
        <f t="shared" si="316"/>
        <v>0</v>
      </c>
      <c r="BN329" s="242">
        <f t="shared" si="336"/>
        <v>0</v>
      </c>
      <c r="BO329" s="243">
        <f t="shared" si="358"/>
        <v>0</v>
      </c>
      <c r="BP329" s="245"/>
      <c r="BQ329" s="246">
        <f>VLOOKUP(BT329,[2]תחזיות!$B$4:$E$1000,2)</f>
        <v>4.2792479999999952E-2</v>
      </c>
      <c r="BR329" s="134">
        <f t="shared" si="317"/>
        <v>3.1493733333333297E-3</v>
      </c>
      <c r="BS329" s="3">
        <f t="shared" si="359"/>
        <v>8398</v>
      </c>
      <c r="BT329" s="237">
        <v>277</v>
      </c>
      <c r="BU329" s="238">
        <f t="shared" si="360"/>
        <v>0</v>
      </c>
      <c r="BV329" s="238">
        <f t="shared" si="361"/>
        <v>0</v>
      </c>
      <c r="BW329" s="238">
        <f t="shared" si="318"/>
        <v>0</v>
      </c>
      <c r="BX329" s="238">
        <f t="shared" si="319"/>
        <v>0</v>
      </c>
      <c r="BY329" s="239">
        <f t="shared" si="362"/>
        <v>270766.58881793288</v>
      </c>
      <c r="CA329" s="246">
        <f>VLOOKUP(CD329,[2]תחזיות!$B$4:$E$1000,4)</f>
        <v>5.6486073599999936E-2</v>
      </c>
      <c r="CB329" s="134">
        <f t="shared" si="320"/>
        <v>4.2905061333333282E-3</v>
      </c>
      <c r="CC329" s="3">
        <f t="shared" si="363"/>
        <v>8398</v>
      </c>
      <c r="CD329" s="237">
        <v>277</v>
      </c>
      <c r="CE329" s="238">
        <f t="shared" si="364"/>
        <v>0</v>
      </c>
      <c r="CF329" s="238">
        <f t="shared" si="365"/>
        <v>0</v>
      </c>
      <c r="CG329" s="238">
        <f t="shared" si="321"/>
        <v>0</v>
      </c>
      <c r="CH329" s="238">
        <f t="shared" si="322"/>
        <v>0</v>
      </c>
      <c r="CI329" s="239">
        <f t="shared" si="366"/>
        <v>290809.78716721246</v>
      </c>
      <c r="CJ329" s="1"/>
      <c r="CK329" s="246">
        <f>VLOOKUP(CN329,[2]תחזיות!$B$4:$E$1000,3)</f>
        <v>3.7210852173913005E-2</v>
      </c>
      <c r="CL329" s="134">
        <f t="shared" si="323"/>
        <v>2.6842376811594174E-3</v>
      </c>
      <c r="CM329" s="3">
        <f t="shared" si="367"/>
        <v>8398</v>
      </c>
      <c r="CN329" s="237">
        <v>277</v>
      </c>
      <c r="CO329" s="238">
        <f t="shared" si="368"/>
        <v>0</v>
      </c>
      <c r="CP329" s="238">
        <f t="shared" si="383"/>
        <v>0</v>
      </c>
      <c r="CQ329" s="238">
        <f t="shared" si="324"/>
        <v>0</v>
      </c>
      <c r="CR329" s="238">
        <f t="shared" si="325"/>
        <v>0</v>
      </c>
      <c r="CS329" s="239">
        <f t="shared" si="369"/>
        <v>263979.45736549201</v>
      </c>
      <c r="CT329" s="1"/>
      <c r="CU329" s="237">
        <v>277</v>
      </c>
      <c r="CV329" s="238">
        <f t="shared" si="391"/>
        <v>-2.43425135419826E-10</v>
      </c>
      <c r="CW329" s="238">
        <f t="shared" si="391"/>
        <v>-6.3234755112520174E-14</v>
      </c>
      <c r="CX329" s="238">
        <f t="shared" si="391"/>
        <v>5.029309116436973E-13</v>
      </c>
      <c r="CY329" s="238">
        <f t="shared" si="391"/>
        <v>-5.6616566675621747E-13</v>
      </c>
      <c r="CZ329" s="238">
        <f t="shared" si="391"/>
        <v>921348.46831176477</v>
      </c>
      <c r="DB329" s="237">
        <v>277</v>
      </c>
      <c r="DC329" s="238">
        <f t="shared" si="392"/>
        <v>-2.4996542118835319E-10</v>
      </c>
      <c r="DD329" s="238">
        <f t="shared" si="392"/>
        <v>0</v>
      </c>
      <c r="DE329" s="238">
        <f t="shared" si="392"/>
        <v>5.7630916551759064E-13</v>
      </c>
      <c r="DF329" s="238">
        <f t="shared" si="392"/>
        <v>-5.7630916551759064E-13</v>
      </c>
      <c r="DG329" s="238">
        <f t="shared" si="392"/>
        <v>944233.29773330991</v>
      </c>
      <c r="DH329" s="247"/>
      <c r="DI329" s="237">
        <v>277</v>
      </c>
      <c r="DJ329" s="238">
        <f t="shared" si="393"/>
        <v>-2.4996542118835319E-10</v>
      </c>
      <c r="DK329" s="238">
        <f t="shared" si="393"/>
        <v>0</v>
      </c>
      <c r="DL329" s="238">
        <f t="shared" si="393"/>
        <v>5.7630916551759064E-13</v>
      </c>
      <c r="DM329" s="238">
        <f t="shared" si="393"/>
        <v>-5.7630916551759064E-13</v>
      </c>
      <c r="DN329" s="238">
        <f t="shared" si="393"/>
        <v>914209.03264594742</v>
      </c>
      <c r="DP329" s="3">
        <f t="shared" si="370"/>
        <v>8398</v>
      </c>
      <c r="DQ329" s="237">
        <v>277</v>
      </c>
      <c r="DR329" s="238">
        <f t="shared" si="371"/>
        <v>0</v>
      </c>
      <c r="DS329" s="238">
        <f t="shared" si="372"/>
        <v>0</v>
      </c>
      <c r="DT329" s="238">
        <f t="shared" si="326"/>
        <v>0</v>
      </c>
      <c r="DU329" s="238">
        <f t="shared" si="373"/>
        <v>0</v>
      </c>
      <c r="DV329" s="239">
        <f t="shared" si="384"/>
        <v>0</v>
      </c>
      <c r="DX329" s="241">
        <f t="shared" si="299"/>
        <v>5.8599999999999999E-2</v>
      </c>
      <c r="DY329" s="241">
        <f t="shared" si="374"/>
        <v>4.8833333333333333E-3</v>
      </c>
      <c r="DZ329" s="237">
        <v>277</v>
      </c>
      <c r="EA329" s="242">
        <f t="shared" si="385"/>
        <v>0</v>
      </c>
      <c r="EB329" s="242">
        <f t="shared" si="386"/>
        <v>0</v>
      </c>
      <c r="EC329" s="242">
        <f t="shared" si="327"/>
        <v>0</v>
      </c>
      <c r="ED329" s="242">
        <f t="shared" si="337"/>
        <v>0</v>
      </c>
      <c r="EE329" s="243">
        <f t="shared" si="375"/>
        <v>0</v>
      </c>
      <c r="EF329" s="248"/>
      <c r="EG329" s="241">
        <f t="shared" si="300"/>
        <v>6.4599999999999991E-2</v>
      </c>
      <c r="EH329" s="241">
        <f t="shared" si="376"/>
        <v>5.3833333333333329E-3</v>
      </c>
      <c r="EI329" s="237">
        <v>277</v>
      </c>
      <c r="EJ329" s="242">
        <f t="shared" si="387"/>
        <v>0</v>
      </c>
      <c r="EK329" s="242">
        <f t="shared" si="388"/>
        <v>0</v>
      </c>
      <c r="EL329" s="242">
        <f t="shared" si="328"/>
        <v>0</v>
      </c>
      <c r="EM329" s="242">
        <f t="shared" si="338"/>
        <v>0</v>
      </c>
      <c r="EN329" s="243">
        <f t="shared" si="377"/>
        <v>0</v>
      </c>
      <c r="EO329" s="248"/>
      <c r="EP329" s="241">
        <f t="shared" si="301"/>
        <v>3.4599999999999999E-2</v>
      </c>
      <c r="EQ329" s="241">
        <f t="shared" si="378"/>
        <v>2.8833333333333332E-3</v>
      </c>
      <c r="ER329" s="237">
        <v>277</v>
      </c>
      <c r="ES329" s="242">
        <f t="shared" si="389"/>
        <v>0</v>
      </c>
      <c r="ET329" s="242">
        <f t="shared" si="390"/>
        <v>0</v>
      </c>
      <c r="EU329" s="242">
        <f t="shared" si="329"/>
        <v>0</v>
      </c>
      <c r="EV329" s="242">
        <f t="shared" si="339"/>
        <v>0</v>
      </c>
      <c r="EW329" s="243">
        <f t="shared" si="379"/>
        <v>0</v>
      </c>
    </row>
    <row r="330" spans="1:153" ht="14.25" customHeight="1" thickBot="1" x14ac:dyDescent="0.25">
      <c r="A330" s="3">
        <f t="shared" si="340"/>
        <v>8429</v>
      </c>
      <c r="B330" s="237">
        <v>278</v>
      </c>
      <c r="C330" s="238">
        <f t="shared" si="341"/>
        <v>-2.5054173035387076E-10</v>
      </c>
      <c r="D330" s="238">
        <f t="shared" si="302"/>
        <v>0</v>
      </c>
      <c r="E330" s="238">
        <f t="shared" si="303"/>
        <v>5.7763787831586722E-13</v>
      </c>
      <c r="F330" s="238">
        <f t="shared" si="304"/>
        <v>-5.7763787831586722E-13</v>
      </c>
      <c r="G330" s="239">
        <f t="shared" si="342"/>
        <v>603887.43406298594</v>
      </c>
      <c r="I330" s="240">
        <f>VLOOKUP(K330,[2]תחזיות!$B$4:$H$1000,5)</f>
        <v>1.2998113000000155E-2</v>
      </c>
      <c r="J330" s="134">
        <f t="shared" si="305"/>
        <v>1.0831760833333462E-3</v>
      </c>
      <c r="K330" s="237">
        <v>278</v>
      </c>
      <c r="L330" s="242">
        <f t="shared" si="343"/>
        <v>6.6208277850933549E-12</v>
      </c>
      <c r="M330" s="242">
        <f t="shared" si="330"/>
        <v>-6.330324948689349E-14</v>
      </c>
      <c r="N330" s="242">
        <f t="shared" si="306"/>
        <v>-7.357166294988549E-14</v>
      </c>
      <c r="O330" s="242">
        <f t="shared" si="307"/>
        <v>1.0268413462992003E-14</v>
      </c>
      <c r="P330" s="243">
        <f t="shared" si="344"/>
        <v>46694.445430845924</v>
      </c>
      <c r="Q330" s="244"/>
      <c r="R330" s="240">
        <f>VLOOKUP(T330,[2]תחזיות!$B$4:$H$1000,7)</f>
        <v>2.2096792100000262E-2</v>
      </c>
      <c r="S330" s="134">
        <f t="shared" si="308"/>
        <v>1.8413993416666885E-3</v>
      </c>
      <c r="T330" s="237">
        <v>278</v>
      </c>
      <c r="U330" s="242">
        <f t="shared" si="345"/>
        <v>0</v>
      </c>
      <c r="V330" s="242">
        <f t="shared" si="331"/>
        <v>0</v>
      </c>
      <c r="W330" s="242">
        <f t="shared" si="309"/>
        <v>0</v>
      </c>
      <c r="X330" s="242">
        <f t="shared" si="332"/>
        <v>0</v>
      </c>
      <c r="Y330" s="243">
        <f t="shared" si="346"/>
        <v>49536.076503111522</v>
      </c>
      <c r="Z330" s="245"/>
      <c r="AA330" s="240">
        <f>VLOOKUP(AC330,[2]תחזיות!$B$4:$H$1000,6)</f>
        <v>1.1816466363636504E-2</v>
      </c>
      <c r="AB330" s="134">
        <f t="shared" si="310"/>
        <v>9.8470553030304193E-4</v>
      </c>
      <c r="AC330" s="237">
        <v>278</v>
      </c>
      <c r="AD330" s="242">
        <f t="shared" si="347"/>
        <v>0</v>
      </c>
      <c r="AE330" s="242">
        <f t="shared" si="333"/>
        <v>0</v>
      </c>
      <c r="AF330" s="242">
        <f t="shared" si="311"/>
        <v>0</v>
      </c>
      <c r="AG330" s="242">
        <f t="shared" si="334"/>
        <v>0</v>
      </c>
      <c r="AH330" s="243">
        <f t="shared" si="348"/>
        <v>46342.141217469514</v>
      </c>
      <c r="AI330" s="245"/>
      <c r="AJ330" s="241">
        <f t="shared" si="297"/>
        <v>5.1319999999999998E-2</v>
      </c>
      <c r="AK330" s="241">
        <f t="shared" si="349"/>
        <v>4.2766666666666665E-3</v>
      </c>
      <c r="AL330" s="240">
        <f>VLOOKUP(AN330,[2]תחזיות!$B$4:$H$1000,5)</f>
        <v>1.2998113000000155E-2</v>
      </c>
      <c r="AM330" s="134">
        <f t="shared" si="335"/>
        <v>1.0831760833333462E-3</v>
      </c>
      <c r="AN330" s="237">
        <v>278</v>
      </c>
      <c r="AO330" s="242">
        <f t="shared" si="350"/>
        <v>0</v>
      </c>
      <c r="AP330" s="242">
        <f t="shared" si="380"/>
        <v>0</v>
      </c>
      <c r="AQ330" s="242">
        <f t="shared" si="312"/>
        <v>0</v>
      </c>
      <c r="AR330" s="242">
        <f t="shared" si="351"/>
        <v>0</v>
      </c>
      <c r="AS330" s="243">
        <f t="shared" si="352"/>
        <v>0</v>
      </c>
      <c r="AT330" s="244"/>
      <c r="AU330" s="241">
        <f t="shared" si="298"/>
        <v>5.7620000000000005E-2</v>
      </c>
      <c r="AV330" s="241">
        <f t="shared" si="353"/>
        <v>4.8016666666666668E-3</v>
      </c>
      <c r="AW330" s="240">
        <f>VLOOKUP(AY330,[2]תחזיות!$B$4:$H$1000,7)</f>
        <v>2.2096792100000262E-2</v>
      </c>
      <c r="AX330" s="134">
        <f t="shared" si="313"/>
        <v>1.8413993416666885E-3</v>
      </c>
      <c r="AY330" s="237">
        <v>278</v>
      </c>
      <c r="AZ330" s="242">
        <f t="shared" si="354"/>
        <v>0</v>
      </c>
      <c r="BA330" s="242">
        <f t="shared" si="381"/>
        <v>0</v>
      </c>
      <c r="BB330" s="242">
        <f t="shared" si="314"/>
        <v>0</v>
      </c>
      <c r="BC330" s="242">
        <f t="shared" si="355"/>
        <v>0</v>
      </c>
      <c r="BD330" s="243">
        <f t="shared" si="356"/>
        <v>0</v>
      </c>
      <c r="BE330" s="245"/>
      <c r="BF330" s="245"/>
      <c r="BG330" s="245"/>
      <c r="BH330" s="240">
        <f>VLOOKUP(BJ330,[2]תחזיות!$B$4:$H$1000,6)</f>
        <v>1.1816466363636504E-2</v>
      </c>
      <c r="BI330" s="134">
        <f t="shared" si="315"/>
        <v>9.8470553030304193E-4</v>
      </c>
      <c r="BJ330" s="237">
        <v>278</v>
      </c>
      <c r="BK330" s="242">
        <f t="shared" si="357"/>
        <v>0</v>
      </c>
      <c r="BL330" s="242">
        <f t="shared" si="382"/>
        <v>0</v>
      </c>
      <c r="BM330" s="242">
        <f t="shared" si="316"/>
        <v>0</v>
      </c>
      <c r="BN330" s="242">
        <f t="shared" si="336"/>
        <v>0</v>
      </c>
      <c r="BO330" s="243">
        <f t="shared" si="358"/>
        <v>0</v>
      </c>
      <c r="BP330" s="245"/>
      <c r="BQ330" s="246">
        <f>VLOOKUP(BT330,[2]תחזיות!$B$4:$E$1000,2)</f>
        <v>4.2820779999999954E-2</v>
      </c>
      <c r="BR330" s="134">
        <f t="shared" si="317"/>
        <v>3.1517316666666629E-3</v>
      </c>
      <c r="BS330" s="3">
        <f t="shared" si="359"/>
        <v>8429</v>
      </c>
      <c r="BT330" s="237">
        <v>278</v>
      </c>
      <c r="BU330" s="238">
        <f t="shared" si="360"/>
        <v>0</v>
      </c>
      <c r="BV330" s="238">
        <f t="shared" si="361"/>
        <v>0</v>
      </c>
      <c r="BW330" s="238">
        <f t="shared" si="318"/>
        <v>0</v>
      </c>
      <c r="BX330" s="238">
        <f t="shared" si="319"/>
        <v>0</v>
      </c>
      <c r="BY330" s="239">
        <f t="shared" si="362"/>
        <v>270766.58881793288</v>
      </c>
      <c r="CA330" s="246">
        <f>VLOOKUP(CD330,[2]תחזיות!$B$4:$E$1000,4)</f>
        <v>5.6523429599999946E-2</v>
      </c>
      <c r="CB330" s="134">
        <f t="shared" si="320"/>
        <v>4.293619133333329E-3</v>
      </c>
      <c r="CC330" s="3">
        <f t="shared" si="363"/>
        <v>8429</v>
      </c>
      <c r="CD330" s="237">
        <v>278</v>
      </c>
      <c r="CE330" s="238">
        <f t="shared" si="364"/>
        <v>0</v>
      </c>
      <c r="CF330" s="238">
        <f t="shared" si="365"/>
        <v>0</v>
      </c>
      <c r="CG330" s="238">
        <f t="shared" si="321"/>
        <v>0</v>
      </c>
      <c r="CH330" s="238">
        <f t="shared" si="322"/>
        <v>0</v>
      </c>
      <c r="CI330" s="239">
        <f t="shared" si="366"/>
        <v>290809.78716721246</v>
      </c>
      <c r="CJ330" s="1"/>
      <c r="CK330" s="246">
        <f>VLOOKUP(CN330,[2]תחזיות!$B$4:$E$1000,3)</f>
        <v>3.7235460869565182E-2</v>
      </c>
      <c r="CL330" s="134">
        <f t="shared" si="323"/>
        <v>2.6862884057970988E-3</v>
      </c>
      <c r="CM330" s="3">
        <f t="shared" si="367"/>
        <v>8429</v>
      </c>
      <c r="CN330" s="237">
        <v>278</v>
      </c>
      <c r="CO330" s="238">
        <f t="shared" si="368"/>
        <v>0</v>
      </c>
      <c r="CP330" s="238">
        <f t="shared" si="383"/>
        <v>0</v>
      </c>
      <c r="CQ330" s="238">
        <f t="shared" si="324"/>
        <v>0</v>
      </c>
      <c r="CR330" s="238">
        <f t="shared" si="325"/>
        <v>0</v>
      </c>
      <c r="CS330" s="239">
        <f t="shared" si="369"/>
        <v>263979.45736549201</v>
      </c>
      <c r="CT330" s="1"/>
      <c r="CU330" s="237">
        <v>278</v>
      </c>
      <c r="CV330" s="238">
        <f t="shared" si="391"/>
        <v>-2.4392090256877739E-10</v>
      </c>
      <c r="CW330" s="238">
        <f t="shared" si="391"/>
        <v>-6.330324948689349E-14</v>
      </c>
      <c r="CX330" s="238">
        <f t="shared" si="391"/>
        <v>5.0406621536598173E-13</v>
      </c>
      <c r="CY330" s="238">
        <f t="shared" si="391"/>
        <v>-5.6736946485287519E-13</v>
      </c>
      <c r="CZ330" s="238">
        <f t="shared" si="391"/>
        <v>921348.46831176477</v>
      </c>
      <c r="DB330" s="237">
        <v>278</v>
      </c>
      <c r="DC330" s="238">
        <f t="shared" si="392"/>
        <v>-2.5054173035387076E-10</v>
      </c>
      <c r="DD330" s="238">
        <f t="shared" si="392"/>
        <v>0</v>
      </c>
      <c r="DE330" s="238">
        <f t="shared" si="392"/>
        <v>5.7763787831586722E-13</v>
      </c>
      <c r="DF330" s="238">
        <f t="shared" si="392"/>
        <v>-5.7763787831586722E-13</v>
      </c>
      <c r="DG330" s="238">
        <f t="shared" si="392"/>
        <v>944233.29773330991</v>
      </c>
      <c r="DH330" s="247"/>
      <c r="DI330" s="237">
        <v>278</v>
      </c>
      <c r="DJ330" s="238">
        <f t="shared" si="393"/>
        <v>-2.5054173035387076E-10</v>
      </c>
      <c r="DK330" s="238">
        <f t="shared" si="393"/>
        <v>0</v>
      </c>
      <c r="DL330" s="238">
        <f t="shared" si="393"/>
        <v>5.7763787831586722E-13</v>
      </c>
      <c r="DM330" s="238">
        <f t="shared" si="393"/>
        <v>-5.7763787831586722E-13</v>
      </c>
      <c r="DN330" s="238">
        <f t="shared" si="393"/>
        <v>914209.03264594742</v>
      </c>
      <c r="DP330" s="3">
        <f t="shared" si="370"/>
        <v>8429</v>
      </c>
      <c r="DQ330" s="237">
        <v>278</v>
      </c>
      <c r="DR330" s="238">
        <f t="shared" si="371"/>
        <v>0</v>
      </c>
      <c r="DS330" s="238">
        <f t="shared" si="372"/>
        <v>0</v>
      </c>
      <c r="DT330" s="238">
        <f t="shared" si="326"/>
        <v>0</v>
      </c>
      <c r="DU330" s="238">
        <f t="shared" si="373"/>
        <v>0</v>
      </c>
      <c r="DV330" s="239">
        <f t="shared" si="384"/>
        <v>0</v>
      </c>
      <c r="DX330" s="241">
        <f t="shared" si="299"/>
        <v>5.8599999999999999E-2</v>
      </c>
      <c r="DY330" s="241">
        <f t="shared" si="374"/>
        <v>4.8833333333333333E-3</v>
      </c>
      <c r="DZ330" s="237">
        <v>278</v>
      </c>
      <c r="EA330" s="242">
        <f t="shared" si="385"/>
        <v>0</v>
      </c>
      <c r="EB330" s="242">
        <f t="shared" si="386"/>
        <v>0</v>
      </c>
      <c r="EC330" s="242">
        <f t="shared" si="327"/>
        <v>0</v>
      </c>
      <c r="ED330" s="242">
        <f t="shared" si="337"/>
        <v>0</v>
      </c>
      <c r="EE330" s="243">
        <f t="shared" si="375"/>
        <v>0</v>
      </c>
      <c r="EF330" s="248"/>
      <c r="EG330" s="241">
        <f t="shared" si="300"/>
        <v>6.4599999999999991E-2</v>
      </c>
      <c r="EH330" s="241">
        <f t="shared" si="376"/>
        <v>5.3833333333333329E-3</v>
      </c>
      <c r="EI330" s="237">
        <v>278</v>
      </c>
      <c r="EJ330" s="242">
        <f t="shared" si="387"/>
        <v>0</v>
      </c>
      <c r="EK330" s="242">
        <f t="shared" si="388"/>
        <v>0</v>
      </c>
      <c r="EL330" s="242">
        <f t="shared" si="328"/>
        <v>0</v>
      </c>
      <c r="EM330" s="242">
        <f t="shared" si="338"/>
        <v>0</v>
      </c>
      <c r="EN330" s="243">
        <f t="shared" si="377"/>
        <v>0</v>
      </c>
      <c r="EO330" s="248"/>
      <c r="EP330" s="241">
        <f t="shared" si="301"/>
        <v>3.4599999999999999E-2</v>
      </c>
      <c r="EQ330" s="241">
        <f t="shared" si="378"/>
        <v>2.8833333333333332E-3</v>
      </c>
      <c r="ER330" s="237">
        <v>278</v>
      </c>
      <c r="ES330" s="242">
        <f t="shared" si="389"/>
        <v>0</v>
      </c>
      <c r="ET330" s="242">
        <f t="shared" si="390"/>
        <v>0</v>
      </c>
      <c r="EU330" s="242">
        <f t="shared" si="329"/>
        <v>0</v>
      </c>
      <c r="EV330" s="242">
        <f t="shared" si="339"/>
        <v>0</v>
      </c>
      <c r="EW330" s="243">
        <f t="shared" si="379"/>
        <v>0</v>
      </c>
    </row>
    <row r="331" spans="1:153" ht="14.25" customHeight="1" thickBot="1" x14ac:dyDescent="0.25">
      <c r="A331" s="3">
        <f t="shared" si="340"/>
        <v>8460</v>
      </c>
      <c r="B331" s="237">
        <v>279</v>
      </c>
      <c r="C331" s="238">
        <f t="shared" si="341"/>
        <v>-2.511193682321866E-10</v>
      </c>
      <c r="D331" s="238">
        <f t="shared" si="302"/>
        <v>0</v>
      </c>
      <c r="E331" s="238">
        <f t="shared" si="303"/>
        <v>5.7896965453531771E-13</v>
      </c>
      <c r="F331" s="238">
        <f t="shared" si="304"/>
        <v>-5.7896965453531771E-13</v>
      </c>
      <c r="G331" s="239">
        <f t="shared" si="342"/>
        <v>603887.43406298594</v>
      </c>
      <c r="I331" s="240">
        <f>VLOOKUP(K331,[2]תחזיות!$B$4:$H$1000,5)</f>
        <v>1.2998131500000155E-2</v>
      </c>
      <c r="J331" s="134">
        <f t="shared" si="305"/>
        <v>1.083177625000013E-3</v>
      </c>
      <c r="K331" s="237">
        <v>279</v>
      </c>
      <c r="L331" s="242">
        <f t="shared" si="343"/>
        <v>6.701650671738173E-12</v>
      </c>
      <c r="M331" s="242">
        <f t="shared" si="330"/>
        <v>-6.3371818150327492E-14</v>
      </c>
      <c r="N331" s="242">
        <f t="shared" si="306"/>
        <v>-7.376558192362511E-14</v>
      </c>
      <c r="O331" s="242">
        <f t="shared" si="307"/>
        <v>1.0393763773297623E-14</v>
      </c>
      <c r="P331" s="243">
        <f t="shared" si="344"/>
        <v>46694.445430845924</v>
      </c>
      <c r="Q331" s="244"/>
      <c r="R331" s="240">
        <f>VLOOKUP(T331,[2]תחזיות!$B$4:$H$1000,7)</f>
        <v>2.2096823550000262E-2</v>
      </c>
      <c r="S331" s="134">
        <f t="shared" si="308"/>
        <v>1.8414019625000218E-3</v>
      </c>
      <c r="T331" s="237">
        <v>279</v>
      </c>
      <c r="U331" s="242">
        <f t="shared" si="345"/>
        <v>0</v>
      </c>
      <c r="V331" s="242">
        <f t="shared" si="331"/>
        <v>0</v>
      </c>
      <c r="W331" s="242">
        <f t="shared" si="309"/>
        <v>0</v>
      </c>
      <c r="X331" s="242">
        <f t="shared" si="332"/>
        <v>0</v>
      </c>
      <c r="Y331" s="243">
        <f t="shared" si="346"/>
        <v>49536.076503111522</v>
      </c>
      <c r="Z331" s="245"/>
      <c r="AA331" s="240">
        <f>VLOOKUP(AC331,[2]תחזיות!$B$4:$H$1000,6)</f>
        <v>1.1816483181818322E-2</v>
      </c>
      <c r="AB331" s="134">
        <f t="shared" si="310"/>
        <v>9.8470693181819348E-4</v>
      </c>
      <c r="AC331" s="237">
        <v>279</v>
      </c>
      <c r="AD331" s="242">
        <f t="shared" si="347"/>
        <v>0</v>
      </c>
      <c r="AE331" s="242">
        <f t="shared" si="333"/>
        <v>0</v>
      </c>
      <c r="AF331" s="242">
        <f t="shared" si="311"/>
        <v>0</v>
      </c>
      <c r="AG331" s="242">
        <f t="shared" si="334"/>
        <v>0</v>
      </c>
      <c r="AH331" s="243">
        <f t="shared" si="348"/>
        <v>46342.141217469514</v>
      </c>
      <c r="AI331" s="245"/>
      <c r="AJ331" s="241">
        <f t="shared" si="297"/>
        <v>5.1319999999999998E-2</v>
      </c>
      <c r="AK331" s="241">
        <f t="shared" si="349"/>
        <v>4.2766666666666665E-3</v>
      </c>
      <c r="AL331" s="240">
        <f>VLOOKUP(AN331,[2]תחזיות!$B$4:$H$1000,5)</f>
        <v>1.2998131500000155E-2</v>
      </c>
      <c r="AM331" s="134">
        <f t="shared" si="335"/>
        <v>1.083177625000013E-3</v>
      </c>
      <c r="AN331" s="237">
        <v>279</v>
      </c>
      <c r="AO331" s="242">
        <f t="shared" si="350"/>
        <v>0</v>
      </c>
      <c r="AP331" s="242">
        <f t="shared" si="380"/>
        <v>0</v>
      </c>
      <c r="AQ331" s="242">
        <f t="shared" si="312"/>
        <v>0</v>
      </c>
      <c r="AR331" s="242">
        <f t="shared" si="351"/>
        <v>0</v>
      </c>
      <c r="AS331" s="243">
        <f t="shared" si="352"/>
        <v>0</v>
      </c>
      <c r="AT331" s="244"/>
      <c r="AU331" s="241">
        <f t="shared" si="298"/>
        <v>5.7620000000000005E-2</v>
      </c>
      <c r="AV331" s="241">
        <f t="shared" si="353"/>
        <v>4.8016666666666668E-3</v>
      </c>
      <c r="AW331" s="240">
        <f>VLOOKUP(AY331,[2]תחזיות!$B$4:$H$1000,7)</f>
        <v>2.2096823550000262E-2</v>
      </c>
      <c r="AX331" s="134">
        <f t="shared" si="313"/>
        <v>1.8414019625000218E-3</v>
      </c>
      <c r="AY331" s="237">
        <v>279</v>
      </c>
      <c r="AZ331" s="242">
        <f t="shared" si="354"/>
        <v>0</v>
      </c>
      <c r="BA331" s="242">
        <f t="shared" si="381"/>
        <v>0</v>
      </c>
      <c r="BB331" s="242">
        <f t="shared" si="314"/>
        <v>0</v>
      </c>
      <c r="BC331" s="242">
        <f t="shared" si="355"/>
        <v>0</v>
      </c>
      <c r="BD331" s="243">
        <f t="shared" si="356"/>
        <v>0</v>
      </c>
      <c r="BE331" s="245"/>
      <c r="BF331" s="245"/>
      <c r="BG331" s="245"/>
      <c r="BH331" s="240">
        <f>VLOOKUP(BJ331,[2]תחזיות!$B$4:$H$1000,6)</f>
        <v>1.1816483181818322E-2</v>
      </c>
      <c r="BI331" s="134">
        <f t="shared" si="315"/>
        <v>9.8470693181819348E-4</v>
      </c>
      <c r="BJ331" s="237">
        <v>279</v>
      </c>
      <c r="BK331" s="242">
        <f t="shared" si="357"/>
        <v>0</v>
      </c>
      <c r="BL331" s="242">
        <f t="shared" si="382"/>
        <v>0</v>
      </c>
      <c r="BM331" s="242">
        <f t="shared" si="316"/>
        <v>0</v>
      </c>
      <c r="BN331" s="242">
        <f t="shared" si="336"/>
        <v>0</v>
      </c>
      <c r="BO331" s="243">
        <f t="shared" si="358"/>
        <v>0</v>
      </c>
      <c r="BP331" s="245"/>
      <c r="BQ331" s="246">
        <f>VLOOKUP(BT331,[2]תחזיות!$B$4:$E$1000,2)</f>
        <v>4.2849079999999956E-2</v>
      </c>
      <c r="BR331" s="134">
        <f t="shared" si="317"/>
        <v>3.1540899999999965E-3</v>
      </c>
      <c r="BS331" s="3">
        <f t="shared" si="359"/>
        <v>8460</v>
      </c>
      <c r="BT331" s="237">
        <v>279</v>
      </c>
      <c r="BU331" s="238">
        <f t="shared" si="360"/>
        <v>0</v>
      </c>
      <c r="BV331" s="238">
        <f t="shared" si="361"/>
        <v>0</v>
      </c>
      <c r="BW331" s="238">
        <f t="shared" si="318"/>
        <v>0</v>
      </c>
      <c r="BX331" s="238">
        <f t="shared" si="319"/>
        <v>0</v>
      </c>
      <c r="BY331" s="239">
        <f t="shared" si="362"/>
        <v>270766.58881793288</v>
      </c>
      <c r="CA331" s="246">
        <f>VLOOKUP(CD331,[2]תחזיות!$B$4:$E$1000,4)</f>
        <v>5.6560785599999948E-2</v>
      </c>
      <c r="CB331" s="134">
        <f t="shared" si="320"/>
        <v>4.2967321333333289E-3</v>
      </c>
      <c r="CC331" s="3">
        <f t="shared" si="363"/>
        <v>8460</v>
      </c>
      <c r="CD331" s="237">
        <v>279</v>
      </c>
      <c r="CE331" s="238">
        <f t="shared" si="364"/>
        <v>0</v>
      </c>
      <c r="CF331" s="238">
        <f t="shared" si="365"/>
        <v>0</v>
      </c>
      <c r="CG331" s="238">
        <f t="shared" si="321"/>
        <v>0</v>
      </c>
      <c r="CH331" s="238">
        <f t="shared" si="322"/>
        <v>0</v>
      </c>
      <c r="CI331" s="239">
        <f t="shared" si="366"/>
        <v>290809.78716721246</v>
      </c>
      <c r="CJ331" s="1"/>
      <c r="CK331" s="246">
        <f>VLOOKUP(CN331,[2]תחזיות!$B$4:$E$1000,3)</f>
        <v>3.7260069565217359E-2</v>
      </c>
      <c r="CL331" s="134">
        <f t="shared" si="323"/>
        <v>2.6883391304347803E-3</v>
      </c>
      <c r="CM331" s="3">
        <f t="shared" si="367"/>
        <v>8460</v>
      </c>
      <c r="CN331" s="237">
        <v>279</v>
      </c>
      <c r="CO331" s="238">
        <f t="shared" si="368"/>
        <v>0</v>
      </c>
      <c r="CP331" s="238">
        <f t="shared" si="383"/>
        <v>0</v>
      </c>
      <c r="CQ331" s="238">
        <f t="shared" si="324"/>
        <v>0</v>
      </c>
      <c r="CR331" s="238">
        <f t="shared" si="325"/>
        <v>0</v>
      </c>
      <c r="CS331" s="239">
        <f t="shared" si="369"/>
        <v>263979.45736549201</v>
      </c>
      <c r="CT331" s="1"/>
      <c r="CU331" s="237">
        <v>279</v>
      </c>
      <c r="CV331" s="238">
        <f t="shared" si="391"/>
        <v>-2.4441771756044843E-10</v>
      </c>
      <c r="CW331" s="238">
        <f t="shared" si="391"/>
        <v>-6.3371818150327492E-14</v>
      </c>
      <c r="CX331" s="238">
        <f t="shared" si="391"/>
        <v>5.0520407261169262E-13</v>
      </c>
      <c r="CY331" s="238">
        <f t="shared" si="391"/>
        <v>-5.685758907620201E-13</v>
      </c>
      <c r="CZ331" s="238">
        <f t="shared" si="391"/>
        <v>921348.46831176477</v>
      </c>
      <c r="DB331" s="237">
        <v>279</v>
      </c>
      <c r="DC331" s="238">
        <f t="shared" si="392"/>
        <v>-2.511193682321866E-10</v>
      </c>
      <c r="DD331" s="238">
        <f t="shared" si="392"/>
        <v>0</v>
      </c>
      <c r="DE331" s="238">
        <f t="shared" si="392"/>
        <v>5.7896965453531771E-13</v>
      </c>
      <c r="DF331" s="238">
        <f t="shared" si="392"/>
        <v>-5.7896965453531771E-13</v>
      </c>
      <c r="DG331" s="238">
        <f t="shared" si="392"/>
        <v>944233.29773330991</v>
      </c>
      <c r="DH331" s="247"/>
      <c r="DI331" s="237">
        <v>279</v>
      </c>
      <c r="DJ331" s="238">
        <f t="shared" si="393"/>
        <v>-2.511193682321866E-10</v>
      </c>
      <c r="DK331" s="238">
        <f t="shared" si="393"/>
        <v>0</v>
      </c>
      <c r="DL331" s="238">
        <f t="shared" si="393"/>
        <v>5.7896965453531771E-13</v>
      </c>
      <c r="DM331" s="238">
        <f t="shared" si="393"/>
        <v>-5.7896965453531771E-13</v>
      </c>
      <c r="DN331" s="238">
        <f t="shared" si="393"/>
        <v>914209.03264594742</v>
      </c>
      <c r="DP331" s="3">
        <f t="shared" si="370"/>
        <v>8460</v>
      </c>
      <c r="DQ331" s="237">
        <v>279</v>
      </c>
      <c r="DR331" s="238">
        <f t="shared" si="371"/>
        <v>0</v>
      </c>
      <c r="DS331" s="238">
        <f t="shared" si="372"/>
        <v>0</v>
      </c>
      <c r="DT331" s="238">
        <f t="shared" si="326"/>
        <v>0</v>
      </c>
      <c r="DU331" s="238">
        <f t="shared" si="373"/>
        <v>0</v>
      </c>
      <c r="DV331" s="239">
        <f t="shared" si="384"/>
        <v>0</v>
      </c>
      <c r="DX331" s="241">
        <f t="shared" si="299"/>
        <v>5.8599999999999999E-2</v>
      </c>
      <c r="DY331" s="241">
        <f t="shared" si="374"/>
        <v>4.8833333333333333E-3</v>
      </c>
      <c r="DZ331" s="237">
        <v>279</v>
      </c>
      <c r="EA331" s="242">
        <f t="shared" si="385"/>
        <v>0</v>
      </c>
      <c r="EB331" s="242">
        <f t="shared" si="386"/>
        <v>0</v>
      </c>
      <c r="EC331" s="242">
        <f t="shared" si="327"/>
        <v>0</v>
      </c>
      <c r="ED331" s="242">
        <f t="shared" si="337"/>
        <v>0</v>
      </c>
      <c r="EE331" s="243">
        <f t="shared" si="375"/>
        <v>0</v>
      </c>
      <c r="EF331" s="248"/>
      <c r="EG331" s="241">
        <f t="shared" si="300"/>
        <v>6.4599999999999991E-2</v>
      </c>
      <c r="EH331" s="241">
        <f t="shared" si="376"/>
        <v>5.3833333333333329E-3</v>
      </c>
      <c r="EI331" s="237">
        <v>279</v>
      </c>
      <c r="EJ331" s="242">
        <f t="shared" si="387"/>
        <v>0</v>
      </c>
      <c r="EK331" s="242">
        <f t="shared" si="388"/>
        <v>0</v>
      </c>
      <c r="EL331" s="242">
        <f t="shared" si="328"/>
        <v>0</v>
      </c>
      <c r="EM331" s="242">
        <f t="shared" si="338"/>
        <v>0</v>
      </c>
      <c r="EN331" s="243">
        <f t="shared" si="377"/>
        <v>0</v>
      </c>
      <c r="EO331" s="248"/>
      <c r="EP331" s="241">
        <f t="shared" si="301"/>
        <v>3.4599999999999999E-2</v>
      </c>
      <c r="EQ331" s="241">
        <f t="shared" si="378"/>
        <v>2.8833333333333332E-3</v>
      </c>
      <c r="ER331" s="237">
        <v>279</v>
      </c>
      <c r="ES331" s="242">
        <f t="shared" si="389"/>
        <v>0</v>
      </c>
      <c r="ET331" s="242">
        <f t="shared" si="390"/>
        <v>0</v>
      </c>
      <c r="EU331" s="242">
        <f t="shared" si="329"/>
        <v>0</v>
      </c>
      <c r="EV331" s="242">
        <f t="shared" si="339"/>
        <v>0</v>
      </c>
      <c r="EW331" s="243">
        <f t="shared" si="379"/>
        <v>0</v>
      </c>
    </row>
    <row r="332" spans="1:153" ht="14.25" customHeight="1" thickBot="1" x14ac:dyDescent="0.25">
      <c r="A332" s="3">
        <f t="shared" si="340"/>
        <v>8488</v>
      </c>
      <c r="B332" s="237">
        <v>280</v>
      </c>
      <c r="C332" s="238">
        <f t="shared" si="341"/>
        <v>-2.5169833788672194E-10</v>
      </c>
      <c r="D332" s="238">
        <f t="shared" si="302"/>
        <v>0</v>
      </c>
      <c r="E332" s="238">
        <f t="shared" si="303"/>
        <v>5.8030450123882972E-13</v>
      </c>
      <c r="F332" s="238">
        <f t="shared" si="304"/>
        <v>-5.8030450123882972E-13</v>
      </c>
      <c r="G332" s="239">
        <f t="shared" si="342"/>
        <v>603887.43406298594</v>
      </c>
      <c r="I332" s="240">
        <f>VLOOKUP(K332,[2]תחזיות!$B$4:$H$1000,5)</f>
        <v>1.2998150000000156E-2</v>
      </c>
      <c r="J332" s="134">
        <f t="shared" si="305"/>
        <v>1.0831791666666797E-3</v>
      </c>
      <c r="K332" s="237">
        <v>280</v>
      </c>
      <c r="L332" s="242">
        <f t="shared" si="343"/>
        <v>6.7827552433932597E-12</v>
      </c>
      <c r="M332" s="242">
        <f t="shared" si="330"/>
        <v>-6.3440461183501723E-14</v>
      </c>
      <c r="N332" s="242">
        <f t="shared" si="306"/>
        <v>-7.3960012139690333E-14</v>
      </c>
      <c r="O332" s="242">
        <f t="shared" si="307"/>
        <v>1.0519550956188615E-14</v>
      </c>
      <c r="P332" s="243">
        <f t="shared" si="344"/>
        <v>46694.445430845924</v>
      </c>
      <c r="Q332" s="244"/>
      <c r="R332" s="240">
        <f>VLOOKUP(T332,[2]תחזיות!$B$4:$H$1000,7)</f>
        <v>2.2096855000000266E-2</v>
      </c>
      <c r="S332" s="134">
        <f t="shared" si="308"/>
        <v>1.8414045833333554E-3</v>
      </c>
      <c r="T332" s="237">
        <v>280</v>
      </c>
      <c r="U332" s="242">
        <f t="shared" si="345"/>
        <v>0</v>
      </c>
      <c r="V332" s="242">
        <f t="shared" si="331"/>
        <v>0</v>
      </c>
      <c r="W332" s="242">
        <f t="shared" si="309"/>
        <v>0</v>
      </c>
      <c r="X332" s="242">
        <f t="shared" si="332"/>
        <v>0</v>
      </c>
      <c r="Y332" s="243">
        <f t="shared" si="346"/>
        <v>49536.076503111522</v>
      </c>
      <c r="Z332" s="245"/>
      <c r="AA332" s="240">
        <f>VLOOKUP(AC332,[2]תחזיות!$B$4:$H$1000,6)</f>
        <v>1.1816500000000141E-2</v>
      </c>
      <c r="AB332" s="134">
        <f t="shared" si="310"/>
        <v>9.8470833333334502E-4</v>
      </c>
      <c r="AC332" s="237">
        <v>280</v>
      </c>
      <c r="AD332" s="242">
        <f t="shared" si="347"/>
        <v>0</v>
      </c>
      <c r="AE332" s="242">
        <f t="shared" si="333"/>
        <v>0</v>
      </c>
      <c r="AF332" s="242">
        <f t="shared" si="311"/>
        <v>0</v>
      </c>
      <c r="AG332" s="242">
        <f t="shared" si="334"/>
        <v>0</v>
      </c>
      <c r="AH332" s="243">
        <f t="shared" si="348"/>
        <v>46342.141217469514</v>
      </c>
      <c r="AI332" s="245"/>
      <c r="AJ332" s="241">
        <f t="shared" si="297"/>
        <v>5.1319999999999998E-2</v>
      </c>
      <c r="AK332" s="241">
        <f t="shared" si="349"/>
        <v>4.2766666666666665E-3</v>
      </c>
      <c r="AL332" s="240">
        <f>VLOOKUP(AN332,[2]תחזיות!$B$4:$H$1000,5)</f>
        <v>1.2998150000000156E-2</v>
      </c>
      <c r="AM332" s="134">
        <f t="shared" si="335"/>
        <v>1.0831791666666797E-3</v>
      </c>
      <c r="AN332" s="237">
        <v>280</v>
      </c>
      <c r="AO332" s="242">
        <f t="shared" si="350"/>
        <v>0</v>
      </c>
      <c r="AP332" s="242">
        <f t="shared" si="380"/>
        <v>0</v>
      </c>
      <c r="AQ332" s="242">
        <f t="shared" si="312"/>
        <v>0</v>
      </c>
      <c r="AR332" s="242">
        <f t="shared" si="351"/>
        <v>0</v>
      </c>
      <c r="AS332" s="243">
        <f t="shared" si="352"/>
        <v>0</v>
      </c>
      <c r="AT332" s="244"/>
      <c r="AU332" s="241">
        <f t="shared" si="298"/>
        <v>5.7620000000000005E-2</v>
      </c>
      <c r="AV332" s="241">
        <f t="shared" si="353"/>
        <v>4.8016666666666668E-3</v>
      </c>
      <c r="AW332" s="240">
        <f>VLOOKUP(AY332,[2]תחזיות!$B$4:$H$1000,7)</f>
        <v>2.2096855000000266E-2</v>
      </c>
      <c r="AX332" s="134">
        <f t="shared" si="313"/>
        <v>1.8414045833333554E-3</v>
      </c>
      <c r="AY332" s="237">
        <v>280</v>
      </c>
      <c r="AZ332" s="242">
        <f t="shared" si="354"/>
        <v>0</v>
      </c>
      <c r="BA332" s="242">
        <f t="shared" si="381"/>
        <v>0</v>
      </c>
      <c r="BB332" s="242">
        <f t="shared" si="314"/>
        <v>0</v>
      </c>
      <c r="BC332" s="242">
        <f t="shared" si="355"/>
        <v>0</v>
      </c>
      <c r="BD332" s="243">
        <f t="shared" si="356"/>
        <v>0</v>
      </c>
      <c r="BE332" s="245"/>
      <c r="BF332" s="245"/>
      <c r="BG332" s="245"/>
      <c r="BH332" s="240">
        <f>VLOOKUP(BJ332,[2]תחזיות!$B$4:$H$1000,6)</f>
        <v>1.1816500000000141E-2</v>
      </c>
      <c r="BI332" s="134">
        <f t="shared" si="315"/>
        <v>9.8470833333334502E-4</v>
      </c>
      <c r="BJ332" s="237">
        <v>280</v>
      </c>
      <c r="BK332" s="242">
        <f t="shared" si="357"/>
        <v>0</v>
      </c>
      <c r="BL332" s="242">
        <f t="shared" si="382"/>
        <v>0</v>
      </c>
      <c r="BM332" s="242">
        <f t="shared" si="316"/>
        <v>0</v>
      </c>
      <c r="BN332" s="242">
        <f t="shared" si="336"/>
        <v>0</v>
      </c>
      <c r="BO332" s="243">
        <f t="shared" si="358"/>
        <v>0</v>
      </c>
      <c r="BP332" s="245"/>
      <c r="BQ332" s="246">
        <f>VLOOKUP(BT332,[2]תחזיות!$B$4:$E$1000,2)</f>
        <v>4.2877379999999958E-2</v>
      </c>
      <c r="BR332" s="134">
        <f t="shared" si="317"/>
        <v>3.1564483333333302E-3</v>
      </c>
      <c r="BS332" s="3">
        <f t="shared" si="359"/>
        <v>8488</v>
      </c>
      <c r="BT332" s="237">
        <v>280</v>
      </c>
      <c r="BU332" s="238">
        <f t="shared" si="360"/>
        <v>0</v>
      </c>
      <c r="BV332" s="238">
        <f t="shared" si="361"/>
        <v>0</v>
      </c>
      <c r="BW332" s="238">
        <f t="shared" si="318"/>
        <v>0</v>
      </c>
      <c r="BX332" s="238">
        <f t="shared" si="319"/>
        <v>0</v>
      </c>
      <c r="BY332" s="239">
        <f t="shared" si="362"/>
        <v>270766.58881793288</v>
      </c>
      <c r="CA332" s="246">
        <f>VLOOKUP(CD332,[2]תחזיות!$B$4:$E$1000,4)</f>
        <v>5.659814159999995E-2</v>
      </c>
      <c r="CB332" s="134">
        <f t="shared" si="320"/>
        <v>4.2998451333333297E-3</v>
      </c>
      <c r="CC332" s="3">
        <f t="shared" si="363"/>
        <v>8488</v>
      </c>
      <c r="CD332" s="237">
        <v>280</v>
      </c>
      <c r="CE332" s="238">
        <f t="shared" si="364"/>
        <v>0</v>
      </c>
      <c r="CF332" s="238">
        <f t="shared" si="365"/>
        <v>0</v>
      </c>
      <c r="CG332" s="238">
        <f t="shared" si="321"/>
        <v>0</v>
      </c>
      <c r="CH332" s="238">
        <f t="shared" si="322"/>
        <v>0</v>
      </c>
      <c r="CI332" s="239">
        <f t="shared" si="366"/>
        <v>290809.78716721246</v>
      </c>
      <c r="CJ332" s="1"/>
      <c r="CK332" s="246">
        <f>VLOOKUP(CN332,[2]תחזיות!$B$4:$E$1000,3)</f>
        <v>3.7284678260869529E-2</v>
      </c>
      <c r="CL332" s="134">
        <f t="shared" si="323"/>
        <v>2.6903898550724608E-3</v>
      </c>
      <c r="CM332" s="3">
        <f t="shared" si="367"/>
        <v>8488</v>
      </c>
      <c r="CN332" s="237">
        <v>280</v>
      </c>
      <c r="CO332" s="238">
        <f t="shared" si="368"/>
        <v>0</v>
      </c>
      <c r="CP332" s="238">
        <f t="shared" si="383"/>
        <v>0</v>
      </c>
      <c r="CQ332" s="238">
        <f t="shared" si="324"/>
        <v>0</v>
      </c>
      <c r="CR332" s="238">
        <f t="shared" si="325"/>
        <v>0</v>
      </c>
      <c r="CS332" s="239">
        <f t="shared" si="369"/>
        <v>263979.45736549201</v>
      </c>
      <c r="CT332" s="1"/>
      <c r="CU332" s="237">
        <v>280</v>
      </c>
      <c r="CV332" s="238">
        <f t="shared" si="391"/>
        <v>-2.4491558264332867E-10</v>
      </c>
      <c r="CW332" s="238">
        <f t="shared" si="391"/>
        <v>-6.3440461183501723E-14</v>
      </c>
      <c r="CX332" s="238">
        <f t="shared" si="391"/>
        <v>5.0634448909913935E-13</v>
      </c>
      <c r="CY332" s="238">
        <f t="shared" si="391"/>
        <v>-5.6978495028264106E-13</v>
      </c>
      <c r="CZ332" s="238">
        <f t="shared" si="391"/>
        <v>921348.46831176477</v>
      </c>
      <c r="DB332" s="237">
        <v>280</v>
      </c>
      <c r="DC332" s="238">
        <f t="shared" si="392"/>
        <v>-2.5169833788672194E-10</v>
      </c>
      <c r="DD332" s="238">
        <f t="shared" si="392"/>
        <v>0</v>
      </c>
      <c r="DE332" s="238">
        <f t="shared" si="392"/>
        <v>5.8030450123882972E-13</v>
      </c>
      <c r="DF332" s="238">
        <f t="shared" si="392"/>
        <v>-5.8030450123882972E-13</v>
      </c>
      <c r="DG332" s="238">
        <f t="shared" si="392"/>
        <v>944233.29773330991</v>
      </c>
      <c r="DH332" s="247"/>
      <c r="DI332" s="237">
        <v>280</v>
      </c>
      <c r="DJ332" s="238">
        <f t="shared" si="393"/>
        <v>-2.5169833788672194E-10</v>
      </c>
      <c r="DK332" s="238">
        <f t="shared" si="393"/>
        <v>0</v>
      </c>
      <c r="DL332" s="238">
        <f t="shared" si="393"/>
        <v>5.8030450123882972E-13</v>
      </c>
      <c r="DM332" s="238">
        <f t="shared" si="393"/>
        <v>-5.8030450123882972E-13</v>
      </c>
      <c r="DN332" s="238">
        <f t="shared" si="393"/>
        <v>914209.03264594742</v>
      </c>
      <c r="DP332" s="3">
        <f t="shared" si="370"/>
        <v>8488</v>
      </c>
      <c r="DQ332" s="237">
        <v>280</v>
      </c>
      <c r="DR332" s="238">
        <f t="shared" si="371"/>
        <v>0</v>
      </c>
      <c r="DS332" s="238">
        <f t="shared" si="372"/>
        <v>0</v>
      </c>
      <c r="DT332" s="238">
        <f t="shared" si="326"/>
        <v>0</v>
      </c>
      <c r="DU332" s="238">
        <f t="shared" si="373"/>
        <v>0</v>
      </c>
      <c r="DV332" s="239">
        <f t="shared" si="384"/>
        <v>0</v>
      </c>
      <c r="DX332" s="241">
        <f t="shared" si="299"/>
        <v>5.8599999999999999E-2</v>
      </c>
      <c r="DY332" s="241">
        <f t="shared" si="374"/>
        <v>4.8833333333333333E-3</v>
      </c>
      <c r="DZ332" s="237">
        <v>280</v>
      </c>
      <c r="EA332" s="242">
        <f t="shared" si="385"/>
        <v>0</v>
      </c>
      <c r="EB332" s="242">
        <f t="shared" si="386"/>
        <v>0</v>
      </c>
      <c r="EC332" s="242">
        <f t="shared" si="327"/>
        <v>0</v>
      </c>
      <c r="ED332" s="242">
        <f t="shared" si="337"/>
        <v>0</v>
      </c>
      <c r="EE332" s="243">
        <f t="shared" si="375"/>
        <v>0</v>
      </c>
      <c r="EF332" s="248"/>
      <c r="EG332" s="241">
        <f t="shared" si="300"/>
        <v>6.4599999999999991E-2</v>
      </c>
      <c r="EH332" s="241">
        <f t="shared" si="376"/>
        <v>5.3833333333333329E-3</v>
      </c>
      <c r="EI332" s="237">
        <v>280</v>
      </c>
      <c r="EJ332" s="242">
        <f t="shared" si="387"/>
        <v>0</v>
      </c>
      <c r="EK332" s="242">
        <f t="shared" si="388"/>
        <v>0</v>
      </c>
      <c r="EL332" s="242">
        <f t="shared" si="328"/>
        <v>0</v>
      </c>
      <c r="EM332" s="242">
        <f t="shared" si="338"/>
        <v>0</v>
      </c>
      <c r="EN332" s="243">
        <f t="shared" si="377"/>
        <v>0</v>
      </c>
      <c r="EO332" s="248"/>
      <c r="EP332" s="241">
        <f t="shared" si="301"/>
        <v>3.4599999999999999E-2</v>
      </c>
      <c r="EQ332" s="241">
        <f t="shared" si="378"/>
        <v>2.8833333333333332E-3</v>
      </c>
      <c r="ER332" s="237">
        <v>280</v>
      </c>
      <c r="ES332" s="242">
        <f t="shared" si="389"/>
        <v>0</v>
      </c>
      <c r="ET332" s="242">
        <f t="shared" si="390"/>
        <v>0</v>
      </c>
      <c r="EU332" s="242">
        <f t="shared" si="329"/>
        <v>0</v>
      </c>
      <c r="EV332" s="242">
        <f t="shared" si="339"/>
        <v>0</v>
      </c>
      <c r="EW332" s="243">
        <f t="shared" si="379"/>
        <v>0</v>
      </c>
    </row>
    <row r="333" spans="1:153" ht="14.25" customHeight="1" thickBot="1" x14ac:dyDescent="0.25">
      <c r="A333" s="3">
        <f t="shared" si="340"/>
        <v>8519</v>
      </c>
      <c r="B333" s="237">
        <v>281</v>
      </c>
      <c r="C333" s="238">
        <f t="shared" si="341"/>
        <v>-2.5227864238796075E-10</v>
      </c>
      <c r="D333" s="238">
        <f t="shared" si="302"/>
        <v>0</v>
      </c>
      <c r="E333" s="238">
        <f t="shared" si="303"/>
        <v>5.8164242550557469E-13</v>
      </c>
      <c r="F333" s="238">
        <f t="shared" si="304"/>
        <v>-5.8164242550557469E-13</v>
      </c>
      <c r="G333" s="239">
        <f t="shared" si="342"/>
        <v>603887.43406298594</v>
      </c>
      <c r="I333" s="240">
        <f>VLOOKUP(K333,[2]תחזיות!$B$4:$H$1000,5)</f>
        <v>1.2998168500000157E-2</v>
      </c>
      <c r="J333" s="134">
        <f t="shared" si="305"/>
        <v>1.0831807083333464E-3</v>
      </c>
      <c r="K333" s="237">
        <v>281</v>
      </c>
      <c r="L333" s="242">
        <f t="shared" si="343"/>
        <v>6.8641423172202779E-12</v>
      </c>
      <c r="M333" s="242">
        <f t="shared" si="330"/>
        <v>-6.3509178667183448E-14</v>
      </c>
      <c r="N333" s="242">
        <f t="shared" si="306"/>
        <v>-7.4154954946205633E-14</v>
      </c>
      <c r="O333" s="242">
        <f t="shared" si="307"/>
        <v>1.0645776279022184E-14</v>
      </c>
      <c r="P333" s="243">
        <f t="shared" si="344"/>
        <v>46694.445430845924</v>
      </c>
      <c r="Q333" s="244"/>
      <c r="R333" s="240">
        <f>VLOOKUP(T333,[2]תחזיות!$B$4:$H$1000,7)</f>
        <v>2.2096886450000266E-2</v>
      </c>
      <c r="S333" s="134">
        <f t="shared" si="308"/>
        <v>1.8414072041666887E-3</v>
      </c>
      <c r="T333" s="237">
        <v>281</v>
      </c>
      <c r="U333" s="242">
        <f t="shared" si="345"/>
        <v>0</v>
      </c>
      <c r="V333" s="242">
        <f t="shared" si="331"/>
        <v>0</v>
      </c>
      <c r="W333" s="242">
        <f t="shared" si="309"/>
        <v>0</v>
      </c>
      <c r="X333" s="242">
        <f t="shared" si="332"/>
        <v>0</v>
      </c>
      <c r="Y333" s="243">
        <f t="shared" si="346"/>
        <v>49536.076503111522</v>
      </c>
      <c r="Z333" s="245"/>
      <c r="AA333" s="240">
        <f>VLOOKUP(AC333,[2]תחזיות!$B$4:$H$1000,6)</f>
        <v>1.1816516818181961E-2</v>
      </c>
      <c r="AB333" s="134">
        <f t="shared" si="310"/>
        <v>9.8470973484849678E-4</v>
      </c>
      <c r="AC333" s="237">
        <v>281</v>
      </c>
      <c r="AD333" s="242">
        <f t="shared" si="347"/>
        <v>0</v>
      </c>
      <c r="AE333" s="242">
        <f t="shared" si="333"/>
        <v>0</v>
      </c>
      <c r="AF333" s="242">
        <f t="shared" si="311"/>
        <v>0</v>
      </c>
      <c r="AG333" s="242">
        <f t="shared" si="334"/>
        <v>0</v>
      </c>
      <c r="AH333" s="243">
        <f t="shared" si="348"/>
        <v>46342.141217469514</v>
      </c>
      <c r="AI333" s="245"/>
      <c r="AJ333" s="241">
        <f t="shared" si="297"/>
        <v>5.1319999999999998E-2</v>
      </c>
      <c r="AK333" s="241">
        <f t="shared" si="349"/>
        <v>4.2766666666666665E-3</v>
      </c>
      <c r="AL333" s="240">
        <f>VLOOKUP(AN333,[2]תחזיות!$B$4:$H$1000,5)</f>
        <v>1.2998168500000157E-2</v>
      </c>
      <c r="AM333" s="134">
        <f t="shared" si="335"/>
        <v>1.0831807083333464E-3</v>
      </c>
      <c r="AN333" s="237">
        <v>281</v>
      </c>
      <c r="AO333" s="242">
        <f t="shared" si="350"/>
        <v>0</v>
      </c>
      <c r="AP333" s="242">
        <f t="shared" si="380"/>
        <v>0</v>
      </c>
      <c r="AQ333" s="242">
        <f t="shared" si="312"/>
        <v>0</v>
      </c>
      <c r="AR333" s="242">
        <f t="shared" si="351"/>
        <v>0</v>
      </c>
      <c r="AS333" s="243">
        <f t="shared" si="352"/>
        <v>0</v>
      </c>
      <c r="AT333" s="244"/>
      <c r="AU333" s="241">
        <f t="shared" si="298"/>
        <v>5.7620000000000005E-2</v>
      </c>
      <c r="AV333" s="241">
        <f t="shared" si="353"/>
        <v>4.8016666666666668E-3</v>
      </c>
      <c r="AW333" s="240">
        <f>VLOOKUP(AY333,[2]תחזיות!$B$4:$H$1000,7)</f>
        <v>2.2096886450000266E-2</v>
      </c>
      <c r="AX333" s="134">
        <f t="shared" si="313"/>
        <v>1.8414072041666887E-3</v>
      </c>
      <c r="AY333" s="237">
        <v>281</v>
      </c>
      <c r="AZ333" s="242">
        <f t="shared" si="354"/>
        <v>0</v>
      </c>
      <c r="BA333" s="242">
        <f t="shared" si="381"/>
        <v>0</v>
      </c>
      <c r="BB333" s="242">
        <f t="shared" si="314"/>
        <v>0</v>
      </c>
      <c r="BC333" s="242">
        <f t="shared" si="355"/>
        <v>0</v>
      </c>
      <c r="BD333" s="243">
        <f t="shared" si="356"/>
        <v>0</v>
      </c>
      <c r="BE333" s="245"/>
      <c r="BF333" s="245"/>
      <c r="BG333" s="245"/>
      <c r="BH333" s="240">
        <f>VLOOKUP(BJ333,[2]תחזיות!$B$4:$H$1000,6)</f>
        <v>1.1816516818181961E-2</v>
      </c>
      <c r="BI333" s="134">
        <f t="shared" si="315"/>
        <v>9.8470973484849678E-4</v>
      </c>
      <c r="BJ333" s="237">
        <v>281</v>
      </c>
      <c r="BK333" s="242">
        <f t="shared" si="357"/>
        <v>0</v>
      </c>
      <c r="BL333" s="242">
        <f t="shared" si="382"/>
        <v>0</v>
      </c>
      <c r="BM333" s="242">
        <f t="shared" si="316"/>
        <v>0</v>
      </c>
      <c r="BN333" s="242">
        <f t="shared" si="336"/>
        <v>0</v>
      </c>
      <c r="BO333" s="243">
        <f t="shared" si="358"/>
        <v>0</v>
      </c>
      <c r="BP333" s="245"/>
      <c r="BQ333" s="246">
        <f>VLOOKUP(BT333,[2]תחזיות!$B$4:$E$1000,2)</f>
        <v>4.290567999999996E-2</v>
      </c>
      <c r="BR333" s="134">
        <f t="shared" si="317"/>
        <v>3.1588066666666634E-3</v>
      </c>
      <c r="BS333" s="3">
        <f t="shared" si="359"/>
        <v>8519</v>
      </c>
      <c r="BT333" s="237">
        <v>281</v>
      </c>
      <c r="BU333" s="238">
        <f t="shared" si="360"/>
        <v>0</v>
      </c>
      <c r="BV333" s="238">
        <f t="shared" si="361"/>
        <v>0</v>
      </c>
      <c r="BW333" s="238">
        <f t="shared" si="318"/>
        <v>0</v>
      </c>
      <c r="BX333" s="238">
        <f t="shared" si="319"/>
        <v>0</v>
      </c>
      <c r="BY333" s="239">
        <f t="shared" si="362"/>
        <v>270766.58881793288</v>
      </c>
      <c r="CA333" s="246">
        <f>VLOOKUP(CD333,[2]תחזיות!$B$4:$E$1000,4)</f>
        <v>5.6635497599999952E-2</v>
      </c>
      <c r="CB333" s="134">
        <f t="shared" si="320"/>
        <v>4.3029581333333296E-3</v>
      </c>
      <c r="CC333" s="3">
        <f t="shared" si="363"/>
        <v>8519</v>
      </c>
      <c r="CD333" s="237">
        <v>281</v>
      </c>
      <c r="CE333" s="238">
        <f t="shared" si="364"/>
        <v>0</v>
      </c>
      <c r="CF333" s="238">
        <f t="shared" si="365"/>
        <v>0</v>
      </c>
      <c r="CG333" s="238">
        <f t="shared" si="321"/>
        <v>0</v>
      </c>
      <c r="CH333" s="238">
        <f t="shared" si="322"/>
        <v>0</v>
      </c>
      <c r="CI333" s="239">
        <f t="shared" si="366"/>
        <v>290809.78716721246</v>
      </c>
      <c r="CJ333" s="1"/>
      <c r="CK333" s="246">
        <f>VLOOKUP(CN333,[2]תחזיות!$B$4:$E$1000,3)</f>
        <v>3.7309286956521706E-2</v>
      </c>
      <c r="CL333" s="134">
        <f t="shared" si="323"/>
        <v>2.6924405797101422E-3</v>
      </c>
      <c r="CM333" s="3">
        <f t="shared" si="367"/>
        <v>8519</v>
      </c>
      <c r="CN333" s="237">
        <v>281</v>
      </c>
      <c r="CO333" s="238">
        <f t="shared" si="368"/>
        <v>0</v>
      </c>
      <c r="CP333" s="238">
        <f t="shared" si="383"/>
        <v>0</v>
      </c>
      <c r="CQ333" s="238">
        <f t="shared" si="324"/>
        <v>0</v>
      </c>
      <c r="CR333" s="238">
        <f t="shared" si="325"/>
        <v>0</v>
      </c>
      <c r="CS333" s="239">
        <f t="shared" si="369"/>
        <v>263979.45736549201</v>
      </c>
      <c r="CT333" s="1"/>
      <c r="CU333" s="237">
        <v>281</v>
      </c>
      <c r="CV333" s="238">
        <f t="shared" si="391"/>
        <v>-2.4541450007074046E-10</v>
      </c>
      <c r="CW333" s="238">
        <f t="shared" si="391"/>
        <v>-6.3509178667183448E-14</v>
      </c>
      <c r="CX333" s="238">
        <f t="shared" si="391"/>
        <v>5.0748747055936908E-13</v>
      </c>
      <c r="CY333" s="238">
        <f t="shared" si="391"/>
        <v>-5.7099664922655248E-13</v>
      </c>
      <c r="CZ333" s="238">
        <f t="shared" si="391"/>
        <v>921348.46831176477</v>
      </c>
      <c r="DB333" s="237">
        <v>281</v>
      </c>
      <c r="DC333" s="238">
        <f t="shared" si="392"/>
        <v>-2.5227864238796075E-10</v>
      </c>
      <c r="DD333" s="238">
        <f t="shared" si="392"/>
        <v>0</v>
      </c>
      <c r="DE333" s="238">
        <f t="shared" si="392"/>
        <v>5.8164242550557469E-13</v>
      </c>
      <c r="DF333" s="238">
        <f t="shared" si="392"/>
        <v>-5.8164242550557469E-13</v>
      </c>
      <c r="DG333" s="238">
        <f t="shared" si="392"/>
        <v>944233.29773330991</v>
      </c>
      <c r="DH333" s="247"/>
      <c r="DI333" s="237">
        <v>281</v>
      </c>
      <c r="DJ333" s="238">
        <f t="shared" si="393"/>
        <v>-2.5227864238796075E-10</v>
      </c>
      <c r="DK333" s="238">
        <f t="shared" si="393"/>
        <v>0</v>
      </c>
      <c r="DL333" s="238">
        <f t="shared" si="393"/>
        <v>5.8164242550557469E-13</v>
      </c>
      <c r="DM333" s="238">
        <f t="shared" si="393"/>
        <v>-5.8164242550557469E-13</v>
      </c>
      <c r="DN333" s="238">
        <f t="shared" si="393"/>
        <v>914209.03264594742</v>
      </c>
      <c r="DP333" s="3">
        <f t="shared" si="370"/>
        <v>8519</v>
      </c>
      <c r="DQ333" s="237">
        <v>281</v>
      </c>
      <c r="DR333" s="238">
        <f t="shared" si="371"/>
        <v>0</v>
      </c>
      <c r="DS333" s="238">
        <f t="shared" si="372"/>
        <v>0</v>
      </c>
      <c r="DT333" s="238">
        <f t="shared" si="326"/>
        <v>0</v>
      </c>
      <c r="DU333" s="238">
        <f t="shared" si="373"/>
        <v>0</v>
      </c>
      <c r="DV333" s="239">
        <f t="shared" si="384"/>
        <v>0</v>
      </c>
      <c r="DX333" s="241">
        <f t="shared" si="299"/>
        <v>5.8599999999999999E-2</v>
      </c>
      <c r="DY333" s="241">
        <f t="shared" si="374"/>
        <v>4.8833333333333333E-3</v>
      </c>
      <c r="DZ333" s="237">
        <v>281</v>
      </c>
      <c r="EA333" s="242">
        <f t="shared" si="385"/>
        <v>0</v>
      </c>
      <c r="EB333" s="242">
        <f t="shared" si="386"/>
        <v>0</v>
      </c>
      <c r="EC333" s="242">
        <f t="shared" si="327"/>
        <v>0</v>
      </c>
      <c r="ED333" s="242">
        <f t="shared" si="337"/>
        <v>0</v>
      </c>
      <c r="EE333" s="243">
        <f t="shared" si="375"/>
        <v>0</v>
      </c>
      <c r="EF333" s="248"/>
      <c r="EG333" s="241">
        <f t="shared" si="300"/>
        <v>6.4599999999999991E-2</v>
      </c>
      <c r="EH333" s="241">
        <f t="shared" si="376"/>
        <v>5.3833333333333329E-3</v>
      </c>
      <c r="EI333" s="237">
        <v>281</v>
      </c>
      <c r="EJ333" s="242">
        <f t="shared" si="387"/>
        <v>0</v>
      </c>
      <c r="EK333" s="242">
        <f t="shared" si="388"/>
        <v>0</v>
      </c>
      <c r="EL333" s="242">
        <f t="shared" si="328"/>
        <v>0</v>
      </c>
      <c r="EM333" s="242">
        <f t="shared" si="338"/>
        <v>0</v>
      </c>
      <c r="EN333" s="243">
        <f t="shared" si="377"/>
        <v>0</v>
      </c>
      <c r="EO333" s="248"/>
      <c r="EP333" s="241">
        <f t="shared" si="301"/>
        <v>3.4599999999999999E-2</v>
      </c>
      <c r="EQ333" s="241">
        <f t="shared" si="378"/>
        <v>2.8833333333333332E-3</v>
      </c>
      <c r="ER333" s="237">
        <v>281</v>
      </c>
      <c r="ES333" s="242">
        <f t="shared" si="389"/>
        <v>0</v>
      </c>
      <c r="ET333" s="242">
        <f t="shared" si="390"/>
        <v>0</v>
      </c>
      <c r="EU333" s="242">
        <f t="shared" si="329"/>
        <v>0</v>
      </c>
      <c r="EV333" s="242">
        <f t="shared" si="339"/>
        <v>0</v>
      </c>
      <c r="EW333" s="243">
        <f t="shared" si="379"/>
        <v>0</v>
      </c>
    </row>
    <row r="334" spans="1:153" ht="14.25" customHeight="1" thickBot="1" x14ac:dyDescent="0.25">
      <c r="A334" s="3">
        <f t="shared" si="340"/>
        <v>8549</v>
      </c>
      <c r="B334" s="237">
        <v>282</v>
      </c>
      <c r="C334" s="238">
        <f t="shared" si="341"/>
        <v>-2.528602848134663E-10</v>
      </c>
      <c r="D334" s="238">
        <f t="shared" si="302"/>
        <v>0</v>
      </c>
      <c r="E334" s="238">
        <f t="shared" si="303"/>
        <v>5.829834344310459E-13</v>
      </c>
      <c r="F334" s="238">
        <f t="shared" si="304"/>
        <v>-5.829834344310459E-13</v>
      </c>
      <c r="G334" s="239">
        <f t="shared" si="342"/>
        <v>603887.43406298594</v>
      </c>
      <c r="I334" s="240">
        <f>VLOOKUP(K334,[2]תחזיות!$B$4:$H$1000,5)</f>
        <v>1.2998187000000157E-2</v>
      </c>
      <c r="J334" s="134">
        <f t="shared" si="305"/>
        <v>1.0831822500000131E-3</v>
      </c>
      <c r="K334" s="237">
        <v>282</v>
      </c>
      <c r="L334" s="242">
        <f t="shared" si="343"/>
        <v>6.945812712616917E-12</v>
      </c>
      <c r="M334" s="242">
        <f t="shared" si="330"/>
        <v>-6.3577970682227817E-14</v>
      </c>
      <c r="N334" s="242">
        <f t="shared" si="306"/>
        <v>-7.4350411694851267E-14</v>
      </c>
      <c r="O334" s="242">
        <f t="shared" si="307"/>
        <v>1.0772441012623453E-14</v>
      </c>
      <c r="P334" s="243">
        <f t="shared" si="344"/>
        <v>46694.445430845924</v>
      </c>
      <c r="Q334" s="244"/>
      <c r="R334" s="240">
        <f>VLOOKUP(T334,[2]תחזיות!$B$4:$H$1000,7)</f>
        <v>2.2096917900000266E-2</v>
      </c>
      <c r="S334" s="134">
        <f t="shared" si="308"/>
        <v>1.8414098250000221E-3</v>
      </c>
      <c r="T334" s="237">
        <v>282</v>
      </c>
      <c r="U334" s="242">
        <f t="shared" si="345"/>
        <v>0</v>
      </c>
      <c r="V334" s="242">
        <f t="shared" si="331"/>
        <v>0</v>
      </c>
      <c r="W334" s="242">
        <f t="shared" si="309"/>
        <v>0</v>
      </c>
      <c r="X334" s="242">
        <f t="shared" si="332"/>
        <v>0</v>
      </c>
      <c r="Y334" s="243">
        <f t="shared" si="346"/>
        <v>49536.076503111522</v>
      </c>
      <c r="Z334" s="245"/>
      <c r="AA334" s="240">
        <f>VLOOKUP(AC334,[2]תחזיות!$B$4:$H$1000,6)</f>
        <v>1.1816533636363778E-2</v>
      </c>
      <c r="AB334" s="134">
        <f t="shared" si="310"/>
        <v>9.8471113636364811E-4</v>
      </c>
      <c r="AC334" s="237">
        <v>282</v>
      </c>
      <c r="AD334" s="242">
        <f t="shared" si="347"/>
        <v>0</v>
      </c>
      <c r="AE334" s="242">
        <f t="shared" si="333"/>
        <v>0</v>
      </c>
      <c r="AF334" s="242">
        <f t="shared" si="311"/>
        <v>0</v>
      </c>
      <c r="AG334" s="242">
        <f t="shared" si="334"/>
        <v>0</v>
      </c>
      <c r="AH334" s="243">
        <f t="shared" si="348"/>
        <v>46342.141217469514</v>
      </c>
      <c r="AI334" s="245"/>
      <c r="AJ334" s="241">
        <f t="shared" si="297"/>
        <v>5.1319999999999998E-2</v>
      </c>
      <c r="AK334" s="241">
        <f t="shared" si="349"/>
        <v>4.2766666666666665E-3</v>
      </c>
      <c r="AL334" s="240">
        <f>VLOOKUP(AN334,[2]תחזיות!$B$4:$H$1000,5)</f>
        <v>1.2998187000000157E-2</v>
      </c>
      <c r="AM334" s="134">
        <f t="shared" si="335"/>
        <v>1.0831822500000131E-3</v>
      </c>
      <c r="AN334" s="237">
        <v>282</v>
      </c>
      <c r="AO334" s="242">
        <f t="shared" si="350"/>
        <v>0</v>
      </c>
      <c r="AP334" s="242">
        <f t="shared" si="380"/>
        <v>0</v>
      </c>
      <c r="AQ334" s="242">
        <f t="shared" si="312"/>
        <v>0</v>
      </c>
      <c r="AR334" s="242">
        <f t="shared" si="351"/>
        <v>0</v>
      </c>
      <c r="AS334" s="243">
        <f t="shared" si="352"/>
        <v>0</v>
      </c>
      <c r="AT334" s="244"/>
      <c r="AU334" s="241">
        <f t="shared" si="298"/>
        <v>5.7620000000000005E-2</v>
      </c>
      <c r="AV334" s="241">
        <f t="shared" si="353"/>
        <v>4.8016666666666668E-3</v>
      </c>
      <c r="AW334" s="240">
        <f>VLOOKUP(AY334,[2]תחזיות!$B$4:$H$1000,7)</f>
        <v>2.2096917900000266E-2</v>
      </c>
      <c r="AX334" s="134">
        <f t="shared" si="313"/>
        <v>1.8414098250000221E-3</v>
      </c>
      <c r="AY334" s="237">
        <v>282</v>
      </c>
      <c r="AZ334" s="242">
        <f t="shared" si="354"/>
        <v>0</v>
      </c>
      <c r="BA334" s="242">
        <f t="shared" si="381"/>
        <v>0</v>
      </c>
      <c r="BB334" s="242">
        <f t="shared" si="314"/>
        <v>0</v>
      </c>
      <c r="BC334" s="242">
        <f t="shared" si="355"/>
        <v>0</v>
      </c>
      <c r="BD334" s="243">
        <f t="shared" si="356"/>
        <v>0</v>
      </c>
      <c r="BE334" s="245"/>
      <c r="BF334" s="245"/>
      <c r="BG334" s="245"/>
      <c r="BH334" s="240">
        <f>VLOOKUP(BJ334,[2]תחזיות!$B$4:$H$1000,6)</f>
        <v>1.1816533636363778E-2</v>
      </c>
      <c r="BI334" s="134">
        <f t="shared" si="315"/>
        <v>9.8471113636364811E-4</v>
      </c>
      <c r="BJ334" s="237">
        <v>282</v>
      </c>
      <c r="BK334" s="242">
        <f t="shared" si="357"/>
        <v>0</v>
      </c>
      <c r="BL334" s="242">
        <f t="shared" si="382"/>
        <v>0</v>
      </c>
      <c r="BM334" s="242">
        <f t="shared" si="316"/>
        <v>0</v>
      </c>
      <c r="BN334" s="242">
        <f t="shared" si="336"/>
        <v>0</v>
      </c>
      <c r="BO334" s="243">
        <f t="shared" si="358"/>
        <v>0</v>
      </c>
      <c r="BP334" s="245"/>
      <c r="BQ334" s="246">
        <f>VLOOKUP(BT334,[2]תחזיות!$B$4:$E$1000,2)</f>
        <v>4.2933979999999962E-2</v>
      </c>
      <c r="BR334" s="134">
        <f t="shared" si="317"/>
        <v>3.161164999999997E-3</v>
      </c>
      <c r="BS334" s="3">
        <f t="shared" si="359"/>
        <v>8549</v>
      </c>
      <c r="BT334" s="237">
        <v>282</v>
      </c>
      <c r="BU334" s="238">
        <f t="shared" si="360"/>
        <v>0</v>
      </c>
      <c r="BV334" s="238">
        <f t="shared" si="361"/>
        <v>0</v>
      </c>
      <c r="BW334" s="238">
        <f t="shared" si="318"/>
        <v>0</v>
      </c>
      <c r="BX334" s="238">
        <f t="shared" si="319"/>
        <v>0</v>
      </c>
      <c r="BY334" s="239">
        <f t="shared" si="362"/>
        <v>270766.58881793288</v>
      </c>
      <c r="CA334" s="246">
        <f>VLOOKUP(CD334,[2]תחזיות!$B$4:$E$1000,4)</f>
        <v>5.6672853599999955E-2</v>
      </c>
      <c r="CB334" s="134">
        <f t="shared" si="320"/>
        <v>4.3060711333333295E-3</v>
      </c>
      <c r="CC334" s="3">
        <f t="shared" si="363"/>
        <v>8549</v>
      </c>
      <c r="CD334" s="237">
        <v>282</v>
      </c>
      <c r="CE334" s="238">
        <f t="shared" si="364"/>
        <v>0</v>
      </c>
      <c r="CF334" s="238">
        <f t="shared" si="365"/>
        <v>0</v>
      </c>
      <c r="CG334" s="238">
        <f t="shared" si="321"/>
        <v>0</v>
      </c>
      <c r="CH334" s="238">
        <f t="shared" si="322"/>
        <v>0</v>
      </c>
      <c r="CI334" s="239">
        <f t="shared" si="366"/>
        <v>290809.78716721246</v>
      </c>
      <c r="CJ334" s="1"/>
      <c r="CK334" s="246">
        <f>VLOOKUP(CN334,[2]תחזיות!$B$4:$E$1000,3)</f>
        <v>3.7333895652173883E-2</v>
      </c>
      <c r="CL334" s="134">
        <f t="shared" si="323"/>
        <v>2.6944913043478237E-3</v>
      </c>
      <c r="CM334" s="3">
        <f t="shared" si="367"/>
        <v>8549</v>
      </c>
      <c r="CN334" s="237">
        <v>282</v>
      </c>
      <c r="CO334" s="238">
        <f t="shared" si="368"/>
        <v>0</v>
      </c>
      <c r="CP334" s="238">
        <f t="shared" si="383"/>
        <v>0</v>
      </c>
      <c r="CQ334" s="238">
        <f t="shared" si="324"/>
        <v>0</v>
      </c>
      <c r="CR334" s="238">
        <f t="shared" si="325"/>
        <v>0</v>
      </c>
      <c r="CS334" s="239">
        <f t="shared" si="369"/>
        <v>263979.45736549201</v>
      </c>
      <c r="CT334" s="1"/>
      <c r="CU334" s="237">
        <v>282</v>
      </c>
      <c r="CV334" s="238">
        <f t="shared" si="391"/>
        <v>-2.4591447210084937E-10</v>
      </c>
      <c r="CW334" s="238">
        <f t="shared" si="391"/>
        <v>-6.3577970682227817E-14</v>
      </c>
      <c r="CX334" s="238">
        <f t="shared" si="391"/>
        <v>5.0863302273619463E-13</v>
      </c>
      <c r="CY334" s="238">
        <f t="shared" si="391"/>
        <v>-5.7221099341842246E-13</v>
      </c>
      <c r="CZ334" s="238">
        <f t="shared" si="391"/>
        <v>921348.46831176477</v>
      </c>
      <c r="DB334" s="237">
        <v>282</v>
      </c>
      <c r="DC334" s="238">
        <f t="shared" si="392"/>
        <v>-2.528602848134663E-10</v>
      </c>
      <c r="DD334" s="238">
        <f t="shared" si="392"/>
        <v>0</v>
      </c>
      <c r="DE334" s="238">
        <f t="shared" si="392"/>
        <v>5.829834344310459E-13</v>
      </c>
      <c r="DF334" s="238">
        <f t="shared" si="392"/>
        <v>-5.829834344310459E-13</v>
      </c>
      <c r="DG334" s="238">
        <f t="shared" si="392"/>
        <v>944233.29773330991</v>
      </c>
      <c r="DH334" s="247"/>
      <c r="DI334" s="237">
        <v>282</v>
      </c>
      <c r="DJ334" s="238">
        <f t="shared" si="393"/>
        <v>-2.528602848134663E-10</v>
      </c>
      <c r="DK334" s="238">
        <f t="shared" si="393"/>
        <v>0</v>
      </c>
      <c r="DL334" s="238">
        <f t="shared" si="393"/>
        <v>5.829834344310459E-13</v>
      </c>
      <c r="DM334" s="238">
        <f t="shared" si="393"/>
        <v>-5.829834344310459E-13</v>
      </c>
      <c r="DN334" s="238">
        <f t="shared" si="393"/>
        <v>914209.03264594742</v>
      </c>
      <c r="DP334" s="3">
        <f t="shared" si="370"/>
        <v>8549</v>
      </c>
      <c r="DQ334" s="237">
        <v>282</v>
      </c>
      <c r="DR334" s="238">
        <f t="shared" si="371"/>
        <v>0</v>
      </c>
      <c r="DS334" s="238">
        <f t="shared" si="372"/>
        <v>0</v>
      </c>
      <c r="DT334" s="238">
        <f t="shared" si="326"/>
        <v>0</v>
      </c>
      <c r="DU334" s="238">
        <f t="shared" si="373"/>
        <v>0</v>
      </c>
      <c r="DV334" s="239">
        <f t="shared" si="384"/>
        <v>0</v>
      </c>
      <c r="DX334" s="241">
        <f t="shared" si="299"/>
        <v>5.8599999999999999E-2</v>
      </c>
      <c r="DY334" s="241">
        <f t="shared" si="374"/>
        <v>4.8833333333333333E-3</v>
      </c>
      <c r="DZ334" s="237">
        <v>282</v>
      </c>
      <c r="EA334" s="242">
        <f t="shared" si="385"/>
        <v>0</v>
      </c>
      <c r="EB334" s="242">
        <f t="shared" si="386"/>
        <v>0</v>
      </c>
      <c r="EC334" s="242">
        <f t="shared" si="327"/>
        <v>0</v>
      </c>
      <c r="ED334" s="242">
        <f t="shared" si="337"/>
        <v>0</v>
      </c>
      <c r="EE334" s="243">
        <f t="shared" si="375"/>
        <v>0</v>
      </c>
      <c r="EF334" s="248"/>
      <c r="EG334" s="241">
        <f t="shared" si="300"/>
        <v>6.4599999999999991E-2</v>
      </c>
      <c r="EH334" s="241">
        <f t="shared" si="376"/>
        <v>5.3833333333333329E-3</v>
      </c>
      <c r="EI334" s="237">
        <v>282</v>
      </c>
      <c r="EJ334" s="242">
        <f t="shared" si="387"/>
        <v>0</v>
      </c>
      <c r="EK334" s="242">
        <f t="shared" si="388"/>
        <v>0</v>
      </c>
      <c r="EL334" s="242">
        <f t="shared" si="328"/>
        <v>0</v>
      </c>
      <c r="EM334" s="242">
        <f t="shared" si="338"/>
        <v>0</v>
      </c>
      <c r="EN334" s="243">
        <f t="shared" si="377"/>
        <v>0</v>
      </c>
      <c r="EO334" s="248"/>
      <c r="EP334" s="241">
        <f t="shared" si="301"/>
        <v>3.4599999999999999E-2</v>
      </c>
      <c r="EQ334" s="241">
        <f t="shared" si="378"/>
        <v>2.8833333333333332E-3</v>
      </c>
      <c r="ER334" s="237">
        <v>282</v>
      </c>
      <c r="ES334" s="242">
        <f t="shared" si="389"/>
        <v>0</v>
      </c>
      <c r="ET334" s="242">
        <f t="shared" si="390"/>
        <v>0</v>
      </c>
      <c r="EU334" s="242">
        <f t="shared" si="329"/>
        <v>0</v>
      </c>
      <c r="EV334" s="242">
        <f t="shared" si="339"/>
        <v>0</v>
      </c>
      <c r="EW334" s="243">
        <f t="shared" si="379"/>
        <v>0</v>
      </c>
    </row>
    <row r="335" spans="1:153" ht="14.25" customHeight="1" thickBot="1" x14ac:dyDescent="0.25">
      <c r="A335" s="3">
        <f t="shared" si="340"/>
        <v>8580</v>
      </c>
      <c r="B335" s="237">
        <v>283</v>
      </c>
      <c r="C335" s="238">
        <f t="shared" si="341"/>
        <v>-2.5344326824789735E-10</v>
      </c>
      <c r="D335" s="238">
        <f t="shared" si="302"/>
        <v>0</v>
      </c>
      <c r="E335" s="238">
        <f t="shared" si="303"/>
        <v>5.8432753512709518E-13</v>
      </c>
      <c r="F335" s="238">
        <f t="shared" si="304"/>
        <v>-5.8432753512709518E-13</v>
      </c>
      <c r="G335" s="239">
        <f t="shared" si="342"/>
        <v>603887.43406298594</v>
      </c>
      <c r="I335" s="240">
        <f>VLOOKUP(K335,[2]תחזיות!$B$4:$H$1000,5)</f>
        <v>1.2998205500000158E-2</v>
      </c>
      <c r="J335" s="134">
        <f t="shared" si="305"/>
        <v>1.0831837916666798E-3</v>
      </c>
      <c r="K335" s="237">
        <v>283</v>
      </c>
      <c r="L335" s="242">
        <f t="shared" si="343"/>
        <v>7.0277672512228792E-12</v>
      </c>
      <c r="M335" s="242">
        <f t="shared" si="330"/>
        <v>-6.3646837309577879E-14</v>
      </c>
      <c r="N335" s="242">
        <f t="shared" si="306"/>
        <v>-7.4546383740872612E-14</v>
      </c>
      <c r="O335" s="242">
        <f t="shared" si="307"/>
        <v>1.0899546431294736E-14</v>
      </c>
      <c r="P335" s="243">
        <f t="shared" si="344"/>
        <v>46694.445430845924</v>
      </c>
      <c r="Q335" s="244"/>
      <c r="R335" s="240">
        <f>VLOOKUP(T335,[2]תחזיות!$B$4:$H$1000,7)</f>
        <v>2.2096949350000269E-2</v>
      </c>
      <c r="S335" s="134">
        <f t="shared" si="308"/>
        <v>1.8414124458333559E-3</v>
      </c>
      <c r="T335" s="237">
        <v>283</v>
      </c>
      <c r="U335" s="242">
        <f t="shared" si="345"/>
        <v>0</v>
      </c>
      <c r="V335" s="242">
        <f t="shared" si="331"/>
        <v>0</v>
      </c>
      <c r="W335" s="242">
        <f t="shared" si="309"/>
        <v>0</v>
      </c>
      <c r="X335" s="242">
        <f t="shared" si="332"/>
        <v>0</v>
      </c>
      <c r="Y335" s="243">
        <f t="shared" si="346"/>
        <v>49536.076503111522</v>
      </c>
      <c r="Z335" s="245"/>
      <c r="AA335" s="240">
        <f>VLOOKUP(AC335,[2]תחזיות!$B$4:$H$1000,6)</f>
        <v>1.1816550454545598E-2</v>
      </c>
      <c r="AB335" s="134">
        <f t="shared" si="310"/>
        <v>9.8471253787879988E-4</v>
      </c>
      <c r="AC335" s="237">
        <v>283</v>
      </c>
      <c r="AD335" s="242">
        <f t="shared" si="347"/>
        <v>0</v>
      </c>
      <c r="AE335" s="242">
        <f t="shared" si="333"/>
        <v>0</v>
      </c>
      <c r="AF335" s="242">
        <f t="shared" si="311"/>
        <v>0</v>
      </c>
      <c r="AG335" s="242">
        <f t="shared" si="334"/>
        <v>0</v>
      </c>
      <c r="AH335" s="243">
        <f t="shared" si="348"/>
        <v>46342.141217469514</v>
      </c>
      <c r="AI335" s="245"/>
      <c r="AJ335" s="241">
        <f t="shared" si="297"/>
        <v>5.1319999999999998E-2</v>
      </c>
      <c r="AK335" s="241">
        <f t="shared" si="349"/>
        <v>4.2766666666666665E-3</v>
      </c>
      <c r="AL335" s="240">
        <f>VLOOKUP(AN335,[2]תחזיות!$B$4:$H$1000,5)</f>
        <v>1.2998205500000158E-2</v>
      </c>
      <c r="AM335" s="134">
        <f t="shared" si="335"/>
        <v>1.0831837916666798E-3</v>
      </c>
      <c r="AN335" s="237">
        <v>283</v>
      </c>
      <c r="AO335" s="242">
        <f t="shared" si="350"/>
        <v>0</v>
      </c>
      <c r="AP335" s="242">
        <f t="shared" si="380"/>
        <v>0</v>
      </c>
      <c r="AQ335" s="242">
        <f t="shared" si="312"/>
        <v>0</v>
      </c>
      <c r="AR335" s="242">
        <f t="shared" si="351"/>
        <v>0</v>
      </c>
      <c r="AS335" s="243">
        <f t="shared" si="352"/>
        <v>0</v>
      </c>
      <c r="AT335" s="244"/>
      <c r="AU335" s="241">
        <f t="shared" si="298"/>
        <v>5.7620000000000005E-2</v>
      </c>
      <c r="AV335" s="241">
        <f t="shared" si="353"/>
        <v>4.8016666666666668E-3</v>
      </c>
      <c r="AW335" s="240">
        <f>VLOOKUP(AY335,[2]תחזיות!$B$4:$H$1000,7)</f>
        <v>2.2096949350000269E-2</v>
      </c>
      <c r="AX335" s="134">
        <f t="shared" si="313"/>
        <v>1.8414124458333559E-3</v>
      </c>
      <c r="AY335" s="237">
        <v>283</v>
      </c>
      <c r="AZ335" s="242">
        <f t="shared" si="354"/>
        <v>0</v>
      </c>
      <c r="BA335" s="242">
        <f t="shared" si="381"/>
        <v>0</v>
      </c>
      <c r="BB335" s="242">
        <f t="shared" si="314"/>
        <v>0</v>
      </c>
      <c r="BC335" s="242">
        <f t="shared" si="355"/>
        <v>0</v>
      </c>
      <c r="BD335" s="243">
        <f t="shared" si="356"/>
        <v>0</v>
      </c>
      <c r="BE335" s="245"/>
      <c r="BF335" s="245"/>
      <c r="BG335" s="245"/>
      <c r="BH335" s="240">
        <f>VLOOKUP(BJ335,[2]תחזיות!$B$4:$H$1000,6)</f>
        <v>1.1816550454545598E-2</v>
      </c>
      <c r="BI335" s="134">
        <f t="shared" si="315"/>
        <v>9.8471253787879988E-4</v>
      </c>
      <c r="BJ335" s="237">
        <v>283</v>
      </c>
      <c r="BK335" s="242">
        <f t="shared" si="357"/>
        <v>0</v>
      </c>
      <c r="BL335" s="242">
        <f t="shared" si="382"/>
        <v>0</v>
      </c>
      <c r="BM335" s="242">
        <f t="shared" si="316"/>
        <v>0</v>
      </c>
      <c r="BN335" s="242">
        <f t="shared" si="336"/>
        <v>0</v>
      </c>
      <c r="BO335" s="243">
        <f t="shared" si="358"/>
        <v>0</v>
      </c>
      <c r="BP335" s="245"/>
      <c r="BQ335" s="246">
        <f>VLOOKUP(BT335,[2]תחזיות!$B$4:$E$1000,2)</f>
        <v>4.2962279999999964E-2</v>
      </c>
      <c r="BR335" s="134">
        <f t="shared" si="317"/>
        <v>3.1635233333333307E-3</v>
      </c>
      <c r="BS335" s="3">
        <f t="shared" si="359"/>
        <v>8580</v>
      </c>
      <c r="BT335" s="237">
        <v>283</v>
      </c>
      <c r="BU335" s="238">
        <f t="shared" si="360"/>
        <v>0</v>
      </c>
      <c r="BV335" s="238">
        <f t="shared" si="361"/>
        <v>0</v>
      </c>
      <c r="BW335" s="238">
        <f t="shared" si="318"/>
        <v>0</v>
      </c>
      <c r="BX335" s="238">
        <f t="shared" si="319"/>
        <v>0</v>
      </c>
      <c r="BY335" s="239">
        <f t="shared" si="362"/>
        <v>270766.58881793288</v>
      </c>
      <c r="CA335" s="246">
        <f>VLOOKUP(CD335,[2]תחזיות!$B$4:$E$1000,4)</f>
        <v>5.6710209599999957E-2</v>
      </c>
      <c r="CB335" s="134">
        <f t="shared" si="320"/>
        <v>4.3091841333333302E-3</v>
      </c>
      <c r="CC335" s="3">
        <f t="shared" si="363"/>
        <v>8580</v>
      </c>
      <c r="CD335" s="237">
        <v>283</v>
      </c>
      <c r="CE335" s="238">
        <f t="shared" si="364"/>
        <v>0</v>
      </c>
      <c r="CF335" s="238">
        <f t="shared" si="365"/>
        <v>0</v>
      </c>
      <c r="CG335" s="238">
        <f t="shared" si="321"/>
        <v>0</v>
      </c>
      <c r="CH335" s="238">
        <f t="shared" si="322"/>
        <v>0</v>
      </c>
      <c r="CI335" s="239">
        <f t="shared" si="366"/>
        <v>290809.78716721246</v>
      </c>
      <c r="CJ335" s="1"/>
      <c r="CK335" s="246">
        <f>VLOOKUP(CN335,[2]תחזיות!$B$4:$E$1000,3)</f>
        <v>3.735850434782606E-2</v>
      </c>
      <c r="CL335" s="134">
        <f t="shared" si="323"/>
        <v>2.6965420289855051E-3</v>
      </c>
      <c r="CM335" s="3">
        <f t="shared" si="367"/>
        <v>8580</v>
      </c>
      <c r="CN335" s="237">
        <v>283</v>
      </c>
      <c r="CO335" s="238">
        <f t="shared" si="368"/>
        <v>0</v>
      </c>
      <c r="CP335" s="238">
        <f t="shared" si="383"/>
        <v>0</v>
      </c>
      <c r="CQ335" s="238">
        <f t="shared" si="324"/>
        <v>0</v>
      </c>
      <c r="CR335" s="238">
        <f t="shared" si="325"/>
        <v>0</v>
      </c>
      <c r="CS335" s="239">
        <f t="shared" si="369"/>
        <v>263979.45736549201</v>
      </c>
      <c r="CT335" s="1"/>
      <c r="CU335" s="237">
        <v>283</v>
      </c>
      <c r="CV335" s="238">
        <f t="shared" si="391"/>
        <v>-2.4641550099667444E-10</v>
      </c>
      <c r="CW335" s="238">
        <f t="shared" si="391"/>
        <v>-6.3646837309577879E-14</v>
      </c>
      <c r="CX335" s="238">
        <f t="shared" si="391"/>
        <v>5.0978115138622256E-13</v>
      </c>
      <c r="CY335" s="238">
        <f t="shared" si="391"/>
        <v>-5.7342798869580041E-13</v>
      </c>
      <c r="CZ335" s="238">
        <f t="shared" si="391"/>
        <v>921348.46831176477</v>
      </c>
      <c r="DB335" s="237">
        <v>283</v>
      </c>
      <c r="DC335" s="238">
        <f t="shared" si="392"/>
        <v>-2.5344326824789735E-10</v>
      </c>
      <c r="DD335" s="238">
        <f t="shared" si="392"/>
        <v>0</v>
      </c>
      <c r="DE335" s="238">
        <f t="shared" si="392"/>
        <v>5.8432753512709518E-13</v>
      </c>
      <c r="DF335" s="238">
        <f t="shared" si="392"/>
        <v>-5.8432753512709518E-13</v>
      </c>
      <c r="DG335" s="238">
        <f t="shared" si="392"/>
        <v>944233.29773330991</v>
      </c>
      <c r="DH335" s="247"/>
      <c r="DI335" s="237">
        <v>283</v>
      </c>
      <c r="DJ335" s="238">
        <f t="shared" si="393"/>
        <v>-2.5344326824789735E-10</v>
      </c>
      <c r="DK335" s="238">
        <f t="shared" si="393"/>
        <v>0</v>
      </c>
      <c r="DL335" s="238">
        <f t="shared" si="393"/>
        <v>5.8432753512709518E-13</v>
      </c>
      <c r="DM335" s="238">
        <f t="shared" si="393"/>
        <v>-5.8432753512709518E-13</v>
      </c>
      <c r="DN335" s="238">
        <f t="shared" si="393"/>
        <v>914209.03264594742</v>
      </c>
      <c r="DP335" s="3">
        <f t="shared" si="370"/>
        <v>8580</v>
      </c>
      <c r="DQ335" s="237">
        <v>283</v>
      </c>
      <c r="DR335" s="238">
        <f t="shared" si="371"/>
        <v>0</v>
      </c>
      <c r="DS335" s="238">
        <f t="shared" si="372"/>
        <v>0</v>
      </c>
      <c r="DT335" s="238">
        <f t="shared" si="326"/>
        <v>0</v>
      </c>
      <c r="DU335" s="238">
        <f t="shared" si="373"/>
        <v>0</v>
      </c>
      <c r="DV335" s="239">
        <f t="shared" si="384"/>
        <v>0</v>
      </c>
      <c r="DX335" s="241">
        <f t="shared" si="299"/>
        <v>5.8599999999999999E-2</v>
      </c>
      <c r="DY335" s="241">
        <f t="shared" si="374"/>
        <v>4.8833333333333333E-3</v>
      </c>
      <c r="DZ335" s="237">
        <v>283</v>
      </c>
      <c r="EA335" s="242">
        <f t="shared" si="385"/>
        <v>0</v>
      </c>
      <c r="EB335" s="242">
        <f t="shared" si="386"/>
        <v>0</v>
      </c>
      <c r="EC335" s="242">
        <f t="shared" si="327"/>
        <v>0</v>
      </c>
      <c r="ED335" s="242">
        <f t="shared" si="337"/>
        <v>0</v>
      </c>
      <c r="EE335" s="243">
        <f t="shared" si="375"/>
        <v>0</v>
      </c>
      <c r="EF335" s="248"/>
      <c r="EG335" s="241">
        <f t="shared" si="300"/>
        <v>6.4599999999999991E-2</v>
      </c>
      <c r="EH335" s="241">
        <f t="shared" si="376"/>
        <v>5.3833333333333329E-3</v>
      </c>
      <c r="EI335" s="237">
        <v>283</v>
      </c>
      <c r="EJ335" s="242">
        <f t="shared" si="387"/>
        <v>0</v>
      </c>
      <c r="EK335" s="242">
        <f t="shared" si="388"/>
        <v>0</v>
      </c>
      <c r="EL335" s="242">
        <f t="shared" si="328"/>
        <v>0</v>
      </c>
      <c r="EM335" s="242">
        <f t="shared" si="338"/>
        <v>0</v>
      </c>
      <c r="EN335" s="243">
        <f t="shared" si="377"/>
        <v>0</v>
      </c>
      <c r="EO335" s="248"/>
      <c r="EP335" s="241">
        <f t="shared" si="301"/>
        <v>3.4599999999999999E-2</v>
      </c>
      <c r="EQ335" s="241">
        <f t="shared" si="378"/>
        <v>2.8833333333333332E-3</v>
      </c>
      <c r="ER335" s="237">
        <v>283</v>
      </c>
      <c r="ES335" s="242">
        <f t="shared" si="389"/>
        <v>0</v>
      </c>
      <c r="ET335" s="242">
        <f t="shared" si="390"/>
        <v>0</v>
      </c>
      <c r="EU335" s="242">
        <f t="shared" si="329"/>
        <v>0</v>
      </c>
      <c r="EV335" s="242">
        <f t="shared" si="339"/>
        <v>0</v>
      </c>
      <c r="EW335" s="243">
        <f t="shared" si="379"/>
        <v>0</v>
      </c>
    </row>
    <row r="336" spans="1:153" ht="14.25" customHeight="1" thickBot="1" x14ac:dyDescent="0.25">
      <c r="A336" s="3">
        <f t="shared" si="340"/>
        <v>8610</v>
      </c>
      <c r="B336" s="237">
        <v>284</v>
      </c>
      <c r="C336" s="238">
        <f t="shared" si="341"/>
        <v>-2.5402759578302446E-10</v>
      </c>
      <c r="D336" s="238">
        <f t="shared" si="302"/>
        <v>0</v>
      </c>
      <c r="E336" s="238">
        <f t="shared" si="303"/>
        <v>5.8567473472197165E-13</v>
      </c>
      <c r="F336" s="238">
        <f t="shared" si="304"/>
        <v>-5.8567473472197165E-13</v>
      </c>
      <c r="G336" s="239">
        <f t="shared" si="342"/>
        <v>603887.43406298594</v>
      </c>
      <c r="I336" s="240">
        <f>VLOOKUP(K336,[2]תחזיות!$B$4:$H$1000,5)</f>
        <v>1.2998224000000159E-2</v>
      </c>
      <c r="J336" s="134">
        <f t="shared" si="305"/>
        <v>1.0831853333333466E-3</v>
      </c>
      <c r="K336" s="237">
        <v>284</v>
      </c>
      <c r="L336" s="242">
        <f t="shared" si="343"/>
        <v>7.1100067569258775E-12</v>
      </c>
      <c r="M336" s="242">
        <f t="shared" si="330"/>
        <v>-6.3715778630264669E-14</v>
      </c>
      <c r="N336" s="242">
        <f t="shared" si="306"/>
        <v>-7.4742872443089519E-14</v>
      </c>
      <c r="O336" s="242">
        <f t="shared" si="307"/>
        <v>1.102709381282485E-14</v>
      </c>
      <c r="P336" s="243">
        <f t="shared" si="344"/>
        <v>46694.445430845924</v>
      </c>
      <c r="Q336" s="244"/>
      <c r="R336" s="240">
        <f>VLOOKUP(T336,[2]תחזיות!$B$4:$H$1000,7)</f>
        <v>2.209698080000027E-2</v>
      </c>
      <c r="S336" s="134">
        <f t="shared" si="308"/>
        <v>1.8414150666666892E-3</v>
      </c>
      <c r="T336" s="237">
        <v>284</v>
      </c>
      <c r="U336" s="242">
        <f t="shared" si="345"/>
        <v>0</v>
      </c>
      <c r="V336" s="242">
        <f t="shared" si="331"/>
        <v>0</v>
      </c>
      <c r="W336" s="242">
        <f t="shared" si="309"/>
        <v>0</v>
      </c>
      <c r="X336" s="242">
        <f t="shared" si="332"/>
        <v>0</v>
      </c>
      <c r="Y336" s="243">
        <f t="shared" si="346"/>
        <v>49536.076503111522</v>
      </c>
      <c r="Z336" s="245"/>
      <c r="AA336" s="240">
        <f>VLOOKUP(AC336,[2]תחזיות!$B$4:$H$1000,6)</f>
        <v>1.1816567272727415E-2</v>
      </c>
      <c r="AB336" s="134">
        <f t="shared" si="310"/>
        <v>9.8471393939395121E-4</v>
      </c>
      <c r="AC336" s="237">
        <v>284</v>
      </c>
      <c r="AD336" s="242">
        <f t="shared" si="347"/>
        <v>0</v>
      </c>
      <c r="AE336" s="242">
        <f t="shared" si="333"/>
        <v>0</v>
      </c>
      <c r="AF336" s="242">
        <f t="shared" si="311"/>
        <v>0</v>
      </c>
      <c r="AG336" s="242">
        <f t="shared" si="334"/>
        <v>0</v>
      </c>
      <c r="AH336" s="243">
        <f t="shared" si="348"/>
        <v>46342.141217469514</v>
      </c>
      <c r="AI336" s="245"/>
      <c r="AJ336" s="241">
        <f t="shared" si="297"/>
        <v>5.1319999999999998E-2</v>
      </c>
      <c r="AK336" s="241">
        <f t="shared" si="349"/>
        <v>4.2766666666666665E-3</v>
      </c>
      <c r="AL336" s="240">
        <f>VLOOKUP(AN336,[2]תחזיות!$B$4:$H$1000,5)</f>
        <v>1.2998224000000159E-2</v>
      </c>
      <c r="AM336" s="134">
        <f t="shared" si="335"/>
        <v>1.0831853333333466E-3</v>
      </c>
      <c r="AN336" s="237">
        <v>284</v>
      </c>
      <c r="AO336" s="242">
        <f t="shared" si="350"/>
        <v>0</v>
      </c>
      <c r="AP336" s="242">
        <f t="shared" si="380"/>
        <v>0</v>
      </c>
      <c r="AQ336" s="242">
        <f t="shared" si="312"/>
        <v>0</v>
      </c>
      <c r="AR336" s="242">
        <f t="shared" si="351"/>
        <v>0</v>
      </c>
      <c r="AS336" s="243">
        <f t="shared" si="352"/>
        <v>0</v>
      </c>
      <c r="AT336" s="244"/>
      <c r="AU336" s="241">
        <f t="shared" si="298"/>
        <v>5.7620000000000005E-2</v>
      </c>
      <c r="AV336" s="241">
        <f t="shared" si="353"/>
        <v>4.8016666666666668E-3</v>
      </c>
      <c r="AW336" s="240">
        <f>VLOOKUP(AY336,[2]תחזיות!$B$4:$H$1000,7)</f>
        <v>2.209698080000027E-2</v>
      </c>
      <c r="AX336" s="134">
        <f t="shared" si="313"/>
        <v>1.8414150666666892E-3</v>
      </c>
      <c r="AY336" s="237">
        <v>284</v>
      </c>
      <c r="AZ336" s="242">
        <f t="shared" si="354"/>
        <v>0</v>
      </c>
      <c r="BA336" s="242">
        <f t="shared" si="381"/>
        <v>0</v>
      </c>
      <c r="BB336" s="242">
        <f t="shared" si="314"/>
        <v>0</v>
      </c>
      <c r="BC336" s="242">
        <f t="shared" si="355"/>
        <v>0</v>
      </c>
      <c r="BD336" s="243">
        <f t="shared" si="356"/>
        <v>0</v>
      </c>
      <c r="BE336" s="245"/>
      <c r="BF336" s="245"/>
      <c r="BG336" s="245"/>
      <c r="BH336" s="240">
        <f>VLOOKUP(BJ336,[2]תחזיות!$B$4:$H$1000,6)</f>
        <v>1.1816567272727415E-2</v>
      </c>
      <c r="BI336" s="134">
        <f t="shared" si="315"/>
        <v>9.8471393939395121E-4</v>
      </c>
      <c r="BJ336" s="237">
        <v>284</v>
      </c>
      <c r="BK336" s="242">
        <f t="shared" si="357"/>
        <v>0</v>
      </c>
      <c r="BL336" s="242">
        <f t="shared" si="382"/>
        <v>0</v>
      </c>
      <c r="BM336" s="242">
        <f t="shared" si="316"/>
        <v>0</v>
      </c>
      <c r="BN336" s="242">
        <f t="shared" si="336"/>
        <v>0</v>
      </c>
      <c r="BO336" s="243">
        <f t="shared" si="358"/>
        <v>0</v>
      </c>
      <c r="BP336" s="245"/>
      <c r="BQ336" s="246">
        <f>VLOOKUP(BT336,[2]תחזיות!$B$4:$E$1000,2)</f>
        <v>4.2990579999999966E-2</v>
      </c>
      <c r="BR336" s="134">
        <f t="shared" si="317"/>
        <v>3.1658816666666639E-3</v>
      </c>
      <c r="BS336" s="3">
        <f t="shared" si="359"/>
        <v>8610</v>
      </c>
      <c r="BT336" s="237">
        <v>284</v>
      </c>
      <c r="BU336" s="238">
        <f t="shared" si="360"/>
        <v>0</v>
      </c>
      <c r="BV336" s="238">
        <f t="shared" si="361"/>
        <v>0</v>
      </c>
      <c r="BW336" s="238">
        <f t="shared" si="318"/>
        <v>0</v>
      </c>
      <c r="BX336" s="238">
        <f t="shared" si="319"/>
        <v>0</v>
      </c>
      <c r="BY336" s="239">
        <f t="shared" si="362"/>
        <v>270766.58881793288</v>
      </c>
      <c r="CA336" s="246">
        <f>VLOOKUP(CD336,[2]תחזיות!$B$4:$E$1000,4)</f>
        <v>5.6747565599999959E-2</v>
      </c>
      <c r="CB336" s="134">
        <f t="shared" si="320"/>
        <v>4.3122971333333301E-3</v>
      </c>
      <c r="CC336" s="3">
        <f t="shared" si="363"/>
        <v>8610</v>
      </c>
      <c r="CD336" s="237">
        <v>284</v>
      </c>
      <c r="CE336" s="238">
        <f t="shared" si="364"/>
        <v>0</v>
      </c>
      <c r="CF336" s="238">
        <f t="shared" si="365"/>
        <v>0</v>
      </c>
      <c r="CG336" s="238">
        <f t="shared" si="321"/>
        <v>0</v>
      </c>
      <c r="CH336" s="238">
        <f t="shared" si="322"/>
        <v>0</v>
      </c>
      <c r="CI336" s="239">
        <f t="shared" si="366"/>
        <v>290809.78716721246</v>
      </c>
      <c r="CJ336" s="1"/>
      <c r="CK336" s="246">
        <f>VLOOKUP(CN336,[2]תחזיות!$B$4:$E$1000,3)</f>
        <v>3.7383113043478237E-2</v>
      </c>
      <c r="CL336" s="134">
        <f t="shared" si="323"/>
        <v>2.6985927536231865E-3</v>
      </c>
      <c r="CM336" s="3">
        <f t="shared" si="367"/>
        <v>8610</v>
      </c>
      <c r="CN336" s="237">
        <v>284</v>
      </c>
      <c r="CO336" s="238">
        <f t="shared" si="368"/>
        <v>0</v>
      </c>
      <c r="CP336" s="238">
        <f t="shared" si="383"/>
        <v>0</v>
      </c>
      <c r="CQ336" s="238">
        <f t="shared" si="324"/>
        <v>0</v>
      </c>
      <c r="CR336" s="238">
        <f t="shared" si="325"/>
        <v>0</v>
      </c>
      <c r="CS336" s="239">
        <f t="shared" si="369"/>
        <v>263979.45736549201</v>
      </c>
      <c r="CT336" s="1"/>
      <c r="CU336" s="237">
        <v>284</v>
      </c>
      <c r="CV336" s="238">
        <f t="shared" si="391"/>
        <v>-2.4691758902609857E-10</v>
      </c>
      <c r="CW336" s="238">
        <f t="shared" si="391"/>
        <v>-6.3715778630264669E-14</v>
      </c>
      <c r="CX336" s="238">
        <f t="shared" si="391"/>
        <v>5.1093186227888215E-13</v>
      </c>
      <c r="CY336" s="238">
        <f t="shared" si="391"/>
        <v>-5.7464764090914677E-13</v>
      </c>
      <c r="CZ336" s="238">
        <f t="shared" si="391"/>
        <v>921348.46831176477</v>
      </c>
      <c r="DB336" s="237">
        <v>284</v>
      </c>
      <c r="DC336" s="238">
        <f t="shared" si="392"/>
        <v>-2.5402759578302446E-10</v>
      </c>
      <c r="DD336" s="238">
        <f t="shared" si="392"/>
        <v>0</v>
      </c>
      <c r="DE336" s="238">
        <f t="shared" si="392"/>
        <v>5.8567473472197165E-13</v>
      </c>
      <c r="DF336" s="238">
        <f t="shared" si="392"/>
        <v>-5.8567473472197165E-13</v>
      </c>
      <c r="DG336" s="238">
        <f t="shared" si="392"/>
        <v>944233.29773330991</v>
      </c>
      <c r="DH336" s="247"/>
      <c r="DI336" s="237">
        <v>284</v>
      </c>
      <c r="DJ336" s="238">
        <f t="shared" si="393"/>
        <v>-2.5402759578302446E-10</v>
      </c>
      <c r="DK336" s="238">
        <f t="shared" si="393"/>
        <v>0</v>
      </c>
      <c r="DL336" s="238">
        <f t="shared" si="393"/>
        <v>5.8567473472197165E-13</v>
      </c>
      <c r="DM336" s="238">
        <f t="shared" si="393"/>
        <v>-5.8567473472197165E-13</v>
      </c>
      <c r="DN336" s="238">
        <f t="shared" si="393"/>
        <v>914209.03264594742</v>
      </c>
      <c r="DP336" s="3">
        <f t="shared" si="370"/>
        <v>8610</v>
      </c>
      <c r="DQ336" s="237">
        <v>284</v>
      </c>
      <c r="DR336" s="238">
        <f t="shared" si="371"/>
        <v>0</v>
      </c>
      <c r="DS336" s="238">
        <f t="shared" si="372"/>
        <v>0</v>
      </c>
      <c r="DT336" s="238">
        <f t="shared" si="326"/>
        <v>0</v>
      </c>
      <c r="DU336" s="238">
        <f t="shared" si="373"/>
        <v>0</v>
      </c>
      <c r="DV336" s="239">
        <f t="shared" si="384"/>
        <v>0</v>
      </c>
      <c r="DX336" s="241">
        <f t="shared" si="299"/>
        <v>5.8599999999999999E-2</v>
      </c>
      <c r="DY336" s="241">
        <f t="shared" si="374"/>
        <v>4.8833333333333333E-3</v>
      </c>
      <c r="DZ336" s="237">
        <v>284</v>
      </c>
      <c r="EA336" s="242">
        <f t="shared" si="385"/>
        <v>0</v>
      </c>
      <c r="EB336" s="242">
        <f t="shared" si="386"/>
        <v>0</v>
      </c>
      <c r="EC336" s="242">
        <f t="shared" si="327"/>
        <v>0</v>
      </c>
      <c r="ED336" s="242">
        <f t="shared" si="337"/>
        <v>0</v>
      </c>
      <c r="EE336" s="243">
        <f t="shared" si="375"/>
        <v>0</v>
      </c>
      <c r="EF336" s="248"/>
      <c r="EG336" s="241">
        <f t="shared" si="300"/>
        <v>6.4599999999999991E-2</v>
      </c>
      <c r="EH336" s="241">
        <f t="shared" si="376"/>
        <v>5.3833333333333329E-3</v>
      </c>
      <c r="EI336" s="237">
        <v>284</v>
      </c>
      <c r="EJ336" s="242">
        <f t="shared" si="387"/>
        <v>0</v>
      </c>
      <c r="EK336" s="242">
        <f t="shared" si="388"/>
        <v>0</v>
      </c>
      <c r="EL336" s="242">
        <f t="shared" si="328"/>
        <v>0</v>
      </c>
      <c r="EM336" s="242">
        <f t="shared" si="338"/>
        <v>0</v>
      </c>
      <c r="EN336" s="243">
        <f t="shared" si="377"/>
        <v>0</v>
      </c>
      <c r="EO336" s="248"/>
      <c r="EP336" s="241">
        <f t="shared" si="301"/>
        <v>3.4599999999999999E-2</v>
      </c>
      <c r="EQ336" s="241">
        <f t="shared" si="378"/>
        <v>2.8833333333333332E-3</v>
      </c>
      <c r="ER336" s="237">
        <v>284</v>
      </c>
      <c r="ES336" s="242">
        <f t="shared" si="389"/>
        <v>0</v>
      </c>
      <c r="ET336" s="242">
        <f t="shared" si="390"/>
        <v>0</v>
      </c>
      <c r="EU336" s="242">
        <f t="shared" si="329"/>
        <v>0</v>
      </c>
      <c r="EV336" s="242">
        <f t="shared" si="339"/>
        <v>0</v>
      </c>
      <c r="EW336" s="243">
        <f t="shared" si="379"/>
        <v>0</v>
      </c>
    </row>
    <row r="337" spans="1:153" ht="14.25" customHeight="1" thickBot="1" x14ac:dyDescent="0.25">
      <c r="A337" s="3">
        <f t="shared" si="340"/>
        <v>8641</v>
      </c>
      <c r="B337" s="237">
        <v>285</v>
      </c>
      <c r="C337" s="238">
        <f t="shared" si="341"/>
        <v>-2.5461327051774641E-10</v>
      </c>
      <c r="D337" s="238">
        <f t="shared" si="302"/>
        <v>0</v>
      </c>
      <c r="E337" s="238">
        <f t="shared" si="303"/>
        <v>5.8702504036035828E-13</v>
      </c>
      <c r="F337" s="238">
        <f t="shared" si="304"/>
        <v>-5.8702504036035828E-13</v>
      </c>
      <c r="G337" s="239">
        <f t="shared" si="342"/>
        <v>603887.43406298594</v>
      </c>
      <c r="I337" s="240">
        <f>VLOOKUP(K337,[2]תחזיות!$B$4:$H$1000,5)</f>
        <v>1.2998242500000159E-2</v>
      </c>
      <c r="J337" s="134">
        <f t="shared" si="305"/>
        <v>1.0831868750000133E-3</v>
      </c>
      <c r="K337" s="237">
        <v>285</v>
      </c>
      <c r="L337" s="242">
        <f t="shared" si="343"/>
        <v>7.1925320558676608E-12</v>
      </c>
      <c r="M337" s="242">
        <f t="shared" si="330"/>
        <v>-6.3784794725407372E-14</v>
      </c>
      <c r="N337" s="242">
        <f t="shared" si="306"/>
        <v>-7.4939879163905818E-14</v>
      </c>
      <c r="O337" s="242">
        <f t="shared" si="307"/>
        <v>1.1155084438498449E-14</v>
      </c>
      <c r="P337" s="243">
        <f t="shared" si="344"/>
        <v>46694.445430845924</v>
      </c>
      <c r="Q337" s="244"/>
      <c r="R337" s="240">
        <f>VLOOKUP(T337,[2]תחזיות!$B$4:$H$1000,7)</f>
        <v>2.209701225000027E-2</v>
      </c>
      <c r="S337" s="134">
        <f t="shared" si="308"/>
        <v>1.8414176875000225E-3</v>
      </c>
      <c r="T337" s="237">
        <v>285</v>
      </c>
      <c r="U337" s="242">
        <f t="shared" si="345"/>
        <v>0</v>
      </c>
      <c r="V337" s="242">
        <f t="shared" si="331"/>
        <v>0</v>
      </c>
      <c r="W337" s="242">
        <f t="shared" si="309"/>
        <v>0</v>
      </c>
      <c r="X337" s="242">
        <f t="shared" si="332"/>
        <v>0</v>
      </c>
      <c r="Y337" s="243">
        <f t="shared" si="346"/>
        <v>49536.076503111522</v>
      </c>
      <c r="Z337" s="245"/>
      <c r="AA337" s="240">
        <f>VLOOKUP(AC337,[2]תחזיות!$B$4:$H$1000,6)</f>
        <v>1.1816584090909235E-2</v>
      </c>
      <c r="AB337" s="134">
        <f t="shared" si="310"/>
        <v>9.8471534090910297E-4</v>
      </c>
      <c r="AC337" s="237">
        <v>285</v>
      </c>
      <c r="AD337" s="242">
        <f t="shared" si="347"/>
        <v>0</v>
      </c>
      <c r="AE337" s="242">
        <f t="shared" si="333"/>
        <v>0</v>
      </c>
      <c r="AF337" s="242">
        <f t="shared" si="311"/>
        <v>0</v>
      </c>
      <c r="AG337" s="242">
        <f t="shared" si="334"/>
        <v>0</v>
      </c>
      <c r="AH337" s="243">
        <f t="shared" si="348"/>
        <v>46342.141217469514</v>
      </c>
      <c r="AI337" s="245"/>
      <c r="AJ337" s="241">
        <f t="shared" si="297"/>
        <v>5.1319999999999998E-2</v>
      </c>
      <c r="AK337" s="241">
        <f t="shared" si="349"/>
        <v>4.2766666666666665E-3</v>
      </c>
      <c r="AL337" s="240">
        <f>VLOOKUP(AN337,[2]תחזיות!$B$4:$H$1000,5)</f>
        <v>1.2998242500000159E-2</v>
      </c>
      <c r="AM337" s="134">
        <f t="shared" si="335"/>
        <v>1.0831868750000133E-3</v>
      </c>
      <c r="AN337" s="237">
        <v>285</v>
      </c>
      <c r="AO337" s="242">
        <f t="shared" si="350"/>
        <v>0</v>
      </c>
      <c r="AP337" s="242">
        <f t="shared" si="380"/>
        <v>0</v>
      </c>
      <c r="AQ337" s="242">
        <f t="shared" si="312"/>
        <v>0</v>
      </c>
      <c r="AR337" s="242">
        <f t="shared" si="351"/>
        <v>0</v>
      </c>
      <c r="AS337" s="243">
        <f t="shared" si="352"/>
        <v>0</v>
      </c>
      <c r="AT337" s="244"/>
      <c r="AU337" s="241">
        <f t="shared" si="298"/>
        <v>5.7620000000000005E-2</v>
      </c>
      <c r="AV337" s="241">
        <f t="shared" si="353"/>
        <v>4.8016666666666668E-3</v>
      </c>
      <c r="AW337" s="240">
        <f>VLOOKUP(AY337,[2]תחזיות!$B$4:$H$1000,7)</f>
        <v>2.209701225000027E-2</v>
      </c>
      <c r="AX337" s="134">
        <f t="shared" si="313"/>
        <v>1.8414176875000225E-3</v>
      </c>
      <c r="AY337" s="237">
        <v>285</v>
      </c>
      <c r="AZ337" s="242">
        <f t="shared" si="354"/>
        <v>0</v>
      </c>
      <c r="BA337" s="242">
        <f t="shared" si="381"/>
        <v>0</v>
      </c>
      <c r="BB337" s="242">
        <f t="shared" si="314"/>
        <v>0</v>
      </c>
      <c r="BC337" s="242">
        <f t="shared" si="355"/>
        <v>0</v>
      </c>
      <c r="BD337" s="243">
        <f t="shared" si="356"/>
        <v>0</v>
      </c>
      <c r="BE337" s="245"/>
      <c r="BF337" s="245"/>
      <c r="BG337" s="245"/>
      <c r="BH337" s="240">
        <f>VLOOKUP(BJ337,[2]תחזיות!$B$4:$H$1000,6)</f>
        <v>1.1816584090909235E-2</v>
      </c>
      <c r="BI337" s="134">
        <f t="shared" si="315"/>
        <v>9.8471534090910297E-4</v>
      </c>
      <c r="BJ337" s="237">
        <v>285</v>
      </c>
      <c r="BK337" s="242">
        <f t="shared" si="357"/>
        <v>0</v>
      </c>
      <c r="BL337" s="242">
        <f t="shared" si="382"/>
        <v>0</v>
      </c>
      <c r="BM337" s="242">
        <f t="shared" si="316"/>
        <v>0</v>
      </c>
      <c r="BN337" s="242">
        <f t="shared" si="336"/>
        <v>0</v>
      </c>
      <c r="BO337" s="243">
        <f t="shared" si="358"/>
        <v>0</v>
      </c>
      <c r="BP337" s="245"/>
      <c r="BQ337" s="246">
        <f>VLOOKUP(BT337,[2]תחזיות!$B$4:$E$1000,2)</f>
        <v>4.3018879999999968E-2</v>
      </c>
      <c r="BR337" s="134">
        <f t="shared" si="317"/>
        <v>3.1682399999999975E-3</v>
      </c>
      <c r="BS337" s="3">
        <f t="shared" si="359"/>
        <v>8641</v>
      </c>
      <c r="BT337" s="237">
        <v>285</v>
      </c>
      <c r="BU337" s="238">
        <f t="shared" si="360"/>
        <v>0</v>
      </c>
      <c r="BV337" s="238">
        <f t="shared" si="361"/>
        <v>0</v>
      </c>
      <c r="BW337" s="238">
        <f t="shared" si="318"/>
        <v>0</v>
      </c>
      <c r="BX337" s="238">
        <f t="shared" si="319"/>
        <v>0</v>
      </c>
      <c r="BY337" s="239">
        <f t="shared" si="362"/>
        <v>270766.58881793288</v>
      </c>
      <c r="CA337" s="246">
        <f>VLOOKUP(CD337,[2]תחזיות!$B$4:$E$1000,4)</f>
        <v>5.6784921599999962E-2</v>
      </c>
      <c r="CB337" s="134">
        <f t="shared" si="320"/>
        <v>4.31541013333333E-3</v>
      </c>
      <c r="CC337" s="3">
        <f t="shared" si="363"/>
        <v>8641</v>
      </c>
      <c r="CD337" s="237">
        <v>285</v>
      </c>
      <c r="CE337" s="238">
        <f t="shared" si="364"/>
        <v>0</v>
      </c>
      <c r="CF337" s="238">
        <f t="shared" si="365"/>
        <v>0</v>
      </c>
      <c r="CG337" s="238">
        <f t="shared" si="321"/>
        <v>0</v>
      </c>
      <c r="CH337" s="238">
        <f t="shared" si="322"/>
        <v>0</v>
      </c>
      <c r="CI337" s="239">
        <f t="shared" si="366"/>
        <v>290809.78716721246</v>
      </c>
      <c r="CJ337" s="1"/>
      <c r="CK337" s="246">
        <f>VLOOKUP(CN337,[2]תחזיות!$B$4:$E$1000,3)</f>
        <v>3.7407721739130408E-2</v>
      </c>
      <c r="CL337" s="134">
        <f t="shared" si="323"/>
        <v>2.7006434782608675E-3</v>
      </c>
      <c r="CM337" s="3">
        <f t="shared" si="367"/>
        <v>8641</v>
      </c>
      <c r="CN337" s="237">
        <v>285</v>
      </c>
      <c r="CO337" s="238">
        <f t="shared" si="368"/>
        <v>0</v>
      </c>
      <c r="CP337" s="238">
        <f t="shared" si="383"/>
        <v>0</v>
      </c>
      <c r="CQ337" s="238">
        <f t="shared" si="324"/>
        <v>0</v>
      </c>
      <c r="CR337" s="238">
        <f t="shared" si="325"/>
        <v>0</v>
      </c>
      <c r="CS337" s="239">
        <f t="shared" si="369"/>
        <v>263979.45736549201</v>
      </c>
      <c r="CT337" s="1"/>
      <c r="CU337" s="237">
        <v>285</v>
      </c>
      <c r="CV337" s="238">
        <f t="shared" si="391"/>
        <v>-2.4742073846187874E-10</v>
      </c>
      <c r="CW337" s="238">
        <f t="shared" si="391"/>
        <v>-6.3784794725407372E-14</v>
      </c>
      <c r="CX337" s="238">
        <f t="shared" si="391"/>
        <v>5.1208516119645244E-13</v>
      </c>
      <c r="CY337" s="238">
        <f t="shared" si="391"/>
        <v>-5.7586995592185984E-13</v>
      </c>
      <c r="CZ337" s="238">
        <f t="shared" si="391"/>
        <v>921348.46831176477</v>
      </c>
      <c r="DB337" s="237">
        <v>285</v>
      </c>
      <c r="DC337" s="238">
        <f t="shared" si="392"/>
        <v>-2.5461327051774641E-10</v>
      </c>
      <c r="DD337" s="238">
        <f t="shared" si="392"/>
        <v>0</v>
      </c>
      <c r="DE337" s="238">
        <f t="shared" si="392"/>
        <v>5.8702504036035828E-13</v>
      </c>
      <c r="DF337" s="238">
        <f t="shared" si="392"/>
        <v>-5.8702504036035828E-13</v>
      </c>
      <c r="DG337" s="238">
        <f t="shared" si="392"/>
        <v>944233.29773330991</v>
      </c>
      <c r="DH337" s="247"/>
      <c r="DI337" s="237">
        <v>285</v>
      </c>
      <c r="DJ337" s="238">
        <f t="shared" si="393"/>
        <v>-2.5461327051774641E-10</v>
      </c>
      <c r="DK337" s="238">
        <f t="shared" si="393"/>
        <v>0</v>
      </c>
      <c r="DL337" s="238">
        <f t="shared" si="393"/>
        <v>5.8702504036035828E-13</v>
      </c>
      <c r="DM337" s="238">
        <f t="shared" si="393"/>
        <v>-5.8702504036035828E-13</v>
      </c>
      <c r="DN337" s="238">
        <f t="shared" si="393"/>
        <v>914209.03264594742</v>
      </c>
      <c r="DP337" s="3">
        <f t="shared" si="370"/>
        <v>8641</v>
      </c>
      <c r="DQ337" s="237">
        <v>285</v>
      </c>
      <c r="DR337" s="238">
        <f t="shared" si="371"/>
        <v>0</v>
      </c>
      <c r="DS337" s="238">
        <f t="shared" si="372"/>
        <v>0</v>
      </c>
      <c r="DT337" s="238">
        <f t="shared" si="326"/>
        <v>0</v>
      </c>
      <c r="DU337" s="238">
        <f t="shared" si="373"/>
        <v>0</v>
      </c>
      <c r="DV337" s="239">
        <f t="shared" si="384"/>
        <v>0</v>
      </c>
      <c r="DX337" s="241">
        <f t="shared" si="299"/>
        <v>5.8599999999999999E-2</v>
      </c>
      <c r="DY337" s="241">
        <f t="shared" si="374"/>
        <v>4.8833333333333333E-3</v>
      </c>
      <c r="DZ337" s="237">
        <v>285</v>
      </c>
      <c r="EA337" s="242">
        <f t="shared" si="385"/>
        <v>0</v>
      </c>
      <c r="EB337" s="242">
        <f t="shared" si="386"/>
        <v>0</v>
      </c>
      <c r="EC337" s="242">
        <f t="shared" si="327"/>
        <v>0</v>
      </c>
      <c r="ED337" s="242">
        <f t="shared" si="337"/>
        <v>0</v>
      </c>
      <c r="EE337" s="243">
        <f t="shared" si="375"/>
        <v>0</v>
      </c>
      <c r="EF337" s="248"/>
      <c r="EG337" s="241">
        <f t="shared" si="300"/>
        <v>6.4599999999999991E-2</v>
      </c>
      <c r="EH337" s="241">
        <f t="shared" si="376"/>
        <v>5.3833333333333329E-3</v>
      </c>
      <c r="EI337" s="237">
        <v>285</v>
      </c>
      <c r="EJ337" s="242">
        <f t="shared" si="387"/>
        <v>0</v>
      </c>
      <c r="EK337" s="242">
        <f t="shared" si="388"/>
        <v>0</v>
      </c>
      <c r="EL337" s="242">
        <f t="shared" si="328"/>
        <v>0</v>
      </c>
      <c r="EM337" s="242">
        <f t="shared" si="338"/>
        <v>0</v>
      </c>
      <c r="EN337" s="243">
        <f t="shared" si="377"/>
        <v>0</v>
      </c>
      <c r="EO337" s="248"/>
      <c r="EP337" s="241">
        <f t="shared" si="301"/>
        <v>3.4599999999999999E-2</v>
      </c>
      <c r="EQ337" s="241">
        <f t="shared" si="378"/>
        <v>2.8833333333333332E-3</v>
      </c>
      <c r="ER337" s="237">
        <v>285</v>
      </c>
      <c r="ES337" s="242">
        <f t="shared" si="389"/>
        <v>0</v>
      </c>
      <c r="ET337" s="242">
        <f t="shared" si="390"/>
        <v>0</v>
      </c>
      <c r="EU337" s="242">
        <f t="shared" si="329"/>
        <v>0</v>
      </c>
      <c r="EV337" s="242">
        <f t="shared" si="339"/>
        <v>0</v>
      </c>
      <c r="EW337" s="243">
        <f t="shared" si="379"/>
        <v>0</v>
      </c>
    </row>
    <row r="338" spans="1:153" ht="14.25" customHeight="1" thickBot="1" x14ac:dyDescent="0.25">
      <c r="A338" s="3">
        <f t="shared" si="340"/>
        <v>8672</v>
      </c>
      <c r="B338" s="237">
        <v>286</v>
      </c>
      <c r="C338" s="238">
        <f t="shared" si="341"/>
        <v>-2.5520029555810675E-10</v>
      </c>
      <c r="D338" s="238">
        <f t="shared" si="302"/>
        <v>0</v>
      </c>
      <c r="E338" s="238">
        <f t="shared" si="303"/>
        <v>5.883784592034113E-13</v>
      </c>
      <c r="F338" s="238">
        <f t="shared" si="304"/>
        <v>-5.883784592034113E-13</v>
      </c>
      <c r="G338" s="239">
        <f t="shared" si="342"/>
        <v>603887.43406298594</v>
      </c>
      <c r="I338" s="240">
        <f>VLOOKUP(K338,[2]תחזיות!$B$4:$H$1000,5)</f>
        <v>1.299826100000016E-2</v>
      </c>
      <c r="J338" s="134">
        <f t="shared" si="305"/>
        <v>1.08318841666668E-3</v>
      </c>
      <c r="K338" s="237">
        <v>286</v>
      </c>
      <c r="L338" s="242">
        <f t="shared" si="343"/>
        <v>7.275343976450043E-12</v>
      </c>
      <c r="M338" s="242">
        <f t="shared" si="330"/>
        <v>-6.3853885676213387E-14</v>
      </c>
      <c r="N338" s="242">
        <f t="shared" si="306"/>
        <v>-7.5137405269318769E-14</v>
      </c>
      <c r="O338" s="242">
        <f t="shared" si="307"/>
        <v>1.1283519593105383E-14</v>
      </c>
      <c r="P338" s="243">
        <f t="shared" si="344"/>
        <v>46694.445430845924</v>
      </c>
      <c r="Q338" s="244"/>
      <c r="R338" s="240">
        <f>VLOOKUP(T338,[2]תחזיות!$B$4:$H$1000,7)</f>
        <v>2.2097043700000273E-2</v>
      </c>
      <c r="S338" s="134">
        <f t="shared" si="308"/>
        <v>1.8414203083333561E-3</v>
      </c>
      <c r="T338" s="237">
        <v>286</v>
      </c>
      <c r="U338" s="242">
        <f t="shared" si="345"/>
        <v>0</v>
      </c>
      <c r="V338" s="242">
        <f t="shared" si="331"/>
        <v>0</v>
      </c>
      <c r="W338" s="242">
        <f t="shared" si="309"/>
        <v>0</v>
      </c>
      <c r="X338" s="242">
        <f t="shared" si="332"/>
        <v>0</v>
      </c>
      <c r="Y338" s="243">
        <f t="shared" si="346"/>
        <v>49536.076503111522</v>
      </c>
      <c r="Z338" s="245"/>
      <c r="AA338" s="240">
        <f>VLOOKUP(AC338,[2]תחזיות!$B$4:$H$1000,6)</f>
        <v>1.1816600909091054E-2</v>
      </c>
      <c r="AB338" s="134">
        <f t="shared" si="310"/>
        <v>9.8471674242425452E-4</v>
      </c>
      <c r="AC338" s="237">
        <v>286</v>
      </c>
      <c r="AD338" s="242">
        <f t="shared" si="347"/>
        <v>0</v>
      </c>
      <c r="AE338" s="242">
        <f t="shared" si="333"/>
        <v>0</v>
      </c>
      <c r="AF338" s="242">
        <f t="shared" si="311"/>
        <v>0</v>
      </c>
      <c r="AG338" s="242">
        <f t="shared" si="334"/>
        <v>0</v>
      </c>
      <c r="AH338" s="243">
        <f t="shared" si="348"/>
        <v>46342.141217469514</v>
      </c>
      <c r="AI338" s="245"/>
      <c r="AJ338" s="241">
        <f t="shared" si="297"/>
        <v>5.1319999999999998E-2</v>
      </c>
      <c r="AK338" s="241">
        <f t="shared" si="349"/>
        <v>4.2766666666666665E-3</v>
      </c>
      <c r="AL338" s="240">
        <f>VLOOKUP(AN338,[2]תחזיות!$B$4:$H$1000,5)</f>
        <v>1.299826100000016E-2</v>
      </c>
      <c r="AM338" s="134">
        <f t="shared" si="335"/>
        <v>1.08318841666668E-3</v>
      </c>
      <c r="AN338" s="237">
        <v>286</v>
      </c>
      <c r="AO338" s="242">
        <f t="shared" si="350"/>
        <v>0</v>
      </c>
      <c r="AP338" s="242">
        <f t="shared" si="380"/>
        <v>0</v>
      </c>
      <c r="AQ338" s="242">
        <f t="shared" si="312"/>
        <v>0</v>
      </c>
      <c r="AR338" s="242">
        <f t="shared" si="351"/>
        <v>0</v>
      </c>
      <c r="AS338" s="243">
        <f t="shared" si="352"/>
        <v>0</v>
      </c>
      <c r="AT338" s="244"/>
      <c r="AU338" s="241">
        <f t="shared" si="298"/>
        <v>5.7620000000000005E-2</v>
      </c>
      <c r="AV338" s="241">
        <f t="shared" si="353"/>
        <v>4.8016666666666668E-3</v>
      </c>
      <c r="AW338" s="240">
        <f>VLOOKUP(AY338,[2]תחזיות!$B$4:$H$1000,7)</f>
        <v>2.2097043700000273E-2</v>
      </c>
      <c r="AX338" s="134">
        <f t="shared" si="313"/>
        <v>1.8414203083333561E-3</v>
      </c>
      <c r="AY338" s="237">
        <v>286</v>
      </c>
      <c r="AZ338" s="242">
        <f t="shared" si="354"/>
        <v>0</v>
      </c>
      <c r="BA338" s="242">
        <f t="shared" si="381"/>
        <v>0</v>
      </c>
      <c r="BB338" s="242">
        <f t="shared" si="314"/>
        <v>0</v>
      </c>
      <c r="BC338" s="242">
        <f t="shared" si="355"/>
        <v>0</v>
      </c>
      <c r="BD338" s="243">
        <f t="shared" si="356"/>
        <v>0</v>
      </c>
      <c r="BE338" s="245"/>
      <c r="BF338" s="245"/>
      <c r="BG338" s="245"/>
      <c r="BH338" s="240">
        <f>VLOOKUP(BJ338,[2]תחזיות!$B$4:$H$1000,6)</f>
        <v>1.1816600909091054E-2</v>
      </c>
      <c r="BI338" s="134">
        <f t="shared" si="315"/>
        <v>9.8471674242425452E-4</v>
      </c>
      <c r="BJ338" s="237">
        <v>286</v>
      </c>
      <c r="BK338" s="242">
        <f t="shared" si="357"/>
        <v>0</v>
      </c>
      <c r="BL338" s="242">
        <f t="shared" si="382"/>
        <v>0</v>
      </c>
      <c r="BM338" s="242">
        <f t="shared" si="316"/>
        <v>0</v>
      </c>
      <c r="BN338" s="242">
        <f t="shared" si="336"/>
        <v>0</v>
      </c>
      <c r="BO338" s="243">
        <f t="shared" si="358"/>
        <v>0</v>
      </c>
      <c r="BP338" s="245"/>
      <c r="BQ338" s="246">
        <f>VLOOKUP(BT338,[2]תחזיות!$B$4:$E$1000,2)</f>
        <v>4.304717999999997E-2</v>
      </c>
      <c r="BR338" s="134">
        <f t="shared" si="317"/>
        <v>3.1705983333333312E-3</v>
      </c>
      <c r="BS338" s="3">
        <f t="shared" si="359"/>
        <v>8672</v>
      </c>
      <c r="BT338" s="237">
        <v>286</v>
      </c>
      <c r="BU338" s="238">
        <f t="shared" si="360"/>
        <v>0</v>
      </c>
      <c r="BV338" s="238">
        <f t="shared" si="361"/>
        <v>0</v>
      </c>
      <c r="BW338" s="238">
        <f t="shared" si="318"/>
        <v>0</v>
      </c>
      <c r="BX338" s="238">
        <f t="shared" si="319"/>
        <v>0</v>
      </c>
      <c r="BY338" s="239">
        <f t="shared" si="362"/>
        <v>270766.58881793288</v>
      </c>
      <c r="CA338" s="246">
        <f>VLOOKUP(CD338,[2]תחזיות!$B$4:$E$1000,4)</f>
        <v>5.6822277599999964E-2</v>
      </c>
      <c r="CB338" s="134">
        <f t="shared" si="320"/>
        <v>4.3185231333333308E-3</v>
      </c>
      <c r="CC338" s="3">
        <f t="shared" si="363"/>
        <v>8672</v>
      </c>
      <c r="CD338" s="237">
        <v>286</v>
      </c>
      <c r="CE338" s="238">
        <f t="shared" si="364"/>
        <v>0</v>
      </c>
      <c r="CF338" s="238">
        <f t="shared" si="365"/>
        <v>0</v>
      </c>
      <c r="CG338" s="238">
        <f t="shared" si="321"/>
        <v>0</v>
      </c>
      <c r="CH338" s="238">
        <f t="shared" si="322"/>
        <v>0</v>
      </c>
      <c r="CI338" s="239">
        <f t="shared" si="366"/>
        <v>290809.78716721246</v>
      </c>
      <c r="CJ338" s="1"/>
      <c r="CK338" s="246">
        <f>VLOOKUP(CN338,[2]תחזיות!$B$4:$E$1000,3)</f>
        <v>3.7432330434782585E-2</v>
      </c>
      <c r="CL338" s="134">
        <f t="shared" si="323"/>
        <v>2.7026942028985489E-3</v>
      </c>
      <c r="CM338" s="3">
        <f t="shared" si="367"/>
        <v>8672</v>
      </c>
      <c r="CN338" s="237">
        <v>286</v>
      </c>
      <c r="CO338" s="238">
        <f t="shared" si="368"/>
        <v>0</v>
      </c>
      <c r="CP338" s="238">
        <f t="shared" si="383"/>
        <v>0</v>
      </c>
      <c r="CQ338" s="238">
        <f t="shared" si="324"/>
        <v>0</v>
      </c>
      <c r="CR338" s="238">
        <f t="shared" si="325"/>
        <v>0</v>
      </c>
      <c r="CS338" s="239">
        <f t="shared" si="369"/>
        <v>263979.45736549201</v>
      </c>
      <c r="CT338" s="1"/>
      <c r="CU338" s="237">
        <v>286</v>
      </c>
      <c r="CV338" s="238">
        <f t="shared" si="391"/>
        <v>-2.4792495158165669E-10</v>
      </c>
      <c r="CW338" s="238">
        <f t="shared" si="391"/>
        <v>-6.3853885676213387E-14</v>
      </c>
      <c r="CX338" s="238">
        <f t="shared" si="391"/>
        <v>5.1324105393409254E-13</v>
      </c>
      <c r="CY338" s="238">
        <f t="shared" si="391"/>
        <v>-5.7709493961030591E-13</v>
      </c>
      <c r="CZ338" s="238">
        <f t="shared" si="391"/>
        <v>921348.46831176477</v>
      </c>
      <c r="DB338" s="237">
        <v>286</v>
      </c>
      <c r="DC338" s="238">
        <f t="shared" si="392"/>
        <v>-2.5520029555810675E-10</v>
      </c>
      <c r="DD338" s="238">
        <f t="shared" si="392"/>
        <v>0</v>
      </c>
      <c r="DE338" s="238">
        <f t="shared" si="392"/>
        <v>5.883784592034113E-13</v>
      </c>
      <c r="DF338" s="238">
        <f t="shared" si="392"/>
        <v>-5.883784592034113E-13</v>
      </c>
      <c r="DG338" s="238">
        <f t="shared" si="392"/>
        <v>944233.29773330991</v>
      </c>
      <c r="DH338" s="247"/>
      <c r="DI338" s="237">
        <v>286</v>
      </c>
      <c r="DJ338" s="238">
        <f t="shared" si="393"/>
        <v>-2.5520029555810675E-10</v>
      </c>
      <c r="DK338" s="238">
        <f t="shared" si="393"/>
        <v>0</v>
      </c>
      <c r="DL338" s="238">
        <f t="shared" si="393"/>
        <v>5.883784592034113E-13</v>
      </c>
      <c r="DM338" s="238">
        <f t="shared" si="393"/>
        <v>-5.883784592034113E-13</v>
      </c>
      <c r="DN338" s="238">
        <f t="shared" si="393"/>
        <v>914209.03264594742</v>
      </c>
      <c r="DP338" s="3">
        <f t="shared" si="370"/>
        <v>8672</v>
      </c>
      <c r="DQ338" s="237">
        <v>286</v>
      </c>
      <c r="DR338" s="238">
        <f t="shared" si="371"/>
        <v>0</v>
      </c>
      <c r="DS338" s="238">
        <f t="shared" si="372"/>
        <v>0</v>
      </c>
      <c r="DT338" s="238">
        <f t="shared" si="326"/>
        <v>0</v>
      </c>
      <c r="DU338" s="238">
        <f t="shared" si="373"/>
        <v>0</v>
      </c>
      <c r="DV338" s="239">
        <f t="shared" si="384"/>
        <v>0</v>
      </c>
      <c r="DX338" s="241">
        <f t="shared" si="299"/>
        <v>5.8599999999999999E-2</v>
      </c>
      <c r="DY338" s="241">
        <f t="shared" si="374"/>
        <v>4.8833333333333333E-3</v>
      </c>
      <c r="DZ338" s="237">
        <v>286</v>
      </c>
      <c r="EA338" s="242">
        <f t="shared" si="385"/>
        <v>0</v>
      </c>
      <c r="EB338" s="242">
        <f t="shared" si="386"/>
        <v>0</v>
      </c>
      <c r="EC338" s="242">
        <f t="shared" si="327"/>
        <v>0</v>
      </c>
      <c r="ED338" s="242">
        <f t="shared" si="337"/>
        <v>0</v>
      </c>
      <c r="EE338" s="243">
        <f t="shared" si="375"/>
        <v>0</v>
      </c>
      <c r="EF338" s="248"/>
      <c r="EG338" s="241">
        <f t="shared" si="300"/>
        <v>6.4599999999999991E-2</v>
      </c>
      <c r="EH338" s="241">
        <f t="shared" si="376"/>
        <v>5.3833333333333329E-3</v>
      </c>
      <c r="EI338" s="237">
        <v>286</v>
      </c>
      <c r="EJ338" s="242">
        <f t="shared" si="387"/>
        <v>0</v>
      </c>
      <c r="EK338" s="242">
        <f t="shared" si="388"/>
        <v>0</v>
      </c>
      <c r="EL338" s="242">
        <f t="shared" si="328"/>
        <v>0</v>
      </c>
      <c r="EM338" s="242">
        <f t="shared" si="338"/>
        <v>0</v>
      </c>
      <c r="EN338" s="243">
        <f t="shared" si="377"/>
        <v>0</v>
      </c>
      <c r="EO338" s="248"/>
      <c r="EP338" s="241">
        <f t="shared" si="301"/>
        <v>3.4599999999999999E-2</v>
      </c>
      <c r="EQ338" s="241">
        <f t="shared" si="378"/>
        <v>2.8833333333333332E-3</v>
      </c>
      <c r="ER338" s="237">
        <v>286</v>
      </c>
      <c r="ES338" s="242">
        <f t="shared" si="389"/>
        <v>0</v>
      </c>
      <c r="ET338" s="242">
        <f t="shared" si="390"/>
        <v>0</v>
      </c>
      <c r="EU338" s="242">
        <f t="shared" si="329"/>
        <v>0</v>
      </c>
      <c r="EV338" s="242">
        <f t="shared" si="339"/>
        <v>0</v>
      </c>
      <c r="EW338" s="243">
        <f t="shared" si="379"/>
        <v>0</v>
      </c>
    </row>
    <row r="339" spans="1:153" ht="14.25" customHeight="1" thickBot="1" x14ac:dyDescent="0.25">
      <c r="A339" s="3">
        <f t="shared" si="340"/>
        <v>8702</v>
      </c>
      <c r="B339" s="237">
        <v>287</v>
      </c>
      <c r="C339" s="238">
        <f t="shared" si="341"/>
        <v>-2.5578867401731015E-10</v>
      </c>
      <c r="D339" s="238">
        <f t="shared" si="302"/>
        <v>0</v>
      </c>
      <c r="E339" s="238">
        <f t="shared" si="303"/>
        <v>5.8973499842879689E-13</v>
      </c>
      <c r="F339" s="238">
        <f t="shared" si="304"/>
        <v>-5.8973499842879689E-13</v>
      </c>
      <c r="G339" s="239">
        <f t="shared" si="342"/>
        <v>603887.43406298594</v>
      </c>
      <c r="I339" s="240">
        <f>VLOOKUP(K339,[2]תחזיות!$B$4:$H$1000,5)</f>
        <v>1.2998279500000161E-2</v>
      </c>
      <c r="J339" s="134">
        <f t="shared" si="305"/>
        <v>1.0831899583333467E-3</v>
      </c>
      <c r="K339" s="237">
        <v>287</v>
      </c>
      <c r="L339" s="242">
        <f t="shared" si="343"/>
        <v>7.3584433493409574E-12</v>
      </c>
      <c r="M339" s="242">
        <f t="shared" si="330"/>
        <v>-6.3923051563978428E-14</v>
      </c>
      <c r="N339" s="242">
        <f t="shared" si="306"/>
        <v>-7.5335452128928519E-14</v>
      </c>
      <c r="O339" s="242">
        <f t="shared" si="307"/>
        <v>1.1412400564950088E-14</v>
      </c>
      <c r="P339" s="243">
        <f t="shared" si="344"/>
        <v>46694.445430845924</v>
      </c>
      <c r="Q339" s="244"/>
      <c r="R339" s="240">
        <f>VLOOKUP(T339,[2]תחזיות!$B$4:$H$1000,7)</f>
        <v>2.2097075150000273E-2</v>
      </c>
      <c r="S339" s="134">
        <f t="shared" si="308"/>
        <v>1.8414229291666894E-3</v>
      </c>
      <c r="T339" s="237">
        <v>287</v>
      </c>
      <c r="U339" s="242">
        <f t="shared" si="345"/>
        <v>0</v>
      </c>
      <c r="V339" s="242">
        <f t="shared" si="331"/>
        <v>0</v>
      </c>
      <c r="W339" s="242">
        <f t="shared" si="309"/>
        <v>0</v>
      </c>
      <c r="X339" s="242">
        <f t="shared" si="332"/>
        <v>0</v>
      </c>
      <c r="Y339" s="243">
        <f t="shared" si="346"/>
        <v>49536.076503111522</v>
      </c>
      <c r="Z339" s="245"/>
      <c r="AA339" s="240">
        <f>VLOOKUP(AC339,[2]תחזיות!$B$4:$H$1000,6)</f>
        <v>1.1816617727272872E-2</v>
      </c>
      <c r="AB339" s="134">
        <f t="shared" si="310"/>
        <v>9.8471814393940606E-4</v>
      </c>
      <c r="AC339" s="237">
        <v>287</v>
      </c>
      <c r="AD339" s="242">
        <f t="shared" si="347"/>
        <v>0</v>
      </c>
      <c r="AE339" s="242">
        <f t="shared" si="333"/>
        <v>0</v>
      </c>
      <c r="AF339" s="242">
        <f t="shared" si="311"/>
        <v>0</v>
      </c>
      <c r="AG339" s="242">
        <f t="shared" si="334"/>
        <v>0</v>
      </c>
      <c r="AH339" s="243">
        <f t="shared" si="348"/>
        <v>46342.141217469514</v>
      </c>
      <c r="AI339" s="245"/>
      <c r="AJ339" s="241">
        <f t="shared" si="297"/>
        <v>5.1319999999999998E-2</v>
      </c>
      <c r="AK339" s="241">
        <f t="shared" si="349"/>
        <v>4.2766666666666665E-3</v>
      </c>
      <c r="AL339" s="240">
        <f>VLOOKUP(AN339,[2]תחזיות!$B$4:$H$1000,5)</f>
        <v>1.2998279500000161E-2</v>
      </c>
      <c r="AM339" s="134">
        <f t="shared" si="335"/>
        <v>1.0831899583333467E-3</v>
      </c>
      <c r="AN339" s="237">
        <v>287</v>
      </c>
      <c r="AO339" s="242">
        <f t="shared" si="350"/>
        <v>0</v>
      </c>
      <c r="AP339" s="242">
        <f t="shared" si="380"/>
        <v>0</v>
      </c>
      <c r="AQ339" s="242">
        <f t="shared" si="312"/>
        <v>0</v>
      </c>
      <c r="AR339" s="242">
        <f t="shared" si="351"/>
        <v>0</v>
      </c>
      <c r="AS339" s="243">
        <f t="shared" si="352"/>
        <v>0</v>
      </c>
      <c r="AT339" s="244"/>
      <c r="AU339" s="241">
        <f t="shared" si="298"/>
        <v>5.7620000000000005E-2</v>
      </c>
      <c r="AV339" s="241">
        <f t="shared" si="353"/>
        <v>4.8016666666666668E-3</v>
      </c>
      <c r="AW339" s="240">
        <f>VLOOKUP(AY339,[2]תחזיות!$B$4:$H$1000,7)</f>
        <v>2.2097075150000273E-2</v>
      </c>
      <c r="AX339" s="134">
        <f t="shared" si="313"/>
        <v>1.8414229291666894E-3</v>
      </c>
      <c r="AY339" s="237">
        <v>287</v>
      </c>
      <c r="AZ339" s="242">
        <f t="shared" si="354"/>
        <v>0</v>
      </c>
      <c r="BA339" s="242">
        <f t="shared" si="381"/>
        <v>0</v>
      </c>
      <c r="BB339" s="242">
        <f t="shared" si="314"/>
        <v>0</v>
      </c>
      <c r="BC339" s="242">
        <f t="shared" si="355"/>
        <v>0</v>
      </c>
      <c r="BD339" s="243">
        <f t="shared" si="356"/>
        <v>0</v>
      </c>
      <c r="BE339" s="245"/>
      <c r="BF339" s="245"/>
      <c r="BG339" s="245"/>
      <c r="BH339" s="240">
        <f>VLOOKUP(BJ339,[2]תחזיות!$B$4:$H$1000,6)</f>
        <v>1.1816617727272872E-2</v>
      </c>
      <c r="BI339" s="134">
        <f t="shared" si="315"/>
        <v>9.8471814393940606E-4</v>
      </c>
      <c r="BJ339" s="237">
        <v>287</v>
      </c>
      <c r="BK339" s="242">
        <f t="shared" si="357"/>
        <v>0</v>
      </c>
      <c r="BL339" s="242">
        <f t="shared" si="382"/>
        <v>0</v>
      </c>
      <c r="BM339" s="242">
        <f t="shared" si="316"/>
        <v>0</v>
      </c>
      <c r="BN339" s="242">
        <f t="shared" si="336"/>
        <v>0</v>
      </c>
      <c r="BO339" s="243">
        <f t="shared" si="358"/>
        <v>0</v>
      </c>
      <c r="BP339" s="245"/>
      <c r="BQ339" s="246">
        <f>VLOOKUP(BT339,[2]תחזיות!$B$4:$E$1000,2)</f>
        <v>4.3075479999999972E-2</v>
      </c>
      <c r="BR339" s="134">
        <f t="shared" si="317"/>
        <v>3.1729566666666644E-3</v>
      </c>
      <c r="BS339" s="3">
        <f t="shared" si="359"/>
        <v>8702</v>
      </c>
      <c r="BT339" s="237">
        <v>287</v>
      </c>
      <c r="BU339" s="238">
        <f t="shared" si="360"/>
        <v>0</v>
      </c>
      <c r="BV339" s="238">
        <f t="shared" si="361"/>
        <v>0</v>
      </c>
      <c r="BW339" s="238">
        <f t="shared" si="318"/>
        <v>0</v>
      </c>
      <c r="BX339" s="238">
        <f t="shared" si="319"/>
        <v>0</v>
      </c>
      <c r="BY339" s="239">
        <f t="shared" si="362"/>
        <v>270766.58881793288</v>
      </c>
      <c r="CA339" s="246">
        <f>VLOOKUP(CD339,[2]תחזיות!$B$4:$E$1000,4)</f>
        <v>5.6859633599999966E-2</v>
      </c>
      <c r="CB339" s="134">
        <f t="shared" si="320"/>
        <v>4.3216361333333307E-3</v>
      </c>
      <c r="CC339" s="3">
        <f t="shared" si="363"/>
        <v>8702</v>
      </c>
      <c r="CD339" s="237">
        <v>287</v>
      </c>
      <c r="CE339" s="238">
        <f t="shared" si="364"/>
        <v>0</v>
      </c>
      <c r="CF339" s="238">
        <f t="shared" si="365"/>
        <v>0</v>
      </c>
      <c r="CG339" s="238">
        <f t="shared" si="321"/>
        <v>0</v>
      </c>
      <c r="CH339" s="238">
        <f t="shared" si="322"/>
        <v>0</v>
      </c>
      <c r="CI339" s="239">
        <f t="shared" si="366"/>
        <v>290809.78716721246</v>
      </c>
      <c r="CJ339" s="1"/>
      <c r="CK339" s="246">
        <f>VLOOKUP(CN339,[2]תחזיות!$B$4:$E$1000,3)</f>
        <v>3.7456939130434762E-2</v>
      </c>
      <c r="CL339" s="134">
        <f t="shared" si="323"/>
        <v>2.7047449275362304E-3</v>
      </c>
      <c r="CM339" s="3">
        <f t="shared" si="367"/>
        <v>8702</v>
      </c>
      <c r="CN339" s="237">
        <v>287</v>
      </c>
      <c r="CO339" s="238">
        <f t="shared" si="368"/>
        <v>0</v>
      </c>
      <c r="CP339" s="238">
        <f t="shared" si="383"/>
        <v>0</v>
      </c>
      <c r="CQ339" s="238">
        <f t="shared" si="324"/>
        <v>0</v>
      </c>
      <c r="CR339" s="238">
        <f t="shared" si="325"/>
        <v>0</v>
      </c>
      <c r="CS339" s="239">
        <f t="shared" si="369"/>
        <v>263979.45736549201</v>
      </c>
      <c r="CT339" s="1"/>
      <c r="CU339" s="237">
        <v>287</v>
      </c>
      <c r="CV339" s="238">
        <f t="shared" si="391"/>
        <v>-2.4843023066796921E-10</v>
      </c>
      <c r="CW339" s="238">
        <f t="shared" si="391"/>
        <v>-6.3923051563978428E-14</v>
      </c>
      <c r="CX339" s="238">
        <f t="shared" si="391"/>
        <v>5.143995462998684E-13</v>
      </c>
      <c r="CY339" s="238">
        <f t="shared" si="391"/>
        <v>-5.7832259786384685E-13</v>
      </c>
      <c r="CZ339" s="238">
        <f t="shared" si="391"/>
        <v>921348.46831176477</v>
      </c>
      <c r="DB339" s="237">
        <v>287</v>
      </c>
      <c r="DC339" s="238">
        <f t="shared" si="392"/>
        <v>-2.5578867401731015E-10</v>
      </c>
      <c r="DD339" s="238">
        <f t="shared" si="392"/>
        <v>0</v>
      </c>
      <c r="DE339" s="238">
        <f t="shared" si="392"/>
        <v>5.8973499842879689E-13</v>
      </c>
      <c r="DF339" s="238">
        <f t="shared" si="392"/>
        <v>-5.8973499842879689E-13</v>
      </c>
      <c r="DG339" s="238">
        <f t="shared" si="392"/>
        <v>944233.29773330991</v>
      </c>
      <c r="DH339" s="247"/>
      <c r="DI339" s="237">
        <v>287</v>
      </c>
      <c r="DJ339" s="238">
        <f t="shared" si="393"/>
        <v>-2.5578867401731015E-10</v>
      </c>
      <c r="DK339" s="238">
        <f t="shared" si="393"/>
        <v>0</v>
      </c>
      <c r="DL339" s="238">
        <f t="shared" si="393"/>
        <v>5.8973499842879689E-13</v>
      </c>
      <c r="DM339" s="238">
        <f t="shared" si="393"/>
        <v>-5.8973499842879689E-13</v>
      </c>
      <c r="DN339" s="238">
        <f t="shared" si="393"/>
        <v>914209.03264594742</v>
      </c>
      <c r="DP339" s="3">
        <f t="shared" si="370"/>
        <v>8702</v>
      </c>
      <c r="DQ339" s="237">
        <v>287</v>
      </c>
      <c r="DR339" s="238">
        <f t="shared" si="371"/>
        <v>0</v>
      </c>
      <c r="DS339" s="238">
        <f t="shared" si="372"/>
        <v>0</v>
      </c>
      <c r="DT339" s="238">
        <f t="shared" si="326"/>
        <v>0</v>
      </c>
      <c r="DU339" s="238">
        <f t="shared" si="373"/>
        <v>0</v>
      </c>
      <c r="DV339" s="239">
        <f t="shared" si="384"/>
        <v>0</v>
      </c>
      <c r="DX339" s="241">
        <f t="shared" si="299"/>
        <v>5.8599999999999999E-2</v>
      </c>
      <c r="DY339" s="241">
        <f t="shared" si="374"/>
        <v>4.8833333333333333E-3</v>
      </c>
      <c r="DZ339" s="237">
        <v>287</v>
      </c>
      <c r="EA339" s="242">
        <f t="shared" si="385"/>
        <v>0</v>
      </c>
      <c r="EB339" s="242">
        <f t="shared" si="386"/>
        <v>0</v>
      </c>
      <c r="EC339" s="242">
        <f t="shared" si="327"/>
        <v>0</v>
      </c>
      <c r="ED339" s="242">
        <f t="shared" si="337"/>
        <v>0</v>
      </c>
      <c r="EE339" s="243">
        <f t="shared" si="375"/>
        <v>0</v>
      </c>
      <c r="EF339" s="248"/>
      <c r="EG339" s="241">
        <f t="shared" si="300"/>
        <v>6.4599999999999991E-2</v>
      </c>
      <c r="EH339" s="241">
        <f t="shared" si="376"/>
        <v>5.3833333333333329E-3</v>
      </c>
      <c r="EI339" s="237">
        <v>287</v>
      </c>
      <c r="EJ339" s="242">
        <f t="shared" si="387"/>
        <v>0</v>
      </c>
      <c r="EK339" s="242">
        <f t="shared" si="388"/>
        <v>0</v>
      </c>
      <c r="EL339" s="242">
        <f t="shared" si="328"/>
        <v>0</v>
      </c>
      <c r="EM339" s="242">
        <f t="shared" si="338"/>
        <v>0</v>
      </c>
      <c r="EN339" s="243">
        <f t="shared" si="377"/>
        <v>0</v>
      </c>
      <c r="EO339" s="248"/>
      <c r="EP339" s="241">
        <f t="shared" si="301"/>
        <v>3.4599999999999999E-2</v>
      </c>
      <c r="EQ339" s="241">
        <f t="shared" si="378"/>
        <v>2.8833333333333332E-3</v>
      </c>
      <c r="ER339" s="237">
        <v>287</v>
      </c>
      <c r="ES339" s="242">
        <f t="shared" si="389"/>
        <v>0</v>
      </c>
      <c r="ET339" s="242">
        <f t="shared" si="390"/>
        <v>0</v>
      </c>
      <c r="EU339" s="242">
        <f t="shared" si="329"/>
        <v>0</v>
      </c>
      <c r="EV339" s="242">
        <f t="shared" si="339"/>
        <v>0</v>
      </c>
      <c r="EW339" s="243">
        <f t="shared" si="379"/>
        <v>0</v>
      </c>
    </row>
    <row r="340" spans="1:153" ht="14.25" customHeight="1" thickBot="1" x14ac:dyDescent="0.25">
      <c r="A340" s="3">
        <f t="shared" si="340"/>
        <v>8733</v>
      </c>
      <c r="B340" s="237">
        <v>288</v>
      </c>
      <c r="C340" s="238">
        <f t="shared" si="341"/>
        <v>-2.5637840901573892E-10</v>
      </c>
      <c r="D340" s="238">
        <f t="shared" si="302"/>
        <v>0</v>
      </c>
      <c r="E340" s="238">
        <f t="shared" si="303"/>
        <v>5.9109466523072992E-13</v>
      </c>
      <c r="F340" s="238">
        <f t="shared" si="304"/>
        <v>-5.9109466523072992E-13</v>
      </c>
      <c r="G340" s="239">
        <f t="shared" si="342"/>
        <v>603887.43406298594</v>
      </c>
      <c r="I340" s="240">
        <f>VLOOKUP(K340,[2]תחזיות!$B$4:$H$1000,5)</f>
        <v>1.2998298000000161E-2</v>
      </c>
      <c r="J340" s="134">
        <f t="shared" si="305"/>
        <v>1.0831915000000135E-3</v>
      </c>
      <c r="K340" s="237">
        <v>288</v>
      </c>
      <c r="L340" s="242">
        <f t="shared" si="343"/>
        <v>7.4418310074805184E-12</v>
      </c>
      <c r="M340" s="242">
        <f t="shared" si="330"/>
        <v>-6.3992292470086598E-14</v>
      </c>
      <c r="N340" s="242">
        <f t="shared" si="306"/>
        <v>-7.553402111594758E-14</v>
      </c>
      <c r="O340" s="242">
        <f t="shared" si="307"/>
        <v>1.1541728645860983E-14</v>
      </c>
      <c r="P340" s="243">
        <f t="shared" si="344"/>
        <v>46694.445430845924</v>
      </c>
      <c r="Q340" s="244"/>
      <c r="R340" s="240">
        <f>VLOOKUP(T340,[2]תחזיות!$B$4:$H$1000,7)</f>
        <v>2.2097106600000273E-2</v>
      </c>
      <c r="S340" s="134">
        <f t="shared" si="308"/>
        <v>1.8414255500000228E-3</v>
      </c>
      <c r="T340" s="237">
        <v>288</v>
      </c>
      <c r="U340" s="242">
        <f t="shared" si="345"/>
        <v>0</v>
      </c>
      <c r="V340" s="242">
        <f t="shared" si="331"/>
        <v>0</v>
      </c>
      <c r="W340" s="242">
        <f t="shared" si="309"/>
        <v>0</v>
      </c>
      <c r="X340" s="242">
        <f t="shared" si="332"/>
        <v>0</v>
      </c>
      <c r="Y340" s="243">
        <f t="shared" si="346"/>
        <v>49536.076503111522</v>
      </c>
      <c r="Z340" s="245"/>
      <c r="AA340" s="240">
        <f>VLOOKUP(AC340,[2]תחזיות!$B$4:$H$1000,6)</f>
        <v>1.1816634545454691E-2</v>
      </c>
      <c r="AB340" s="134">
        <f t="shared" si="310"/>
        <v>9.8471954545455761E-4</v>
      </c>
      <c r="AC340" s="237">
        <v>288</v>
      </c>
      <c r="AD340" s="242">
        <f t="shared" si="347"/>
        <v>0</v>
      </c>
      <c r="AE340" s="242">
        <f t="shared" si="333"/>
        <v>0</v>
      </c>
      <c r="AF340" s="242">
        <f t="shared" si="311"/>
        <v>0</v>
      </c>
      <c r="AG340" s="242">
        <f t="shared" si="334"/>
        <v>0</v>
      </c>
      <c r="AH340" s="243">
        <f t="shared" si="348"/>
        <v>46342.141217469514</v>
      </c>
      <c r="AI340" s="245"/>
      <c r="AJ340" s="241">
        <f t="shared" si="297"/>
        <v>5.1319999999999998E-2</v>
      </c>
      <c r="AK340" s="241">
        <f t="shared" si="349"/>
        <v>4.2766666666666665E-3</v>
      </c>
      <c r="AL340" s="240">
        <f>VLOOKUP(AN340,[2]תחזיות!$B$4:$H$1000,5)</f>
        <v>1.2998298000000161E-2</v>
      </c>
      <c r="AM340" s="134">
        <f t="shared" si="335"/>
        <v>1.0831915000000135E-3</v>
      </c>
      <c r="AN340" s="237">
        <v>288</v>
      </c>
      <c r="AO340" s="242">
        <f t="shared" si="350"/>
        <v>0</v>
      </c>
      <c r="AP340" s="242">
        <f t="shared" si="380"/>
        <v>0</v>
      </c>
      <c r="AQ340" s="242">
        <f t="shared" si="312"/>
        <v>0</v>
      </c>
      <c r="AR340" s="242">
        <f t="shared" si="351"/>
        <v>0</v>
      </c>
      <c r="AS340" s="243">
        <f t="shared" si="352"/>
        <v>0</v>
      </c>
      <c r="AT340" s="244"/>
      <c r="AU340" s="241">
        <f t="shared" si="298"/>
        <v>5.7620000000000005E-2</v>
      </c>
      <c r="AV340" s="241">
        <f t="shared" si="353"/>
        <v>4.8016666666666668E-3</v>
      </c>
      <c r="AW340" s="240">
        <f>VLOOKUP(AY340,[2]תחזיות!$B$4:$H$1000,7)</f>
        <v>2.2097106600000273E-2</v>
      </c>
      <c r="AX340" s="134">
        <f t="shared" si="313"/>
        <v>1.8414255500000228E-3</v>
      </c>
      <c r="AY340" s="237">
        <v>288</v>
      </c>
      <c r="AZ340" s="242">
        <f t="shared" si="354"/>
        <v>0</v>
      </c>
      <c r="BA340" s="242">
        <f t="shared" si="381"/>
        <v>0</v>
      </c>
      <c r="BB340" s="242">
        <f t="shared" si="314"/>
        <v>0</v>
      </c>
      <c r="BC340" s="242">
        <f t="shared" si="355"/>
        <v>0</v>
      </c>
      <c r="BD340" s="243">
        <f t="shared" si="356"/>
        <v>0</v>
      </c>
      <c r="BE340" s="245"/>
      <c r="BF340" s="245"/>
      <c r="BG340" s="245"/>
      <c r="BH340" s="240">
        <f>VLOOKUP(BJ340,[2]תחזיות!$B$4:$H$1000,6)</f>
        <v>1.1816634545454691E-2</v>
      </c>
      <c r="BI340" s="134">
        <f t="shared" si="315"/>
        <v>9.8471954545455761E-4</v>
      </c>
      <c r="BJ340" s="237">
        <v>288</v>
      </c>
      <c r="BK340" s="242">
        <f t="shared" si="357"/>
        <v>0</v>
      </c>
      <c r="BL340" s="242">
        <f t="shared" si="382"/>
        <v>0</v>
      </c>
      <c r="BM340" s="242">
        <f t="shared" si="316"/>
        <v>0</v>
      </c>
      <c r="BN340" s="242">
        <f t="shared" si="336"/>
        <v>0</v>
      </c>
      <c r="BO340" s="243">
        <f t="shared" si="358"/>
        <v>0</v>
      </c>
      <c r="BP340" s="245"/>
      <c r="BQ340" s="246">
        <f>VLOOKUP(BT340,[2]תחזיות!$B$4:$E$1000,2)</f>
        <v>4.3103779999999974E-2</v>
      </c>
      <c r="BR340" s="134">
        <f t="shared" si="317"/>
        <v>3.175314999999998E-3</v>
      </c>
      <c r="BS340" s="3">
        <f t="shared" si="359"/>
        <v>8733</v>
      </c>
      <c r="BT340" s="237">
        <v>288</v>
      </c>
      <c r="BU340" s="238">
        <f t="shared" si="360"/>
        <v>0</v>
      </c>
      <c r="BV340" s="238">
        <f t="shared" si="361"/>
        <v>0</v>
      </c>
      <c r="BW340" s="238">
        <f t="shared" si="318"/>
        <v>0</v>
      </c>
      <c r="BX340" s="238">
        <f t="shared" si="319"/>
        <v>0</v>
      </c>
      <c r="BY340" s="239">
        <f t="shared" si="362"/>
        <v>270766.58881793288</v>
      </c>
      <c r="CA340" s="246">
        <f>VLOOKUP(CD340,[2]תחזיות!$B$4:$E$1000,4)</f>
        <v>5.6896989599999968E-2</v>
      </c>
      <c r="CB340" s="134">
        <f t="shared" si="320"/>
        <v>4.3247491333333306E-3</v>
      </c>
      <c r="CC340" s="3">
        <f t="shared" si="363"/>
        <v>8733</v>
      </c>
      <c r="CD340" s="237">
        <v>288</v>
      </c>
      <c r="CE340" s="238">
        <f t="shared" si="364"/>
        <v>0</v>
      </c>
      <c r="CF340" s="238">
        <f t="shared" si="365"/>
        <v>0</v>
      </c>
      <c r="CG340" s="238">
        <f t="shared" si="321"/>
        <v>0</v>
      </c>
      <c r="CH340" s="238">
        <f t="shared" si="322"/>
        <v>0</v>
      </c>
      <c r="CI340" s="239">
        <f t="shared" si="366"/>
        <v>290809.78716721246</v>
      </c>
      <c r="CJ340" s="1"/>
      <c r="CK340" s="246">
        <f>VLOOKUP(CN340,[2]תחזיות!$B$4:$E$1000,3)</f>
        <v>3.7481547826086939E-2</v>
      </c>
      <c r="CL340" s="134">
        <f t="shared" si="323"/>
        <v>2.7067956521739118E-3</v>
      </c>
      <c r="CM340" s="3">
        <f t="shared" si="367"/>
        <v>8733</v>
      </c>
      <c r="CN340" s="237">
        <v>288</v>
      </c>
      <c r="CO340" s="238">
        <f t="shared" si="368"/>
        <v>0</v>
      </c>
      <c r="CP340" s="238">
        <f t="shared" si="383"/>
        <v>0</v>
      </c>
      <c r="CQ340" s="238">
        <f t="shared" si="324"/>
        <v>0</v>
      </c>
      <c r="CR340" s="238">
        <f t="shared" si="325"/>
        <v>0</v>
      </c>
      <c r="CS340" s="239">
        <f t="shared" si="369"/>
        <v>263979.45736549201</v>
      </c>
      <c r="CT340" s="1"/>
      <c r="CU340" s="237">
        <v>288</v>
      </c>
      <c r="CV340" s="238">
        <f t="shared" si="391"/>
        <v>-2.4893657800825841E-10</v>
      </c>
      <c r="CW340" s="238">
        <f t="shared" si="391"/>
        <v>-6.3992292470086598E-14</v>
      </c>
      <c r="CX340" s="238">
        <f t="shared" si="391"/>
        <v>5.1556064411478235E-13</v>
      </c>
      <c r="CY340" s="238">
        <f t="shared" si="391"/>
        <v>-5.7955293658486891E-13</v>
      </c>
      <c r="CZ340" s="238">
        <f t="shared" si="391"/>
        <v>921348.46831176477</v>
      </c>
      <c r="DB340" s="237">
        <v>288</v>
      </c>
      <c r="DC340" s="238">
        <f t="shared" si="392"/>
        <v>-2.5637840901573892E-10</v>
      </c>
      <c r="DD340" s="238">
        <f t="shared" si="392"/>
        <v>0</v>
      </c>
      <c r="DE340" s="238">
        <f t="shared" si="392"/>
        <v>5.9109466523072992E-13</v>
      </c>
      <c r="DF340" s="238">
        <f t="shared" si="392"/>
        <v>-5.9109466523072992E-13</v>
      </c>
      <c r="DG340" s="238">
        <f t="shared" si="392"/>
        <v>944233.29773330991</v>
      </c>
      <c r="DH340" s="247"/>
      <c r="DI340" s="237">
        <v>288</v>
      </c>
      <c r="DJ340" s="238">
        <f t="shared" si="393"/>
        <v>-2.5637840901573892E-10</v>
      </c>
      <c r="DK340" s="238">
        <f t="shared" si="393"/>
        <v>0</v>
      </c>
      <c r="DL340" s="238">
        <f t="shared" si="393"/>
        <v>5.9109466523072992E-13</v>
      </c>
      <c r="DM340" s="238">
        <f t="shared" si="393"/>
        <v>-5.9109466523072992E-13</v>
      </c>
      <c r="DN340" s="238">
        <f t="shared" si="393"/>
        <v>914209.03264594742</v>
      </c>
      <c r="DP340" s="3">
        <f t="shared" si="370"/>
        <v>8733</v>
      </c>
      <c r="DQ340" s="237">
        <v>288</v>
      </c>
      <c r="DR340" s="238">
        <f t="shared" si="371"/>
        <v>0</v>
      </c>
      <c r="DS340" s="238">
        <f t="shared" si="372"/>
        <v>0</v>
      </c>
      <c r="DT340" s="238">
        <f t="shared" si="326"/>
        <v>0</v>
      </c>
      <c r="DU340" s="238">
        <f t="shared" si="373"/>
        <v>0</v>
      </c>
      <c r="DV340" s="239">
        <f t="shared" si="384"/>
        <v>0</v>
      </c>
      <c r="DX340" s="241">
        <f t="shared" si="299"/>
        <v>5.8599999999999999E-2</v>
      </c>
      <c r="DY340" s="241">
        <f t="shared" si="374"/>
        <v>4.8833333333333333E-3</v>
      </c>
      <c r="DZ340" s="237">
        <v>288</v>
      </c>
      <c r="EA340" s="242">
        <f t="shared" si="385"/>
        <v>0</v>
      </c>
      <c r="EB340" s="242">
        <f t="shared" si="386"/>
        <v>0</v>
      </c>
      <c r="EC340" s="242">
        <f t="shared" si="327"/>
        <v>0</v>
      </c>
      <c r="ED340" s="242">
        <f t="shared" si="337"/>
        <v>0</v>
      </c>
      <c r="EE340" s="243">
        <f t="shared" si="375"/>
        <v>0</v>
      </c>
      <c r="EF340" s="248"/>
      <c r="EG340" s="241">
        <f t="shared" si="300"/>
        <v>6.4599999999999991E-2</v>
      </c>
      <c r="EH340" s="241">
        <f t="shared" si="376"/>
        <v>5.3833333333333329E-3</v>
      </c>
      <c r="EI340" s="237">
        <v>288</v>
      </c>
      <c r="EJ340" s="242">
        <f t="shared" si="387"/>
        <v>0</v>
      </c>
      <c r="EK340" s="242">
        <f t="shared" si="388"/>
        <v>0</v>
      </c>
      <c r="EL340" s="242">
        <f t="shared" si="328"/>
        <v>0</v>
      </c>
      <c r="EM340" s="242">
        <f t="shared" si="338"/>
        <v>0</v>
      </c>
      <c r="EN340" s="243">
        <f t="shared" si="377"/>
        <v>0</v>
      </c>
      <c r="EO340" s="248"/>
      <c r="EP340" s="241">
        <f t="shared" si="301"/>
        <v>3.4599999999999999E-2</v>
      </c>
      <c r="EQ340" s="241">
        <f t="shared" si="378"/>
        <v>2.8833333333333332E-3</v>
      </c>
      <c r="ER340" s="237">
        <v>288</v>
      </c>
      <c r="ES340" s="242">
        <f t="shared" si="389"/>
        <v>0</v>
      </c>
      <c r="ET340" s="242">
        <f t="shared" si="390"/>
        <v>0</v>
      </c>
      <c r="EU340" s="242">
        <f t="shared" si="329"/>
        <v>0</v>
      </c>
      <c r="EV340" s="242">
        <f t="shared" si="339"/>
        <v>0</v>
      </c>
      <c r="EW340" s="243">
        <f t="shared" si="379"/>
        <v>0</v>
      </c>
    </row>
    <row r="341" spans="1:153" ht="14.25" customHeight="1" thickBot="1" x14ac:dyDescent="0.25">
      <c r="A341" s="3">
        <f t="shared" si="340"/>
        <v>8763</v>
      </c>
      <c r="B341" s="237">
        <v>289</v>
      </c>
      <c r="C341" s="238">
        <f t="shared" si="341"/>
        <v>-2.5696950368096964E-10</v>
      </c>
      <c r="D341" s="238">
        <f t="shared" si="302"/>
        <v>0</v>
      </c>
      <c r="E341" s="238">
        <f t="shared" si="303"/>
        <v>5.9245746682001187E-13</v>
      </c>
      <c r="F341" s="238">
        <f t="shared" si="304"/>
        <v>-5.9245746682001187E-13</v>
      </c>
      <c r="G341" s="239">
        <f t="shared" si="342"/>
        <v>603887.43406298594</v>
      </c>
      <c r="I341" s="240">
        <f>VLOOKUP(K341,[2]תחזיות!$B$4:$H$1000,5)</f>
        <v>1.2998316500000162E-2</v>
      </c>
      <c r="J341" s="134">
        <f t="shared" si="305"/>
        <v>1.0831930416666802E-3</v>
      </c>
      <c r="K341" s="237">
        <v>289</v>
      </c>
      <c r="L341" s="242">
        <f t="shared" si="343"/>
        <v>7.5255077860871083E-12</v>
      </c>
      <c r="M341" s="242">
        <f t="shared" si="330"/>
        <v>-6.4061608476010492E-14</v>
      </c>
      <c r="N341" s="242">
        <f t="shared" si="306"/>
        <v>-7.5733113607210394E-14</v>
      </c>
      <c r="O341" s="242">
        <f t="shared" si="307"/>
        <v>1.1671505131199906E-14</v>
      </c>
      <c r="P341" s="243">
        <f t="shared" si="344"/>
        <v>46694.445430845924</v>
      </c>
      <c r="Q341" s="244"/>
      <c r="R341" s="240">
        <f>VLOOKUP(T341,[2]תחזיות!$B$4:$H$1000,7)</f>
        <v>2.2097138050000274E-2</v>
      </c>
      <c r="S341" s="134">
        <f t="shared" si="308"/>
        <v>1.8414281708333561E-3</v>
      </c>
      <c r="T341" s="237">
        <v>289</v>
      </c>
      <c r="U341" s="242">
        <f t="shared" si="345"/>
        <v>0</v>
      </c>
      <c r="V341" s="242">
        <f t="shared" si="331"/>
        <v>0</v>
      </c>
      <c r="W341" s="242">
        <f t="shared" si="309"/>
        <v>0</v>
      </c>
      <c r="X341" s="242">
        <f t="shared" si="332"/>
        <v>0</v>
      </c>
      <c r="Y341" s="243">
        <f t="shared" si="346"/>
        <v>49536.076503111522</v>
      </c>
      <c r="Z341" s="245"/>
      <c r="AA341" s="240">
        <f>VLOOKUP(AC341,[2]תחזיות!$B$4:$H$1000,6)</f>
        <v>1.1816651363636511E-2</v>
      </c>
      <c r="AB341" s="134">
        <f t="shared" si="310"/>
        <v>9.8472094696970915E-4</v>
      </c>
      <c r="AC341" s="237">
        <v>289</v>
      </c>
      <c r="AD341" s="242">
        <f t="shared" si="347"/>
        <v>0</v>
      </c>
      <c r="AE341" s="242">
        <f t="shared" si="333"/>
        <v>0</v>
      </c>
      <c r="AF341" s="242">
        <f t="shared" si="311"/>
        <v>0</v>
      </c>
      <c r="AG341" s="242">
        <f t="shared" si="334"/>
        <v>0</v>
      </c>
      <c r="AH341" s="243">
        <f t="shared" si="348"/>
        <v>46342.141217469514</v>
      </c>
      <c r="AI341" s="245"/>
      <c r="AJ341" s="241">
        <f t="shared" si="297"/>
        <v>5.1319999999999998E-2</v>
      </c>
      <c r="AK341" s="241">
        <f t="shared" si="349"/>
        <v>4.2766666666666665E-3</v>
      </c>
      <c r="AL341" s="240">
        <f>VLOOKUP(AN341,[2]תחזיות!$B$4:$H$1000,5)</f>
        <v>1.2998316500000162E-2</v>
      </c>
      <c r="AM341" s="134">
        <f t="shared" si="335"/>
        <v>1.0831930416666802E-3</v>
      </c>
      <c r="AN341" s="237">
        <v>289</v>
      </c>
      <c r="AO341" s="242">
        <f t="shared" si="350"/>
        <v>0</v>
      </c>
      <c r="AP341" s="242">
        <f t="shared" si="380"/>
        <v>0</v>
      </c>
      <c r="AQ341" s="242">
        <f t="shared" si="312"/>
        <v>0</v>
      </c>
      <c r="AR341" s="242">
        <f t="shared" si="351"/>
        <v>0</v>
      </c>
      <c r="AS341" s="243">
        <f t="shared" si="352"/>
        <v>0</v>
      </c>
      <c r="AT341" s="244"/>
      <c r="AU341" s="241">
        <f t="shared" si="298"/>
        <v>5.7620000000000005E-2</v>
      </c>
      <c r="AV341" s="241">
        <f t="shared" si="353"/>
        <v>4.8016666666666668E-3</v>
      </c>
      <c r="AW341" s="240">
        <f>VLOOKUP(AY341,[2]תחזיות!$B$4:$H$1000,7)</f>
        <v>2.2097138050000274E-2</v>
      </c>
      <c r="AX341" s="134">
        <f t="shared" si="313"/>
        <v>1.8414281708333561E-3</v>
      </c>
      <c r="AY341" s="237">
        <v>289</v>
      </c>
      <c r="AZ341" s="242">
        <f t="shared" si="354"/>
        <v>0</v>
      </c>
      <c r="BA341" s="242">
        <f t="shared" si="381"/>
        <v>0</v>
      </c>
      <c r="BB341" s="242">
        <f t="shared" si="314"/>
        <v>0</v>
      </c>
      <c r="BC341" s="242">
        <f t="shared" si="355"/>
        <v>0</v>
      </c>
      <c r="BD341" s="243">
        <f t="shared" si="356"/>
        <v>0</v>
      </c>
      <c r="BE341" s="245"/>
      <c r="BF341" s="245"/>
      <c r="BG341" s="245"/>
      <c r="BH341" s="240">
        <f>VLOOKUP(BJ341,[2]תחזיות!$B$4:$H$1000,6)</f>
        <v>1.1816651363636511E-2</v>
      </c>
      <c r="BI341" s="134">
        <f t="shared" si="315"/>
        <v>9.8472094696970915E-4</v>
      </c>
      <c r="BJ341" s="237">
        <v>289</v>
      </c>
      <c r="BK341" s="242">
        <f t="shared" si="357"/>
        <v>0</v>
      </c>
      <c r="BL341" s="242">
        <f t="shared" si="382"/>
        <v>0</v>
      </c>
      <c r="BM341" s="242">
        <f t="shared" si="316"/>
        <v>0</v>
      </c>
      <c r="BN341" s="242">
        <f t="shared" si="336"/>
        <v>0</v>
      </c>
      <c r="BO341" s="243">
        <f t="shared" si="358"/>
        <v>0</v>
      </c>
      <c r="BP341" s="245"/>
      <c r="BQ341" s="246">
        <f>VLOOKUP(BT341,[2]תחזיות!$B$4:$E$1000,2)</f>
        <v>4.3132079999999975E-2</v>
      </c>
      <c r="BR341" s="134">
        <f t="shared" si="317"/>
        <v>3.1776733333333316E-3</v>
      </c>
      <c r="BS341" s="3">
        <f t="shared" si="359"/>
        <v>8763</v>
      </c>
      <c r="BT341" s="237">
        <v>289</v>
      </c>
      <c r="BU341" s="238">
        <f t="shared" si="360"/>
        <v>0</v>
      </c>
      <c r="BV341" s="238">
        <f t="shared" si="361"/>
        <v>0</v>
      </c>
      <c r="BW341" s="238">
        <f t="shared" si="318"/>
        <v>0</v>
      </c>
      <c r="BX341" s="238">
        <f t="shared" si="319"/>
        <v>0</v>
      </c>
      <c r="BY341" s="239">
        <f t="shared" si="362"/>
        <v>270766.58881793288</v>
      </c>
      <c r="CA341" s="246">
        <f>VLOOKUP(CD341,[2]תחזיות!$B$4:$E$1000,4)</f>
        <v>5.6934345599999971E-2</v>
      </c>
      <c r="CB341" s="134">
        <f t="shared" si="320"/>
        <v>4.3278621333333314E-3</v>
      </c>
      <c r="CC341" s="3">
        <f t="shared" si="363"/>
        <v>8763</v>
      </c>
      <c r="CD341" s="237">
        <v>289</v>
      </c>
      <c r="CE341" s="238">
        <f t="shared" si="364"/>
        <v>0</v>
      </c>
      <c r="CF341" s="238">
        <f t="shared" si="365"/>
        <v>0</v>
      </c>
      <c r="CG341" s="238">
        <f t="shared" si="321"/>
        <v>0</v>
      </c>
      <c r="CH341" s="238">
        <f t="shared" si="322"/>
        <v>0</v>
      </c>
      <c r="CI341" s="239">
        <f t="shared" si="366"/>
        <v>290809.78716721246</v>
      </c>
      <c r="CJ341" s="1"/>
      <c r="CK341" s="246">
        <f>VLOOKUP(CN341,[2]תחזיות!$B$4:$E$1000,3)</f>
        <v>3.7506156521739109E-2</v>
      </c>
      <c r="CL341" s="134">
        <f t="shared" si="323"/>
        <v>2.7088463768115928E-3</v>
      </c>
      <c r="CM341" s="3">
        <f t="shared" si="367"/>
        <v>8763</v>
      </c>
      <c r="CN341" s="237">
        <v>289</v>
      </c>
      <c r="CO341" s="238">
        <f t="shared" si="368"/>
        <v>0</v>
      </c>
      <c r="CP341" s="238">
        <f t="shared" si="383"/>
        <v>0</v>
      </c>
      <c r="CQ341" s="238">
        <f t="shared" si="324"/>
        <v>0</v>
      </c>
      <c r="CR341" s="238">
        <f t="shared" si="325"/>
        <v>0</v>
      </c>
      <c r="CS341" s="239">
        <f t="shared" si="369"/>
        <v>263979.45736549201</v>
      </c>
      <c r="CT341" s="1"/>
      <c r="CU341" s="237">
        <v>289</v>
      </c>
      <c r="CV341" s="238">
        <f t="shared" si="391"/>
        <v>-2.4944399589488253E-10</v>
      </c>
      <c r="CW341" s="238">
        <f t="shared" si="391"/>
        <v>-6.4061608476010492E-14</v>
      </c>
      <c r="CX341" s="238">
        <f t="shared" si="391"/>
        <v>5.1672435321280144E-13</v>
      </c>
      <c r="CY341" s="238">
        <f t="shared" si="391"/>
        <v>-5.8078596168881197E-13</v>
      </c>
      <c r="CZ341" s="238">
        <f t="shared" si="391"/>
        <v>921348.46831176477</v>
      </c>
      <c r="DB341" s="237">
        <v>289</v>
      </c>
      <c r="DC341" s="238">
        <f t="shared" si="392"/>
        <v>-2.5696950368096964E-10</v>
      </c>
      <c r="DD341" s="238">
        <f t="shared" si="392"/>
        <v>0</v>
      </c>
      <c r="DE341" s="238">
        <f t="shared" si="392"/>
        <v>5.9245746682001187E-13</v>
      </c>
      <c r="DF341" s="238">
        <f t="shared" si="392"/>
        <v>-5.9245746682001187E-13</v>
      </c>
      <c r="DG341" s="238">
        <f t="shared" si="392"/>
        <v>944233.29773330991</v>
      </c>
      <c r="DH341" s="247"/>
      <c r="DI341" s="237">
        <v>289</v>
      </c>
      <c r="DJ341" s="238">
        <f t="shared" si="393"/>
        <v>-2.5696950368096964E-10</v>
      </c>
      <c r="DK341" s="238">
        <f t="shared" si="393"/>
        <v>0</v>
      </c>
      <c r="DL341" s="238">
        <f t="shared" si="393"/>
        <v>5.9245746682001187E-13</v>
      </c>
      <c r="DM341" s="238">
        <f t="shared" si="393"/>
        <v>-5.9245746682001187E-13</v>
      </c>
      <c r="DN341" s="238">
        <f t="shared" si="393"/>
        <v>914209.03264594742</v>
      </c>
      <c r="DP341" s="3">
        <f t="shared" si="370"/>
        <v>8763</v>
      </c>
      <c r="DQ341" s="237">
        <v>289</v>
      </c>
      <c r="DR341" s="238">
        <f t="shared" si="371"/>
        <v>0</v>
      </c>
      <c r="DS341" s="238">
        <f t="shared" si="372"/>
        <v>0</v>
      </c>
      <c r="DT341" s="238">
        <f t="shared" si="326"/>
        <v>0</v>
      </c>
      <c r="DU341" s="238">
        <f t="shared" si="373"/>
        <v>0</v>
      </c>
      <c r="DV341" s="239">
        <f t="shared" si="384"/>
        <v>0</v>
      </c>
      <c r="DX341" s="241">
        <f t="shared" si="299"/>
        <v>5.8599999999999999E-2</v>
      </c>
      <c r="DY341" s="241">
        <f t="shared" si="374"/>
        <v>4.8833333333333333E-3</v>
      </c>
      <c r="DZ341" s="237">
        <v>289</v>
      </c>
      <c r="EA341" s="242">
        <f t="shared" si="385"/>
        <v>0</v>
      </c>
      <c r="EB341" s="242">
        <f t="shared" si="386"/>
        <v>0</v>
      </c>
      <c r="EC341" s="242">
        <f t="shared" si="327"/>
        <v>0</v>
      </c>
      <c r="ED341" s="242">
        <f t="shared" si="337"/>
        <v>0</v>
      </c>
      <c r="EE341" s="243">
        <f t="shared" si="375"/>
        <v>0</v>
      </c>
      <c r="EF341" s="248"/>
      <c r="EG341" s="241">
        <f t="shared" si="300"/>
        <v>6.4599999999999991E-2</v>
      </c>
      <c r="EH341" s="241">
        <f t="shared" si="376"/>
        <v>5.3833333333333329E-3</v>
      </c>
      <c r="EI341" s="237">
        <v>289</v>
      </c>
      <c r="EJ341" s="242">
        <f t="shared" si="387"/>
        <v>0</v>
      </c>
      <c r="EK341" s="242">
        <f t="shared" si="388"/>
        <v>0</v>
      </c>
      <c r="EL341" s="242">
        <f t="shared" si="328"/>
        <v>0</v>
      </c>
      <c r="EM341" s="242">
        <f t="shared" si="338"/>
        <v>0</v>
      </c>
      <c r="EN341" s="243">
        <f t="shared" si="377"/>
        <v>0</v>
      </c>
      <c r="EO341" s="248"/>
      <c r="EP341" s="241">
        <f t="shared" si="301"/>
        <v>3.4599999999999999E-2</v>
      </c>
      <c r="EQ341" s="241">
        <f t="shared" si="378"/>
        <v>2.8833333333333332E-3</v>
      </c>
      <c r="ER341" s="237">
        <v>289</v>
      </c>
      <c r="ES341" s="242">
        <f t="shared" si="389"/>
        <v>0</v>
      </c>
      <c r="ET341" s="242">
        <f t="shared" si="390"/>
        <v>0</v>
      </c>
      <c r="EU341" s="242">
        <f t="shared" si="329"/>
        <v>0</v>
      </c>
      <c r="EV341" s="242">
        <f t="shared" si="339"/>
        <v>0</v>
      </c>
      <c r="EW341" s="243">
        <f t="shared" si="379"/>
        <v>0</v>
      </c>
    </row>
    <row r="342" spans="1:153" ht="14.25" customHeight="1" thickBot="1" x14ac:dyDescent="0.25">
      <c r="A342" s="3">
        <f t="shared" si="340"/>
        <v>8794</v>
      </c>
      <c r="B342" s="237">
        <v>290</v>
      </c>
      <c r="C342" s="238">
        <f t="shared" si="341"/>
        <v>-2.5756196114778965E-10</v>
      </c>
      <c r="D342" s="238">
        <f t="shared" si="302"/>
        <v>0</v>
      </c>
      <c r="E342" s="238">
        <f t="shared" si="303"/>
        <v>5.9382341042406912E-13</v>
      </c>
      <c r="F342" s="238">
        <f t="shared" si="304"/>
        <v>-5.9382341042406912E-13</v>
      </c>
      <c r="G342" s="239">
        <f t="shared" si="342"/>
        <v>603887.43406298594</v>
      </c>
      <c r="I342" s="240">
        <f>VLOOKUP(K342,[2]תחזיות!$B$4:$H$1000,5)</f>
        <v>1.2998335000000163E-2</v>
      </c>
      <c r="J342" s="134">
        <f t="shared" si="305"/>
        <v>1.0831945833333469E-3</v>
      </c>
      <c r="K342" s="237">
        <v>290</v>
      </c>
      <c r="L342" s="242">
        <f t="shared" si="343"/>
        <v>7.6094745226634794E-12</v>
      </c>
      <c r="M342" s="242">
        <f t="shared" si="330"/>
        <v>-6.413099966331131E-14</v>
      </c>
      <c r="N342" s="242">
        <f t="shared" si="306"/>
        <v>-7.5932730983182904E-14</v>
      </c>
      <c r="O342" s="242">
        <f t="shared" si="307"/>
        <v>1.1801731319871592E-14</v>
      </c>
      <c r="P342" s="243">
        <f t="shared" si="344"/>
        <v>46694.445430845924</v>
      </c>
      <c r="Q342" s="244"/>
      <c r="R342" s="240">
        <f>VLOOKUP(T342,[2]תחזיות!$B$4:$H$1000,7)</f>
        <v>2.2097169500000277E-2</v>
      </c>
      <c r="S342" s="134">
        <f t="shared" si="308"/>
        <v>1.8414307916666897E-3</v>
      </c>
      <c r="T342" s="237">
        <v>290</v>
      </c>
      <c r="U342" s="242">
        <f t="shared" si="345"/>
        <v>0</v>
      </c>
      <c r="V342" s="242">
        <f t="shared" si="331"/>
        <v>0</v>
      </c>
      <c r="W342" s="242">
        <f t="shared" si="309"/>
        <v>0</v>
      </c>
      <c r="X342" s="242">
        <f t="shared" si="332"/>
        <v>0</v>
      </c>
      <c r="Y342" s="243">
        <f t="shared" si="346"/>
        <v>49536.076503111522</v>
      </c>
      <c r="Z342" s="245"/>
      <c r="AA342" s="240">
        <f>VLOOKUP(AC342,[2]תחזיות!$B$4:$H$1000,6)</f>
        <v>1.1816668181818328E-2</v>
      </c>
      <c r="AB342" s="134">
        <f t="shared" si="310"/>
        <v>9.847223484848607E-4</v>
      </c>
      <c r="AC342" s="237">
        <v>290</v>
      </c>
      <c r="AD342" s="242">
        <f t="shared" si="347"/>
        <v>0</v>
      </c>
      <c r="AE342" s="242">
        <f t="shared" si="333"/>
        <v>0</v>
      </c>
      <c r="AF342" s="242">
        <f t="shared" si="311"/>
        <v>0</v>
      </c>
      <c r="AG342" s="242">
        <f t="shared" si="334"/>
        <v>0</v>
      </c>
      <c r="AH342" s="243">
        <f t="shared" si="348"/>
        <v>46342.141217469514</v>
      </c>
      <c r="AI342" s="245"/>
      <c r="AJ342" s="241">
        <f t="shared" si="297"/>
        <v>5.1319999999999998E-2</v>
      </c>
      <c r="AK342" s="241">
        <f t="shared" si="349"/>
        <v>4.2766666666666665E-3</v>
      </c>
      <c r="AL342" s="240">
        <f>VLOOKUP(AN342,[2]תחזיות!$B$4:$H$1000,5)</f>
        <v>1.2998335000000163E-2</v>
      </c>
      <c r="AM342" s="134">
        <f t="shared" si="335"/>
        <v>1.0831945833333469E-3</v>
      </c>
      <c r="AN342" s="237">
        <v>290</v>
      </c>
      <c r="AO342" s="242">
        <f t="shared" si="350"/>
        <v>0</v>
      </c>
      <c r="AP342" s="242">
        <f t="shared" si="380"/>
        <v>0</v>
      </c>
      <c r="AQ342" s="242">
        <f t="shared" si="312"/>
        <v>0</v>
      </c>
      <c r="AR342" s="242">
        <f t="shared" si="351"/>
        <v>0</v>
      </c>
      <c r="AS342" s="243">
        <f t="shared" si="352"/>
        <v>0</v>
      </c>
      <c r="AT342" s="244"/>
      <c r="AU342" s="241">
        <f t="shared" si="298"/>
        <v>5.7620000000000005E-2</v>
      </c>
      <c r="AV342" s="241">
        <f t="shared" si="353"/>
        <v>4.8016666666666668E-3</v>
      </c>
      <c r="AW342" s="240">
        <f>VLOOKUP(AY342,[2]תחזיות!$B$4:$H$1000,7)</f>
        <v>2.2097169500000277E-2</v>
      </c>
      <c r="AX342" s="134">
        <f t="shared" si="313"/>
        <v>1.8414307916666897E-3</v>
      </c>
      <c r="AY342" s="237">
        <v>290</v>
      </c>
      <c r="AZ342" s="242">
        <f t="shared" si="354"/>
        <v>0</v>
      </c>
      <c r="BA342" s="242">
        <f t="shared" si="381"/>
        <v>0</v>
      </c>
      <c r="BB342" s="242">
        <f t="shared" si="314"/>
        <v>0</v>
      </c>
      <c r="BC342" s="242">
        <f t="shared" si="355"/>
        <v>0</v>
      </c>
      <c r="BD342" s="243">
        <f t="shared" si="356"/>
        <v>0</v>
      </c>
      <c r="BE342" s="245"/>
      <c r="BF342" s="245"/>
      <c r="BG342" s="245"/>
      <c r="BH342" s="240">
        <f>VLOOKUP(BJ342,[2]תחזיות!$B$4:$H$1000,6)</f>
        <v>1.1816668181818328E-2</v>
      </c>
      <c r="BI342" s="134">
        <f t="shared" si="315"/>
        <v>9.847223484848607E-4</v>
      </c>
      <c r="BJ342" s="237">
        <v>290</v>
      </c>
      <c r="BK342" s="242">
        <f t="shared" si="357"/>
        <v>0</v>
      </c>
      <c r="BL342" s="242">
        <f t="shared" si="382"/>
        <v>0</v>
      </c>
      <c r="BM342" s="242">
        <f t="shared" si="316"/>
        <v>0</v>
      </c>
      <c r="BN342" s="242">
        <f t="shared" si="336"/>
        <v>0</v>
      </c>
      <c r="BO342" s="243">
        <f t="shared" si="358"/>
        <v>0</v>
      </c>
      <c r="BP342" s="245"/>
      <c r="BQ342" s="246">
        <f>VLOOKUP(BT342,[2]תחזיות!$B$4:$E$1000,2)</f>
        <v>4.3160379999999977E-2</v>
      </c>
      <c r="BR342" s="134">
        <f t="shared" si="317"/>
        <v>3.1800316666666648E-3</v>
      </c>
      <c r="BS342" s="3">
        <f t="shared" si="359"/>
        <v>8794</v>
      </c>
      <c r="BT342" s="237">
        <v>290</v>
      </c>
      <c r="BU342" s="238">
        <f t="shared" si="360"/>
        <v>0</v>
      </c>
      <c r="BV342" s="238">
        <f t="shared" si="361"/>
        <v>0</v>
      </c>
      <c r="BW342" s="238">
        <f t="shared" si="318"/>
        <v>0</v>
      </c>
      <c r="BX342" s="238">
        <f t="shared" si="319"/>
        <v>0</v>
      </c>
      <c r="BY342" s="239">
        <f t="shared" si="362"/>
        <v>270766.58881793288</v>
      </c>
      <c r="CA342" s="246">
        <f>VLOOKUP(CD342,[2]תחזיות!$B$4:$E$1000,4)</f>
        <v>5.6971701599999973E-2</v>
      </c>
      <c r="CB342" s="134">
        <f t="shared" si="320"/>
        <v>4.3309751333333313E-3</v>
      </c>
      <c r="CC342" s="3">
        <f t="shared" si="363"/>
        <v>8794</v>
      </c>
      <c r="CD342" s="237">
        <v>290</v>
      </c>
      <c r="CE342" s="238">
        <f t="shared" si="364"/>
        <v>0</v>
      </c>
      <c r="CF342" s="238">
        <f t="shared" si="365"/>
        <v>0</v>
      </c>
      <c r="CG342" s="238">
        <f t="shared" si="321"/>
        <v>0</v>
      </c>
      <c r="CH342" s="238">
        <f t="shared" si="322"/>
        <v>0</v>
      </c>
      <c r="CI342" s="239">
        <f t="shared" si="366"/>
        <v>290809.78716721246</v>
      </c>
      <c r="CJ342" s="1"/>
      <c r="CK342" s="246">
        <f>VLOOKUP(CN342,[2]תחזיות!$B$4:$E$1000,3)</f>
        <v>3.7530765217391286E-2</v>
      </c>
      <c r="CL342" s="134">
        <f t="shared" si="323"/>
        <v>2.7108971014492742E-3</v>
      </c>
      <c r="CM342" s="3">
        <f t="shared" si="367"/>
        <v>8794</v>
      </c>
      <c r="CN342" s="237">
        <v>290</v>
      </c>
      <c r="CO342" s="238">
        <f t="shared" si="368"/>
        <v>0</v>
      </c>
      <c r="CP342" s="238">
        <f t="shared" si="383"/>
        <v>0</v>
      </c>
      <c r="CQ342" s="238">
        <f t="shared" si="324"/>
        <v>0</v>
      </c>
      <c r="CR342" s="238">
        <f t="shared" si="325"/>
        <v>0</v>
      </c>
      <c r="CS342" s="239">
        <f t="shared" si="369"/>
        <v>263979.45736549201</v>
      </c>
      <c r="CT342" s="1"/>
      <c r="CU342" s="237">
        <v>290</v>
      </c>
      <c r="CV342" s="238">
        <f t="shared" si="391"/>
        <v>-2.4995248662512619E-10</v>
      </c>
      <c r="CW342" s="238">
        <f t="shared" si="391"/>
        <v>-6.413099966331131E-14</v>
      </c>
      <c r="CX342" s="238">
        <f t="shared" si="391"/>
        <v>5.1789067944088624E-13</v>
      </c>
      <c r="CY342" s="238">
        <f t="shared" si="391"/>
        <v>-5.820216791041975E-13</v>
      </c>
      <c r="CZ342" s="238">
        <f t="shared" si="391"/>
        <v>921348.46831176477</v>
      </c>
      <c r="DB342" s="237">
        <v>290</v>
      </c>
      <c r="DC342" s="238">
        <f t="shared" si="392"/>
        <v>-2.5756196114778965E-10</v>
      </c>
      <c r="DD342" s="238">
        <f t="shared" si="392"/>
        <v>0</v>
      </c>
      <c r="DE342" s="238">
        <f t="shared" si="392"/>
        <v>5.9382341042406912E-13</v>
      </c>
      <c r="DF342" s="238">
        <f t="shared" si="392"/>
        <v>-5.9382341042406912E-13</v>
      </c>
      <c r="DG342" s="238">
        <f t="shared" si="392"/>
        <v>944233.29773330991</v>
      </c>
      <c r="DH342" s="247"/>
      <c r="DI342" s="237">
        <v>290</v>
      </c>
      <c r="DJ342" s="238">
        <f t="shared" si="393"/>
        <v>-2.5756196114778965E-10</v>
      </c>
      <c r="DK342" s="238">
        <f t="shared" si="393"/>
        <v>0</v>
      </c>
      <c r="DL342" s="238">
        <f t="shared" si="393"/>
        <v>5.9382341042406912E-13</v>
      </c>
      <c r="DM342" s="238">
        <f t="shared" si="393"/>
        <v>-5.9382341042406912E-13</v>
      </c>
      <c r="DN342" s="238">
        <f t="shared" si="393"/>
        <v>914209.03264594742</v>
      </c>
      <c r="DP342" s="3">
        <f t="shared" si="370"/>
        <v>8794</v>
      </c>
      <c r="DQ342" s="237">
        <v>290</v>
      </c>
      <c r="DR342" s="238">
        <f t="shared" si="371"/>
        <v>0</v>
      </c>
      <c r="DS342" s="238">
        <f t="shared" si="372"/>
        <v>0</v>
      </c>
      <c r="DT342" s="238">
        <f t="shared" si="326"/>
        <v>0</v>
      </c>
      <c r="DU342" s="238">
        <f t="shared" si="373"/>
        <v>0</v>
      </c>
      <c r="DV342" s="239">
        <f t="shared" si="384"/>
        <v>0</v>
      </c>
      <c r="DX342" s="241">
        <f t="shared" si="299"/>
        <v>5.8599999999999999E-2</v>
      </c>
      <c r="DY342" s="241">
        <f t="shared" si="374"/>
        <v>4.8833333333333333E-3</v>
      </c>
      <c r="DZ342" s="237">
        <v>290</v>
      </c>
      <c r="EA342" s="242">
        <f t="shared" si="385"/>
        <v>0</v>
      </c>
      <c r="EB342" s="242">
        <f t="shared" si="386"/>
        <v>0</v>
      </c>
      <c r="EC342" s="242">
        <f t="shared" si="327"/>
        <v>0</v>
      </c>
      <c r="ED342" s="242">
        <f t="shared" si="337"/>
        <v>0</v>
      </c>
      <c r="EE342" s="243">
        <f t="shared" si="375"/>
        <v>0</v>
      </c>
      <c r="EF342" s="248"/>
      <c r="EG342" s="241">
        <f t="shared" si="300"/>
        <v>6.4599999999999991E-2</v>
      </c>
      <c r="EH342" s="241">
        <f t="shared" si="376"/>
        <v>5.3833333333333329E-3</v>
      </c>
      <c r="EI342" s="237">
        <v>290</v>
      </c>
      <c r="EJ342" s="242">
        <f t="shared" si="387"/>
        <v>0</v>
      </c>
      <c r="EK342" s="242">
        <f t="shared" si="388"/>
        <v>0</v>
      </c>
      <c r="EL342" s="242">
        <f t="shared" si="328"/>
        <v>0</v>
      </c>
      <c r="EM342" s="242">
        <f t="shared" si="338"/>
        <v>0</v>
      </c>
      <c r="EN342" s="243">
        <f t="shared" si="377"/>
        <v>0</v>
      </c>
      <c r="EO342" s="248"/>
      <c r="EP342" s="241">
        <f t="shared" si="301"/>
        <v>3.4599999999999999E-2</v>
      </c>
      <c r="EQ342" s="241">
        <f t="shared" si="378"/>
        <v>2.8833333333333332E-3</v>
      </c>
      <c r="ER342" s="237">
        <v>290</v>
      </c>
      <c r="ES342" s="242">
        <f t="shared" si="389"/>
        <v>0</v>
      </c>
      <c r="ET342" s="242">
        <f t="shared" si="390"/>
        <v>0</v>
      </c>
      <c r="EU342" s="242">
        <f t="shared" si="329"/>
        <v>0</v>
      </c>
      <c r="EV342" s="242">
        <f t="shared" si="339"/>
        <v>0</v>
      </c>
      <c r="EW342" s="243">
        <f t="shared" si="379"/>
        <v>0</v>
      </c>
    </row>
    <row r="343" spans="1:153" ht="14.25" customHeight="1" thickBot="1" x14ac:dyDescent="0.25">
      <c r="A343" s="3">
        <f t="shared" si="340"/>
        <v>8825</v>
      </c>
      <c r="B343" s="237">
        <v>291</v>
      </c>
      <c r="C343" s="238">
        <f t="shared" si="341"/>
        <v>-2.581557845582137E-10</v>
      </c>
      <c r="D343" s="238">
        <f t="shared" si="302"/>
        <v>0</v>
      </c>
      <c r="E343" s="238">
        <f t="shared" si="303"/>
        <v>5.9519250328699123E-13</v>
      </c>
      <c r="F343" s="238">
        <f t="shared" si="304"/>
        <v>-5.9519250328699123E-13</v>
      </c>
      <c r="G343" s="239">
        <f t="shared" si="342"/>
        <v>603887.43406298594</v>
      </c>
      <c r="I343" s="240">
        <f>VLOOKUP(K343,[2]תחזיות!$B$4:$H$1000,5)</f>
        <v>1.2998353500000163E-2</v>
      </c>
      <c r="J343" s="134">
        <f t="shared" si="305"/>
        <v>1.0831961250000136E-3</v>
      </c>
      <c r="K343" s="237">
        <v>291</v>
      </c>
      <c r="L343" s="242">
        <f t="shared" si="343"/>
        <v>7.6937320570028599E-12</v>
      </c>
      <c r="M343" s="242">
        <f t="shared" si="330"/>
        <v>-6.4200466113638996E-14</v>
      </c>
      <c r="N343" s="242">
        <f t="shared" si="306"/>
        <v>-7.613287462797213E-14</v>
      </c>
      <c r="O343" s="242">
        <f t="shared" si="307"/>
        <v>1.1932408514333132E-14</v>
      </c>
      <c r="P343" s="243">
        <f t="shared" si="344"/>
        <v>46694.445430845924</v>
      </c>
      <c r="Q343" s="244"/>
      <c r="R343" s="240">
        <f>VLOOKUP(T343,[2]תחזיות!$B$4:$H$1000,7)</f>
        <v>2.2097200950000277E-2</v>
      </c>
      <c r="S343" s="134">
        <f t="shared" si="308"/>
        <v>1.841433412500023E-3</v>
      </c>
      <c r="T343" s="237">
        <v>291</v>
      </c>
      <c r="U343" s="242">
        <f t="shared" si="345"/>
        <v>0</v>
      </c>
      <c r="V343" s="242">
        <f t="shared" si="331"/>
        <v>0</v>
      </c>
      <c r="W343" s="242">
        <f t="shared" si="309"/>
        <v>0</v>
      </c>
      <c r="X343" s="242">
        <f t="shared" si="332"/>
        <v>0</v>
      </c>
      <c r="Y343" s="243">
        <f t="shared" si="346"/>
        <v>49536.076503111522</v>
      </c>
      <c r="Z343" s="245"/>
      <c r="AA343" s="240">
        <f>VLOOKUP(AC343,[2]תחזיות!$B$4:$H$1000,6)</f>
        <v>1.1816685000000148E-2</v>
      </c>
      <c r="AB343" s="134">
        <f t="shared" si="310"/>
        <v>9.8472375000001225E-4</v>
      </c>
      <c r="AC343" s="237">
        <v>291</v>
      </c>
      <c r="AD343" s="242">
        <f t="shared" si="347"/>
        <v>0</v>
      </c>
      <c r="AE343" s="242">
        <f t="shared" si="333"/>
        <v>0</v>
      </c>
      <c r="AF343" s="242">
        <f t="shared" si="311"/>
        <v>0</v>
      </c>
      <c r="AG343" s="242">
        <f t="shared" si="334"/>
        <v>0</v>
      </c>
      <c r="AH343" s="243">
        <f t="shared" si="348"/>
        <v>46342.141217469514</v>
      </c>
      <c r="AI343" s="245"/>
      <c r="AJ343" s="241">
        <f t="shared" si="297"/>
        <v>5.1319999999999998E-2</v>
      </c>
      <c r="AK343" s="241">
        <f t="shared" si="349"/>
        <v>4.2766666666666665E-3</v>
      </c>
      <c r="AL343" s="240">
        <f>VLOOKUP(AN343,[2]תחזיות!$B$4:$H$1000,5)</f>
        <v>1.2998353500000163E-2</v>
      </c>
      <c r="AM343" s="134">
        <f t="shared" si="335"/>
        <v>1.0831961250000136E-3</v>
      </c>
      <c r="AN343" s="237">
        <v>291</v>
      </c>
      <c r="AO343" s="242">
        <f t="shared" si="350"/>
        <v>0</v>
      </c>
      <c r="AP343" s="242">
        <f t="shared" si="380"/>
        <v>0</v>
      </c>
      <c r="AQ343" s="242">
        <f t="shared" si="312"/>
        <v>0</v>
      </c>
      <c r="AR343" s="242">
        <f t="shared" si="351"/>
        <v>0</v>
      </c>
      <c r="AS343" s="243">
        <f t="shared" si="352"/>
        <v>0</v>
      </c>
      <c r="AT343" s="244"/>
      <c r="AU343" s="241">
        <f t="shared" si="298"/>
        <v>5.7620000000000005E-2</v>
      </c>
      <c r="AV343" s="241">
        <f t="shared" si="353"/>
        <v>4.8016666666666668E-3</v>
      </c>
      <c r="AW343" s="240">
        <f>VLOOKUP(AY343,[2]תחזיות!$B$4:$H$1000,7)</f>
        <v>2.2097200950000277E-2</v>
      </c>
      <c r="AX343" s="134">
        <f t="shared" si="313"/>
        <v>1.841433412500023E-3</v>
      </c>
      <c r="AY343" s="237">
        <v>291</v>
      </c>
      <c r="AZ343" s="242">
        <f t="shared" si="354"/>
        <v>0</v>
      </c>
      <c r="BA343" s="242">
        <f t="shared" si="381"/>
        <v>0</v>
      </c>
      <c r="BB343" s="242">
        <f t="shared" si="314"/>
        <v>0</v>
      </c>
      <c r="BC343" s="242">
        <f t="shared" si="355"/>
        <v>0</v>
      </c>
      <c r="BD343" s="243">
        <f t="shared" si="356"/>
        <v>0</v>
      </c>
      <c r="BE343" s="245"/>
      <c r="BF343" s="245"/>
      <c r="BG343" s="245"/>
      <c r="BH343" s="240">
        <f>VLOOKUP(BJ343,[2]תחזיות!$B$4:$H$1000,6)</f>
        <v>1.1816685000000148E-2</v>
      </c>
      <c r="BI343" s="134">
        <f t="shared" si="315"/>
        <v>9.8472375000001225E-4</v>
      </c>
      <c r="BJ343" s="237">
        <v>291</v>
      </c>
      <c r="BK343" s="242">
        <f t="shared" si="357"/>
        <v>0</v>
      </c>
      <c r="BL343" s="242">
        <f t="shared" si="382"/>
        <v>0</v>
      </c>
      <c r="BM343" s="242">
        <f t="shared" si="316"/>
        <v>0</v>
      </c>
      <c r="BN343" s="242">
        <f t="shared" si="336"/>
        <v>0</v>
      </c>
      <c r="BO343" s="243">
        <f t="shared" si="358"/>
        <v>0</v>
      </c>
      <c r="BP343" s="245"/>
      <c r="BQ343" s="246">
        <f>VLOOKUP(BT343,[2]תחזיות!$B$4:$E$1000,2)</f>
        <v>4.3188679999999979E-2</v>
      </c>
      <c r="BR343" s="134">
        <f t="shared" si="317"/>
        <v>3.1823899999999985E-3</v>
      </c>
      <c r="BS343" s="3">
        <f t="shared" si="359"/>
        <v>8825</v>
      </c>
      <c r="BT343" s="237">
        <v>291</v>
      </c>
      <c r="BU343" s="238">
        <f t="shared" si="360"/>
        <v>0</v>
      </c>
      <c r="BV343" s="238">
        <f t="shared" si="361"/>
        <v>0</v>
      </c>
      <c r="BW343" s="238">
        <f t="shared" si="318"/>
        <v>0</v>
      </c>
      <c r="BX343" s="238">
        <f t="shared" si="319"/>
        <v>0</v>
      </c>
      <c r="BY343" s="239">
        <f t="shared" si="362"/>
        <v>270766.58881793288</v>
      </c>
      <c r="CA343" s="246">
        <f>VLOOKUP(CD343,[2]תחזיות!$B$4:$E$1000,4)</f>
        <v>5.7009057599999975E-2</v>
      </c>
      <c r="CB343" s="134">
        <f t="shared" si="320"/>
        <v>4.3340881333333312E-3</v>
      </c>
      <c r="CC343" s="3">
        <f t="shared" si="363"/>
        <v>8825</v>
      </c>
      <c r="CD343" s="237">
        <v>291</v>
      </c>
      <c r="CE343" s="238">
        <f t="shared" si="364"/>
        <v>0</v>
      </c>
      <c r="CF343" s="238">
        <f t="shared" si="365"/>
        <v>0</v>
      </c>
      <c r="CG343" s="238">
        <f t="shared" si="321"/>
        <v>0</v>
      </c>
      <c r="CH343" s="238">
        <f t="shared" si="322"/>
        <v>0</v>
      </c>
      <c r="CI343" s="239">
        <f t="shared" si="366"/>
        <v>290809.78716721246</v>
      </c>
      <c r="CJ343" s="1"/>
      <c r="CK343" s="246">
        <f>VLOOKUP(CN343,[2]תחזיות!$B$4:$E$1000,3)</f>
        <v>3.7555373913043463E-2</v>
      </c>
      <c r="CL343" s="134">
        <f t="shared" si="323"/>
        <v>2.7129478260869556E-3</v>
      </c>
      <c r="CM343" s="3">
        <f t="shared" si="367"/>
        <v>8825</v>
      </c>
      <c r="CN343" s="237">
        <v>291</v>
      </c>
      <c r="CO343" s="238">
        <f t="shared" si="368"/>
        <v>0</v>
      </c>
      <c r="CP343" s="238">
        <f t="shared" si="383"/>
        <v>0</v>
      </c>
      <c r="CQ343" s="238">
        <f t="shared" si="324"/>
        <v>0</v>
      </c>
      <c r="CR343" s="238">
        <f t="shared" si="325"/>
        <v>0</v>
      </c>
      <c r="CS343" s="239">
        <f t="shared" si="369"/>
        <v>263979.45736549201</v>
      </c>
      <c r="CT343" s="1"/>
      <c r="CU343" s="237">
        <v>291</v>
      </c>
      <c r="CV343" s="238">
        <f t="shared" si="391"/>
        <v>-2.5046205250121086E-10</v>
      </c>
      <c r="CW343" s="238">
        <f t="shared" si="391"/>
        <v>-6.4200466113638996E-14</v>
      </c>
      <c r="CX343" s="238">
        <f t="shared" si="391"/>
        <v>5.190596286590191E-13</v>
      </c>
      <c r="CY343" s="238">
        <f t="shared" si="391"/>
        <v>-5.8326009477265811E-13</v>
      </c>
      <c r="CZ343" s="238">
        <f t="shared" si="391"/>
        <v>921348.46831176477</v>
      </c>
      <c r="DB343" s="237">
        <v>291</v>
      </c>
      <c r="DC343" s="238">
        <f t="shared" si="392"/>
        <v>-2.581557845582137E-10</v>
      </c>
      <c r="DD343" s="238">
        <f t="shared" si="392"/>
        <v>0</v>
      </c>
      <c r="DE343" s="238">
        <f t="shared" si="392"/>
        <v>5.9519250328699123E-13</v>
      </c>
      <c r="DF343" s="238">
        <f t="shared" si="392"/>
        <v>-5.9519250328699123E-13</v>
      </c>
      <c r="DG343" s="238">
        <f t="shared" si="392"/>
        <v>944233.29773330991</v>
      </c>
      <c r="DH343" s="247"/>
      <c r="DI343" s="237">
        <v>291</v>
      </c>
      <c r="DJ343" s="238">
        <f t="shared" si="393"/>
        <v>-2.581557845582137E-10</v>
      </c>
      <c r="DK343" s="238">
        <f t="shared" si="393"/>
        <v>0</v>
      </c>
      <c r="DL343" s="238">
        <f t="shared" si="393"/>
        <v>5.9519250328699123E-13</v>
      </c>
      <c r="DM343" s="238">
        <f t="shared" si="393"/>
        <v>-5.9519250328699123E-13</v>
      </c>
      <c r="DN343" s="238">
        <f t="shared" si="393"/>
        <v>914209.03264594742</v>
      </c>
      <c r="DP343" s="3">
        <f t="shared" si="370"/>
        <v>8825</v>
      </c>
      <c r="DQ343" s="237">
        <v>291</v>
      </c>
      <c r="DR343" s="238">
        <f t="shared" si="371"/>
        <v>0</v>
      </c>
      <c r="DS343" s="238">
        <f t="shared" si="372"/>
        <v>0</v>
      </c>
      <c r="DT343" s="238">
        <f t="shared" si="326"/>
        <v>0</v>
      </c>
      <c r="DU343" s="238">
        <f t="shared" si="373"/>
        <v>0</v>
      </c>
      <c r="DV343" s="239">
        <f t="shared" si="384"/>
        <v>0</v>
      </c>
      <c r="DX343" s="241">
        <f t="shared" si="299"/>
        <v>5.8599999999999999E-2</v>
      </c>
      <c r="DY343" s="241">
        <f t="shared" si="374"/>
        <v>4.8833333333333333E-3</v>
      </c>
      <c r="DZ343" s="237">
        <v>291</v>
      </c>
      <c r="EA343" s="242">
        <f t="shared" si="385"/>
        <v>0</v>
      </c>
      <c r="EB343" s="242">
        <f t="shared" si="386"/>
        <v>0</v>
      </c>
      <c r="EC343" s="242">
        <f t="shared" si="327"/>
        <v>0</v>
      </c>
      <c r="ED343" s="242">
        <f t="shared" si="337"/>
        <v>0</v>
      </c>
      <c r="EE343" s="243">
        <f t="shared" si="375"/>
        <v>0</v>
      </c>
      <c r="EF343" s="248"/>
      <c r="EG343" s="241">
        <f t="shared" si="300"/>
        <v>6.4599999999999991E-2</v>
      </c>
      <c r="EH343" s="241">
        <f t="shared" si="376"/>
        <v>5.3833333333333329E-3</v>
      </c>
      <c r="EI343" s="237">
        <v>291</v>
      </c>
      <c r="EJ343" s="242">
        <f t="shared" si="387"/>
        <v>0</v>
      </c>
      <c r="EK343" s="242">
        <f t="shared" si="388"/>
        <v>0</v>
      </c>
      <c r="EL343" s="242">
        <f t="shared" si="328"/>
        <v>0</v>
      </c>
      <c r="EM343" s="242">
        <f t="shared" si="338"/>
        <v>0</v>
      </c>
      <c r="EN343" s="243">
        <f t="shared" si="377"/>
        <v>0</v>
      </c>
      <c r="EO343" s="248"/>
      <c r="EP343" s="241">
        <f t="shared" si="301"/>
        <v>3.4599999999999999E-2</v>
      </c>
      <c r="EQ343" s="241">
        <f t="shared" si="378"/>
        <v>2.8833333333333332E-3</v>
      </c>
      <c r="ER343" s="237">
        <v>291</v>
      </c>
      <c r="ES343" s="242">
        <f t="shared" si="389"/>
        <v>0</v>
      </c>
      <c r="ET343" s="242">
        <f t="shared" si="390"/>
        <v>0</v>
      </c>
      <c r="EU343" s="242">
        <f t="shared" si="329"/>
        <v>0</v>
      </c>
      <c r="EV343" s="242">
        <f t="shared" si="339"/>
        <v>0</v>
      </c>
      <c r="EW343" s="243">
        <f t="shared" si="379"/>
        <v>0</v>
      </c>
    </row>
    <row r="344" spans="1:153" ht="14.25" customHeight="1" thickBot="1" x14ac:dyDescent="0.25">
      <c r="A344" s="3">
        <f t="shared" si="340"/>
        <v>8854</v>
      </c>
      <c r="B344" s="237">
        <v>292</v>
      </c>
      <c r="C344" s="238">
        <f t="shared" si="341"/>
        <v>-2.5875097706150067E-10</v>
      </c>
      <c r="D344" s="238">
        <f t="shared" si="302"/>
        <v>0</v>
      </c>
      <c r="E344" s="238">
        <f t="shared" si="303"/>
        <v>5.9656475266956947E-13</v>
      </c>
      <c r="F344" s="238">
        <f t="shared" si="304"/>
        <v>-5.9656475266956947E-13</v>
      </c>
      <c r="G344" s="239">
        <f t="shared" si="342"/>
        <v>603887.43406298594</v>
      </c>
      <c r="I344" s="240">
        <f>VLOOKUP(K344,[2]תחזיות!$B$4:$H$1000,5)</f>
        <v>1.2998372000000164E-2</v>
      </c>
      <c r="J344" s="134">
        <f t="shared" si="305"/>
        <v>1.0831976666666803E-3</v>
      </c>
      <c r="K344" s="237">
        <v>292</v>
      </c>
      <c r="L344" s="242">
        <f t="shared" si="343"/>
        <v>7.7782812311950902E-12</v>
      </c>
      <c r="M344" s="242">
        <f t="shared" si="330"/>
        <v>-6.4270007908732213E-14</v>
      </c>
      <c r="N344" s="242">
        <f t="shared" si="306"/>
        <v>-7.6333545929335702E-14</v>
      </c>
      <c r="O344" s="242">
        <f t="shared" si="307"/>
        <v>1.206353802060349E-14</v>
      </c>
      <c r="P344" s="243">
        <f t="shared" si="344"/>
        <v>46694.445430845924</v>
      </c>
      <c r="Q344" s="244"/>
      <c r="R344" s="240">
        <f>VLOOKUP(T344,[2]תחזיות!$B$4:$H$1000,7)</f>
        <v>2.2097232400000277E-2</v>
      </c>
      <c r="S344" s="134">
        <f t="shared" si="308"/>
        <v>1.8414360333333564E-3</v>
      </c>
      <c r="T344" s="237">
        <v>292</v>
      </c>
      <c r="U344" s="242">
        <f t="shared" si="345"/>
        <v>0</v>
      </c>
      <c r="V344" s="242">
        <f t="shared" si="331"/>
        <v>0</v>
      </c>
      <c r="W344" s="242">
        <f t="shared" si="309"/>
        <v>0</v>
      </c>
      <c r="X344" s="242">
        <f t="shared" si="332"/>
        <v>0</v>
      </c>
      <c r="Y344" s="243">
        <f t="shared" si="346"/>
        <v>49536.076503111522</v>
      </c>
      <c r="Z344" s="245"/>
      <c r="AA344" s="240">
        <f>VLOOKUP(AC344,[2]תחזיות!$B$4:$H$1000,6)</f>
        <v>1.1816701818181967E-2</v>
      </c>
      <c r="AB344" s="134">
        <f t="shared" si="310"/>
        <v>9.8472515151516401E-4</v>
      </c>
      <c r="AC344" s="237">
        <v>292</v>
      </c>
      <c r="AD344" s="242">
        <f t="shared" si="347"/>
        <v>0</v>
      </c>
      <c r="AE344" s="242">
        <f t="shared" si="333"/>
        <v>0</v>
      </c>
      <c r="AF344" s="242">
        <f t="shared" si="311"/>
        <v>0</v>
      </c>
      <c r="AG344" s="242">
        <f t="shared" si="334"/>
        <v>0</v>
      </c>
      <c r="AH344" s="243">
        <f t="shared" si="348"/>
        <v>46342.141217469514</v>
      </c>
      <c r="AI344" s="245"/>
      <c r="AJ344" s="241">
        <f t="shared" si="297"/>
        <v>5.1319999999999998E-2</v>
      </c>
      <c r="AK344" s="241">
        <f t="shared" si="349"/>
        <v>4.2766666666666665E-3</v>
      </c>
      <c r="AL344" s="240">
        <f>VLOOKUP(AN344,[2]תחזיות!$B$4:$H$1000,5)</f>
        <v>1.2998372000000164E-2</v>
      </c>
      <c r="AM344" s="134">
        <f t="shared" si="335"/>
        <v>1.0831976666666803E-3</v>
      </c>
      <c r="AN344" s="237">
        <v>292</v>
      </c>
      <c r="AO344" s="242">
        <f t="shared" si="350"/>
        <v>0</v>
      </c>
      <c r="AP344" s="242">
        <f t="shared" si="380"/>
        <v>0</v>
      </c>
      <c r="AQ344" s="242">
        <f t="shared" si="312"/>
        <v>0</v>
      </c>
      <c r="AR344" s="242">
        <f t="shared" si="351"/>
        <v>0</v>
      </c>
      <c r="AS344" s="243">
        <f t="shared" si="352"/>
        <v>0</v>
      </c>
      <c r="AT344" s="244"/>
      <c r="AU344" s="241">
        <f t="shared" si="298"/>
        <v>5.7620000000000005E-2</v>
      </c>
      <c r="AV344" s="241">
        <f t="shared" si="353"/>
        <v>4.8016666666666668E-3</v>
      </c>
      <c r="AW344" s="240">
        <f>VLOOKUP(AY344,[2]תחזיות!$B$4:$H$1000,7)</f>
        <v>2.2097232400000277E-2</v>
      </c>
      <c r="AX344" s="134">
        <f t="shared" si="313"/>
        <v>1.8414360333333564E-3</v>
      </c>
      <c r="AY344" s="237">
        <v>292</v>
      </c>
      <c r="AZ344" s="242">
        <f t="shared" si="354"/>
        <v>0</v>
      </c>
      <c r="BA344" s="242">
        <f t="shared" si="381"/>
        <v>0</v>
      </c>
      <c r="BB344" s="242">
        <f t="shared" si="314"/>
        <v>0</v>
      </c>
      <c r="BC344" s="242">
        <f t="shared" si="355"/>
        <v>0</v>
      </c>
      <c r="BD344" s="243">
        <f t="shared" si="356"/>
        <v>0</v>
      </c>
      <c r="BE344" s="245"/>
      <c r="BF344" s="245"/>
      <c r="BG344" s="245"/>
      <c r="BH344" s="240">
        <f>VLOOKUP(BJ344,[2]תחזיות!$B$4:$H$1000,6)</f>
        <v>1.1816701818181967E-2</v>
      </c>
      <c r="BI344" s="134">
        <f t="shared" si="315"/>
        <v>9.8472515151516401E-4</v>
      </c>
      <c r="BJ344" s="237">
        <v>292</v>
      </c>
      <c r="BK344" s="242">
        <f t="shared" si="357"/>
        <v>0</v>
      </c>
      <c r="BL344" s="242">
        <f t="shared" si="382"/>
        <v>0</v>
      </c>
      <c r="BM344" s="242">
        <f t="shared" si="316"/>
        <v>0</v>
      </c>
      <c r="BN344" s="242">
        <f t="shared" si="336"/>
        <v>0</v>
      </c>
      <c r="BO344" s="243">
        <f t="shared" si="358"/>
        <v>0</v>
      </c>
      <c r="BP344" s="245"/>
      <c r="BQ344" s="246">
        <f>VLOOKUP(BT344,[2]תחזיות!$B$4:$E$1000,2)</f>
        <v>4.3216979999999981E-2</v>
      </c>
      <c r="BR344" s="134">
        <f t="shared" si="317"/>
        <v>3.1847483333333321E-3</v>
      </c>
      <c r="BS344" s="3">
        <f t="shared" si="359"/>
        <v>8854</v>
      </c>
      <c r="BT344" s="237">
        <v>292</v>
      </c>
      <c r="BU344" s="238">
        <f t="shared" si="360"/>
        <v>0</v>
      </c>
      <c r="BV344" s="238">
        <f t="shared" si="361"/>
        <v>0</v>
      </c>
      <c r="BW344" s="238">
        <f t="shared" si="318"/>
        <v>0</v>
      </c>
      <c r="BX344" s="238">
        <f t="shared" si="319"/>
        <v>0</v>
      </c>
      <c r="BY344" s="239">
        <f t="shared" si="362"/>
        <v>270766.58881793288</v>
      </c>
      <c r="CA344" s="246">
        <f>VLOOKUP(CD344,[2]תחזיות!$B$4:$E$1000,4)</f>
        <v>5.7046413599999977E-2</v>
      </c>
      <c r="CB344" s="134">
        <f t="shared" si="320"/>
        <v>4.337201133333332E-3</v>
      </c>
      <c r="CC344" s="3">
        <f t="shared" si="363"/>
        <v>8854</v>
      </c>
      <c r="CD344" s="237">
        <v>292</v>
      </c>
      <c r="CE344" s="238">
        <f t="shared" si="364"/>
        <v>0</v>
      </c>
      <c r="CF344" s="238">
        <f t="shared" si="365"/>
        <v>0</v>
      </c>
      <c r="CG344" s="238">
        <f t="shared" si="321"/>
        <v>0</v>
      </c>
      <c r="CH344" s="238">
        <f t="shared" si="322"/>
        <v>0</v>
      </c>
      <c r="CI344" s="239">
        <f t="shared" si="366"/>
        <v>290809.78716721246</v>
      </c>
      <c r="CJ344" s="1"/>
      <c r="CK344" s="246">
        <f>VLOOKUP(CN344,[2]תחזיות!$B$4:$E$1000,3)</f>
        <v>3.757998260869564E-2</v>
      </c>
      <c r="CL344" s="134">
        <f t="shared" si="323"/>
        <v>2.7149985507246371E-3</v>
      </c>
      <c r="CM344" s="3">
        <f t="shared" si="367"/>
        <v>8854</v>
      </c>
      <c r="CN344" s="237">
        <v>292</v>
      </c>
      <c r="CO344" s="238">
        <f t="shared" si="368"/>
        <v>0</v>
      </c>
      <c r="CP344" s="238">
        <f t="shared" si="383"/>
        <v>0</v>
      </c>
      <c r="CQ344" s="238">
        <f t="shared" si="324"/>
        <v>0</v>
      </c>
      <c r="CR344" s="238">
        <f t="shared" si="325"/>
        <v>0</v>
      </c>
      <c r="CS344" s="239">
        <f t="shared" si="369"/>
        <v>263979.45736549201</v>
      </c>
      <c r="CT344" s="1"/>
      <c r="CU344" s="237">
        <v>292</v>
      </c>
      <c r="CV344" s="238">
        <f t="shared" si="391"/>
        <v>-2.5097269583030557E-10</v>
      </c>
      <c r="CW344" s="238">
        <f t="shared" si="391"/>
        <v>-6.4270007908732213E-14</v>
      </c>
      <c r="CX344" s="238">
        <f t="shared" si="391"/>
        <v>5.2023120674023375E-13</v>
      </c>
      <c r="CY344" s="238">
        <f t="shared" si="391"/>
        <v>-5.8450121464896603E-13</v>
      </c>
      <c r="CZ344" s="238">
        <f t="shared" si="391"/>
        <v>921348.46831176477</v>
      </c>
      <c r="DB344" s="237">
        <v>292</v>
      </c>
      <c r="DC344" s="238">
        <f t="shared" si="392"/>
        <v>-2.5875097706150067E-10</v>
      </c>
      <c r="DD344" s="238">
        <f t="shared" si="392"/>
        <v>0</v>
      </c>
      <c r="DE344" s="238">
        <f t="shared" si="392"/>
        <v>5.9656475266956947E-13</v>
      </c>
      <c r="DF344" s="238">
        <f t="shared" si="392"/>
        <v>-5.9656475266956947E-13</v>
      </c>
      <c r="DG344" s="238">
        <f t="shared" si="392"/>
        <v>944233.29773330991</v>
      </c>
      <c r="DH344" s="247"/>
      <c r="DI344" s="237">
        <v>292</v>
      </c>
      <c r="DJ344" s="238">
        <f t="shared" si="393"/>
        <v>-2.5875097706150067E-10</v>
      </c>
      <c r="DK344" s="238">
        <f t="shared" si="393"/>
        <v>0</v>
      </c>
      <c r="DL344" s="238">
        <f t="shared" si="393"/>
        <v>5.9656475266956947E-13</v>
      </c>
      <c r="DM344" s="238">
        <f t="shared" si="393"/>
        <v>-5.9656475266956947E-13</v>
      </c>
      <c r="DN344" s="238">
        <f t="shared" si="393"/>
        <v>914209.03264594742</v>
      </c>
      <c r="DP344" s="3">
        <f t="shared" si="370"/>
        <v>8854</v>
      </c>
      <c r="DQ344" s="237">
        <v>292</v>
      </c>
      <c r="DR344" s="238">
        <f t="shared" si="371"/>
        <v>0</v>
      </c>
      <c r="DS344" s="238">
        <f t="shared" si="372"/>
        <v>0</v>
      </c>
      <c r="DT344" s="238">
        <f t="shared" si="326"/>
        <v>0</v>
      </c>
      <c r="DU344" s="238">
        <f t="shared" si="373"/>
        <v>0</v>
      </c>
      <c r="DV344" s="239">
        <f t="shared" si="384"/>
        <v>0</v>
      </c>
      <c r="DX344" s="241">
        <f t="shared" si="299"/>
        <v>5.8599999999999999E-2</v>
      </c>
      <c r="DY344" s="241">
        <f t="shared" si="374"/>
        <v>4.8833333333333333E-3</v>
      </c>
      <c r="DZ344" s="237">
        <v>292</v>
      </c>
      <c r="EA344" s="242">
        <f t="shared" si="385"/>
        <v>0</v>
      </c>
      <c r="EB344" s="242">
        <f t="shared" si="386"/>
        <v>0</v>
      </c>
      <c r="EC344" s="242">
        <f t="shared" si="327"/>
        <v>0</v>
      </c>
      <c r="ED344" s="242">
        <f t="shared" si="337"/>
        <v>0</v>
      </c>
      <c r="EE344" s="243">
        <f t="shared" si="375"/>
        <v>0</v>
      </c>
      <c r="EF344" s="248"/>
      <c r="EG344" s="241">
        <f t="shared" si="300"/>
        <v>6.4599999999999991E-2</v>
      </c>
      <c r="EH344" s="241">
        <f t="shared" si="376"/>
        <v>5.3833333333333329E-3</v>
      </c>
      <c r="EI344" s="237">
        <v>292</v>
      </c>
      <c r="EJ344" s="242">
        <f t="shared" si="387"/>
        <v>0</v>
      </c>
      <c r="EK344" s="242">
        <f t="shared" si="388"/>
        <v>0</v>
      </c>
      <c r="EL344" s="242">
        <f t="shared" si="328"/>
        <v>0</v>
      </c>
      <c r="EM344" s="242">
        <f t="shared" si="338"/>
        <v>0</v>
      </c>
      <c r="EN344" s="243">
        <f t="shared" si="377"/>
        <v>0</v>
      </c>
      <c r="EO344" s="248"/>
      <c r="EP344" s="241">
        <f t="shared" si="301"/>
        <v>3.4599999999999999E-2</v>
      </c>
      <c r="EQ344" s="241">
        <f t="shared" si="378"/>
        <v>2.8833333333333332E-3</v>
      </c>
      <c r="ER344" s="237">
        <v>292</v>
      </c>
      <c r="ES344" s="242">
        <f t="shared" si="389"/>
        <v>0</v>
      </c>
      <c r="ET344" s="242">
        <f t="shared" si="390"/>
        <v>0</v>
      </c>
      <c r="EU344" s="242">
        <f t="shared" si="329"/>
        <v>0</v>
      </c>
      <c r="EV344" s="242">
        <f t="shared" si="339"/>
        <v>0</v>
      </c>
      <c r="EW344" s="243">
        <f t="shared" si="379"/>
        <v>0</v>
      </c>
    </row>
    <row r="345" spans="1:153" ht="14.25" customHeight="1" thickBot="1" x14ac:dyDescent="0.25">
      <c r="A345" s="3">
        <f t="shared" si="340"/>
        <v>8885</v>
      </c>
      <c r="B345" s="237">
        <v>293</v>
      </c>
      <c r="C345" s="238">
        <f t="shared" si="341"/>
        <v>-2.5934754181417023E-10</v>
      </c>
      <c r="D345" s="238">
        <f t="shared" si="302"/>
        <v>0</v>
      </c>
      <c r="E345" s="238">
        <f t="shared" si="303"/>
        <v>5.9794016584933545E-13</v>
      </c>
      <c r="F345" s="238">
        <f t="shared" si="304"/>
        <v>-5.9794016584933545E-13</v>
      </c>
      <c r="G345" s="239">
        <f t="shared" si="342"/>
        <v>603887.43406298594</v>
      </c>
      <c r="I345" s="240">
        <f>VLOOKUP(K345,[2]תחזיות!$B$4:$H$1000,5)</f>
        <v>1.2998390500000165E-2</v>
      </c>
      <c r="J345" s="134">
        <f t="shared" si="305"/>
        <v>1.0831992083333471E-3</v>
      </c>
      <c r="K345" s="237">
        <v>293</v>
      </c>
      <c r="L345" s="242">
        <f t="shared" si="343"/>
        <v>7.8631228896327699E-12</v>
      </c>
      <c r="M345" s="242">
        <f t="shared" si="330"/>
        <v>-6.4339625130418516E-14</v>
      </c>
      <c r="N345" s="242">
        <f t="shared" si="306"/>
        <v>-7.6534746278691552E-14</v>
      </c>
      <c r="O345" s="242">
        <f t="shared" si="307"/>
        <v>1.2195121148273039E-14</v>
      </c>
      <c r="P345" s="243">
        <f t="shared" si="344"/>
        <v>46694.445430845924</v>
      </c>
      <c r="Q345" s="244"/>
      <c r="R345" s="240">
        <f>VLOOKUP(T345,[2]תחזיות!$B$4:$H$1000,7)</f>
        <v>2.2097263850000281E-2</v>
      </c>
      <c r="S345" s="134">
        <f t="shared" si="308"/>
        <v>1.8414386541666901E-3</v>
      </c>
      <c r="T345" s="237">
        <v>293</v>
      </c>
      <c r="U345" s="242">
        <f t="shared" si="345"/>
        <v>0</v>
      </c>
      <c r="V345" s="242">
        <f t="shared" si="331"/>
        <v>0</v>
      </c>
      <c r="W345" s="242">
        <f t="shared" si="309"/>
        <v>0</v>
      </c>
      <c r="X345" s="242">
        <f t="shared" si="332"/>
        <v>0</v>
      </c>
      <c r="Y345" s="243">
        <f t="shared" si="346"/>
        <v>49536.076503111522</v>
      </c>
      <c r="Z345" s="245"/>
      <c r="AA345" s="240">
        <f>VLOOKUP(AC345,[2]תחזיות!$B$4:$H$1000,6)</f>
        <v>1.1816718636363785E-2</v>
      </c>
      <c r="AB345" s="134">
        <f t="shared" si="310"/>
        <v>9.8472655303031534E-4</v>
      </c>
      <c r="AC345" s="237">
        <v>293</v>
      </c>
      <c r="AD345" s="242">
        <f t="shared" si="347"/>
        <v>0</v>
      </c>
      <c r="AE345" s="242">
        <f t="shared" si="333"/>
        <v>0</v>
      </c>
      <c r="AF345" s="242">
        <f t="shared" si="311"/>
        <v>0</v>
      </c>
      <c r="AG345" s="242">
        <f t="shared" si="334"/>
        <v>0</v>
      </c>
      <c r="AH345" s="243">
        <f t="shared" si="348"/>
        <v>46342.141217469514</v>
      </c>
      <c r="AI345" s="245"/>
      <c r="AJ345" s="241">
        <f t="shared" si="297"/>
        <v>5.1319999999999998E-2</v>
      </c>
      <c r="AK345" s="241">
        <f t="shared" si="349"/>
        <v>4.2766666666666665E-3</v>
      </c>
      <c r="AL345" s="240">
        <f>VLOOKUP(AN345,[2]תחזיות!$B$4:$H$1000,5)</f>
        <v>1.2998390500000165E-2</v>
      </c>
      <c r="AM345" s="134">
        <f t="shared" si="335"/>
        <v>1.0831992083333471E-3</v>
      </c>
      <c r="AN345" s="237">
        <v>293</v>
      </c>
      <c r="AO345" s="242">
        <f t="shared" si="350"/>
        <v>0</v>
      </c>
      <c r="AP345" s="242">
        <f t="shared" si="380"/>
        <v>0</v>
      </c>
      <c r="AQ345" s="242">
        <f t="shared" si="312"/>
        <v>0</v>
      </c>
      <c r="AR345" s="242">
        <f t="shared" si="351"/>
        <v>0</v>
      </c>
      <c r="AS345" s="243">
        <f t="shared" si="352"/>
        <v>0</v>
      </c>
      <c r="AT345" s="244"/>
      <c r="AU345" s="241">
        <f t="shared" si="298"/>
        <v>5.7620000000000005E-2</v>
      </c>
      <c r="AV345" s="241">
        <f t="shared" si="353"/>
        <v>4.8016666666666668E-3</v>
      </c>
      <c r="AW345" s="240">
        <f>VLOOKUP(AY345,[2]תחזיות!$B$4:$H$1000,7)</f>
        <v>2.2097263850000281E-2</v>
      </c>
      <c r="AX345" s="134">
        <f t="shared" si="313"/>
        <v>1.8414386541666901E-3</v>
      </c>
      <c r="AY345" s="237">
        <v>293</v>
      </c>
      <c r="AZ345" s="242">
        <f t="shared" si="354"/>
        <v>0</v>
      </c>
      <c r="BA345" s="242">
        <f t="shared" si="381"/>
        <v>0</v>
      </c>
      <c r="BB345" s="242">
        <f t="shared" si="314"/>
        <v>0</v>
      </c>
      <c r="BC345" s="242">
        <f t="shared" si="355"/>
        <v>0</v>
      </c>
      <c r="BD345" s="243">
        <f t="shared" si="356"/>
        <v>0</v>
      </c>
      <c r="BE345" s="245"/>
      <c r="BF345" s="245"/>
      <c r="BG345" s="245"/>
      <c r="BH345" s="240">
        <f>VLOOKUP(BJ345,[2]תחזיות!$B$4:$H$1000,6)</f>
        <v>1.1816718636363785E-2</v>
      </c>
      <c r="BI345" s="134">
        <f t="shared" si="315"/>
        <v>9.8472655303031534E-4</v>
      </c>
      <c r="BJ345" s="237">
        <v>293</v>
      </c>
      <c r="BK345" s="242">
        <f t="shared" si="357"/>
        <v>0</v>
      </c>
      <c r="BL345" s="242">
        <f t="shared" si="382"/>
        <v>0</v>
      </c>
      <c r="BM345" s="242">
        <f t="shared" si="316"/>
        <v>0</v>
      </c>
      <c r="BN345" s="242">
        <f t="shared" si="336"/>
        <v>0</v>
      </c>
      <c r="BO345" s="243">
        <f t="shared" si="358"/>
        <v>0</v>
      </c>
      <c r="BP345" s="245"/>
      <c r="BQ345" s="246">
        <f>VLOOKUP(BT345,[2]תחזיות!$B$4:$E$1000,2)</f>
        <v>4.3245279999999983E-2</v>
      </c>
      <c r="BR345" s="134">
        <f t="shared" si="317"/>
        <v>3.1871066666666653E-3</v>
      </c>
      <c r="BS345" s="3">
        <f t="shared" si="359"/>
        <v>8885</v>
      </c>
      <c r="BT345" s="237">
        <v>293</v>
      </c>
      <c r="BU345" s="238">
        <f t="shared" si="360"/>
        <v>0</v>
      </c>
      <c r="BV345" s="238">
        <f t="shared" si="361"/>
        <v>0</v>
      </c>
      <c r="BW345" s="238">
        <f t="shared" si="318"/>
        <v>0</v>
      </c>
      <c r="BX345" s="238">
        <f t="shared" si="319"/>
        <v>0</v>
      </c>
      <c r="BY345" s="239">
        <f t="shared" si="362"/>
        <v>270766.58881793288</v>
      </c>
      <c r="CA345" s="246">
        <f>VLOOKUP(CD345,[2]תחזיות!$B$4:$E$1000,4)</f>
        <v>5.708376959999998E-2</v>
      </c>
      <c r="CB345" s="134">
        <f t="shared" si="320"/>
        <v>4.3403141333333319E-3</v>
      </c>
      <c r="CC345" s="3">
        <f t="shared" si="363"/>
        <v>8885</v>
      </c>
      <c r="CD345" s="237">
        <v>293</v>
      </c>
      <c r="CE345" s="238">
        <f t="shared" si="364"/>
        <v>0</v>
      </c>
      <c r="CF345" s="238">
        <f t="shared" si="365"/>
        <v>0</v>
      </c>
      <c r="CG345" s="238">
        <f t="shared" si="321"/>
        <v>0</v>
      </c>
      <c r="CH345" s="238">
        <f t="shared" si="322"/>
        <v>0</v>
      </c>
      <c r="CI345" s="239">
        <f t="shared" si="366"/>
        <v>290809.78716721246</v>
      </c>
      <c r="CJ345" s="1"/>
      <c r="CK345" s="246">
        <f>VLOOKUP(CN345,[2]תחזיות!$B$4:$E$1000,3)</f>
        <v>3.7604591304347817E-2</v>
      </c>
      <c r="CL345" s="134">
        <f t="shared" si="323"/>
        <v>2.7170492753623185E-3</v>
      </c>
      <c r="CM345" s="3">
        <f t="shared" si="367"/>
        <v>8885</v>
      </c>
      <c r="CN345" s="237">
        <v>293</v>
      </c>
      <c r="CO345" s="238">
        <f t="shared" si="368"/>
        <v>0</v>
      </c>
      <c r="CP345" s="238">
        <f t="shared" si="383"/>
        <v>0</v>
      </c>
      <c r="CQ345" s="238">
        <f t="shared" si="324"/>
        <v>0</v>
      </c>
      <c r="CR345" s="238">
        <f t="shared" si="325"/>
        <v>0</v>
      </c>
      <c r="CS345" s="239">
        <f t="shared" si="369"/>
        <v>263979.45736549201</v>
      </c>
      <c r="CT345" s="1"/>
      <c r="CU345" s="237">
        <v>293</v>
      </c>
      <c r="CV345" s="238">
        <f t="shared" si="391"/>
        <v>-2.5148441892453744E-10</v>
      </c>
      <c r="CW345" s="238">
        <f t="shared" si="391"/>
        <v>-6.4339625130418516E-14</v>
      </c>
      <c r="CX345" s="238">
        <f t="shared" si="391"/>
        <v>5.2140541957064392E-13</v>
      </c>
      <c r="CY345" s="238">
        <f t="shared" si="391"/>
        <v>-5.8574504470106239E-13</v>
      </c>
      <c r="CZ345" s="238">
        <f t="shared" si="391"/>
        <v>921348.46831176477</v>
      </c>
      <c r="DB345" s="237">
        <v>293</v>
      </c>
      <c r="DC345" s="238">
        <f t="shared" si="392"/>
        <v>-2.5934754181417023E-10</v>
      </c>
      <c r="DD345" s="238">
        <f t="shared" si="392"/>
        <v>0</v>
      </c>
      <c r="DE345" s="238">
        <f t="shared" si="392"/>
        <v>5.9794016584933545E-13</v>
      </c>
      <c r="DF345" s="238">
        <f t="shared" si="392"/>
        <v>-5.9794016584933545E-13</v>
      </c>
      <c r="DG345" s="238">
        <f t="shared" si="392"/>
        <v>944233.29773330991</v>
      </c>
      <c r="DH345" s="247"/>
      <c r="DI345" s="237">
        <v>293</v>
      </c>
      <c r="DJ345" s="238">
        <f t="shared" si="393"/>
        <v>-2.5934754181417023E-10</v>
      </c>
      <c r="DK345" s="238">
        <f t="shared" si="393"/>
        <v>0</v>
      </c>
      <c r="DL345" s="238">
        <f t="shared" si="393"/>
        <v>5.9794016584933545E-13</v>
      </c>
      <c r="DM345" s="238">
        <f t="shared" si="393"/>
        <v>-5.9794016584933545E-13</v>
      </c>
      <c r="DN345" s="238">
        <f t="shared" si="393"/>
        <v>914209.03264594742</v>
      </c>
      <c r="DP345" s="3">
        <f t="shared" si="370"/>
        <v>8885</v>
      </c>
      <c r="DQ345" s="237">
        <v>293</v>
      </c>
      <c r="DR345" s="238">
        <f t="shared" si="371"/>
        <v>0</v>
      </c>
      <c r="DS345" s="238">
        <f t="shared" si="372"/>
        <v>0</v>
      </c>
      <c r="DT345" s="238">
        <f t="shared" si="326"/>
        <v>0</v>
      </c>
      <c r="DU345" s="238">
        <f t="shared" si="373"/>
        <v>0</v>
      </c>
      <c r="DV345" s="239">
        <f t="shared" si="384"/>
        <v>0</v>
      </c>
      <c r="DX345" s="241">
        <f t="shared" si="299"/>
        <v>5.8599999999999999E-2</v>
      </c>
      <c r="DY345" s="241">
        <f t="shared" si="374"/>
        <v>4.8833333333333333E-3</v>
      </c>
      <c r="DZ345" s="237">
        <v>293</v>
      </c>
      <c r="EA345" s="242">
        <f t="shared" si="385"/>
        <v>0</v>
      </c>
      <c r="EB345" s="242">
        <f t="shared" si="386"/>
        <v>0</v>
      </c>
      <c r="EC345" s="242">
        <f t="shared" si="327"/>
        <v>0</v>
      </c>
      <c r="ED345" s="242">
        <f t="shared" si="337"/>
        <v>0</v>
      </c>
      <c r="EE345" s="243">
        <f t="shared" si="375"/>
        <v>0</v>
      </c>
      <c r="EF345" s="248"/>
      <c r="EG345" s="241">
        <f t="shared" si="300"/>
        <v>6.4599999999999991E-2</v>
      </c>
      <c r="EH345" s="241">
        <f t="shared" si="376"/>
        <v>5.3833333333333329E-3</v>
      </c>
      <c r="EI345" s="237">
        <v>293</v>
      </c>
      <c r="EJ345" s="242">
        <f t="shared" si="387"/>
        <v>0</v>
      </c>
      <c r="EK345" s="242">
        <f t="shared" si="388"/>
        <v>0</v>
      </c>
      <c r="EL345" s="242">
        <f t="shared" si="328"/>
        <v>0</v>
      </c>
      <c r="EM345" s="242">
        <f t="shared" si="338"/>
        <v>0</v>
      </c>
      <c r="EN345" s="243">
        <f t="shared" si="377"/>
        <v>0</v>
      </c>
      <c r="EO345" s="248"/>
      <c r="EP345" s="241">
        <f t="shared" si="301"/>
        <v>3.4599999999999999E-2</v>
      </c>
      <c r="EQ345" s="241">
        <f t="shared" si="378"/>
        <v>2.8833333333333332E-3</v>
      </c>
      <c r="ER345" s="237">
        <v>293</v>
      </c>
      <c r="ES345" s="242">
        <f t="shared" si="389"/>
        <v>0</v>
      </c>
      <c r="ET345" s="242">
        <f t="shared" si="390"/>
        <v>0</v>
      </c>
      <c r="EU345" s="242">
        <f t="shared" si="329"/>
        <v>0</v>
      </c>
      <c r="EV345" s="242">
        <f t="shared" si="339"/>
        <v>0</v>
      </c>
      <c r="EW345" s="243">
        <f t="shared" si="379"/>
        <v>0</v>
      </c>
    </row>
    <row r="346" spans="1:153" ht="14.25" customHeight="1" thickBot="1" x14ac:dyDescent="0.25">
      <c r="A346" s="3">
        <f t="shared" si="340"/>
        <v>8915</v>
      </c>
      <c r="B346" s="237">
        <v>294</v>
      </c>
      <c r="C346" s="238">
        <f t="shared" si="341"/>
        <v>-2.5994548198001959E-10</v>
      </c>
      <c r="D346" s="238">
        <f t="shared" si="302"/>
        <v>0</v>
      </c>
      <c r="E346" s="238">
        <f t="shared" si="303"/>
        <v>5.9931875012059924E-13</v>
      </c>
      <c r="F346" s="238">
        <f t="shared" si="304"/>
        <v>-5.9931875012059924E-13</v>
      </c>
      <c r="G346" s="239">
        <f t="shared" si="342"/>
        <v>603887.43406298594</v>
      </c>
      <c r="I346" s="240">
        <f>VLOOKUP(K346,[2]תחזיות!$B$4:$H$1000,5)</f>
        <v>1.2998409000000165E-2</v>
      </c>
      <c r="J346" s="134">
        <f t="shared" si="305"/>
        <v>1.0832007500000138E-3</v>
      </c>
      <c r="K346" s="237">
        <v>294</v>
      </c>
      <c r="L346" s="242">
        <f t="shared" si="343"/>
        <v>7.9482578790174247E-12</v>
      </c>
      <c r="M346" s="242">
        <f t="shared" si="330"/>
        <v>-6.4409317860614523E-14</v>
      </c>
      <c r="N346" s="242">
        <f t="shared" si="306"/>
        <v>-7.6736477071127656E-14</v>
      </c>
      <c r="O346" s="242">
        <f t="shared" si="307"/>
        <v>1.2327159210513129E-14</v>
      </c>
      <c r="P346" s="243">
        <f t="shared" si="344"/>
        <v>46694.445430845924</v>
      </c>
      <c r="Q346" s="244"/>
      <c r="R346" s="240">
        <f>VLOOKUP(T346,[2]תחזיות!$B$4:$H$1000,7)</f>
        <v>2.2097295300000281E-2</v>
      </c>
      <c r="S346" s="134">
        <f t="shared" si="308"/>
        <v>1.8414412750000235E-3</v>
      </c>
      <c r="T346" s="237">
        <v>294</v>
      </c>
      <c r="U346" s="242">
        <f t="shared" si="345"/>
        <v>0</v>
      </c>
      <c r="V346" s="242">
        <f t="shared" si="331"/>
        <v>0</v>
      </c>
      <c r="W346" s="242">
        <f t="shared" si="309"/>
        <v>0</v>
      </c>
      <c r="X346" s="242">
        <f t="shared" si="332"/>
        <v>0</v>
      </c>
      <c r="Y346" s="243">
        <f t="shared" si="346"/>
        <v>49536.076503111522</v>
      </c>
      <c r="Z346" s="245"/>
      <c r="AA346" s="240">
        <f>VLOOKUP(AC346,[2]תחזיות!$B$4:$H$1000,6)</f>
        <v>1.1816735454545604E-2</v>
      </c>
      <c r="AB346" s="134">
        <f t="shared" si="310"/>
        <v>9.847279545454671E-4</v>
      </c>
      <c r="AC346" s="237">
        <v>294</v>
      </c>
      <c r="AD346" s="242">
        <f t="shared" si="347"/>
        <v>0</v>
      </c>
      <c r="AE346" s="242">
        <f t="shared" si="333"/>
        <v>0</v>
      </c>
      <c r="AF346" s="242">
        <f t="shared" si="311"/>
        <v>0</v>
      </c>
      <c r="AG346" s="242">
        <f t="shared" si="334"/>
        <v>0</v>
      </c>
      <c r="AH346" s="243">
        <f t="shared" si="348"/>
        <v>46342.141217469514</v>
      </c>
      <c r="AI346" s="245"/>
      <c r="AJ346" s="241">
        <f t="shared" si="297"/>
        <v>5.1319999999999998E-2</v>
      </c>
      <c r="AK346" s="241">
        <f t="shared" si="349"/>
        <v>4.2766666666666665E-3</v>
      </c>
      <c r="AL346" s="240">
        <f>VLOOKUP(AN346,[2]תחזיות!$B$4:$H$1000,5)</f>
        <v>1.2998409000000165E-2</v>
      </c>
      <c r="AM346" s="134">
        <f t="shared" si="335"/>
        <v>1.0832007500000138E-3</v>
      </c>
      <c r="AN346" s="237">
        <v>294</v>
      </c>
      <c r="AO346" s="242">
        <f t="shared" si="350"/>
        <v>0</v>
      </c>
      <c r="AP346" s="242">
        <f t="shared" si="380"/>
        <v>0</v>
      </c>
      <c r="AQ346" s="242">
        <f t="shared" si="312"/>
        <v>0</v>
      </c>
      <c r="AR346" s="242">
        <f t="shared" si="351"/>
        <v>0</v>
      </c>
      <c r="AS346" s="243">
        <f t="shared" si="352"/>
        <v>0</v>
      </c>
      <c r="AT346" s="244"/>
      <c r="AU346" s="241">
        <f t="shared" si="298"/>
        <v>5.7620000000000005E-2</v>
      </c>
      <c r="AV346" s="241">
        <f t="shared" si="353"/>
        <v>4.8016666666666668E-3</v>
      </c>
      <c r="AW346" s="240">
        <f>VLOOKUP(AY346,[2]תחזיות!$B$4:$H$1000,7)</f>
        <v>2.2097295300000281E-2</v>
      </c>
      <c r="AX346" s="134">
        <f t="shared" si="313"/>
        <v>1.8414412750000235E-3</v>
      </c>
      <c r="AY346" s="237">
        <v>294</v>
      </c>
      <c r="AZ346" s="242">
        <f t="shared" si="354"/>
        <v>0</v>
      </c>
      <c r="BA346" s="242">
        <f t="shared" si="381"/>
        <v>0</v>
      </c>
      <c r="BB346" s="242">
        <f t="shared" si="314"/>
        <v>0</v>
      </c>
      <c r="BC346" s="242">
        <f t="shared" si="355"/>
        <v>0</v>
      </c>
      <c r="BD346" s="243">
        <f t="shared" si="356"/>
        <v>0</v>
      </c>
      <c r="BE346" s="245"/>
      <c r="BF346" s="245"/>
      <c r="BG346" s="245"/>
      <c r="BH346" s="240">
        <f>VLOOKUP(BJ346,[2]תחזיות!$B$4:$H$1000,6)</f>
        <v>1.1816735454545604E-2</v>
      </c>
      <c r="BI346" s="134">
        <f t="shared" si="315"/>
        <v>9.847279545454671E-4</v>
      </c>
      <c r="BJ346" s="237">
        <v>294</v>
      </c>
      <c r="BK346" s="242">
        <f t="shared" si="357"/>
        <v>0</v>
      </c>
      <c r="BL346" s="242">
        <f t="shared" si="382"/>
        <v>0</v>
      </c>
      <c r="BM346" s="242">
        <f t="shared" si="316"/>
        <v>0</v>
      </c>
      <c r="BN346" s="242">
        <f t="shared" si="336"/>
        <v>0</v>
      </c>
      <c r="BO346" s="243">
        <f t="shared" si="358"/>
        <v>0</v>
      </c>
      <c r="BP346" s="245"/>
      <c r="BQ346" s="246">
        <f>VLOOKUP(BT346,[2]תחזיות!$B$4:$E$1000,2)</f>
        <v>4.3273579999999985E-2</v>
      </c>
      <c r="BR346" s="134">
        <f t="shared" si="317"/>
        <v>3.189464999999999E-3</v>
      </c>
      <c r="BS346" s="3">
        <f t="shared" si="359"/>
        <v>8915</v>
      </c>
      <c r="BT346" s="237">
        <v>294</v>
      </c>
      <c r="BU346" s="238">
        <f t="shared" si="360"/>
        <v>0</v>
      </c>
      <c r="BV346" s="238">
        <f t="shared" si="361"/>
        <v>0</v>
      </c>
      <c r="BW346" s="238">
        <f t="shared" si="318"/>
        <v>0</v>
      </c>
      <c r="BX346" s="238">
        <f t="shared" si="319"/>
        <v>0</v>
      </c>
      <c r="BY346" s="239">
        <f t="shared" si="362"/>
        <v>270766.58881793288</v>
      </c>
      <c r="CA346" s="246">
        <f>VLOOKUP(CD346,[2]תחזיות!$B$4:$E$1000,4)</f>
        <v>5.7121125599999982E-2</v>
      </c>
      <c r="CB346" s="134">
        <f t="shared" si="320"/>
        <v>4.3434271333333318E-3</v>
      </c>
      <c r="CC346" s="3">
        <f t="shared" si="363"/>
        <v>8915</v>
      </c>
      <c r="CD346" s="237">
        <v>294</v>
      </c>
      <c r="CE346" s="238">
        <f t="shared" si="364"/>
        <v>0</v>
      </c>
      <c r="CF346" s="238">
        <f t="shared" si="365"/>
        <v>0</v>
      </c>
      <c r="CG346" s="238">
        <f t="shared" si="321"/>
        <v>0</v>
      </c>
      <c r="CH346" s="238">
        <f t="shared" si="322"/>
        <v>0</v>
      </c>
      <c r="CI346" s="239">
        <f t="shared" si="366"/>
        <v>290809.78716721246</v>
      </c>
      <c r="CJ346" s="1"/>
      <c r="CK346" s="246">
        <f>VLOOKUP(CN346,[2]תחזיות!$B$4:$E$1000,3)</f>
        <v>3.7629199999999988E-2</v>
      </c>
      <c r="CL346" s="134">
        <f t="shared" si="323"/>
        <v>2.719099999999999E-3</v>
      </c>
      <c r="CM346" s="3">
        <f t="shared" si="367"/>
        <v>8915</v>
      </c>
      <c r="CN346" s="237">
        <v>294</v>
      </c>
      <c r="CO346" s="238">
        <f t="shared" si="368"/>
        <v>0</v>
      </c>
      <c r="CP346" s="238">
        <f t="shared" si="383"/>
        <v>0</v>
      </c>
      <c r="CQ346" s="238">
        <f t="shared" si="324"/>
        <v>0</v>
      </c>
      <c r="CR346" s="238">
        <f t="shared" si="325"/>
        <v>0</v>
      </c>
      <c r="CS346" s="239">
        <f t="shared" si="369"/>
        <v>263979.45736549201</v>
      </c>
      <c r="CT346" s="1"/>
      <c r="CU346" s="237">
        <v>294</v>
      </c>
      <c r="CV346" s="238">
        <f t="shared" si="391"/>
        <v>-2.5199722410100217E-10</v>
      </c>
      <c r="CW346" s="238">
        <f t="shared" si="391"/>
        <v>-6.4409317860614523E-14</v>
      </c>
      <c r="CX346" s="238">
        <f t="shared" si="391"/>
        <v>5.2258227304947154E-13</v>
      </c>
      <c r="CY346" s="238">
        <f t="shared" si="391"/>
        <v>-5.8699159091008612E-13</v>
      </c>
      <c r="CZ346" s="238">
        <f t="shared" si="391"/>
        <v>921348.46831176477</v>
      </c>
      <c r="DB346" s="237">
        <v>294</v>
      </c>
      <c r="DC346" s="238">
        <f t="shared" si="392"/>
        <v>-2.5994548198001959E-10</v>
      </c>
      <c r="DD346" s="238">
        <f t="shared" si="392"/>
        <v>0</v>
      </c>
      <c r="DE346" s="238">
        <f t="shared" si="392"/>
        <v>5.9931875012059924E-13</v>
      </c>
      <c r="DF346" s="238">
        <f t="shared" si="392"/>
        <v>-5.9931875012059924E-13</v>
      </c>
      <c r="DG346" s="238">
        <f t="shared" si="392"/>
        <v>944233.29773330991</v>
      </c>
      <c r="DH346" s="247"/>
      <c r="DI346" s="237">
        <v>294</v>
      </c>
      <c r="DJ346" s="238">
        <f t="shared" si="393"/>
        <v>-2.5994548198001959E-10</v>
      </c>
      <c r="DK346" s="238">
        <f t="shared" si="393"/>
        <v>0</v>
      </c>
      <c r="DL346" s="238">
        <f t="shared" si="393"/>
        <v>5.9931875012059924E-13</v>
      </c>
      <c r="DM346" s="238">
        <f t="shared" si="393"/>
        <v>-5.9931875012059924E-13</v>
      </c>
      <c r="DN346" s="238">
        <f t="shared" si="393"/>
        <v>914209.03264594742</v>
      </c>
      <c r="DP346" s="3">
        <f t="shared" si="370"/>
        <v>8915</v>
      </c>
      <c r="DQ346" s="237">
        <v>294</v>
      </c>
      <c r="DR346" s="238">
        <f t="shared" si="371"/>
        <v>0</v>
      </c>
      <c r="DS346" s="238">
        <f t="shared" si="372"/>
        <v>0</v>
      </c>
      <c r="DT346" s="238">
        <f t="shared" si="326"/>
        <v>0</v>
      </c>
      <c r="DU346" s="238">
        <f t="shared" si="373"/>
        <v>0</v>
      </c>
      <c r="DV346" s="239">
        <f t="shared" si="384"/>
        <v>0</v>
      </c>
      <c r="DX346" s="241">
        <f t="shared" si="299"/>
        <v>5.8599999999999999E-2</v>
      </c>
      <c r="DY346" s="241">
        <f t="shared" si="374"/>
        <v>4.8833333333333333E-3</v>
      </c>
      <c r="DZ346" s="237">
        <v>294</v>
      </c>
      <c r="EA346" s="242">
        <f t="shared" si="385"/>
        <v>0</v>
      </c>
      <c r="EB346" s="242">
        <f t="shared" si="386"/>
        <v>0</v>
      </c>
      <c r="EC346" s="242">
        <f t="shared" si="327"/>
        <v>0</v>
      </c>
      <c r="ED346" s="242">
        <f t="shared" si="337"/>
        <v>0</v>
      </c>
      <c r="EE346" s="243">
        <f t="shared" si="375"/>
        <v>0</v>
      </c>
      <c r="EF346" s="248"/>
      <c r="EG346" s="241">
        <f t="shared" si="300"/>
        <v>6.4599999999999991E-2</v>
      </c>
      <c r="EH346" s="241">
        <f t="shared" si="376"/>
        <v>5.3833333333333329E-3</v>
      </c>
      <c r="EI346" s="237">
        <v>294</v>
      </c>
      <c r="EJ346" s="242">
        <f t="shared" si="387"/>
        <v>0</v>
      </c>
      <c r="EK346" s="242">
        <f t="shared" si="388"/>
        <v>0</v>
      </c>
      <c r="EL346" s="242">
        <f t="shared" si="328"/>
        <v>0</v>
      </c>
      <c r="EM346" s="242">
        <f t="shared" si="338"/>
        <v>0</v>
      </c>
      <c r="EN346" s="243">
        <f t="shared" si="377"/>
        <v>0</v>
      </c>
      <c r="EO346" s="248"/>
      <c r="EP346" s="241">
        <f t="shared" si="301"/>
        <v>3.4599999999999999E-2</v>
      </c>
      <c r="EQ346" s="241">
        <f t="shared" si="378"/>
        <v>2.8833333333333332E-3</v>
      </c>
      <c r="ER346" s="237">
        <v>294</v>
      </c>
      <c r="ES346" s="242">
        <f t="shared" si="389"/>
        <v>0</v>
      </c>
      <c r="ET346" s="242">
        <f t="shared" si="390"/>
        <v>0</v>
      </c>
      <c r="EU346" s="242">
        <f t="shared" si="329"/>
        <v>0</v>
      </c>
      <c r="EV346" s="242">
        <f t="shared" si="339"/>
        <v>0</v>
      </c>
      <c r="EW346" s="243">
        <f t="shared" si="379"/>
        <v>0</v>
      </c>
    </row>
    <row r="347" spans="1:153" ht="14.25" customHeight="1" thickBot="1" x14ac:dyDescent="0.25">
      <c r="A347" s="3">
        <f t="shared" si="340"/>
        <v>8946</v>
      </c>
      <c r="B347" s="237">
        <v>295</v>
      </c>
      <c r="C347" s="238">
        <f t="shared" si="341"/>
        <v>-2.6054480073014017E-10</v>
      </c>
      <c r="D347" s="238">
        <f t="shared" si="302"/>
        <v>0</v>
      </c>
      <c r="E347" s="238">
        <f t="shared" si="303"/>
        <v>6.0070051279448836E-13</v>
      </c>
      <c r="F347" s="238">
        <f t="shared" si="304"/>
        <v>-6.0070051279448836E-13</v>
      </c>
      <c r="G347" s="239">
        <f t="shared" si="342"/>
        <v>603887.43406298594</v>
      </c>
      <c r="I347" s="240">
        <f>VLOOKUP(K347,[2]תחזיות!$B$4:$H$1000,5)</f>
        <v>1.2998427500000166E-2</v>
      </c>
      <c r="J347" s="134">
        <f t="shared" si="305"/>
        <v>1.0832022916666805E-3</v>
      </c>
      <c r="K347" s="237">
        <v>295</v>
      </c>
      <c r="L347" s="242">
        <f t="shared" si="343"/>
        <v>8.0336870483656795E-12</v>
      </c>
      <c r="M347" s="242">
        <f t="shared" si="330"/>
        <v>-6.4479086181325833E-14</v>
      </c>
      <c r="N347" s="242">
        <f t="shared" si="306"/>
        <v>-7.6938739705411492E-14</v>
      </c>
      <c r="O347" s="242">
        <f t="shared" si="307"/>
        <v>1.2459653524085653E-14</v>
      </c>
      <c r="P347" s="243">
        <f t="shared" si="344"/>
        <v>46694.445430845924</v>
      </c>
      <c r="Q347" s="244"/>
      <c r="R347" s="240">
        <f>VLOOKUP(T347,[2]תחזיות!$B$4:$H$1000,7)</f>
        <v>2.2097326750000281E-2</v>
      </c>
      <c r="S347" s="134">
        <f t="shared" si="308"/>
        <v>1.8414438958333568E-3</v>
      </c>
      <c r="T347" s="237">
        <v>295</v>
      </c>
      <c r="U347" s="242">
        <f t="shared" si="345"/>
        <v>0</v>
      </c>
      <c r="V347" s="242">
        <f t="shared" si="331"/>
        <v>0</v>
      </c>
      <c r="W347" s="242">
        <f t="shared" si="309"/>
        <v>0</v>
      </c>
      <c r="X347" s="242">
        <f t="shared" si="332"/>
        <v>0</v>
      </c>
      <c r="Y347" s="243">
        <f t="shared" si="346"/>
        <v>49536.076503111522</v>
      </c>
      <c r="Z347" s="245"/>
      <c r="AA347" s="240">
        <f>VLOOKUP(AC347,[2]תחזיות!$B$4:$H$1000,6)</f>
        <v>1.1816752272727422E-2</v>
      </c>
      <c r="AB347" s="134">
        <f t="shared" si="310"/>
        <v>9.8472935606061843E-4</v>
      </c>
      <c r="AC347" s="237">
        <v>295</v>
      </c>
      <c r="AD347" s="242">
        <f t="shared" si="347"/>
        <v>0</v>
      </c>
      <c r="AE347" s="242">
        <f t="shared" si="333"/>
        <v>0</v>
      </c>
      <c r="AF347" s="242">
        <f t="shared" si="311"/>
        <v>0</v>
      </c>
      <c r="AG347" s="242">
        <f t="shared" si="334"/>
        <v>0</v>
      </c>
      <c r="AH347" s="243">
        <f t="shared" si="348"/>
        <v>46342.141217469514</v>
      </c>
      <c r="AI347" s="245"/>
      <c r="AJ347" s="241">
        <f t="shared" si="297"/>
        <v>5.1319999999999998E-2</v>
      </c>
      <c r="AK347" s="241">
        <f t="shared" si="349"/>
        <v>4.2766666666666665E-3</v>
      </c>
      <c r="AL347" s="240">
        <f>VLOOKUP(AN347,[2]תחזיות!$B$4:$H$1000,5)</f>
        <v>1.2998427500000166E-2</v>
      </c>
      <c r="AM347" s="134">
        <f t="shared" si="335"/>
        <v>1.0832022916666805E-3</v>
      </c>
      <c r="AN347" s="237">
        <v>295</v>
      </c>
      <c r="AO347" s="242">
        <f t="shared" si="350"/>
        <v>0</v>
      </c>
      <c r="AP347" s="242">
        <f t="shared" si="380"/>
        <v>0</v>
      </c>
      <c r="AQ347" s="242">
        <f t="shared" si="312"/>
        <v>0</v>
      </c>
      <c r="AR347" s="242">
        <f t="shared" si="351"/>
        <v>0</v>
      </c>
      <c r="AS347" s="243">
        <f t="shared" si="352"/>
        <v>0</v>
      </c>
      <c r="AT347" s="244"/>
      <c r="AU347" s="241">
        <f t="shared" si="298"/>
        <v>5.7620000000000005E-2</v>
      </c>
      <c r="AV347" s="241">
        <f t="shared" si="353"/>
        <v>4.8016666666666668E-3</v>
      </c>
      <c r="AW347" s="240">
        <f>VLOOKUP(AY347,[2]תחזיות!$B$4:$H$1000,7)</f>
        <v>2.2097326750000281E-2</v>
      </c>
      <c r="AX347" s="134">
        <f t="shared" si="313"/>
        <v>1.8414438958333568E-3</v>
      </c>
      <c r="AY347" s="237">
        <v>295</v>
      </c>
      <c r="AZ347" s="242">
        <f t="shared" si="354"/>
        <v>0</v>
      </c>
      <c r="BA347" s="242">
        <f t="shared" si="381"/>
        <v>0</v>
      </c>
      <c r="BB347" s="242">
        <f t="shared" si="314"/>
        <v>0</v>
      </c>
      <c r="BC347" s="242">
        <f t="shared" si="355"/>
        <v>0</v>
      </c>
      <c r="BD347" s="243">
        <f t="shared" si="356"/>
        <v>0</v>
      </c>
      <c r="BE347" s="245"/>
      <c r="BF347" s="245"/>
      <c r="BG347" s="245"/>
      <c r="BH347" s="240">
        <f>VLOOKUP(BJ347,[2]תחזיות!$B$4:$H$1000,6)</f>
        <v>1.1816752272727422E-2</v>
      </c>
      <c r="BI347" s="134">
        <f t="shared" si="315"/>
        <v>9.8472935606061843E-4</v>
      </c>
      <c r="BJ347" s="237">
        <v>295</v>
      </c>
      <c r="BK347" s="242">
        <f t="shared" si="357"/>
        <v>0</v>
      </c>
      <c r="BL347" s="242">
        <f t="shared" si="382"/>
        <v>0</v>
      </c>
      <c r="BM347" s="242">
        <f t="shared" si="316"/>
        <v>0</v>
      </c>
      <c r="BN347" s="242">
        <f t="shared" si="336"/>
        <v>0</v>
      </c>
      <c r="BO347" s="243">
        <f t="shared" si="358"/>
        <v>0</v>
      </c>
      <c r="BP347" s="245"/>
      <c r="BQ347" s="246">
        <f>VLOOKUP(BT347,[2]תחזיות!$B$4:$E$1000,2)</f>
        <v>4.3301879999999987E-2</v>
      </c>
      <c r="BR347" s="134">
        <f t="shared" si="317"/>
        <v>3.1918233333333326E-3</v>
      </c>
      <c r="BS347" s="3">
        <f t="shared" si="359"/>
        <v>8946</v>
      </c>
      <c r="BT347" s="237">
        <v>295</v>
      </c>
      <c r="BU347" s="238">
        <f t="shared" si="360"/>
        <v>0</v>
      </c>
      <c r="BV347" s="238">
        <f t="shared" si="361"/>
        <v>0</v>
      </c>
      <c r="BW347" s="238">
        <f t="shared" si="318"/>
        <v>0</v>
      </c>
      <c r="BX347" s="238">
        <f t="shared" si="319"/>
        <v>0</v>
      </c>
      <c r="BY347" s="239">
        <f t="shared" si="362"/>
        <v>270766.58881793288</v>
      </c>
      <c r="CA347" s="246">
        <f>VLOOKUP(CD347,[2]תחזיות!$B$4:$E$1000,4)</f>
        <v>5.7158481599999984E-2</v>
      </c>
      <c r="CB347" s="134">
        <f t="shared" si="320"/>
        <v>4.3465401333333325E-3</v>
      </c>
      <c r="CC347" s="3">
        <f t="shared" si="363"/>
        <v>8946</v>
      </c>
      <c r="CD347" s="237">
        <v>295</v>
      </c>
      <c r="CE347" s="238">
        <f t="shared" si="364"/>
        <v>0</v>
      </c>
      <c r="CF347" s="238">
        <f t="shared" si="365"/>
        <v>0</v>
      </c>
      <c r="CG347" s="238">
        <f t="shared" si="321"/>
        <v>0</v>
      </c>
      <c r="CH347" s="238">
        <f t="shared" si="322"/>
        <v>0</v>
      </c>
      <c r="CI347" s="239">
        <f t="shared" si="366"/>
        <v>290809.78716721246</v>
      </c>
      <c r="CJ347" s="1"/>
      <c r="CK347" s="246">
        <f>VLOOKUP(CN347,[2]תחזיות!$B$4:$E$1000,3)</f>
        <v>3.7653808695652165E-2</v>
      </c>
      <c r="CL347" s="134">
        <f t="shared" si="323"/>
        <v>2.7211507246376805E-3</v>
      </c>
      <c r="CM347" s="3">
        <f t="shared" si="367"/>
        <v>8946</v>
      </c>
      <c r="CN347" s="237">
        <v>295</v>
      </c>
      <c r="CO347" s="238">
        <f t="shared" si="368"/>
        <v>0</v>
      </c>
      <c r="CP347" s="238">
        <f t="shared" si="383"/>
        <v>0</v>
      </c>
      <c r="CQ347" s="238">
        <f t="shared" si="324"/>
        <v>0</v>
      </c>
      <c r="CR347" s="238">
        <f t="shared" si="325"/>
        <v>0</v>
      </c>
      <c r="CS347" s="239">
        <f t="shared" si="369"/>
        <v>263979.45736549201</v>
      </c>
      <c r="CT347" s="1"/>
      <c r="CU347" s="237">
        <v>295</v>
      </c>
      <c r="CV347" s="238">
        <f t="shared" si="391"/>
        <v>-2.5251111368177447E-10</v>
      </c>
      <c r="CW347" s="238">
        <f t="shared" si="391"/>
        <v>-6.4479086181325833E-14</v>
      </c>
      <c r="CX347" s="238">
        <f t="shared" si="391"/>
        <v>5.2376177308907687E-13</v>
      </c>
      <c r="CY347" s="238">
        <f t="shared" si="391"/>
        <v>-5.8824085927040267E-13</v>
      </c>
      <c r="CZ347" s="238">
        <f t="shared" si="391"/>
        <v>921348.46831176477</v>
      </c>
      <c r="DB347" s="237">
        <v>295</v>
      </c>
      <c r="DC347" s="238">
        <f t="shared" si="392"/>
        <v>-2.6054480073014017E-10</v>
      </c>
      <c r="DD347" s="238">
        <f t="shared" si="392"/>
        <v>0</v>
      </c>
      <c r="DE347" s="238">
        <f t="shared" si="392"/>
        <v>6.0070051279448836E-13</v>
      </c>
      <c r="DF347" s="238">
        <f t="shared" si="392"/>
        <v>-6.0070051279448836E-13</v>
      </c>
      <c r="DG347" s="238">
        <f t="shared" si="392"/>
        <v>944233.29773330991</v>
      </c>
      <c r="DH347" s="247"/>
      <c r="DI347" s="237">
        <v>295</v>
      </c>
      <c r="DJ347" s="238">
        <f t="shared" si="393"/>
        <v>-2.6054480073014017E-10</v>
      </c>
      <c r="DK347" s="238">
        <f t="shared" si="393"/>
        <v>0</v>
      </c>
      <c r="DL347" s="238">
        <f t="shared" si="393"/>
        <v>6.0070051279448836E-13</v>
      </c>
      <c r="DM347" s="238">
        <f t="shared" si="393"/>
        <v>-6.0070051279448836E-13</v>
      </c>
      <c r="DN347" s="238">
        <f t="shared" si="393"/>
        <v>914209.03264594742</v>
      </c>
      <c r="DP347" s="3">
        <f t="shared" si="370"/>
        <v>8946</v>
      </c>
      <c r="DQ347" s="237">
        <v>295</v>
      </c>
      <c r="DR347" s="238">
        <f t="shared" si="371"/>
        <v>0</v>
      </c>
      <c r="DS347" s="238">
        <f t="shared" si="372"/>
        <v>0</v>
      </c>
      <c r="DT347" s="238">
        <f t="shared" si="326"/>
        <v>0</v>
      </c>
      <c r="DU347" s="238">
        <f t="shared" si="373"/>
        <v>0</v>
      </c>
      <c r="DV347" s="239">
        <f t="shared" si="384"/>
        <v>0</v>
      </c>
      <c r="DX347" s="241">
        <f t="shared" si="299"/>
        <v>5.8599999999999999E-2</v>
      </c>
      <c r="DY347" s="241">
        <f t="shared" si="374"/>
        <v>4.8833333333333333E-3</v>
      </c>
      <c r="DZ347" s="237">
        <v>295</v>
      </c>
      <c r="EA347" s="242">
        <f t="shared" si="385"/>
        <v>0</v>
      </c>
      <c r="EB347" s="242">
        <f t="shared" si="386"/>
        <v>0</v>
      </c>
      <c r="EC347" s="242">
        <f t="shared" si="327"/>
        <v>0</v>
      </c>
      <c r="ED347" s="242">
        <f t="shared" si="337"/>
        <v>0</v>
      </c>
      <c r="EE347" s="243">
        <f t="shared" si="375"/>
        <v>0</v>
      </c>
      <c r="EF347" s="248"/>
      <c r="EG347" s="241">
        <f t="shared" si="300"/>
        <v>6.4599999999999991E-2</v>
      </c>
      <c r="EH347" s="241">
        <f t="shared" si="376"/>
        <v>5.3833333333333329E-3</v>
      </c>
      <c r="EI347" s="237">
        <v>295</v>
      </c>
      <c r="EJ347" s="242">
        <f t="shared" si="387"/>
        <v>0</v>
      </c>
      <c r="EK347" s="242">
        <f t="shared" si="388"/>
        <v>0</v>
      </c>
      <c r="EL347" s="242">
        <f t="shared" si="328"/>
        <v>0</v>
      </c>
      <c r="EM347" s="242">
        <f t="shared" si="338"/>
        <v>0</v>
      </c>
      <c r="EN347" s="243">
        <f t="shared" si="377"/>
        <v>0</v>
      </c>
      <c r="EO347" s="248"/>
      <c r="EP347" s="241">
        <f t="shared" si="301"/>
        <v>3.4599999999999999E-2</v>
      </c>
      <c r="EQ347" s="241">
        <f t="shared" si="378"/>
        <v>2.8833333333333332E-3</v>
      </c>
      <c r="ER347" s="237">
        <v>295</v>
      </c>
      <c r="ES347" s="242">
        <f t="shared" si="389"/>
        <v>0</v>
      </c>
      <c r="ET347" s="242">
        <f t="shared" si="390"/>
        <v>0</v>
      </c>
      <c r="EU347" s="242">
        <f t="shared" si="329"/>
        <v>0</v>
      </c>
      <c r="EV347" s="242">
        <f t="shared" si="339"/>
        <v>0</v>
      </c>
      <c r="EW347" s="243">
        <f t="shared" si="379"/>
        <v>0</v>
      </c>
    </row>
    <row r="348" spans="1:153" ht="14.25" customHeight="1" thickBot="1" x14ac:dyDescent="0.25">
      <c r="A348" s="3">
        <f t="shared" si="340"/>
        <v>8976</v>
      </c>
      <c r="B348" s="237">
        <v>296</v>
      </c>
      <c r="C348" s="238">
        <f t="shared" si="341"/>
        <v>-2.6114550124293465E-10</v>
      </c>
      <c r="D348" s="238">
        <f t="shared" si="302"/>
        <v>0</v>
      </c>
      <c r="E348" s="238">
        <f t="shared" si="303"/>
        <v>6.0208546119898678E-13</v>
      </c>
      <c r="F348" s="238">
        <f t="shared" si="304"/>
        <v>-6.0208546119898678E-13</v>
      </c>
      <c r="G348" s="239">
        <f t="shared" si="342"/>
        <v>603887.43406298594</v>
      </c>
      <c r="I348" s="240">
        <f>VLOOKUP(K348,[2]תחזיות!$B$4:$H$1000,5)</f>
        <v>1.2998446000000167E-2</v>
      </c>
      <c r="J348" s="134">
        <f t="shared" si="305"/>
        <v>1.0832038333333472E-3</v>
      </c>
      <c r="K348" s="237">
        <v>296</v>
      </c>
      <c r="L348" s="242">
        <f t="shared" si="343"/>
        <v>8.1194112490154607E-12</v>
      </c>
      <c r="M348" s="242">
        <f t="shared" si="330"/>
        <v>-6.4548930174647245E-14</v>
      </c>
      <c r="N348" s="242">
        <f t="shared" si="306"/>
        <v>-7.714153558399992E-14</v>
      </c>
      <c r="O348" s="242">
        <f t="shared" si="307"/>
        <v>1.2592605409352674E-14</v>
      </c>
      <c r="P348" s="243">
        <f t="shared" si="344"/>
        <v>46694.445430845924</v>
      </c>
      <c r="Q348" s="244"/>
      <c r="R348" s="240">
        <f>VLOOKUP(T348,[2]תחזיות!$B$4:$H$1000,7)</f>
        <v>2.2097358200000285E-2</v>
      </c>
      <c r="S348" s="134">
        <f t="shared" si="308"/>
        <v>1.8414465166666904E-3</v>
      </c>
      <c r="T348" s="237">
        <v>296</v>
      </c>
      <c r="U348" s="242">
        <f t="shared" si="345"/>
        <v>0</v>
      </c>
      <c r="V348" s="242">
        <f t="shared" si="331"/>
        <v>0</v>
      </c>
      <c r="W348" s="242">
        <f t="shared" si="309"/>
        <v>0</v>
      </c>
      <c r="X348" s="242">
        <f t="shared" si="332"/>
        <v>0</v>
      </c>
      <c r="Y348" s="243">
        <f t="shared" si="346"/>
        <v>49536.076503111522</v>
      </c>
      <c r="Z348" s="245"/>
      <c r="AA348" s="240">
        <f>VLOOKUP(AC348,[2]תחזיות!$B$4:$H$1000,6)</f>
        <v>1.1816769090909241E-2</v>
      </c>
      <c r="AB348" s="134">
        <f t="shared" si="310"/>
        <v>9.847307575757702E-4</v>
      </c>
      <c r="AC348" s="237">
        <v>296</v>
      </c>
      <c r="AD348" s="242">
        <f t="shared" si="347"/>
        <v>0</v>
      </c>
      <c r="AE348" s="242">
        <f t="shared" si="333"/>
        <v>0</v>
      </c>
      <c r="AF348" s="242">
        <f t="shared" si="311"/>
        <v>0</v>
      </c>
      <c r="AG348" s="242">
        <f t="shared" si="334"/>
        <v>0</v>
      </c>
      <c r="AH348" s="243">
        <f t="shared" si="348"/>
        <v>46342.141217469514</v>
      </c>
      <c r="AI348" s="245"/>
      <c r="AJ348" s="241">
        <f t="shared" si="297"/>
        <v>5.1319999999999998E-2</v>
      </c>
      <c r="AK348" s="241">
        <f t="shared" si="349"/>
        <v>4.2766666666666665E-3</v>
      </c>
      <c r="AL348" s="240">
        <f>VLOOKUP(AN348,[2]תחזיות!$B$4:$H$1000,5)</f>
        <v>1.2998446000000167E-2</v>
      </c>
      <c r="AM348" s="134">
        <f t="shared" si="335"/>
        <v>1.0832038333333472E-3</v>
      </c>
      <c r="AN348" s="237">
        <v>296</v>
      </c>
      <c r="AO348" s="242">
        <f t="shared" si="350"/>
        <v>0</v>
      </c>
      <c r="AP348" s="242">
        <f t="shared" si="380"/>
        <v>0</v>
      </c>
      <c r="AQ348" s="242">
        <f t="shared" si="312"/>
        <v>0</v>
      </c>
      <c r="AR348" s="242">
        <f t="shared" si="351"/>
        <v>0</v>
      </c>
      <c r="AS348" s="243">
        <f t="shared" si="352"/>
        <v>0</v>
      </c>
      <c r="AT348" s="244"/>
      <c r="AU348" s="241">
        <f t="shared" si="298"/>
        <v>5.7620000000000005E-2</v>
      </c>
      <c r="AV348" s="241">
        <f t="shared" si="353"/>
        <v>4.8016666666666668E-3</v>
      </c>
      <c r="AW348" s="240">
        <f>VLOOKUP(AY348,[2]תחזיות!$B$4:$H$1000,7)</f>
        <v>2.2097358200000285E-2</v>
      </c>
      <c r="AX348" s="134">
        <f t="shared" si="313"/>
        <v>1.8414465166666904E-3</v>
      </c>
      <c r="AY348" s="237">
        <v>296</v>
      </c>
      <c r="AZ348" s="242">
        <f t="shared" si="354"/>
        <v>0</v>
      </c>
      <c r="BA348" s="242">
        <f t="shared" si="381"/>
        <v>0</v>
      </c>
      <c r="BB348" s="242">
        <f t="shared" si="314"/>
        <v>0</v>
      </c>
      <c r="BC348" s="242">
        <f t="shared" si="355"/>
        <v>0</v>
      </c>
      <c r="BD348" s="243">
        <f t="shared" si="356"/>
        <v>0</v>
      </c>
      <c r="BE348" s="245"/>
      <c r="BF348" s="245"/>
      <c r="BG348" s="245"/>
      <c r="BH348" s="240">
        <f>VLOOKUP(BJ348,[2]תחזיות!$B$4:$H$1000,6)</f>
        <v>1.1816769090909241E-2</v>
      </c>
      <c r="BI348" s="134">
        <f t="shared" si="315"/>
        <v>9.847307575757702E-4</v>
      </c>
      <c r="BJ348" s="237">
        <v>296</v>
      </c>
      <c r="BK348" s="242">
        <f t="shared" si="357"/>
        <v>0</v>
      </c>
      <c r="BL348" s="242">
        <f t="shared" si="382"/>
        <v>0</v>
      </c>
      <c r="BM348" s="242">
        <f t="shared" si="316"/>
        <v>0</v>
      </c>
      <c r="BN348" s="242">
        <f t="shared" si="336"/>
        <v>0</v>
      </c>
      <c r="BO348" s="243">
        <f t="shared" si="358"/>
        <v>0</v>
      </c>
      <c r="BP348" s="245"/>
      <c r="BQ348" s="246">
        <f>VLOOKUP(BT348,[2]תחזיות!$B$4:$E$1000,2)</f>
        <v>4.3330179999999989E-2</v>
      </c>
      <c r="BR348" s="134">
        <f t="shared" si="317"/>
        <v>3.1941816666666658E-3</v>
      </c>
      <c r="BS348" s="3">
        <f t="shared" si="359"/>
        <v>8976</v>
      </c>
      <c r="BT348" s="237">
        <v>296</v>
      </c>
      <c r="BU348" s="238">
        <f t="shared" si="360"/>
        <v>0</v>
      </c>
      <c r="BV348" s="238">
        <f t="shared" si="361"/>
        <v>0</v>
      </c>
      <c r="BW348" s="238">
        <f t="shared" si="318"/>
        <v>0</v>
      </c>
      <c r="BX348" s="238">
        <f t="shared" si="319"/>
        <v>0</v>
      </c>
      <c r="BY348" s="239">
        <f t="shared" si="362"/>
        <v>270766.58881793288</v>
      </c>
      <c r="CA348" s="246">
        <f>VLOOKUP(CD348,[2]תחזיות!$B$4:$E$1000,4)</f>
        <v>5.7195837599999987E-2</v>
      </c>
      <c r="CB348" s="134">
        <f t="shared" si="320"/>
        <v>4.3496531333333324E-3</v>
      </c>
      <c r="CC348" s="3">
        <f t="shared" si="363"/>
        <v>8976</v>
      </c>
      <c r="CD348" s="237">
        <v>296</v>
      </c>
      <c r="CE348" s="238">
        <f t="shared" si="364"/>
        <v>0</v>
      </c>
      <c r="CF348" s="238">
        <f t="shared" si="365"/>
        <v>0</v>
      </c>
      <c r="CG348" s="238">
        <f t="shared" si="321"/>
        <v>0</v>
      </c>
      <c r="CH348" s="238">
        <f t="shared" si="322"/>
        <v>0</v>
      </c>
      <c r="CI348" s="239">
        <f t="shared" si="366"/>
        <v>290809.78716721246</v>
      </c>
      <c r="CJ348" s="1"/>
      <c r="CK348" s="246">
        <f>VLOOKUP(CN348,[2]תחזיות!$B$4:$E$1000,3)</f>
        <v>3.7678417391304342E-2</v>
      </c>
      <c r="CL348" s="134">
        <f t="shared" si="323"/>
        <v>2.7232014492753619E-3</v>
      </c>
      <c r="CM348" s="3">
        <f t="shared" si="367"/>
        <v>8976</v>
      </c>
      <c r="CN348" s="237">
        <v>296</v>
      </c>
      <c r="CO348" s="238">
        <f t="shared" si="368"/>
        <v>0</v>
      </c>
      <c r="CP348" s="238">
        <f t="shared" si="383"/>
        <v>0</v>
      </c>
      <c r="CQ348" s="238">
        <f t="shared" si="324"/>
        <v>0</v>
      </c>
      <c r="CR348" s="238">
        <f t="shared" si="325"/>
        <v>0</v>
      </c>
      <c r="CS348" s="239">
        <f t="shared" si="369"/>
        <v>263979.45736549201</v>
      </c>
      <c r="CT348" s="1"/>
      <c r="CU348" s="237">
        <v>296</v>
      </c>
      <c r="CV348" s="238">
        <f t="shared" si="391"/>
        <v>-2.530260899939192E-10</v>
      </c>
      <c r="CW348" s="238">
        <f t="shared" si="391"/>
        <v>-6.4548930174647245E-14</v>
      </c>
      <c r="CX348" s="238">
        <f t="shared" si="391"/>
        <v>5.249439256149869E-13</v>
      </c>
      <c r="CY348" s="238">
        <f t="shared" si="391"/>
        <v>-5.8949285578963408E-13</v>
      </c>
      <c r="CZ348" s="238">
        <f t="shared" si="391"/>
        <v>921348.46831176477</v>
      </c>
      <c r="DB348" s="237">
        <v>296</v>
      </c>
      <c r="DC348" s="238">
        <f t="shared" si="392"/>
        <v>-2.6114550124293465E-10</v>
      </c>
      <c r="DD348" s="238">
        <f t="shared" si="392"/>
        <v>0</v>
      </c>
      <c r="DE348" s="238">
        <f t="shared" si="392"/>
        <v>6.0208546119898678E-13</v>
      </c>
      <c r="DF348" s="238">
        <f t="shared" si="392"/>
        <v>-6.0208546119898678E-13</v>
      </c>
      <c r="DG348" s="238">
        <f t="shared" si="392"/>
        <v>944233.29773330991</v>
      </c>
      <c r="DH348" s="247"/>
      <c r="DI348" s="237">
        <v>296</v>
      </c>
      <c r="DJ348" s="238">
        <f t="shared" si="393"/>
        <v>-2.6114550124293465E-10</v>
      </c>
      <c r="DK348" s="238">
        <f t="shared" si="393"/>
        <v>0</v>
      </c>
      <c r="DL348" s="238">
        <f t="shared" si="393"/>
        <v>6.0208546119898678E-13</v>
      </c>
      <c r="DM348" s="238">
        <f t="shared" si="393"/>
        <v>-6.0208546119898678E-13</v>
      </c>
      <c r="DN348" s="238">
        <f t="shared" si="393"/>
        <v>914209.03264594742</v>
      </c>
      <c r="DP348" s="3">
        <f t="shared" si="370"/>
        <v>8976</v>
      </c>
      <c r="DQ348" s="237">
        <v>296</v>
      </c>
      <c r="DR348" s="238">
        <f t="shared" si="371"/>
        <v>0</v>
      </c>
      <c r="DS348" s="238">
        <f t="shared" si="372"/>
        <v>0</v>
      </c>
      <c r="DT348" s="238">
        <f t="shared" si="326"/>
        <v>0</v>
      </c>
      <c r="DU348" s="238">
        <f t="shared" si="373"/>
        <v>0</v>
      </c>
      <c r="DV348" s="239">
        <f t="shared" si="384"/>
        <v>0</v>
      </c>
      <c r="DX348" s="241">
        <f t="shared" si="299"/>
        <v>5.8599999999999999E-2</v>
      </c>
      <c r="DY348" s="241">
        <f t="shared" si="374"/>
        <v>4.8833333333333333E-3</v>
      </c>
      <c r="DZ348" s="237">
        <v>296</v>
      </c>
      <c r="EA348" s="242">
        <f t="shared" si="385"/>
        <v>0</v>
      </c>
      <c r="EB348" s="242">
        <f t="shared" si="386"/>
        <v>0</v>
      </c>
      <c r="EC348" s="242">
        <f t="shared" si="327"/>
        <v>0</v>
      </c>
      <c r="ED348" s="242">
        <f t="shared" si="337"/>
        <v>0</v>
      </c>
      <c r="EE348" s="243">
        <f t="shared" si="375"/>
        <v>0</v>
      </c>
      <c r="EF348" s="248"/>
      <c r="EG348" s="241">
        <f t="shared" si="300"/>
        <v>6.4599999999999991E-2</v>
      </c>
      <c r="EH348" s="241">
        <f t="shared" si="376"/>
        <v>5.3833333333333329E-3</v>
      </c>
      <c r="EI348" s="237">
        <v>296</v>
      </c>
      <c r="EJ348" s="242">
        <f t="shared" si="387"/>
        <v>0</v>
      </c>
      <c r="EK348" s="242">
        <f t="shared" si="388"/>
        <v>0</v>
      </c>
      <c r="EL348" s="242">
        <f t="shared" si="328"/>
        <v>0</v>
      </c>
      <c r="EM348" s="242">
        <f t="shared" si="338"/>
        <v>0</v>
      </c>
      <c r="EN348" s="243">
        <f t="shared" si="377"/>
        <v>0</v>
      </c>
      <c r="EO348" s="248"/>
      <c r="EP348" s="241">
        <f t="shared" si="301"/>
        <v>3.4599999999999999E-2</v>
      </c>
      <c r="EQ348" s="241">
        <f t="shared" si="378"/>
        <v>2.8833333333333332E-3</v>
      </c>
      <c r="ER348" s="237">
        <v>296</v>
      </c>
      <c r="ES348" s="242">
        <f t="shared" si="389"/>
        <v>0</v>
      </c>
      <c r="ET348" s="242">
        <f t="shared" si="390"/>
        <v>0</v>
      </c>
      <c r="EU348" s="242">
        <f t="shared" si="329"/>
        <v>0</v>
      </c>
      <c r="EV348" s="242">
        <f t="shared" si="339"/>
        <v>0</v>
      </c>
      <c r="EW348" s="243">
        <f t="shared" si="379"/>
        <v>0</v>
      </c>
    </row>
    <row r="349" spans="1:153" ht="14.25" customHeight="1" thickBot="1" x14ac:dyDescent="0.25">
      <c r="A349" s="3">
        <f t="shared" si="340"/>
        <v>9007</v>
      </c>
      <c r="B349" s="237">
        <v>297</v>
      </c>
      <c r="C349" s="238">
        <f t="shared" si="341"/>
        <v>-2.6174758670413366E-10</v>
      </c>
      <c r="D349" s="238">
        <f t="shared" si="302"/>
        <v>0</v>
      </c>
      <c r="E349" s="238">
        <f t="shared" si="303"/>
        <v>6.0347360267897336E-13</v>
      </c>
      <c r="F349" s="238">
        <f t="shared" si="304"/>
        <v>-6.0347360267897336E-13</v>
      </c>
      <c r="G349" s="239">
        <f t="shared" si="342"/>
        <v>603887.43406298594</v>
      </c>
      <c r="I349" s="240">
        <f>VLOOKUP(K349,[2]תחזיות!$B$4:$H$1000,5)</f>
        <v>1.2998464500000168E-2</v>
      </c>
      <c r="J349" s="134">
        <f t="shared" si="305"/>
        <v>1.083205375000014E-3</v>
      </c>
      <c r="K349" s="237">
        <v>297</v>
      </c>
      <c r="L349" s="242">
        <f t="shared" si="343"/>
        <v>8.2054313346322113E-12</v>
      </c>
      <c r="M349" s="242">
        <f t="shared" si="330"/>
        <v>-6.4618849922762943E-14</v>
      </c>
      <c r="N349" s="242">
        <f t="shared" si="306"/>
        <v>-7.7344866113049002E-14</v>
      </c>
      <c r="O349" s="242">
        <f t="shared" si="307"/>
        <v>1.2726016190286061E-14</v>
      </c>
      <c r="P349" s="243">
        <f t="shared" si="344"/>
        <v>46694.445430845924</v>
      </c>
      <c r="Q349" s="244"/>
      <c r="R349" s="240">
        <f>VLOOKUP(T349,[2]תחזיות!$B$4:$H$1000,7)</f>
        <v>2.2097389650000285E-2</v>
      </c>
      <c r="S349" s="134">
        <f t="shared" si="308"/>
        <v>1.8414491375000237E-3</v>
      </c>
      <c r="T349" s="237">
        <v>297</v>
      </c>
      <c r="U349" s="242">
        <f t="shared" si="345"/>
        <v>0</v>
      </c>
      <c r="V349" s="242">
        <f t="shared" si="331"/>
        <v>0</v>
      </c>
      <c r="W349" s="242">
        <f t="shared" si="309"/>
        <v>0</v>
      </c>
      <c r="X349" s="242">
        <f t="shared" si="332"/>
        <v>0</v>
      </c>
      <c r="Y349" s="243">
        <f t="shared" si="346"/>
        <v>49536.076503111522</v>
      </c>
      <c r="Z349" s="245"/>
      <c r="AA349" s="240">
        <f>VLOOKUP(AC349,[2]תחזיות!$B$4:$H$1000,6)</f>
        <v>1.1816785909091061E-2</v>
      </c>
      <c r="AB349" s="134">
        <f t="shared" si="310"/>
        <v>9.8473215909092174E-4</v>
      </c>
      <c r="AC349" s="237">
        <v>297</v>
      </c>
      <c r="AD349" s="242">
        <f t="shared" si="347"/>
        <v>0</v>
      </c>
      <c r="AE349" s="242">
        <f t="shared" si="333"/>
        <v>0</v>
      </c>
      <c r="AF349" s="242">
        <f t="shared" si="311"/>
        <v>0</v>
      </c>
      <c r="AG349" s="242">
        <f t="shared" si="334"/>
        <v>0</v>
      </c>
      <c r="AH349" s="243">
        <f t="shared" si="348"/>
        <v>46342.141217469514</v>
      </c>
      <c r="AI349" s="245"/>
      <c r="AJ349" s="241">
        <f t="shared" si="297"/>
        <v>5.1319999999999998E-2</v>
      </c>
      <c r="AK349" s="241">
        <f t="shared" si="349"/>
        <v>4.2766666666666665E-3</v>
      </c>
      <c r="AL349" s="240">
        <f>VLOOKUP(AN349,[2]תחזיות!$B$4:$H$1000,5)</f>
        <v>1.2998464500000168E-2</v>
      </c>
      <c r="AM349" s="134">
        <f t="shared" si="335"/>
        <v>1.083205375000014E-3</v>
      </c>
      <c r="AN349" s="237">
        <v>297</v>
      </c>
      <c r="AO349" s="242">
        <f t="shared" si="350"/>
        <v>0</v>
      </c>
      <c r="AP349" s="242">
        <f t="shared" si="380"/>
        <v>0</v>
      </c>
      <c r="AQ349" s="242">
        <f t="shared" si="312"/>
        <v>0</v>
      </c>
      <c r="AR349" s="242">
        <f t="shared" si="351"/>
        <v>0</v>
      </c>
      <c r="AS349" s="243">
        <f t="shared" si="352"/>
        <v>0</v>
      </c>
      <c r="AT349" s="244"/>
      <c r="AU349" s="241">
        <f t="shared" si="298"/>
        <v>5.7620000000000005E-2</v>
      </c>
      <c r="AV349" s="241">
        <f t="shared" si="353"/>
        <v>4.8016666666666668E-3</v>
      </c>
      <c r="AW349" s="240">
        <f>VLOOKUP(AY349,[2]תחזיות!$B$4:$H$1000,7)</f>
        <v>2.2097389650000285E-2</v>
      </c>
      <c r="AX349" s="134">
        <f t="shared" si="313"/>
        <v>1.8414491375000237E-3</v>
      </c>
      <c r="AY349" s="237">
        <v>297</v>
      </c>
      <c r="AZ349" s="242">
        <f t="shared" si="354"/>
        <v>0</v>
      </c>
      <c r="BA349" s="242">
        <f t="shared" si="381"/>
        <v>0</v>
      </c>
      <c r="BB349" s="242">
        <f t="shared" si="314"/>
        <v>0</v>
      </c>
      <c r="BC349" s="242">
        <f t="shared" si="355"/>
        <v>0</v>
      </c>
      <c r="BD349" s="243">
        <f t="shared" si="356"/>
        <v>0</v>
      </c>
      <c r="BE349" s="245"/>
      <c r="BF349" s="245"/>
      <c r="BG349" s="245"/>
      <c r="BH349" s="240">
        <f>VLOOKUP(BJ349,[2]תחזיות!$B$4:$H$1000,6)</f>
        <v>1.1816785909091061E-2</v>
      </c>
      <c r="BI349" s="134">
        <f t="shared" si="315"/>
        <v>9.8473215909092174E-4</v>
      </c>
      <c r="BJ349" s="237">
        <v>297</v>
      </c>
      <c r="BK349" s="242">
        <f t="shared" si="357"/>
        <v>0</v>
      </c>
      <c r="BL349" s="242">
        <f t="shared" si="382"/>
        <v>0</v>
      </c>
      <c r="BM349" s="242">
        <f t="shared" si="316"/>
        <v>0</v>
      </c>
      <c r="BN349" s="242">
        <f t="shared" si="336"/>
        <v>0</v>
      </c>
      <c r="BO349" s="243">
        <f t="shared" si="358"/>
        <v>0</v>
      </c>
      <c r="BP349" s="245"/>
      <c r="BQ349" s="246">
        <f>VLOOKUP(BT349,[2]תחזיות!$B$4:$E$1000,2)</f>
        <v>4.3358479999999991E-2</v>
      </c>
      <c r="BR349" s="134">
        <f t="shared" si="317"/>
        <v>3.1965399999999995E-3</v>
      </c>
      <c r="BS349" s="3">
        <f t="shared" si="359"/>
        <v>9007</v>
      </c>
      <c r="BT349" s="237">
        <v>297</v>
      </c>
      <c r="BU349" s="238">
        <f t="shared" si="360"/>
        <v>0</v>
      </c>
      <c r="BV349" s="238">
        <f t="shared" si="361"/>
        <v>0</v>
      </c>
      <c r="BW349" s="238">
        <f t="shared" si="318"/>
        <v>0</v>
      </c>
      <c r="BX349" s="238">
        <f t="shared" si="319"/>
        <v>0</v>
      </c>
      <c r="BY349" s="239">
        <f t="shared" si="362"/>
        <v>270766.58881793288</v>
      </c>
      <c r="CA349" s="246">
        <f>VLOOKUP(CD349,[2]תחזיות!$B$4:$E$1000,4)</f>
        <v>5.7233193599999989E-2</v>
      </c>
      <c r="CB349" s="134">
        <f t="shared" si="320"/>
        <v>4.3527661333333323E-3</v>
      </c>
      <c r="CC349" s="3">
        <f t="shared" si="363"/>
        <v>9007</v>
      </c>
      <c r="CD349" s="237">
        <v>297</v>
      </c>
      <c r="CE349" s="238">
        <f t="shared" si="364"/>
        <v>0</v>
      </c>
      <c r="CF349" s="238">
        <f t="shared" si="365"/>
        <v>0</v>
      </c>
      <c r="CG349" s="238">
        <f t="shared" si="321"/>
        <v>0</v>
      </c>
      <c r="CH349" s="238">
        <f t="shared" si="322"/>
        <v>0</v>
      </c>
      <c r="CI349" s="239">
        <f t="shared" si="366"/>
        <v>290809.78716721246</v>
      </c>
      <c r="CJ349" s="1"/>
      <c r="CK349" s="246">
        <f>VLOOKUP(CN349,[2]תחזיות!$B$4:$E$1000,3)</f>
        <v>3.7703026086956519E-2</v>
      </c>
      <c r="CL349" s="134">
        <f t="shared" si="323"/>
        <v>2.7252521739130433E-3</v>
      </c>
      <c r="CM349" s="3">
        <f t="shared" si="367"/>
        <v>9007</v>
      </c>
      <c r="CN349" s="237">
        <v>297</v>
      </c>
      <c r="CO349" s="238">
        <f t="shared" si="368"/>
        <v>0</v>
      </c>
      <c r="CP349" s="238">
        <f t="shared" si="383"/>
        <v>0</v>
      </c>
      <c r="CQ349" s="238">
        <f t="shared" si="324"/>
        <v>0</v>
      </c>
      <c r="CR349" s="238">
        <f t="shared" si="325"/>
        <v>0</v>
      </c>
      <c r="CS349" s="239">
        <f t="shared" si="369"/>
        <v>263979.45736549201</v>
      </c>
      <c r="CT349" s="1"/>
      <c r="CU349" s="237">
        <v>297</v>
      </c>
      <c r="CV349" s="238">
        <f t="shared" si="391"/>
        <v>-2.5354215536950144E-10</v>
      </c>
      <c r="CW349" s="238">
        <f t="shared" si="391"/>
        <v>-6.4618849922762943E-14</v>
      </c>
      <c r="CX349" s="238">
        <f t="shared" si="391"/>
        <v>5.2612873656592435E-13</v>
      </c>
      <c r="CY349" s="238">
        <f t="shared" si="391"/>
        <v>-5.9074758648868729E-13</v>
      </c>
      <c r="CZ349" s="238">
        <f t="shared" si="391"/>
        <v>921348.46831176477</v>
      </c>
      <c r="DB349" s="237">
        <v>297</v>
      </c>
      <c r="DC349" s="238">
        <f t="shared" si="392"/>
        <v>-2.6174758670413366E-10</v>
      </c>
      <c r="DD349" s="238">
        <f t="shared" si="392"/>
        <v>0</v>
      </c>
      <c r="DE349" s="238">
        <f t="shared" si="392"/>
        <v>6.0347360267897336E-13</v>
      </c>
      <c r="DF349" s="238">
        <f t="shared" si="392"/>
        <v>-6.0347360267897336E-13</v>
      </c>
      <c r="DG349" s="238">
        <f t="shared" si="392"/>
        <v>944233.29773330991</v>
      </c>
      <c r="DH349" s="247"/>
      <c r="DI349" s="237">
        <v>297</v>
      </c>
      <c r="DJ349" s="238">
        <f t="shared" si="393"/>
        <v>-2.6174758670413366E-10</v>
      </c>
      <c r="DK349" s="238">
        <f t="shared" si="393"/>
        <v>0</v>
      </c>
      <c r="DL349" s="238">
        <f t="shared" si="393"/>
        <v>6.0347360267897336E-13</v>
      </c>
      <c r="DM349" s="238">
        <f t="shared" si="393"/>
        <v>-6.0347360267897336E-13</v>
      </c>
      <c r="DN349" s="238">
        <f t="shared" si="393"/>
        <v>914209.03264594742</v>
      </c>
      <c r="DP349" s="3">
        <f t="shared" si="370"/>
        <v>9007</v>
      </c>
      <c r="DQ349" s="237">
        <v>297</v>
      </c>
      <c r="DR349" s="238">
        <f t="shared" si="371"/>
        <v>0</v>
      </c>
      <c r="DS349" s="238">
        <f t="shared" si="372"/>
        <v>0</v>
      </c>
      <c r="DT349" s="238">
        <f t="shared" si="326"/>
        <v>0</v>
      </c>
      <c r="DU349" s="238">
        <f t="shared" si="373"/>
        <v>0</v>
      </c>
      <c r="DV349" s="239">
        <f t="shared" si="384"/>
        <v>0</v>
      </c>
      <c r="DX349" s="241">
        <f t="shared" si="299"/>
        <v>5.8599999999999999E-2</v>
      </c>
      <c r="DY349" s="241">
        <f t="shared" si="374"/>
        <v>4.8833333333333333E-3</v>
      </c>
      <c r="DZ349" s="237">
        <v>297</v>
      </c>
      <c r="EA349" s="242">
        <f t="shared" si="385"/>
        <v>0</v>
      </c>
      <c r="EB349" s="242">
        <f t="shared" si="386"/>
        <v>0</v>
      </c>
      <c r="EC349" s="242">
        <f t="shared" si="327"/>
        <v>0</v>
      </c>
      <c r="ED349" s="242">
        <f t="shared" si="337"/>
        <v>0</v>
      </c>
      <c r="EE349" s="243">
        <f t="shared" si="375"/>
        <v>0</v>
      </c>
      <c r="EF349" s="248"/>
      <c r="EG349" s="241">
        <f t="shared" si="300"/>
        <v>6.4599999999999991E-2</v>
      </c>
      <c r="EH349" s="241">
        <f t="shared" si="376"/>
        <v>5.3833333333333329E-3</v>
      </c>
      <c r="EI349" s="237">
        <v>297</v>
      </c>
      <c r="EJ349" s="242">
        <f t="shared" si="387"/>
        <v>0</v>
      </c>
      <c r="EK349" s="242">
        <f t="shared" si="388"/>
        <v>0</v>
      </c>
      <c r="EL349" s="242">
        <f t="shared" si="328"/>
        <v>0</v>
      </c>
      <c r="EM349" s="242">
        <f t="shared" si="338"/>
        <v>0</v>
      </c>
      <c r="EN349" s="243">
        <f t="shared" si="377"/>
        <v>0</v>
      </c>
      <c r="EO349" s="248"/>
      <c r="EP349" s="241">
        <f t="shared" si="301"/>
        <v>3.4599999999999999E-2</v>
      </c>
      <c r="EQ349" s="241">
        <f t="shared" si="378"/>
        <v>2.8833333333333332E-3</v>
      </c>
      <c r="ER349" s="237">
        <v>297</v>
      </c>
      <c r="ES349" s="242">
        <f t="shared" si="389"/>
        <v>0</v>
      </c>
      <c r="ET349" s="242">
        <f t="shared" si="390"/>
        <v>0</v>
      </c>
      <c r="EU349" s="242">
        <f t="shared" si="329"/>
        <v>0</v>
      </c>
      <c r="EV349" s="242">
        <f t="shared" si="339"/>
        <v>0</v>
      </c>
      <c r="EW349" s="243">
        <f t="shared" si="379"/>
        <v>0</v>
      </c>
    </row>
    <row r="350" spans="1:153" ht="14.25" customHeight="1" thickBot="1" x14ac:dyDescent="0.25">
      <c r="A350" s="3">
        <f t="shared" si="340"/>
        <v>9038</v>
      </c>
      <c r="B350" s="237">
        <v>298</v>
      </c>
      <c r="C350" s="238">
        <f t="shared" si="341"/>
        <v>-2.6235106030681266E-10</v>
      </c>
      <c r="D350" s="238">
        <f t="shared" si="302"/>
        <v>0</v>
      </c>
      <c r="E350" s="238">
        <f t="shared" si="303"/>
        <v>6.0486494459626104E-13</v>
      </c>
      <c r="F350" s="238">
        <f t="shared" si="304"/>
        <v>-6.0486494459626104E-13</v>
      </c>
      <c r="G350" s="239">
        <f t="shared" si="342"/>
        <v>603887.43406298594</v>
      </c>
      <c r="I350" s="240">
        <f>VLOOKUP(K350,[2]תחזיות!$B$4:$H$1000,5)</f>
        <v>1.2998483000000168E-2</v>
      </c>
      <c r="J350" s="134">
        <f t="shared" si="305"/>
        <v>1.0832069166666807E-3</v>
      </c>
      <c r="K350" s="237">
        <v>298</v>
      </c>
      <c r="L350" s="242">
        <f t="shared" si="343"/>
        <v>8.2917481612151092E-12</v>
      </c>
      <c r="M350" s="242">
        <f t="shared" si="330"/>
        <v>-6.4688845507946325E-14</v>
      </c>
      <c r="N350" s="242">
        <f t="shared" si="306"/>
        <v>-7.7548732702423456E-14</v>
      </c>
      <c r="O350" s="242">
        <f t="shared" si="307"/>
        <v>1.2859887194477129E-14</v>
      </c>
      <c r="P350" s="243">
        <f t="shared" si="344"/>
        <v>46694.445430845924</v>
      </c>
      <c r="Q350" s="244"/>
      <c r="R350" s="240">
        <f>VLOOKUP(T350,[2]תחזיות!$B$4:$H$1000,7)</f>
        <v>2.2097421100000285E-2</v>
      </c>
      <c r="S350" s="134">
        <f t="shared" si="308"/>
        <v>1.8414517583333571E-3</v>
      </c>
      <c r="T350" s="237">
        <v>298</v>
      </c>
      <c r="U350" s="242">
        <f t="shared" si="345"/>
        <v>0</v>
      </c>
      <c r="V350" s="242">
        <f t="shared" si="331"/>
        <v>0</v>
      </c>
      <c r="W350" s="242">
        <f t="shared" si="309"/>
        <v>0</v>
      </c>
      <c r="X350" s="242">
        <f t="shared" si="332"/>
        <v>0</v>
      </c>
      <c r="Y350" s="243">
        <f t="shared" si="346"/>
        <v>49536.076503111522</v>
      </c>
      <c r="Z350" s="245"/>
      <c r="AA350" s="240">
        <f>VLOOKUP(AC350,[2]תחזיות!$B$4:$H$1000,6)</f>
        <v>1.1816802727272879E-2</v>
      </c>
      <c r="AB350" s="134">
        <f t="shared" si="310"/>
        <v>9.8473356060607329E-4</v>
      </c>
      <c r="AC350" s="237">
        <v>298</v>
      </c>
      <c r="AD350" s="242">
        <f t="shared" si="347"/>
        <v>0</v>
      </c>
      <c r="AE350" s="242">
        <f t="shared" si="333"/>
        <v>0</v>
      </c>
      <c r="AF350" s="242">
        <f t="shared" si="311"/>
        <v>0</v>
      </c>
      <c r="AG350" s="242">
        <f t="shared" si="334"/>
        <v>0</v>
      </c>
      <c r="AH350" s="243">
        <f t="shared" si="348"/>
        <v>46342.141217469514</v>
      </c>
      <c r="AI350" s="245"/>
      <c r="AJ350" s="241">
        <f t="shared" si="297"/>
        <v>5.1319999999999998E-2</v>
      </c>
      <c r="AK350" s="241">
        <f t="shared" si="349"/>
        <v>4.2766666666666665E-3</v>
      </c>
      <c r="AL350" s="240">
        <f>VLOOKUP(AN350,[2]תחזיות!$B$4:$H$1000,5)</f>
        <v>1.2998483000000168E-2</v>
      </c>
      <c r="AM350" s="134">
        <f t="shared" si="335"/>
        <v>1.0832069166666807E-3</v>
      </c>
      <c r="AN350" s="237">
        <v>298</v>
      </c>
      <c r="AO350" s="242">
        <f t="shared" si="350"/>
        <v>0</v>
      </c>
      <c r="AP350" s="242">
        <f t="shared" si="380"/>
        <v>0</v>
      </c>
      <c r="AQ350" s="242">
        <f t="shared" si="312"/>
        <v>0</v>
      </c>
      <c r="AR350" s="242">
        <f t="shared" si="351"/>
        <v>0</v>
      </c>
      <c r="AS350" s="243">
        <f t="shared" si="352"/>
        <v>0</v>
      </c>
      <c r="AT350" s="244"/>
      <c r="AU350" s="241">
        <f t="shared" si="298"/>
        <v>5.7620000000000005E-2</v>
      </c>
      <c r="AV350" s="241">
        <f t="shared" si="353"/>
        <v>4.8016666666666668E-3</v>
      </c>
      <c r="AW350" s="240">
        <f>VLOOKUP(AY350,[2]תחזיות!$B$4:$H$1000,7)</f>
        <v>2.2097421100000285E-2</v>
      </c>
      <c r="AX350" s="134">
        <f t="shared" si="313"/>
        <v>1.8414517583333571E-3</v>
      </c>
      <c r="AY350" s="237">
        <v>298</v>
      </c>
      <c r="AZ350" s="242">
        <f t="shared" si="354"/>
        <v>0</v>
      </c>
      <c r="BA350" s="242">
        <f t="shared" si="381"/>
        <v>0</v>
      </c>
      <c r="BB350" s="242">
        <f t="shared" si="314"/>
        <v>0</v>
      </c>
      <c r="BC350" s="242">
        <f t="shared" si="355"/>
        <v>0</v>
      </c>
      <c r="BD350" s="243">
        <f t="shared" si="356"/>
        <v>0</v>
      </c>
      <c r="BE350" s="245"/>
      <c r="BF350" s="245"/>
      <c r="BG350" s="245"/>
      <c r="BH350" s="240">
        <f>VLOOKUP(BJ350,[2]תחזיות!$B$4:$H$1000,6)</f>
        <v>1.1816802727272879E-2</v>
      </c>
      <c r="BI350" s="134">
        <f t="shared" si="315"/>
        <v>9.8473356060607329E-4</v>
      </c>
      <c r="BJ350" s="237">
        <v>298</v>
      </c>
      <c r="BK350" s="242">
        <f t="shared" si="357"/>
        <v>0</v>
      </c>
      <c r="BL350" s="242">
        <f t="shared" si="382"/>
        <v>0</v>
      </c>
      <c r="BM350" s="242">
        <f t="shared" si="316"/>
        <v>0</v>
      </c>
      <c r="BN350" s="242">
        <f t="shared" si="336"/>
        <v>0</v>
      </c>
      <c r="BO350" s="243">
        <f t="shared" si="358"/>
        <v>0</v>
      </c>
      <c r="BP350" s="245"/>
      <c r="BQ350" s="246">
        <f>VLOOKUP(BT350,[2]תחזיות!$B$4:$E$1000,2)</f>
        <v>4.3386779999999993E-2</v>
      </c>
      <c r="BR350" s="134">
        <f t="shared" si="317"/>
        <v>3.1988983333333331E-3</v>
      </c>
      <c r="BS350" s="3">
        <f t="shared" si="359"/>
        <v>9038</v>
      </c>
      <c r="BT350" s="237">
        <v>298</v>
      </c>
      <c r="BU350" s="238">
        <f t="shared" si="360"/>
        <v>0</v>
      </c>
      <c r="BV350" s="238">
        <f t="shared" si="361"/>
        <v>0</v>
      </c>
      <c r="BW350" s="238">
        <f t="shared" si="318"/>
        <v>0</v>
      </c>
      <c r="BX350" s="238">
        <f t="shared" si="319"/>
        <v>0</v>
      </c>
      <c r="BY350" s="239">
        <f t="shared" si="362"/>
        <v>270766.58881793288</v>
      </c>
      <c r="CA350" s="246">
        <f>VLOOKUP(CD350,[2]תחזיות!$B$4:$E$1000,4)</f>
        <v>5.7270549599999991E-2</v>
      </c>
      <c r="CB350" s="134">
        <f t="shared" si="320"/>
        <v>4.3558791333333331E-3</v>
      </c>
      <c r="CC350" s="3">
        <f t="shared" si="363"/>
        <v>9038</v>
      </c>
      <c r="CD350" s="237">
        <v>298</v>
      </c>
      <c r="CE350" s="238">
        <f t="shared" si="364"/>
        <v>0</v>
      </c>
      <c r="CF350" s="238">
        <f t="shared" si="365"/>
        <v>0</v>
      </c>
      <c r="CG350" s="238">
        <f t="shared" si="321"/>
        <v>0</v>
      </c>
      <c r="CH350" s="238">
        <f t="shared" si="322"/>
        <v>0</v>
      </c>
      <c r="CI350" s="239">
        <f t="shared" si="366"/>
        <v>290809.78716721246</v>
      </c>
      <c r="CJ350" s="1"/>
      <c r="CK350" s="246">
        <f>VLOOKUP(CN350,[2]תחזיות!$B$4:$E$1000,3)</f>
        <v>3.7727634782608689E-2</v>
      </c>
      <c r="CL350" s="134">
        <f t="shared" si="323"/>
        <v>2.7273028985507243E-3</v>
      </c>
      <c r="CM350" s="3">
        <f t="shared" si="367"/>
        <v>9038</v>
      </c>
      <c r="CN350" s="237">
        <v>298</v>
      </c>
      <c r="CO350" s="238">
        <f t="shared" si="368"/>
        <v>0</v>
      </c>
      <c r="CP350" s="238">
        <f t="shared" si="383"/>
        <v>0</v>
      </c>
      <c r="CQ350" s="238">
        <f t="shared" si="324"/>
        <v>0</v>
      </c>
      <c r="CR350" s="238">
        <f t="shared" si="325"/>
        <v>0</v>
      </c>
      <c r="CS350" s="239">
        <f t="shared" si="369"/>
        <v>263979.45736549201</v>
      </c>
      <c r="CT350" s="1"/>
      <c r="CU350" s="237">
        <v>298</v>
      </c>
      <c r="CV350" s="238">
        <f t="shared" si="391"/>
        <v>-2.5405931214559756E-10</v>
      </c>
      <c r="CW350" s="238">
        <f t="shared" si="391"/>
        <v>-6.4688845507946325E-14</v>
      </c>
      <c r="CX350" s="238">
        <f t="shared" si="391"/>
        <v>5.2731621189383762E-13</v>
      </c>
      <c r="CY350" s="238">
        <f t="shared" si="391"/>
        <v>-5.9200505740178387E-13</v>
      </c>
      <c r="CZ350" s="238">
        <f t="shared" si="391"/>
        <v>921348.46831176477</v>
      </c>
      <c r="DB350" s="237">
        <v>298</v>
      </c>
      <c r="DC350" s="238">
        <f t="shared" si="392"/>
        <v>-2.6235106030681266E-10</v>
      </c>
      <c r="DD350" s="238">
        <f t="shared" si="392"/>
        <v>0</v>
      </c>
      <c r="DE350" s="238">
        <f t="shared" si="392"/>
        <v>6.0486494459626104E-13</v>
      </c>
      <c r="DF350" s="238">
        <f t="shared" si="392"/>
        <v>-6.0486494459626104E-13</v>
      </c>
      <c r="DG350" s="238">
        <f t="shared" si="392"/>
        <v>944233.29773330991</v>
      </c>
      <c r="DH350" s="247"/>
      <c r="DI350" s="237">
        <v>298</v>
      </c>
      <c r="DJ350" s="238">
        <f t="shared" si="393"/>
        <v>-2.6235106030681266E-10</v>
      </c>
      <c r="DK350" s="238">
        <f t="shared" si="393"/>
        <v>0</v>
      </c>
      <c r="DL350" s="238">
        <f t="shared" si="393"/>
        <v>6.0486494459626104E-13</v>
      </c>
      <c r="DM350" s="238">
        <f t="shared" si="393"/>
        <v>-6.0486494459626104E-13</v>
      </c>
      <c r="DN350" s="238">
        <f t="shared" si="393"/>
        <v>914209.03264594742</v>
      </c>
      <c r="DP350" s="3">
        <f t="shared" si="370"/>
        <v>9038</v>
      </c>
      <c r="DQ350" s="237">
        <v>298</v>
      </c>
      <c r="DR350" s="238">
        <f t="shared" si="371"/>
        <v>0</v>
      </c>
      <c r="DS350" s="238">
        <f t="shared" si="372"/>
        <v>0</v>
      </c>
      <c r="DT350" s="238">
        <f t="shared" si="326"/>
        <v>0</v>
      </c>
      <c r="DU350" s="238">
        <f t="shared" si="373"/>
        <v>0</v>
      </c>
      <c r="DV350" s="239">
        <f t="shared" si="384"/>
        <v>0</v>
      </c>
      <c r="DX350" s="241">
        <f t="shared" si="299"/>
        <v>5.8599999999999999E-2</v>
      </c>
      <c r="DY350" s="241">
        <f t="shared" si="374"/>
        <v>4.8833333333333333E-3</v>
      </c>
      <c r="DZ350" s="237">
        <v>298</v>
      </c>
      <c r="EA350" s="242">
        <f t="shared" si="385"/>
        <v>0</v>
      </c>
      <c r="EB350" s="242">
        <f t="shared" si="386"/>
        <v>0</v>
      </c>
      <c r="EC350" s="242">
        <f t="shared" si="327"/>
        <v>0</v>
      </c>
      <c r="ED350" s="242">
        <f t="shared" si="337"/>
        <v>0</v>
      </c>
      <c r="EE350" s="243">
        <f t="shared" si="375"/>
        <v>0</v>
      </c>
      <c r="EF350" s="248"/>
      <c r="EG350" s="241">
        <f t="shared" si="300"/>
        <v>6.4599999999999991E-2</v>
      </c>
      <c r="EH350" s="241">
        <f t="shared" si="376"/>
        <v>5.3833333333333329E-3</v>
      </c>
      <c r="EI350" s="237">
        <v>298</v>
      </c>
      <c r="EJ350" s="242">
        <f t="shared" si="387"/>
        <v>0</v>
      </c>
      <c r="EK350" s="242">
        <f t="shared" si="388"/>
        <v>0</v>
      </c>
      <c r="EL350" s="242">
        <f t="shared" si="328"/>
        <v>0</v>
      </c>
      <c r="EM350" s="242">
        <f t="shared" si="338"/>
        <v>0</v>
      </c>
      <c r="EN350" s="243">
        <f t="shared" si="377"/>
        <v>0</v>
      </c>
      <c r="EO350" s="248"/>
      <c r="EP350" s="241">
        <f t="shared" si="301"/>
        <v>3.4599999999999999E-2</v>
      </c>
      <c r="EQ350" s="241">
        <f t="shared" si="378"/>
        <v>2.8833333333333332E-3</v>
      </c>
      <c r="ER350" s="237">
        <v>298</v>
      </c>
      <c r="ES350" s="242">
        <f t="shared" si="389"/>
        <v>0</v>
      </c>
      <c r="ET350" s="242">
        <f t="shared" si="390"/>
        <v>0</v>
      </c>
      <c r="EU350" s="242">
        <f t="shared" si="329"/>
        <v>0</v>
      </c>
      <c r="EV350" s="242">
        <f t="shared" si="339"/>
        <v>0</v>
      </c>
      <c r="EW350" s="243">
        <f t="shared" si="379"/>
        <v>0</v>
      </c>
    </row>
    <row r="351" spans="1:153" ht="14.25" customHeight="1" thickBot="1" x14ac:dyDescent="0.25">
      <c r="A351" s="3">
        <f t="shared" si="340"/>
        <v>9068</v>
      </c>
      <c r="B351" s="237">
        <v>299</v>
      </c>
      <c r="C351" s="238">
        <f t="shared" si="341"/>
        <v>-2.6295592525140892E-10</v>
      </c>
      <c r="D351" s="238">
        <f t="shared" si="302"/>
        <v>0</v>
      </c>
      <c r="E351" s="238">
        <f t="shared" si="303"/>
        <v>6.062594943296357E-13</v>
      </c>
      <c r="F351" s="238">
        <f t="shared" si="304"/>
        <v>-6.062594943296357E-13</v>
      </c>
      <c r="G351" s="239">
        <f t="shared" si="342"/>
        <v>603887.43406298594</v>
      </c>
      <c r="I351" s="240">
        <f>VLOOKUP(K351,[2]תחזיות!$B$4:$H$1000,5)</f>
        <v>1.2998501500000169E-2</v>
      </c>
      <c r="J351" s="134">
        <f t="shared" si="305"/>
        <v>1.0832084583333474E-3</v>
      </c>
      <c r="K351" s="237">
        <v>299</v>
      </c>
      <c r="L351" s="242">
        <f t="shared" si="343"/>
        <v>8.3783625871033279E-12</v>
      </c>
      <c r="M351" s="242">
        <f t="shared" si="330"/>
        <v>-6.475891701256035E-14</v>
      </c>
      <c r="N351" s="242">
        <f t="shared" si="306"/>
        <v>-7.7753136765706702E-14</v>
      </c>
      <c r="O351" s="242">
        <f t="shared" si="307"/>
        <v>1.2994219753146357E-14</v>
      </c>
      <c r="P351" s="243">
        <f t="shared" si="344"/>
        <v>46694.445430845924</v>
      </c>
      <c r="Q351" s="244"/>
      <c r="R351" s="240">
        <f>VLOOKUP(T351,[2]תחזיות!$B$4:$H$1000,7)</f>
        <v>2.2097452550000285E-2</v>
      </c>
      <c r="S351" s="134">
        <f t="shared" si="308"/>
        <v>1.8414543791666904E-3</v>
      </c>
      <c r="T351" s="237">
        <v>299</v>
      </c>
      <c r="U351" s="242">
        <f t="shared" si="345"/>
        <v>0</v>
      </c>
      <c r="V351" s="242">
        <f t="shared" si="331"/>
        <v>0</v>
      </c>
      <c r="W351" s="242">
        <f t="shared" si="309"/>
        <v>0</v>
      </c>
      <c r="X351" s="242">
        <f t="shared" si="332"/>
        <v>0</v>
      </c>
      <c r="Y351" s="243">
        <f t="shared" si="346"/>
        <v>49536.076503111522</v>
      </c>
      <c r="Z351" s="245"/>
      <c r="AA351" s="240">
        <f>VLOOKUP(AC351,[2]תחזיות!$B$4:$H$1000,6)</f>
        <v>1.1816819545454698E-2</v>
      </c>
      <c r="AB351" s="134">
        <f t="shared" si="310"/>
        <v>9.8473496212122483E-4</v>
      </c>
      <c r="AC351" s="237">
        <v>299</v>
      </c>
      <c r="AD351" s="242">
        <f t="shared" si="347"/>
        <v>0</v>
      </c>
      <c r="AE351" s="242">
        <f t="shared" si="333"/>
        <v>0</v>
      </c>
      <c r="AF351" s="242">
        <f t="shared" si="311"/>
        <v>0</v>
      </c>
      <c r="AG351" s="242">
        <f t="shared" si="334"/>
        <v>0</v>
      </c>
      <c r="AH351" s="243">
        <f t="shared" si="348"/>
        <v>46342.141217469514</v>
      </c>
      <c r="AI351" s="245"/>
      <c r="AJ351" s="241">
        <f t="shared" si="297"/>
        <v>5.1319999999999998E-2</v>
      </c>
      <c r="AK351" s="241">
        <f t="shared" si="349"/>
        <v>4.2766666666666665E-3</v>
      </c>
      <c r="AL351" s="240">
        <f>VLOOKUP(AN351,[2]תחזיות!$B$4:$H$1000,5)</f>
        <v>1.2998501500000169E-2</v>
      </c>
      <c r="AM351" s="134">
        <f t="shared" si="335"/>
        <v>1.0832084583333474E-3</v>
      </c>
      <c r="AN351" s="237">
        <v>299</v>
      </c>
      <c r="AO351" s="242">
        <f t="shared" si="350"/>
        <v>0</v>
      </c>
      <c r="AP351" s="242">
        <f t="shared" si="380"/>
        <v>0</v>
      </c>
      <c r="AQ351" s="242">
        <f t="shared" si="312"/>
        <v>0</v>
      </c>
      <c r="AR351" s="242">
        <f t="shared" si="351"/>
        <v>0</v>
      </c>
      <c r="AS351" s="243">
        <f t="shared" si="352"/>
        <v>0</v>
      </c>
      <c r="AT351" s="244"/>
      <c r="AU351" s="241">
        <f t="shared" si="298"/>
        <v>5.7620000000000005E-2</v>
      </c>
      <c r="AV351" s="241">
        <f t="shared" si="353"/>
        <v>4.8016666666666668E-3</v>
      </c>
      <c r="AW351" s="240">
        <f>VLOOKUP(AY351,[2]תחזיות!$B$4:$H$1000,7)</f>
        <v>2.2097452550000285E-2</v>
      </c>
      <c r="AX351" s="134">
        <f t="shared" si="313"/>
        <v>1.8414543791666904E-3</v>
      </c>
      <c r="AY351" s="237">
        <v>299</v>
      </c>
      <c r="AZ351" s="242">
        <f t="shared" si="354"/>
        <v>0</v>
      </c>
      <c r="BA351" s="242">
        <f t="shared" si="381"/>
        <v>0</v>
      </c>
      <c r="BB351" s="242">
        <f t="shared" si="314"/>
        <v>0</v>
      </c>
      <c r="BC351" s="242">
        <f t="shared" si="355"/>
        <v>0</v>
      </c>
      <c r="BD351" s="243">
        <f t="shared" si="356"/>
        <v>0</v>
      </c>
      <c r="BE351" s="245"/>
      <c r="BF351" s="245"/>
      <c r="BG351" s="245"/>
      <c r="BH351" s="240">
        <f>VLOOKUP(BJ351,[2]תחזיות!$B$4:$H$1000,6)</f>
        <v>1.1816819545454698E-2</v>
      </c>
      <c r="BI351" s="134">
        <f t="shared" si="315"/>
        <v>9.8473496212122483E-4</v>
      </c>
      <c r="BJ351" s="237">
        <v>299</v>
      </c>
      <c r="BK351" s="242">
        <f t="shared" si="357"/>
        <v>0</v>
      </c>
      <c r="BL351" s="242">
        <f t="shared" si="382"/>
        <v>0</v>
      </c>
      <c r="BM351" s="242">
        <f t="shared" si="316"/>
        <v>0</v>
      </c>
      <c r="BN351" s="242">
        <f t="shared" si="336"/>
        <v>0</v>
      </c>
      <c r="BO351" s="243">
        <f t="shared" si="358"/>
        <v>0</v>
      </c>
      <c r="BP351" s="245"/>
      <c r="BQ351" s="246">
        <f>VLOOKUP(BT351,[2]תחזיות!$B$4:$E$1000,2)</f>
        <v>4.3415079999999995E-2</v>
      </c>
      <c r="BR351" s="134">
        <f t="shared" si="317"/>
        <v>3.2012566666666663E-3</v>
      </c>
      <c r="BS351" s="3">
        <f t="shared" si="359"/>
        <v>9068</v>
      </c>
      <c r="BT351" s="237">
        <v>299</v>
      </c>
      <c r="BU351" s="238">
        <f t="shared" si="360"/>
        <v>0</v>
      </c>
      <c r="BV351" s="238">
        <f t="shared" si="361"/>
        <v>0</v>
      </c>
      <c r="BW351" s="238">
        <f t="shared" si="318"/>
        <v>0</v>
      </c>
      <c r="BX351" s="238">
        <f t="shared" si="319"/>
        <v>0</v>
      </c>
      <c r="BY351" s="239">
        <f t="shared" si="362"/>
        <v>270766.58881793288</v>
      </c>
      <c r="CA351" s="246">
        <f>VLOOKUP(CD351,[2]תחזיות!$B$4:$E$1000,4)</f>
        <v>5.7307905599999993E-2</v>
      </c>
      <c r="CB351" s="134">
        <f t="shared" si="320"/>
        <v>4.358992133333333E-3</v>
      </c>
      <c r="CC351" s="3">
        <f t="shared" si="363"/>
        <v>9068</v>
      </c>
      <c r="CD351" s="237">
        <v>299</v>
      </c>
      <c r="CE351" s="238">
        <f t="shared" si="364"/>
        <v>0</v>
      </c>
      <c r="CF351" s="238">
        <f t="shared" si="365"/>
        <v>0</v>
      </c>
      <c r="CG351" s="238">
        <f t="shared" si="321"/>
        <v>0</v>
      </c>
      <c r="CH351" s="238">
        <f t="shared" si="322"/>
        <v>0</v>
      </c>
      <c r="CI351" s="239">
        <f t="shared" si="366"/>
        <v>290809.78716721246</v>
      </c>
      <c r="CJ351" s="1"/>
      <c r="CK351" s="246">
        <f>VLOOKUP(CN351,[2]תחזיות!$B$4:$E$1000,3)</f>
        <v>3.7752243478260866E-2</v>
      </c>
      <c r="CL351" s="134">
        <f t="shared" si="323"/>
        <v>2.7293536231884057E-3</v>
      </c>
      <c r="CM351" s="3">
        <f t="shared" si="367"/>
        <v>9068</v>
      </c>
      <c r="CN351" s="237">
        <v>299</v>
      </c>
      <c r="CO351" s="238">
        <f t="shared" si="368"/>
        <v>0</v>
      </c>
      <c r="CP351" s="238">
        <f t="shared" si="383"/>
        <v>0</v>
      </c>
      <c r="CQ351" s="238">
        <f t="shared" si="324"/>
        <v>0</v>
      </c>
      <c r="CR351" s="238">
        <f t="shared" si="325"/>
        <v>0</v>
      </c>
      <c r="CS351" s="239">
        <f t="shared" si="369"/>
        <v>263979.45736549201</v>
      </c>
      <c r="CT351" s="1"/>
      <c r="CU351" s="237">
        <v>299</v>
      </c>
      <c r="CV351" s="238">
        <f t="shared" si="391"/>
        <v>-2.5457756266430559E-10</v>
      </c>
      <c r="CW351" s="238">
        <f t="shared" si="391"/>
        <v>-6.475891701256035E-14</v>
      </c>
      <c r="CX351" s="238">
        <f t="shared" si="391"/>
        <v>5.28506357563929E-13</v>
      </c>
      <c r="CY351" s="238">
        <f t="shared" si="391"/>
        <v>-5.9326527457648934E-13</v>
      </c>
      <c r="CZ351" s="238">
        <f t="shared" si="391"/>
        <v>921348.46831176477</v>
      </c>
      <c r="DB351" s="237">
        <v>299</v>
      </c>
      <c r="DC351" s="238">
        <f t="shared" si="392"/>
        <v>-2.6295592525140892E-10</v>
      </c>
      <c r="DD351" s="238">
        <f t="shared" si="392"/>
        <v>0</v>
      </c>
      <c r="DE351" s="238">
        <f t="shared" si="392"/>
        <v>6.062594943296357E-13</v>
      </c>
      <c r="DF351" s="238">
        <f t="shared" si="392"/>
        <v>-6.062594943296357E-13</v>
      </c>
      <c r="DG351" s="238">
        <f t="shared" si="392"/>
        <v>944233.29773330991</v>
      </c>
      <c r="DH351" s="247"/>
      <c r="DI351" s="237">
        <v>299</v>
      </c>
      <c r="DJ351" s="238">
        <f t="shared" si="393"/>
        <v>-2.6295592525140892E-10</v>
      </c>
      <c r="DK351" s="238">
        <f t="shared" si="393"/>
        <v>0</v>
      </c>
      <c r="DL351" s="238">
        <f t="shared" si="393"/>
        <v>6.062594943296357E-13</v>
      </c>
      <c r="DM351" s="238">
        <f t="shared" si="393"/>
        <v>-6.062594943296357E-13</v>
      </c>
      <c r="DN351" s="238">
        <f t="shared" si="393"/>
        <v>914209.03264594742</v>
      </c>
      <c r="DP351" s="3">
        <f t="shared" si="370"/>
        <v>9068</v>
      </c>
      <c r="DQ351" s="237">
        <v>299</v>
      </c>
      <c r="DR351" s="238">
        <f t="shared" si="371"/>
        <v>0</v>
      </c>
      <c r="DS351" s="238">
        <f t="shared" si="372"/>
        <v>0</v>
      </c>
      <c r="DT351" s="238">
        <f t="shared" si="326"/>
        <v>0</v>
      </c>
      <c r="DU351" s="238">
        <f t="shared" si="373"/>
        <v>0</v>
      </c>
      <c r="DV351" s="239">
        <f t="shared" si="384"/>
        <v>0</v>
      </c>
      <c r="DX351" s="241">
        <f t="shared" si="299"/>
        <v>5.8599999999999999E-2</v>
      </c>
      <c r="DY351" s="241">
        <f t="shared" si="374"/>
        <v>4.8833333333333333E-3</v>
      </c>
      <c r="DZ351" s="237">
        <v>299</v>
      </c>
      <c r="EA351" s="242">
        <f t="shared" si="385"/>
        <v>0</v>
      </c>
      <c r="EB351" s="242">
        <f t="shared" si="386"/>
        <v>0</v>
      </c>
      <c r="EC351" s="242">
        <f t="shared" si="327"/>
        <v>0</v>
      </c>
      <c r="ED351" s="242">
        <f t="shared" si="337"/>
        <v>0</v>
      </c>
      <c r="EE351" s="243">
        <f t="shared" si="375"/>
        <v>0</v>
      </c>
      <c r="EF351" s="248"/>
      <c r="EG351" s="241">
        <f t="shared" si="300"/>
        <v>6.4599999999999991E-2</v>
      </c>
      <c r="EH351" s="241">
        <f t="shared" si="376"/>
        <v>5.3833333333333329E-3</v>
      </c>
      <c r="EI351" s="237">
        <v>299</v>
      </c>
      <c r="EJ351" s="242">
        <f t="shared" si="387"/>
        <v>0</v>
      </c>
      <c r="EK351" s="242">
        <f t="shared" si="388"/>
        <v>0</v>
      </c>
      <c r="EL351" s="242">
        <f t="shared" si="328"/>
        <v>0</v>
      </c>
      <c r="EM351" s="242">
        <f t="shared" si="338"/>
        <v>0</v>
      </c>
      <c r="EN351" s="243">
        <f t="shared" si="377"/>
        <v>0</v>
      </c>
      <c r="EO351" s="248"/>
      <c r="EP351" s="241">
        <f t="shared" si="301"/>
        <v>3.4599999999999999E-2</v>
      </c>
      <c r="EQ351" s="241">
        <f t="shared" si="378"/>
        <v>2.8833333333333332E-3</v>
      </c>
      <c r="ER351" s="237">
        <v>299</v>
      </c>
      <c r="ES351" s="242">
        <f t="shared" si="389"/>
        <v>0</v>
      </c>
      <c r="ET351" s="242">
        <f t="shared" si="390"/>
        <v>0</v>
      </c>
      <c r="EU351" s="242">
        <f t="shared" si="329"/>
        <v>0</v>
      </c>
      <c r="EV351" s="242">
        <f t="shared" si="339"/>
        <v>0</v>
      </c>
      <c r="EW351" s="243">
        <f t="shared" si="379"/>
        <v>0</v>
      </c>
    </row>
    <row r="352" spans="1:153" ht="14.25" customHeight="1" thickBot="1" x14ac:dyDescent="0.25">
      <c r="A352" s="3">
        <f t="shared" si="340"/>
        <v>9099</v>
      </c>
      <c r="B352" s="237">
        <v>300</v>
      </c>
      <c r="C352" s="238">
        <f t="shared" si="341"/>
        <v>-2.6356218474573857E-10</v>
      </c>
      <c r="D352" s="238">
        <f t="shared" si="302"/>
        <v>0</v>
      </c>
      <c r="E352" s="238">
        <f t="shared" si="303"/>
        <v>6.0765725927489579E-13</v>
      </c>
      <c r="F352" s="238">
        <f t="shared" si="304"/>
        <v>-6.0765725927489579E-13</v>
      </c>
      <c r="G352" s="239">
        <f t="shared" si="342"/>
        <v>603887.43406298594</v>
      </c>
      <c r="I352" s="240">
        <f>VLOOKUP(K352,[2]תחזיות!$B$4:$H$1000,5)</f>
        <v>1.299852000000017E-2</v>
      </c>
      <c r="J352" s="134">
        <f t="shared" si="305"/>
        <v>1.0832100000000141E-3</v>
      </c>
      <c r="K352" s="237">
        <v>300</v>
      </c>
      <c r="L352" s="242">
        <f t="shared" si="343"/>
        <v>8.4652754729822866E-12</v>
      </c>
      <c r="M352" s="242">
        <f t="shared" si="330"/>
        <v>-6.4829064519057517E-14</v>
      </c>
      <c r="N352" s="242">
        <f t="shared" si="306"/>
        <v>-7.7958079720210596E-14</v>
      </c>
      <c r="O352" s="242">
        <f t="shared" si="307"/>
        <v>1.3129015201153075E-14</v>
      </c>
      <c r="P352" s="243">
        <f t="shared" si="344"/>
        <v>46694.445430845924</v>
      </c>
      <c r="Q352" s="244"/>
      <c r="R352" s="240">
        <f>VLOOKUP(T352,[2]תחזיות!$B$4:$H$1000,7)</f>
        <v>2.2097484000000289E-2</v>
      </c>
      <c r="S352" s="134">
        <f t="shared" si="308"/>
        <v>1.841457000000024E-3</v>
      </c>
      <c r="T352" s="237">
        <v>300</v>
      </c>
      <c r="U352" s="242">
        <f t="shared" si="345"/>
        <v>0</v>
      </c>
      <c r="V352" s="242">
        <f t="shared" si="331"/>
        <v>0</v>
      </c>
      <c r="W352" s="242">
        <f t="shared" si="309"/>
        <v>0</v>
      </c>
      <c r="X352" s="242">
        <f t="shared" si="332"/>
        <v>0</v>
      </c>
      <c r="Y352" s="243">
        <f t="shared" si="346"/>
        <v>49536.076503111522</v>
      </c>
      <c r="Z352" s="245"/>
      <c r="AA352" s="240">
        <f>VLOOKUP(AC352,[2]תחזיות!$B$4:$H$1000,6)</f>
        <v>1.1816836363636517E-2</v>
      </c>
      <c r="AB352" s="134">
        <f t="shared" si="310"/>
        <v>9.8473636363637638E-4</v>
      </c>
      <c r="AC352" s="237">
        <v>300</v>
      </c>
      <c r="AD352" s="242">
        <f t="shared" si="347"/>
        <v>0</v>
      </c>
      <c r="AE352" s="242">
        <f t="shared" si="333"/>
        <v>0</v>
      </c>
      <c r="AF352" s="242">
        <f t="shared" si="311"/>
        <v>0</v>
      </c>
      <c r="AG352" s="242">
        <f t="shared" si="334"/>
        <v>0</v>
      </c>
      <c r="AH352" s="243">
        <f t="shared" si="348"/>
        <v>46342.141217469514</v>
      </c>
      <c r="AI352" s="245"/>
      <c r="AJ352" s="241">
        <f t="shared" si="297"/>
        <v>5.1319999999999998E-2</v>
      </c>
      <c r="AK352" s="241">
        <f t="shared" si="349"/>
        <v>4.2766666666666665E-3</v>
      </c>
      <c r="AL352" s="240">
        <f>VLOOKUP(AN352,[2]תחזיות!$B$4:$H$1000,5)</f>
        <v>1.299852000000017E-2</v>
      </c>
      <c r="AM352" s="134">
        <f t="shared" si="335"/>
        <v>1.0832100000000141E-3</v>
      </c>
      <c r="AN352" s="237">
        <v>300</v>
      </c>
      <c r="AO352" s="242">
        <f t="shared" si="350"/>
        <v>0</v>
      </c>
      <c r="AP352" s="242">
        <f t="shared" si="380"/>
        <v>0</v>
      </c>
      <c r="AQ352" s="242">
        <f t="shared" si="312"/>
        <v>0</v>
      </c>
      <c r="AR352" s="242">
        <f t="shared" si="351"/>
        <v>0</v>
      </c>
      <c r="AS352" s="243">
        <f t="shared" si="352"/>
        <v>0</v>
      </c>
      <c r="AT352" s="244"/>
      <c r="AU352" s="241">
        <f t="shared" si="298"/>
        <v>5.7620000000000005E-2</v>
      </c>
      <c r="AV352" s="241">
        <f t="shared" si="353"/>
        <v>4.8016666666666668E-3</v>
      </c>
      <c r="AW352" s="240">
        <f>VLOOKUP(AY352,[2]תחזיות!$B$4:$H$1000,7)</f>
        <v>2.2097484000000289E-2</v>
      </c>
      <c r="AX352" s="134">
        <f t="shared" si="313"/>
        <v>1.841457000000024E-3</v>
      </c>
      <c r="AY352" s="237">
        <v>300</v>
      </c>
      <c r="AZ352" s="242">
        <f t="shared" si="354"/>
        <v>0</v>
      </c>
      <c r="BA352" s="242">
        <f t="shared" si="381"/>
        <v>0</v>
      </c>
      <c r="BB352" s="242">
        <f t="shared" si="314"/>
        <v>0</v>
      </c>
      <c r="BC352" s="242">
        <f t="shared" si="355"/>
        <v>0</v>
      </c>
      <c r="BD352" s="243">
        <f t="shared" si="356"/>
        <v>0</v>
      </c>
      <c r="BE352" s="245"/>
      <c r="BF352" s="245"/>
      <c r="BG352" s="245"/>
      <c r="BH352" s="240">
        <f>VLOOKUP(BJ352,[2]תחזיות!$B$4:$H$1000,6)</f>
        <v>1.1816836363636517E-2</v>
      </c>
      <c r="BI352" s="134">
        <f t="shared" si="315"/>
        <v>9.8473636363637638E-4</v>
      </c>
      <c r="BJ352" s="237">
        <v>300</v>
      </c>
      <c r="BK352" s="242">
        <f t="shared" si="357"/>
        <v>0</v>
      </c>
      <c r="BL352" s="242">
        <f t="shared" si="382"/>
        <v>0</v>
      </c>
      <c r="BM352" s="242">
        <f t="shared" si="316"/>
        <v>0</v>
      </c>
      <c r="BN352" s="242">
        <f t="shared" si="336"/>
        <v>0</v>
      </c>
      <c r="BO352" s="243">
        <f t="shared" si="358"/>
        <v>0</v>
      </c>
      <c r="BP352" s="245"/>
      <c r="BQ352" s="246">
        <f>VLOOKUP(BT352,[2]תחזיות!$B$4:$E$1000,2)</f>
        <v>4.3443379999999997E-2</v>
      </c>
      <c r="BR352" s="134">
        <f t="shared" si="317"/>
        <v>3.2036149999999999E-3</v>
      </c>
      <c r="BS352" s="3">
        <f t="shared" si="359"/>
        <v>9099</v>
      </c>
      <c r="BT352" s="237">
        <v>300</v>
      </c>
      <c r="BU352" s="238">
        <f t="shared" si="360"/>
        <v>0</v>
      </c>
      <c r="BV352" s="238">
        <f t="shared" si="361"/>
        <v>0</v>
      </c>
      <c r="BW352" s="238">
        <f t="shared" si="318"/>
        <v>0</v>
      </c>
      <c r="BX352" s="238">
        <f t="shared" si="319"/>
        <v>0</v>
      </c>
      <c r="BY352" s="239">
        <f t="shared" si="362"/>
        <v>270766.58881793288</v>
      </c>
      <c r="CA352" s="246">
        <f>VLOOKUP(CD352,[2]תחזיות!$B$4:$E$1000,4)</f>
        <v>5.7345261599999996E-2</v>
      </c>
      <c r="CB352" s="134">
        <f t="shared" si="320"/>
        <v>4.3621051333333329E-3</v>
      </c>
      <c r="CC352" s="3">
        <f t="shared" si="363"/>
        <v>9099</v>
      </c>
      <c r="CD352" s="237">
        <v>300</v>
      </c>
      <c r="CE352" s="238">
        <f t="shared" si="364"/>
        <v>0</v>
      </c>
      <c r="CF352" s="238">
        <f t="shared" si="365"/>
        <v>0</v>
      </c>
      <c r="CG352" s="238">
        <f t="shared" si="321"/>
        <v>0</v>
      </c>
      <c r="CH352" s="238">
        <f t="shared" si="322"/>
        <v>0</v>
      </c>
      <c r="CI352" s="239">
        <f t="shared" si="366"/>
        <v>290809.78716721246</v>
      </c>
      <c r="CJ352" s="1"/>
      <c r="CK352" s="246">
        <f>VLOOKUP(CN352,[2]תחזיות!$B$4:$E$1000,3)</f>
        <v>3.7776852173913043E-2</v>
      </c>
      <c r="CL352" s="134">
        <f t="shared" si="323"/>
        <v>2.7314043478260872E-3</v>
      </c>
      <c r="CM352" s="3">
        <f t="shared" si="367"/>
        <v>9099</v>
      </c>
      <c r="CN352" s="237">
        <v>300</v>
      </c>
      <c r="CO352" s="238">
        <f t="shared" si="368"/>
        <v>0</v>
      </c>
      <c r="CP352" s="238">
        <f t="shared" si="383"/>
        <v>0</v>
      </c>
      <c r="CQ352" s="238">
        <f t="shared" si="324"/>
        <v>0</v>
      </c>
      <c r="CR352" s="238">
        <f t="shared" si="325"/>
        <v>0</v>
      </c>
      <c r="CS352" s="239">
        <f t="shared" si="369"/>
        <v>263979.45736549201</v>
      </c>
      <c r="CT352" s="1"/>
      <c r="CU352" s="237">
        <v>300</v>
      </c>
      <c r="CV352" s="238">
        <f t="shared" si="391"/>
        <v>-2.5509690927275626E-10</v>
      </c>
      <c r="CW352" s="238">
        <f t="shared" si="391"/>
        <v>-6.4829064519057517E-14</v>
      </c>
      <c r="CX352" s="238">
        <f t="shared" si="391"/>
        <v>5.2969917955468524E-13</v>
      </c>
      <c r="CY352" s="238">
        <f t="shared" si="391"/>
        <v>-5.9452824407374275E-13</v>
      </c>
      <c r="CZ352" s="238">
        <f t="shared" si="391"/>
        <v>921348.46831176477</v>
      </c>
      <c r="DB352" s="237">
        <v>300</v>
      </c>
      <c r="DC352" s="238">
        <f t="shared" si="392"/>
        <v>-2.6356218474573857E-10</v>
      </c>
      <c r="DD352" s="238">
        <f t="shared" si="392"/>
        <v>0</v>
      </c>
      <c r="DE352" s="238">
        <f t="shared" si="392"/>
        <v>6.0765725927489579E-13</v>
      </c>
      <c r="DF352" s="238">
        <f t="shared" si="392"/>
        <v>-6.0765725927489579E-13</v>
      </c>
      <c r="DG352" s="238">
        <f t="shared" si="392"/>
        <v>944233.29773330991</v>
      </c>
      <c r="DH352" s="247"/>
      <c r="DI352" s="237">
        <v>300</v>
      </c>
      <c r="DJ352" s="238">
        <f t="shared" si="393"/>
        <v>-2.6356218474573857E-10</v>
      </c>
      <c r="DK352" s="238">
        <f t="shared" si="393"/>
        <v>0</v>
      </c>
      <c r="DL352" s="238">
        <f t="shared" si="393"/>
        <v>6.0765725927489579E-13</v>
      </c>
      <c r="DM352" s="238">
        <f t="shared" si="393"/>
        <v>-6.0765725927489579E-13</v>
      </c>
      <c r="DN352" s="238">
        <f t="shared" si="393"/>
        <v>914209.03264594742</v>
      </c>
      <c r="DP352" s="3">
        <f t="shared" si="370"/>
        <v>9099</v>
      </c>
      <c r="DQ352" s="237">
        <v>300</v>
      </c>
      <c r="DR352" s="238">
        <f t="shared" si="371"/>
        <v>0</v>
      </c>
      <c r="DS352" s="238">
        <f t="shared" si="372"/>
        <v>0</v>
      </c>
      <c r="DT352" s="238">
        <f t="shared" si="326"/>
        <v>0</v>
      </c>
      <c r="DU352" s="238">
        <f t="shared" si="373"/>
        <v>0</v>
      </c>
      <c r="DV352" s="239">
        <f t="shared" si="384"/>
        <v>0</v>
      </c>
      <c r="DX352" s="241">
        <f t="shared" si="299"/>
        <v>5.8599999999999999E-2</v>
      </c>
      <c r="DY352" s="241">
        <f t="shared" si="374"/>
        <v>4.8833333333333333E-3</v>
      </c>
      <c r="DZ352" s="237">
        <v>300</v>
      </c>
      <c r="EA352" s="242">
        <f t="shared" si="385"/>
        <v>0</v>
      </c>
      <c r="EB352" s="242">
        <f t="shared" si="386"/>
        <v>0</v>
      </c>
      <c r="EC352" s="242">
        <f t="shared" si="327"/>
        <v>0</v>
      </c>
      <c r="ED352" s="242">
        <f t="shared" si="337"/>
        <v>0</v>
      </c>
      <c r="EE352" s="243">
        <f t="shared" si="375"/>
        <v>0</v>
      </c>
      <c r="EF352" s="248"/>
      <c r="EG352" s="241">
        <f t="shared" si="300"/>
        <v>6.4599999999999991E-2</v>
      </c>
      <c r="EH352" s="241">
        <f t="shared" si="376"/>
        <v>5.3833333333333329E-3</v>
      </c>
      <c r="EI352" s="237">
        <v>300</v>
      </c>
      <c r="EJ352" s="242">
        <f t="shared" si="387"/>
        <v>0</v>
      </c>
      <c r="EK352" s="242">
        <f t="shared" si="388"/>
        <v>0</v>
      </c>
      <c r="EL352" s="242">
        <f t="shared" si="328"/>
        <v>0</v>
      </c>
      <c r="EM352" s="242">
        <f t="shared" si="338"/>
        <v>0</v>
      </c>
      <c r="EN352" s="243">
        <f t="shared" si="377"/>
        <v>0</v>
      </c>
      <c r="EO352" s="248"/>
      <c r="EP352" s="241">
        <f t="shared" si="301"/>
        <v>3.4599999999999999E-2</v>
      </c>
      <c r="EQ352" s="241">
        <f t="shared" si="378"/>
        <v>2.8833333333333332E-3</v>
      </c>
      <c r="ER352" s="237">
        <v>300</v>
      </c>
      <c r="ES352" s="242">
        <f t="shared" si="389"/>
        <v>0</v>
      </c>
      <c r="ET352" s="242">
        <f t="shared" si="390"/>
        <v>0</v>
      </c>
      <c r="EU352" s="242">
        <f t="shared" si="329"/>
        <v>0</v>
      </c>
      <c r="EV352" s="242">
        <f t="shared" si="339"/>
        <v>0</v>
      </c>
      <c r="EW352" s="243">
        <f t="shared" si="379"/>
        <v>0</v>
      </c>
    </row>
    <row r="353" spans="1:153" ht="14.25" customHeight="1" thickBot="1" x14ac:dyDescent="0.25">
      <c r="A353" s="3">
        <f t="shared" si="340"/>
        <v>9129</v>
      </c>
      <c r="B353" s="237">
        <v>301</v>
      </c>
      <c r="C353" s="238">
        <f t="shared" si="341"/>
        <v>-2.6416984200501347E-10</v>
      </c>
      <c r="D353" s="238">
        <f t="shared" si="302"/>
        <v>0</v>
      </c>
      <c r="E353" s="238">
        <f t="shared" si="303"/>
        <v>6.0905824684489064E-13</v>
      </c>
      <c r="F353" s="238">
        <f t="shared" si="304"/>
        <v>-6.0905824684489064E-13</v>
      </c>
      <c r="G353" s="239">
        <f t="shared" si="342"/>
        <v>603887.43406298594</v>
      </c>
      <c r="I353" s="240">
        <f>VLOOKUP(K353,[2]תחזיות!$B$4:$H$1000,5)</f>
        <v>1.299853850000017E-2</v>
      </c>
      <c r="J353" s="134">
        <f t="shared" si="305"/>
        <v>1.0832115416666808E-3</v>
      </c>
      <c r="K353" s="237">
        <v>301</v>
      </c>
      <c r="L353" s="242">
        <f t="shared" si="343"/>
        <v>8.5524876818899374E-12</v>
      </c>
      <c r="M353" s="242">
        <f t="shared" si="330"/>
        <v>-6.4899288109980017E-14</v>
      </c>
      <c r="N353" s="242">
        <f t="shared" si="306"/>
        <v>-7.8163562986985235E-14</v>
      </c>
      <c r="O353" s="242">
        <f t="shared" si="307"/>
        <v>1.3264274877005219E-14</v>
      </c>
      <c r="P353" s="243">
        <f t="shared" si="344"/>
        <v>46694.445430845924</v>
      </c>
      <c r="Q353" s="244"/>
      <c r="R353" s="240">
        <f>VLOOKUP(T353,[2]תחזיות!$B$4:$H$1000,7)</f>
        <v>2.2097515450000289E-2</v>
      </c>
      <c r="S353" s="134">
        <f t="shared" si="308"/>
        <v>1.8414596208333573E-3</v>
      </c>
      <c r="T353" s="237">
        <v>301</v>
      </c>
      <c r="U353" s="242">
        <f t="shared" si="345"/>
        <v>0</v>
      </c>
      <c r="V353" s="242">
        <f t="shared" si="331"/>
        <v>0</v>
      </c>
      <c r="W353" s="242">
        <f t="shared" si="309"/>
        <v>0</v>
      </c>
      <c r="X353" s="242">
        <f t="shared" si="332"/>
        <v>0</v>
      </c>
      <c r="Y353" s="243">
        <f t="shared" si="346"/>
        <v>49536.076503111522</v>
      </c>
      <c r="Z353" s="245"/>
      <c r="AA353" s="240">
        <f>VLOOKUP(AC353,[2]תחזיות!$B$4:$H$1000,6)</f>
        <v>1.1816853181818335E-2</v>
      </c>
      <c r="AB353" s="134">
        <f t="shared" si="310"/>
        <v>9.8473776515152793E-4</v>
      </c>
      <c r="AC353" s="237">
        <v>301</v>
      </c>
      <c r="AD353" s="242">
        <f t="shared" si="347"/>
        <v>0</v>
      </c>
      <c r="AE353" s="242">
        <f t="shared" si="333"/>
        <v>0</v>
      </c>
      <c r="AF353" s="242">
        <f t="shared" si="311"/>
        <v>0</v>
      </c>
      <c r="AG353" s="242">
        <f t="shared" si="334"/>
        <v>0</v>
      </c>
      <c r="AH353" s="243">
        <f t="shared" si="348"/>
        <v>46342.141217469514</v>
      </c>
      <c r="AI353" s="245"/>
      <c r="AJ353" s="241">
        <f>$AQ$45</f>
        <v>5.2720000000000003E-2</v>
      </c>
      <c r="AK353" s="241">
        <f t="shared" si="349"/>
        <v>4.3933333333333333E-3</v>
      </c>
      <c r="AL353" s="240">
        <f>VLOOKUP(AN353,[2]תחזיות!$B$4:$H$1000,5)</f>
        <v>1.299853850000017E-2</v>
      </c>
      <c r="AM353" s="134">
        <f t="shared" si="335"/>
        <v>1.0832115416666808E-3</v>
      </c>
      <c r="AN353" s="237">
        <v>301</v>
      </c>
      <c r="AO353" s="242">
        <f t="shared" si="350"/>
        <v>0</v>
      </c>
      <c r="AP353" s="242">
        <f t="shared" si="380"/>
        <v>0</v>
      </c>
      <c r="AQ353" s="242">
        <f t="shared" si="312"/>
        <v>0</v>
      </c>
      <c r="AR353" s="242">
        <f t="shared" si="351"/>
        <v>0</v>
      </c>
      <c r="AS353" s="243">
        <f t="shared" si="352"/>
        <v>0</v>
      </c>
      <c r="AT353" s="244"/>
      <c r="AU353" s="241">
        <f>$BB$45</f>
        <v>5.7620000000000005E-2</v>
      </c>
      <c r="AV353" s="241">
        <f t="shared" si="353"/>
        <v>4.8016666666666668E-3</v>
      </c>
      <c r="AW353" s="240">
        <f>VLOOKUP(AY353,[2]תחזיות!$B$4:$H$1000,7)</f>
        <v>2.2097515450000289E-2</v>
      </c>
      <c r="AX353" s="134">
        <f t="shared" si="313"/>
        <v>1.8414596208333573E-3</v>
      </c>
      <c r="AY353" s="237">
        <v>301</v>
      </c>
      <c r="AZ353" s="242">
        <f t="shared" si="354"/>
        <v>0</v>
      </c>
      <c r="BA353" s="242">
        <f t="shared" si="381"/>
        <v>0</v>
      </c>
      <c r="BB353" s="242">
        <f t="shared" si="314"/>
        <v>0</v>
      </c>
      <c r="BC353" s="242">
        <f t="shared" si="355"/>
        <v>0</v>
      </c>
      <c r="BD353" s="243">
        <f t="shared" si="356"/>
        <v>0</v>
      </c>
      <c r="BE353" s="245"/>
      <c r="BF353" s="245"/>
      <c r="BG353" s="245"/>
      <c r="BH353" s="240">
        <f>VLOOKUP(BJ353,[2]תחזיות!$B$4:$H$1000,6)</f>
        <v>1.1816853181818335E-2</v>
      </c>
      <c r="BI353" s="134">
        <f t="shared" si="315"/>
        <v>9.8473776515152793E-4</v>
      </c>
      <c r="BJ353" s="237">
        <v>301</v>
      </c>
      <c r="BK353" s="242">
        <f t="shared" si="357"/>
        <v>0</v>
      </c>
      <c r="BL353" s="242">
        <f t="shared" si="382"/>
        <v>0</v>
      </c>
      <c r="BM353" s="242">
        <f t="shared" si="316"/>
        <v>0</v>
      </c>
      <c r="BN353" s="242">
        <f t="shared" si="336"/>
        <v>0</v>
      </c>
      <c r="BO353" s="243">
        <f t="shared" si="358"/>
        <v>0</v>
      </c>
      <c r="BP353" s="245"/>
      <c r="BQ353" s="246">
        <f>VLOOKUP(BT353,[2]תחזיות!$B$4:$E$1000,2)</f>
        <v>4.3471679999999999E-2</v>
      </c>
      <c r="BR353" s="134">
        <f t="shared" si="317"/>
        <v>3.2059733333333336E-3</v>
      </c>
      <c r="BS353" s="3">
        <f t="shared" si="359"/>
        <v>9129</v>
      </c>
      <c r="BT353" s="237">
        <v>301</v>
      </c>
      <c r="BU353" s="238">
        <f t="shared" si="360"/>
        <v>0</v>
      </c>
      <c r="BV353" s="238">
        <f t="shared" si="361"/>
        <v>0</v>
      </c>
      <c r="BW353" s="238">
        <f t="shared" si="318"/>
        <v>0</v>
      </c>
      <c r="BX353" s="238">
        <f t="shared" si="319"/>
        <v>0</v>
      </c>
      <c r="BY353" s="239">
        <f t="shared" si="362"/>
        <v>270766.58881793288</v>
      </c>
      <c r="CA353" s="246">
        <f>VLOOKUP(CD353,[2]תחזיות!$B$4:$E$1000,4)</f>
        <v>5.7382617599999998E-2</v>
      </c>
      <c r="CB353" s="134">
        <f t="shared" si="320"/>
        <v>4.3652181333333337E-3</v>
      </c>
      <c r="CC353" s="3">
        <f t="shared" si="363"/>
        <v>9129</v>
      </c>
      <c r="CD353" s="237">
        <v>301</v>
      </c>
      <c r="CE353" s="238">
        <f t="shared" si="364"/>
        <v>0</v>
      </c>
      <c r="CF353" s="238">
        <f t="shared" si="365"/>
        <v>0</v>
      </c>
      <c r="CG353" s="238">
        <f t="shared" si="321"/>
        <v>0</v>
      </c>
      <c r="CH353" s="238">
        <f t="shared" si="322"/>
        <v>0</v>
      </c>
      <c r="CI353" s="239">
        <f t="shared" si="366"/>
        <v>290809.78716721246</v>
      </c>
      <c r="CJ353" s="1"/>
      <c r="CK353" s="246">
        <f>VLOOKUP(CN353,[2]תחזיות!$B$4:$E$1000,3)</f>
        <v>3.780146086956522E-2</v>
      </c>
      <c r="CL353" s="134">
        <f t="shared" si="323"/>
        <v>2.7334550724637686E-3</v>
      </c>
      <c r="CM353" s="3">
        <f t="shared" si="367"/>
        <v>9129</v>
      </c>
      <c r="CN353" s="237">
        <v>301</v>
      </c>
      <c r="CO353" s="238">
        <f t="shared" si="368"/>
        <v>0</v>
      </c>
      <c r="CP353" s="238">
        <f t="shared" si="383"/>
        <v>0</v>
      </c>
      <c r="CQ353" s="238">
        <f t="shared" si="324"/>
        <v>0</v>
      </c>
      <c r="CR353" s="238">
        <f t="shared" si="325"/>
        <v>0</v>
      </c>
      <c r="CS353" s="239">
        <f t="shared" si="369"/>
        <v>263979.45736549201</v>
      </c>
      <c r="CT353" s="1"/>
      <c r="CU353" s="237">
        <v>301</v>
      </c>
      <c r="CV353" s="238">
        <f t="shared" si="391"/>
        <v>-2.5561735432312353E-10</v>
      </c>
      <c r="CW353" s="238">
        <f t="shared" si="391"/>
        <v>-6.4899288109980017E-14</v>
      </c>
      <c r="CX353" s="238">
        <f t="shared" si="391"/>
        <v>5.3089468385790544E-13</v>
      </c>
      <c r="CY353" s="238">
        <f t="shared" si="391"/>
        <v>-5.9579397196788546E-13</v>
      </c>
      <c r="CZ353" s="238">
        <f t="shared" si="391"/>
        <v>921348.46831176477</v>
      </c>
      <c r="DB353" s="237">
        <v>301</v>
      </c>
      <c r="DC353" s="238">
        <f t="shared" si="392"/>
        <v>-2.6416984200501347E-10</v>
      </c>
      <c r="DD353" s="238">
        <f t="shared" si="392"/>
        <v>0</v>
      </c>
      <c r="DE353" s="238">
        <f t="shared" si="392"/>
        <v>6.0905824684489064E-13</v>
      </c>
      <c r="DF353" s="238">
        <f t="shared" si="392"/>
        <v>-6.0905824684489064E-13</v>
      </c>
      <c r="DG353" s="238">
        <f t="shared" si="392"/>
        <v>944233.29773330991</v>
      </c>
      <c r="DH353" s="247"/>
      <c r="DI353" s="237">
        <v>301</v>
      </c>
      <c r="DJ353" s="238">
        <f t="shared" si="393"/>
        <v>-2.6416984200501347E-10</v>
      </c>
      <c r="DK353" s="238">
        <f t="shared" si="393"/>
        <v>0</v>
      </c>
      <c r="DL353" s="238">
        <f t="shared" si="393"/>
        <v>6.0905824684489064E-13</v>
      </c>
      <c r="DM353" s="238">
        <f t="shared" si="393"/>
        <v>-6.0905824684489064E-13</v>
      </c>
      <c r="DN353" s="238">
        <f t="shared" si="393"/>
        <v>914209.03264594742</v>
      </c>
      <c r="DP353" s="3">
        <f t="shared" si="370"/>
        <v>9129</v>
      </c>
      <c r="DQ353" s="237">
        <v>301</v>
      </c>
      <c r="DR353" s="238">
        <f t="shared" si="371"/>
        <v>0</v>
      </c>
      <c r="DS353" s="238">
        <f t="shared" si="372"/>
        <v>0</v>
      </c>
      <c r="DT353" s="238">
        <f t="shared" si="326"/>
        <v>0</v>
      </c>
      <c r="DU353" s="238">
        <f t="shared" si="373"/>
        <v>0</v>
      </c>
      <c r="DV353" s="239">
        <f t="shared" si="384"/>
        <v>0</v>
      </c>
      <c r="DX353" s="241">
        <f>$EC$45</f>
        <v>6.0299999999999999E-2</v>
      </c>
      <c r="DY353" s="241">
        <f t="shared" si="374"/>
        <v>5.025E-3</v>
      </c>
      <c r="DZ353" s="237">
        <v>301</v>
      </c>
      <c r="EA353" s="242">
        <f t="shared" si="385"/>
        <v>0</v>
      </c>
      <c r="EB353" s="242">
        <f t="shared" si="386"/>
        <v>0</v>
      </c>
      <c r="EC353" s="242">
        <f t="shared" si="327"/>
        <v>0</v>
      </c>
      <c r="ED353" s="242">
        <f t="shared" si="337"/>
        <v>0</v>
      </c>
      <c r="EE353" s="243">
        <f t="shared" si="375"/>
        <v>0</v>
      </c>
      <c r="EF353" s="248"/>
      <c r="EG353" s="241">
        <f>$EL$45</f>
        <v>6.4599999999999991E-2</v>
      </c>
      <c r="EH353" s="241">
        <f t="shared" si="376"/>
        <v>5.3833333333333329E-3</v>
      </c>
      <c r="EI353" s="237">
        <v>301</v>
      </c>
      <c r="EJ353" s="242">
        <f t="shared" si="387"/>
        <v>0</v>
      </c>
      <c r="EK353" s="242">
        <f t="shared" si="388"/>
        <v>0</v>
      </c>
      <c r="EL353" s="242">
        <f t="shared" si="328"/>
        <v>0</v>
      </c>
      <c r="EM353" s="242">
        <f t="shared" si="338"/>
        <v>0</v>
      </c>
      <c r="EN353" s="243">
        <f t="shared" si="377"/>
        <v>0</v>
      </c>
      <c r="EO353" s="248"/>
      <c r="EP353" s="241">
        <f>$EU$45</f>
        <v>3.4599999999999999E-2</v>
      </c>
      <c r="EQ353" s="241">
        <f t="shared" si="378"/>
        <v>2.8833333333333332E-3</v>
      </c>
      <c r="ER353" s="237">
        <v>301</v>
      </c>
      <c r="ES353" s="242">
        <f t="shared" si="389"/>
        <v>0</v>
      </c>
      <c r="ET353" s="242">
        <f t="shared" si="390"/>
        <v>0</v>
      </c>
      <c r="EU353" s="242">
        <f t="shared" si="329"/>
        <v>0</v>
      </c>
      <c r="EV353" s="242">
        <f t="shared" si="339"/>
        <v>0</v>
      </c>
      <c r="EW353" s="243">
        <f t="shared" si="379"/>
        <v>0</v>
      </c>
    </row>
    <row r="354" spans="1:153" ht="14.25" customHeight="1" thickBot="1" x14ac:dyDescent="0.25">
      <c r="A354" s="3">
        <f t="shared" si="340"/>
        <v>9160</v>
      </c>
      <c r="B354" s="237">
        <v>302</v>
      </c>
      <c r="C354" s="238">
        <f t="shared" si="341"/>
        <v>-2.6477890025185835E-10</v>
      </c>
      <c r="D354" s="238">
        <f t="shared" si="302"/>
        <v>0</v>
      </c>
      <c r="E354" s="238">
        <f t="shared" si="303"/>
        <v>6.1046246446956077E-13</v>
      </c>
      <c r="F354" s="238">
        <f t="shared" si="304"/>
        <v>-6.1046246446956077E-13</v>
      </c>
      <c r="G354" s="239">
        <f t="shared" si="342"/>
        <v>603887.43406298594</v>
      </c>
      <c r="I354" s="240">
        <f>VLOOKUP(K354,[2]תחזיות!$B$4:$H$1000,5)</f>
        <v>1.2998557000000171E-2</v>
      </c>
      <c r="J354" s="134">
        <f t="shared" si="305"/>
        <v>1.0832130833333476E-3</v>
      </c>
      <c r="K354" s="237">
        <v>302</v>
      </c>
      <c r="L354" s="242">
        <f t="shared" si="343"/>
        <v>8.6400000792230603E-12</v>
      </c>
      <c r="M354" s="242">
        <f t="shared" si="330"/>
        <v>-6.4969587867959766E-14</v>
      </c>
      <c r="N354" s="242">
        <f t="shared" si="306"/>
        <v>-7.8369587990828851E-14</v>
      </c>
      <c r="O354" s="242">
        <f t="shared" si="307"/>
        <v>1.340000012286909E-14</v>
      </c>
      <c r="P354" s="243">
        <f t="shared" si="344"/>
        <v>46694.445430845924</v>
      </c>
      <c r="Q354" s="244"/>
      <c r="R354" s="240">
        <f>VLOOKUP(T354,[2]תחזיות!$B$4:$H$1000,7)</f>
        <v>2.2097546900000289E-2</v>
      </c>
      <c r="S354" s="134">
        <f t="shared" si="308"/>
        <v>1.8414622416666907E-3</v>
      </c>
      <c r="T354" s="237">
        <v>302</v>
      </c>
      <c r="U354" s="242">
        <f t="shared" si="345"/>
        <v>0</v>
      </c>
      <c r="V354" s="242">
        <f t="shared" si="331"/>
        <v>0</v>
      </c>
      <c r="W354" s="242">
        <f t="shared" si="309"/>
        <v>0</v>
      </c>
      <c r="X354" s="242">
        <f t="shared" si="332"/>
        <v>0</v>
      </c>
      <c r="Y354" s="243">
        <f t="shared" si="346"/>
        <v>49536.076503111522</v>
      </c>
      <c r="Z354" s="245"/>
      <c r="AA354" s="240">
        <f>VLOOKUP(AC354,[2]תחזיות!$B$4:$H$1000,6)</f>
        <v>1.1816870000000155E-2</v>
      </c>
      <c r="AB354" s="134">
        <f t="shared" si="310"/>
        <v>9.8473916666667947E-4</v>
      </c>
      <c r="AC354" s="237">
        <v>302</v>
      </c>
      <c r="AD354" s="242">
        <f t="shared" si="347"/>
        <v>0</v>
      </c>
      <c r="AE354" s="242">
        <f t="shared" si="333"/>
        <v>0</v>
      </c>
      <c r="AF354" s="242">
        <f t="shared" si="311"/>
        <v>0</v>
      </c>
      <c r="AG354" s="242">
        <f t="shared" si="334"/>
        <v>0</v>
      </c>
      <c r="AH354" s="243">
        <f t="shared" si="348"/>
        <v>46342.141217469514</v>
      </c>
      <c r="AI354" s="245"/>
      <c r="AJ354" s="241">
        <f t="shared" ref="AJ354:AJ417" si="394">$AQ$45</f>
        <v>5.2720000000000003E-2</v>
      </c>
      <c r="AK354" s="241">
        <f t="shared" si="349"/>
        <v>4.3933333333333333E-3</v>
      </c>
      <c r="AL354" s="240">
        <f>VLOOKUP(AN354,[2]תחזיות!$B$4:$H$1000,5)</f>
        <v>1.2998557000000171E-2</v>
      </c>
      <c r="AM354" s="134">
        <f t="shared" si="335"/>
        <v>1.0832130833333476E-3</v>
      </c>
      <c r="AN354" s="237">
        <v>302</v>
      </c>
      <c r="AO354" s="242">
        <f t="shared" si="350"/>
        <v>0</v>
      </c>
      <c r="AP354" s="242">
        <f t="shared" si="380"/>
        <v>0</v>
      </c>
      <c r="AQ354" s="242">
        <f t="shared" si="312"/>
        <v>0</v>
      </c>
      <c r="AR354" s="242">
        <f t="shared" si="351"/>
        <v>0</v>
      </c>
      <c r="AS354" s="243">
        <f t="shared" si="352"/>
        <v>0</v>
      </c>
      <c r="AT354" s="244"/>
      <c r="AU354" s="241">
        <f t="shared" ref="AU354:AU417" si="395">$BB$45</f>
        <v>5.7620000000000005E-2</v>
      </c>
      <c r="AV354" s="241">
        <f t="shared" si="353"/>
        <v>4.8016666666666668E-3</v>
      </c>
      <c r="AW354" s="240">
        <f>VLOOKUP(AY354,[2]תחזיות!$B$4:$H$1000,7)</f>
        <v>2.2097546900000289E-2</v>
      </c>
      <c r="AX354" s="134">
        <f t="shared" si="313"/>
        <v>1.8414622416666907E-3</v>
      </c>
      <c r="AY354" s="237">
        <v>302</v>
      </c>
      <c r="AZ354" s="242">
        <f t="shared" si="354"/>
        <v>0</v>
      </c>
      <c r="BA354" s="242">
        <f t="shared" si="381"/>
        <v>0</v>
      </c>
      <c r="BB354" s="242">
        <f t="shared" si="314"/>
        <v>0</v>
      </c>
      <c r="BC354" s="242">
        <f t="shared" si="355"/>
        <v>0</v>
      </c>
      <c r="BD354" s="243">
        <f t="shared" si="356"/>
        <v>0</v>
      </c>
      <c r="BE354" s="245"/>
      <c r="BF354" s="245"/>
      <c r="BG354" s="245"/>
      <c r="BH354" s="240">
        <f>VLOOKUP(BJ354,[2]תחזיות!$B$4:$H$1000,6)</f>
        <v>1.1816870000000155E-2</v>
      </c>
      <c r="BI354" s="134">
        <f t="shared" si="315"/>
        <v>9.8473916666667947E-4</v>
      </c>
      <c r="BJ354" s="237">
        <v>302</v>
      </c>
      <c r="BK354" s="242">
        <f t="shared" si="357"/>
        <v>0</v>
      </c>
      <c r="BL354" s="242">
        <f t="shared" si="382"/>
        <v>0</v>
      </c>
      <c r="BM354" s="242">
        <f t="shared" si="316"/>
        <v>0</v>
      </c>
      <c r="BN354" s="242">
        <f t="shared" si="336"/>
        <v>0</v>
      </c>
      <c r="BO354" s="243">
        <f t="shared" si="358"/>
        <v>0</v>
      </c>
      <c r="BP354" s="245"/>
      <c r="BQ354" s="246">
        <f>VLOOKUP(BT354,[2]תחזיות!$B$4:$E$1000,2)</f>
        <v>4.3499980000000001E-2</v>
      </c>
      <c r="BR354" s="134">
        <f t="shared" si="317"/>
        <v>3.2083316666666668E-3</v>
      </c>
      <c r="BS354" s="3">
        <f t="shared" si="359"/>
        <v>9160</v>
      </c>
      <c r="BT354" s="237">
        <v>302</v>
      </c>
      <c r="BU354" s="238">
        <f t="shared" si="360"/>
        <v>0</v>
      </c>
      <c r="BV354" s="238">
        <f t="shared" si="361"/>
        <v>0</v>
      </c>
      <c r="BW354" s="238">
        <f t="shared" si="318"/>
        <v>0</v>
      </c>
      <c r="BX354" s="238">
        <f t="shared" si="319"/>
        <v>0</v>
      </c>
      <c r="BY354" s="239">
        <f t="shared" si="362"/>
        <v>270766.58881793288</v>
      </c>
      <c r="CA354" s="246">
        <f>VLOOKUP(CD354,[2]תחזיות!$B$4:$E$1000,4)</f>
        <v>5.74199736E-2</v>
      </c>
      <c r="CB354" s="134">
        <f t="shared" si="320"/>
        <v>4.3683311333333336E-3</v>
      </c>
      <c r="CC354" s="3">
        <f t="shared" si="363"/>
        <v>9160</v>
      </c>
      <c r="CD354" s="237">
        <v>302</v>
      </c>
      <c r="CE354" s="238">
        <f t="shared" si="364"/>
        <v>0</v>
      </c>
      <c r="CF354" s="238">
        <f t="shared" si="365"/>
        <v>0</v>
      </c>
      <c r="CG354" s="238">
        <f t="shared" si="321"/>
        <v>0</v>
      </c>
      <c r="CH354" s="238">
        <f t="shared" si="322"/>
        <v>0</v>
      </c>
      <c r="CI354" s="239">
        <f t="shared" si="366"/>
        <v>290809.78716721246</v>
      </c>
      <c r="CJ354" s="1"/>
      <c r="CK354" s="246">
        <f>VLOOKUP(CN354,[2]תחזיות!$B$4:$E$1000,3)</f>
        <v>3.7826069565217398E-2</v>
      </c>
      <c r="CL354" s="134">
        <f t="shared" si="323"/>
        <v>2.73550579710145E-3</v>
      </c>
      <c r="CM354" s="3">
        <f t="shared" si="367"/>
        <v>9160</v>
      </c>
      <c r="CN354" s="237">
        <v>302</v>
      </c>
      <c r="CO354" s="238">
        <f t="shared" si="368"/>
        <v>0</v>
      </c>
      <c r="CP354" s="238">
        <f t="shared" si="383"/>
        <v>0</v>
      </c>
      <c r="CQ354" s="238">
        <f t="shared" si="324"/>
        <v>0</v>
      </c>
      <c r="CR354" s="238">
        <f t="shared" si="325"/>
        <v>0</v>
      </c>
      <c r="CS354" s="239">
        <f t="shared" si="369"/>
        <v>263979.45736549201</v>
      </c>
      <c r="CT354" s="1"/>
      <c r="CU354" s="237">
        <v>302</v>
      </c>
      <c r="CV354" s="238">
        <f t="shared" si="391"/>
        <v>-2.561389001726353E-10</v>
      </c>
      <c r="CW354" s="238">
        <f t="shared" si="391"/>
        <v>-6.4969587867959766E-14</v>
      </c>
      <c r="CX354" s="238">
        <f t="shared" si="391"/>
        <v>5.3209287647873191E-13</v>
      </c>
      <c r="CY354" s="238">
        <f t="shared" si="391"/>
        <v>-5.9706246434669171E-13</v>
      </c>
      <c r="CZ354" s="238">
        <f t="shared" si="391"/>
        <v>921348.46831176477</v>
      </c>
      <c r="DB354" s="237">
        <v>302</v>
      </c>
      <c r="DC354" s="238">
        <f t="shared" si="392"/>
        <v>-2.6477890025185835E-10</v>
      </c>
      <c r="DD354" s="238">
        <f t="shared" si="392"/>
        <v>0</v>
      </c>
      <c r="DE354" s="238">
        <f t="shared" si="392"/>
        <v>6.1046246446956077E-13</v>
      </c>
      <c r="DF354" s="238">
        <f t="shared" si="392"/>
        <v>-6.1046246446956077E-13</v>
      </c>
      <c r="DG354" s="238">
        <f t="shared" si="392"/>
        <v>944233.29773330991</v>
      </c>
      <c r="DH354" s="247"/>
      <c r="DI354" s="237">
        <v>302</v>
      </c>
      <c r="DJ354" s="238">
        <f t="shared" si="393"/>
        <v>-2.6477890025185835E-10</v>
      </c>
      <c r="DK354" s="238">
        <f t="shared" si="393"/>
        <v>0</v>
      </c>
      <c r="DL354" s="238">
        <f t="shared" si="393"/>
        <v>6.1046246446956077E-13</v>
      </c>
      <c r="DM354" s="238">
        <f t="shared" si="393"/>
        <v>-6.1046246446956077E-13</v>
      </c>
      <c r="DN354" s="238">
        <f t="shared" si="393"/>
        <v>914209.03264594742</v>
      </c>
      <c r="DP354" s="3">
        <f t="shared" si="370"/>
        <v>9160</v>
      </c>
      <c r="DQ354" s="237">
        <v>302</v>
      </c>
      <c r="DR354" s="238">
        <f t="shared" si="371"/>
        <v>0</v>
      </c>
      <c r="DS354" s="238">
        <f t="shared" si="372"/>
        <v>0</v>
      </c>
      <c r="DT354" s="238">
        <f t="shared" si="326"/>
        <v>0</v>
      </c>
      <c r="DU354" s="238">
        <f t="shared" si="373"/>
        <v>0</v>
      </c>
      <c r="DV354" s="239">
        <f t="shared" si="384"/>
        <v>0</v>
      </c>
      <c r="DX354" s="241">
        <f t="shared" ref="DX354:DX417" si="396">$EC$45</f>
        <v>6.0299999999999999E-2</v>
      </c>
      <c r="DY354" s="241">
        <f t="shared" si="374"/>
        <v>5.025E-3</v>
      </c>
      <c r="DZ354" s="237">
        <v>302</v>
      </c>
      <c r="EA354" s="242">
        <f t="shared" si="385"/>
        <v>0</v>
      </c>
      <c r="EB354" s="242">
        <f t="shared" si="386"/>
        <v>0</v>
      </c>
      <c r="EC354" s="242">
        <f t="shared" si="327"/>
        <v>0</v>
      </c>
      <c r="ED354" s="242">
        <f t="shared" si="337"/>
        <v>0</v>
      </c>
      <c r="EE354" s="243">
        <f t="shared" si="375"/>
        <v>0</v>
      </c>
      <c r="EF354" s="248"/>
      <c r="EG354" s="241">
        <f t="shared" ref="EG354:EG417" si="397">$EL$45</f>
        <v>6.4599999999999991E-2</v>
      </c>
      <c r="EH354" s="241">
        <f t="shared" si="376"/>
        <v>5.3833333333333329E-3</v>
      </c>
      <c r="EI354" s="237">
        <v>302</v>
      </c>
      <c r="EJ354" s="242">
        <f t="shared" si="387"/>
        <v>0</v>
      </c>
      <c r="EK354" s="242">
        <f t="shared" si="388"/>
        <v>0</v>
      </c>
      <c r="EL354" s="242">
        <f t="shared" si="328"/>
        <v>0</v>
      </c>
      <c r="EM354" s="242">
        <f t="shared" si="338"/>
        <v>0</v>
      </c>
      <c r="EN354" s="243">
        <f t="shared" si="377"/>
        <v>0</v>
      </c>
      <c r="EO354" s="248"/>
      <c r="EP354" s="241">
        <f t="shared" ref="EP354:EP417" si="398">$EU$45</f>
        <v>3.4599999999999999E-2</v>
      </c>
      <c r="EQ354" s="241">
        <f t="shared" si="378"/>
        <v>2.8833333333333332E-3</v>
      </c>
      <c r="ER354" s="237">
        <v>302</v>
      </c>
      <c r="ES354" s="242">
        <f t="shared" si="389"/>
        <v>0</v>
      </c>
      <c r="ET354" s="242">
        <f t="shared" si="390"/>
        <v>0</v>
      </c>
      <c r="EU354" s="242">
        <f t="shared" si="329"/>
        <v>0</v>
      </c>
      <c r="EV354" s="242">
        <f t="shared" si="339"/>
        <v>0</v>
      </c>
      <c r="EW354" s="243">
        <f t="shared" si="379"/>
        <v>0</v>
      </c>
    </row>
    <row r="355" spans="1:153" ht="14.25" customHeight="1" thickBot="1" x14ac:dyDescent="0.25">
      <c r="A355" s="3">
        <f t="shared" si="340"/>
        <v>9191</v>
      </c>
      <c r="B355" s="237">
        <v>303</v>
      </c>
      <c r="C355" s="238">
        <f t="shared" si="341"/>
        <v>-2.653893627163279E-10</v>
      </c>
      <c r="D355" s="238">
        <f t="shared" si="302"/>
        <v>0</v>
      </c>
      <c r="E355" s="238">
        <f t="shared" si="303"/>
        <v>6.1186991959597671E-13</v>
      </c>
      <c r="F355" s="238">
        <f t="shared" si="304"/>
        <v>-6.1186991959597671E-13</v>
      </c>
      <c r="G355" s="239">
        <f t="shared" si="342"/>
        <v>603887.43406298594</v>
      </c>
      <c r="I355" s="240">
        <f>VLOOKUP(K355,[2]תחזיות!$B$4:$H$1000,5)</f>
        <v>1.2998575500000172E-2</v>
      </c>
      <c r="J355" s="134">
        <f t="shared" si="305"/>
        <v>1.0832146250000143E-3</v>
      </c>
      <c r="K355" s="237">
        <v>303</v>
      </c>
      <c r="L355" s="242">
        <f t="shared" si="343"/>
        <v>8.7278135327435711E-12</v>
      </c>
      <c r="M355" s="242">
        <f t="shared" si="330"/>
        <v>-6.5039963875718562E-14</v>
      </c>
      <c r="N355" s="242">
        <f t="shared" si="306"/>
        <v>-7.8576156160297699E-14</v>
      </c>
      <c r="O355" s="242">
        <f t="shared" si="307"/>
        <v>1.3536192284579141E-14</v>
      </c>
      <c r="P355" s="243">
        <f t="shared" si="344"/>
        <v>46694.445430845924</v>
      </c>
      <c r="Q355" s="244"/>
      <c r="R355" s="240">
        <f>VLOOKUP(T355,[2]תחזיות!$B$4:$H$1000,7)</f>
        <v>2.2097578350000292E-2</v>
      </c>
      <c r="S355" s="134">
        <f t="shared" si="308"/>
        <v>1.8414648625000244E-3</v>
      </c>
      <c r="T355" s="237">
        <v>303</v>
      </c>
      <c r="U355" s="242">
        <f t="shared" si="345"/>
        <v>0</v>
      </c>
      <c r="V355" s="242">
        <f t="shared" si="331"/>
        <v>0</v>
      </c>
      <c r="W355" s="242">
        <f t="shared" si="309"/>
        <v>0</v>
      </c>
      <c r="X355" s="242">
        <f t="shared" si="332"/>
        <v>0</v>
      </c>
      <c r="Y355" s="243">
        <f t="shared" si="346"/>
        <v>49536.076503111522</v>
      </c>
      <c r="Z355" s="245"/>
      <c r="AA355" s="240">
        <f>VLOOKUP(AC355,[2]תחזיות!$B$4:$H$1000,6)</f>
        <v>1.1816886818181974E-2</v>
      </c>
      <c r="AB355" s="134">
        <f t="shared" si="310"/>
        <v>9.8474056818183124E-4</v>
      </c>
      <c r="AC355" s="237">
        <v>303</v>
      </c>
      <c r="AD355" s="242">
        <f t="shared" si="347"/>
        <v>0</v>
      </c>
      <c r="AE355" s="242">
        <f t="shared" si="333"/>
        <v>0</v>
      </c>
      <c r="AF355" s="242">
        <f t="shared" si="311"/>
        <v>0</v>
      </c>
      <c r="AG355" s="242">
        <f t="shared" si="334"/>
        <v>0</v>
      </c>
      <c r="AH355" s="243">
        <f t="shared" si="348"/>
        <v>46342.141217469514</v>
      </c>
      <c r="AI355" s="245"/>
      <c r="AJ355" s="241">
        <f t="shared" si="394"/>
        <v>5.2720000000000003E-2</v>
      </c>
      <c r="AK355" s="241">
        <f t="shared" si="349"/>
        <v>4.3933333333333333E-3</v>
      </c>
      <c r="AL355" s="240">
        <f>VLOOKUP(AN355,[2]תחזיות!$B$4:$H$1000,5)</f>
        <v>1.2998575500000172E-2</v>
      </c>
      <c r="AM355" s="134">
        <f t="shared" si="335"/>
        <v>1.0832146250000143E-3</v>
      </c>
      <c r="AN355" s="237">
        <v>303</v>
      </c>
      <c r="AO355" s="242">
        <f t="shared" si="350"/>
        <v>0</v>
      </c>
      <c r="AP355" s="242">
        <f t="shared" si="380"/>
        <v>0</v>
      </c>
      <c r="AQ355" s="242">
        <f t="shared" si="312"/>
        <v>0</v>
      </c>
      <c r="AR355" s="242">
        <f t="shared" si="351"/>
        <v>0</v>
      </c>
      <c r="AS355" s="243">
        <f t="shared" si="352"/>
        <v>0</v>
      </c>
      <c r="AT355" s="244"/>
      <c r="AU355" s="241">
        <f t="shared" si="395"/>
        <v>5.7620000000000005E-2</v>
      </c>
      <c r="AV355" s="241">
        <f t="shared" si="353"/>
        <v>4.8016666666666668E-3</v>
      </c>
      <c r="AW355" s="240">
        <f>VLOOKUP(AY355,[2]תחזיות!$B$4:$H$1000,7)</f>
        <v>2.2097578350000292E-2</v>
      </c>
      <c r="AX355" s="134">
        <f t="shared" si="313"/>
        <v>1.8414648625000244E-3</v>
      </c>
      <c r="AY355" s="237">
        <v>303</v>
      </c>
      <c r="AZ355" s="242">
        <f t="shared" si="354"/>
        <v>0</v>
      </c>
      <c r="BA355" s="242">
        <f t="shared" si="381"/>
        <v>0</v>
      </c>
      <c r="BB355" s="242">
        <f t="shared" si="314"/>
        <v>0</v>
      </c>
      <c r="BC355" s="242">
        <f t="shared" si="355"/>
        <v>0</v>
      </c>
      <c r="BD355" s="243">
        <f t="shared" si="356"/>
        <v>0</v>
      </c>
      <c r="BE355" s="245"/>
      <c r="BF355" s="245"/>
      <c r="BG355" s="245"/>
      <c r="BH355" s="240">
        <f>VLOOKUP(BJ355,[2]תחזיות!$B$4:$H$1000,6)</f>
        <v>1.1816886818181974E-2</v>
      </c>
      <c r="BI355" s="134">
        <f t="shared" si="315"/>
        <v>9.8474056818183124E-4</v>
      </c>
      <c r="BJ355" s="237">
        <v>303</v>
      </c>
      <c r="BK355" s="242">
        <f t="shared" si="357"/>
        <v>0</v>
      </c>
      <c r="BL355" s="242">
        <f t="shared" si="382"/>
        <v>0</v>
      </c>
      <c r="BM355" s="242">
        <f t="shared" si="316"/>
        <v>0</v>
      </c>
      <c r="BN355" s="242">
        <f t="shared" si="336"/>
        <v>0</v>
      </c>
      <c r="BO355" s="243">
        <f t="shared" si="358"/>
        <v>0</v>
      </c>
      <c r="BP355" s="245"/>
      <c r="BQ355" s="246">
        <f>VLOOKUP(BT355,[2]תחזיות!$B$4:$E$1000,2)</f>
        <v>4.3528280000000003E-2</v>
      </c>
      <c r="BR355" s="134">
        <f t="shared" si="317"/>
        <v>3.2106900000000004E-3</v>
      </c>
      <c r="BS355" s="3">
        <f t="shared" si="359"/>
        <v>9191</v>
      </c>
      <c r="BT355" s="237">
        <v>303</v>
      </c>
      <c r="BU355" s="238">
        <f t="shared" si="360"/>
        <v>0</v>
      </c>
      <c r="BV355" s="238">
        <f t="shared" si="361"/>
        <v>0</v>
      </c>
      <c r="BW355" s="238">
        <f t="shared" si="318"/>
        <v>0</v>
      </c>
      <c r="BX355" s="238">
        <f t="shared" si="319"/>
        <v>0</v>
      </c>
      <c r="BY355" s="239">
        <f t="shared" si="362"/>
        <v>270766.58881793288</v>
      </c>
      <c r="CA355" s="246">
        <f>VLOOKUP(CD355,[2]תחזיות!$B$4:$E$1000,4)</f>
        <v>5.7457329600000009E-2</v>
      </c>
      <c r="CB355" s="134">
        <f t="shared" si="320"/>
        <v>4.3714441333333343E-3</v>
      </c>
      <c r="CC355" s="3">
        <f t="shared" si="363"/>
        <v>9191</v>
      </c>
      <c r="CD355" s="237">
        <v>303</v>
      </c>
      <c r="CE355" s="238">
        <f t="shared" si="364"/>
        <v>0</v>
      </c>
      <c r="CF355" s="238">
        <f t="shared" si="365"/>
        <v>0</v>
      </c>
      <c r="CG355" s="238">
        <f t="shared" si="321"/>
        <v>0</v>
      </c>
      <c r="CH355" s="238">
        <f t="shared" si="322"/>
        <v>0</v>
      </c>
      <c r="CI355" s="239">
        <f t="shared" si="366"/>
        <v>290809.78716721246</v>
      </c>
      <c r="CJ355" s="1"/>
      <c r="CK355" s="246">
        <f>VLOOKUP(CN355,[2]תחזיות!$B$4:$E$1000,3)</f>
        <v>3.7850678260869568E-2</v>
      </c>
      <c r="CL355" s="134">
        <f t="shared" si="323"/>
        <v>2.737556521739131E-3</v>
      </c>
      <c r="CM355" s="3">
        <f t="shared" si="367"/>
        <v>9191</v>
      </c>
      <c r="CN355" s="237">
        <v>303</v>
      </c>
      <c r="CO355" s="238">
        <f t="shared" si="368"/>
        <v>0</v>
      </c>
      <c r="CP355" s="238">
        <f t="shared" si="383"/>
        <v>0</v>
      </c>
      <c r="CQ355" s="238">
        <f t="shared" si="324"/>
        <v>0</v>
      </c>
      <c r="CR355" s="238">
        <f t="shared" si="325"/>
        <v>0</v>
      </c>
      <c r="CS355" s="239">
        <f t="shared" si="369"/>
        <v>263979.45736549201</v>
      </c>
      <c r="CT355" s="1"/>
      <c r="CU355" s="237">
        <v>303</v>
      </c>
      <c r="CV355" s="238">
        <f t="shared" si="391"/>
        <v>-2.5666154918358431E-10</v>
      </c>
      <c r="CW355" s="238">
        <f t="shared" si="391"/>
        <v>-6.5039963875718562E-14</v>
      </c>
      <c r="CX355" s="238">
        <f t="shared" si="391"/>
        <v>5.33293763435679E-13</v>
      </c>
      <c r="CY355" s="238">
        <f t="shared" si="391"/>
        <v>-5.9833372731139756E-13</v>
      </c>
      <c r="CZ355" s="238">
        <f t="shared" si="391"/>
        <v>921348.46831176477</v>
      </c>
      <c r="DB355" s="237">
        <v>303</v>
      </c>
      <c r="DC355" s="238">
        <f t="shared" si="392"/>
        <v>-2.653893627163279E-10</v>
      </c>
      <c r="DD355" s="238">
        <f t="shared" si="392"/>
        <v>0</v>
      </c>
      <c r="DE355" s="238">
        <f t="shared" si="392"/>
        <v>6.1186991959597671E-13</v>
      </c>
      <c r="DF355" s="238">
        <f t="shared" si="392"/>
        <v>-6.1186991959597671E-13</v>
      </c>
      <c r="DG355" s="238">
        <f t="shared" si="392"/>
        <v>944233.29773330991</v>
      </c>
      <c r="DH355" s="247"/>
      <c r="DI355" s="237">
        <v>303</v>
      </c>
      <c r="DJ355" s="238">
        <f t="shared" si="393"/>
        <v>-2.653893627163279E-10</v>
      </c>
      <c r="DK355" s="238">
        <f t="shared" si="393"/>
        <v>0</v>
      </c>
      <c r="DL355" s="238">
        <f t="shared" si="393"/>
        <v>6.1186991959597671E-13</v>
      </c>
      <c r="DM355" s="238">
        <f t="shared" si="393"/>
        <v>-6.1186991959597671E-13</v>
      </c>
      <c r="DN355" s="238">
        <f t="shared" si="393"/>
        <v>914209.03264594742</v>
      </c>
      <c r="DP355" s="3">
        <f t="shared" si="370"/>
        <v>9191</v>
      </c>
      <c r="DQ355" s="237">
        <v>303</v>
      </c>
      <c r="DR355" s="238">
        <f t="shared" si="371"/>
        <v>0</v>
      </c>
      <c r="DS355" s="238">
        <f t="shared" si="372"/>
        <v>0</v>
      </c>
      <c r="DT355" s="238">
        <f t="shared" si="326"/>
        <v>0</v>
      </c>
      <c r="DU355" s="238">
        <f t="shared" si="373"/>
        <v>0</v>
      </c>
      <c r="DV355" s="239">
        <f t="shared" si="384"/>
        <v>0</v>
      </c>
      <c r="DX355" s="241">
        <f t="shared" si="396"/>
        <v>6.0299999999999999E-2</v>
      </c>
      <c r="DY355" s="241">
        <f t="shared" si="374"/>
        <v>5.025E-3</v>
      </c>
      <c r="DZ355" s="237">
        <v>303</v>
      </c>
      <c r="EA355" s="242">
        <f t="shared" si="385"/>
        <v>0</v>
      </c>
      <c r="EB355" s="242">
        <f t="shared" si="386"/>
        <v>0</v>
      </c>
      <c r="EC355" s="242">
        <f t="shared" si="327"/>
        <v>0</v>
      </c>
      <c r="ED355" s="242">
        <f t="shared" si="337"/>
        <v>0</v>
      </c>
      <c r="EE355" s="243">
        <f t="shared" si="375"/>
        <v>0</v>
      </c>
      <c r="EF355" s="248"/>
      <c r="EG355" s="241">
        <f t="shared" si="397"/>
        <v>6.4599999999999991E-2</v>
      </c>
      <c r="EH355" s="241">
        <f t="shared" si="376"/>
        <v>5.3833333333333329E-3</v>
      </c>
      <c r="EI355" s="237">
        <v>303</v>
      </c>
      <c r="EJ355" s="242">
        <f t="shared" si="387"/>
        <v>0</v>
      </c>
      <c r="EK355" s="242">
        <f t="shared" si="388"/>
        <v>0</v>
      </c>
      <c r="EL355" s="242">
        <f t="shared" si="328"/>
        <v>0</v>
      </c>
      <c r="EM355" s="242">
        <f t="shared" si="338"/>
        <v>0</v>
      </c>
      <c r="EN355" s="243">
        <f t="shared" si="377"/>
        <v>0</v>
      </c>
      <c r="EO355" s="248"/>
      <c r="EP355" s="241">
        <f t="shared" si="398"/>
        <v>3.4599999999999999E-2</v>
      </c>
      <c r="EQ355" s="241">
        <f t="shared" si="378"/>
        <v>2.8833333333333332E-3</v>
      </c>
      <c r="ER355" s="237">
        <v>303</v>
      </c>
      <c r="ES355" s="242">
        <f t="shared" si="389"/>
        <v>0</v>
      </c>
      <c r="ET355" s="242">
        <f t="shared" si="390"/>
        <v>0</v>
      </c>
      <c r="EU355" s="242">
        <f t="shared" si="329"/>
        <v>0</v>
      </c>
      <c r="EV355" s="242">
        <f t="shared" si="339"/>
        <v>0</v>
      </c>
      <c r="EW355" s="243">
        <f t="shared" si="379"/>
        <v>0</v>
      </c>
    </row>
    <row r="356" spans="1:153" ht="14.25" customHeight="1" thickBot="1" x14ac:dyDescent="0.25">
      <c r="A356" s="3">
        <f t="shared" si="340"/>
        <v>9219</v>
      </c>
      <c r="B356" s="237">
        <v>304</v>
      </c>
      <c r="C356" s="238">
        <f t="shared" si="341"/>
        <v>-2.6600123263592389E-10</v>
      </c>
      <c r="D356" s="238">
        <f t="shared" si="302"/>
        <v>0</v>
      </c>
      <c r="E356" s="238">
        <f t="shared" si="303"/>
        <v>6.1328061968837859E-13</v>
      </c>
      <c r="F356" s="238">
        <f t="shared" si="304"/>
        <v>-6.1328061968837859E-13</v>
      </c>
      <c r="G356" s="239">
        <f t="shared" si="342"/>
        <v>603887.43406298594</v>
      </c>
      <c r="I356" s="240">
        <f>VLOOKUP(K356,[2]תחזיות!$B$4:$H$1000,5)</f>
        <v>1.2998594000000172E-2</v>
      </c>
      <c r="J356" s="134">
        <f t="shared" si="305"/>
        <v>1.083216166666681E-3</v>
      </c>
      <c r="K356" s="237">
        <v>304</v>
      </c>
      <c r="L356" s="242">
        <f t="shared" si="343"/>
        <v>8.8159289125848573E-12</v>
      </c>
      <c r="M356" s="242">
        <f t="shared" si="330"/>
        <v>-6.5110416216068169E-14</v>
      </c>
      <c r="N356" s="242">
        <f t="shared" si="306"/>
        <v>-7.8783268927715973E-14</v>
      </c>
      <c r="O356" s="242">
        <f t="shared" si="307"/>
        <v>1.3672852711647803E-14</v>
      </c>
      <c r="P356" s="243">
        <f t="shared" si="344"/>
        <v>46694.445430845924</v>
      </c>
      <c r="Q356" s="244"/>
      <c r="R356" s="240">
        <f>VLOOKUP(T356,[2]תחזיות!$B$4:$H$1000,7)</f>
        <v>2.2097609800000292E-2</v>
      </c>
      <c r="S356" s="134">
        <f t="shared" si="308"/>
        <v>1.8414674833333578E-3</v>
      </c>
      <c r="T356" s="237">
        <v>304</v>
      </c>
      <c r="U356" s="242">
        <f t="shared" si="345"/>
        <v>0</v>
      </c>
      <c r="V356" s="242">
        <f t="shared" si="331"/>
        <v>0</v>
      </c>
      <c r="W356" s="242">
        <f t="shared" si="309"/>
        <v>0</v>
      </c>
      <c r="X356" s="242">
        <f t="shared" si="332"/>
        <v>0</v>
      </c>
      <c r="Y356" s="243">
        <f t="shared" si="346"/>
        <v>49536.076503111522</v>
      </c>
      <c r="Z356" s="245"/>
      <c r="AA356" s="240">
        <f>VLOOKUP(AC356,[2]תחזיות!$B$4:$H$1000,6)</f>
        <v>1.1816903636363792E-2</v>
      </c>
      <c r="AB356" s="134">
        <f t="shared" si="310"/>
        <v>9.8474196969698257E-4</v>
      </c>
      <c r="AC356" s="237">
        <v>304</v>
      </c>
      <c r="AD356" s="242">
        <f t="shared" si="347"/>
        <v>0</v>
      </c>
      <c r="AE356" s="242">
        <f t="shared" si="333"/>
        <v>0</v>
      </c>
      <c r="AF356" s="242">
        <f t="shared" si="311"/>
        <v>0</v>
      </c>
      <c r="AG356" s="242">
        <f t="shared" si="334"/>
        <v>0</v>
      </c>
      <c r="AH356" s="243">
        <f t="shared" si="348"/>
        <v>46342.141217469514</v>
      </c>
      <c r="AI356" s="245"/>
      <c r="AJ356" s="241">
        <f t="shared" si="394"/>
        <v>5.2720000000000003E-2</v>
      </c>
      <c r="AK356" s="241">
        <f t="shared" si="349"/>
        <v>4.3933333333333333E-3</v>
      </c>
      <c r="AL356" s="240">
        <f>VLOOKUP(AN356,[2]תחזיות!$B$4:$H$1000,5)</f>
        <v>1.2998594000000172E-2</v>
      </c>
      <c r="AM356" s="134">
        <f t="shared" si="335"/>
        <v>1.083216166666681E-3</v>
      </c>
      <c r="AN356" s="237">
        <v>304</v>
      </c>
      <c r="AO356" s="242">
        <f t="shared" si="350"/>
        <v>0</v>
      </c>
      <c r="AP356" s="242">
        <f t="shared" si="380"/>
        <v>0</v>
      </c>
      <c r="AQ356" s="242">
        <f t="shared" si="312"/>
        <v>0</v>
      </c>
      <c r="AR356" s="242">
        <f t="shared" si="351"/>
        <v>0</v>
      </c>
      <c r="AS356" s="243">
        <f t="shared" si="352"/>
        <v>0</v>
      </c>
      <c r="AT356" s="244"/>
      <c r="AU356" s="241">
        <f t="shared" si="395"/>
        <v>5.7620000000000005E-2</v>
      </c>
      <c r="AV356" s="241">
        <f t="shared" si="353"/>
        <v>4.8016666666666668E-3</v>
      </c>
      <c r="AW356" s="240">
        <f>VLOOKUP(AY356,[2]תחזיות!$B$4:$H$1000,7)</f>
        <v>2.2097609800000292E-2</v>
      </c>
      <c r="AX356" s="134">
        <f t="shared" si="313"/>
        <v>1.8414674833333578E-3</v>
      </c>
      <c r="AY356" s="237">
        <v>304</v>
      </c>
      <c r="AZ356" s="242">
        <f t="shared" si="354"/>
        <v>0</v>
      </c>
      <c r="BA356" s="242">
        <f t="shared" si="381"/>
        <v>0</v>
      </c>
      <c r="BB356" s="242">
        <f t="shared" si="314"/>
        <v>0</v>
      </c>
      <c r="BC356" s="242">
        <f t="shared" si="355"/>
        <v>0</v>
      </c>
      <c r="BD356" s="243">
        <f t="shared" si="356"/>
        <v>0</v>
      </c>
      <c r="BE356" s="245"/>
      <c r="BF356" s="245"/>
      <c r="BG356" s="245"/>
      <c r="BH356" s="240">
        <f>VLOOKUP(BJ356,[2]תחזיות!$B$4:$H$1000,6)</f>
        <v>1.1816903636363792E-2</v>
      </c>
      <c r="BI356" s="134">
        <f t="shared" si="315"/>
        <v>9.8474196969698257E-4</v>
      </c>
      <c r="BJ356" s="237">
        <v>304</v>
      </c>
      <c r="BK356" s="242">
        <f t="shared" si="357"/>
        <v>0</v>
      </c>
      <c r="BL356" s="242">
        <f t="shared" si="382"/>
        <v>0</v>
      </c>
      <c r="BM356" s="242">
        <f t="shared" si="316"/>
        <v>0</v>
      </c>
      <c r="BN356" s="242">
        <f t="shared" si="336"/>
        <v>0</v>
      </c>
      <c r="BO356" s="243">
        <f t="shared" si="358"/>
        <v>0</v>
      </c>
      <c r="BP356" s="245"/>
      <c r="BQ356" s="246">
        <f>VLOOKUP(BT356,[2]תחזיות!$B$4:$E$1000,2)</f>
        <v>4.3556580000000004E-2</v>
      </c>
      <c r="BR356" s="134">
        <f t="shared" si="317"/>
        <v>3.2130483333333341E-3</v>
      </c>
      <c r="BS356" s="3">
        <f t="shared" si="359"/>
        <v>9219</v>
      </c>
      <c r="BT356" s="237">
        <v>304</v>
      </c>
      <c r="BU356" s="238">
        <f t="shared" si="360"/>
        <v>0</v>
      </c>
      <c r="BV356" s="238">
        <f t="shared" si="361"/>
        <v>0</v>
      </c>
      <c r="BW356" s="238">
        <f t="shared" si="318"/>
        <v>0</v>
      </c>
      <c r="BX356" s="238">
        <f t="shared" si="319"/>
        <v>0</v>
      </c>
      <c r="BY356" s="239">
        <f t="shared" si="362"/>
        <v>270766.58881793288</v>
      </c>
      <c r="CA356" s="246">
        <f>VLOOKUP(CD356,[2]תחזיות!$B$4:$E$1000,4)</f>
        <v>5.7494685600000012E-2</v>
      </c>
      <c r="CB356" s="134">
        <f t="shared" si="320"/>
        <v>4.3745571333333342E-3</v>
      </c>
      <c r="CC356" s="3">
        <f t="shared" si="363"/>
        <v>9219</v>
      </c>
      <c r="CD356" s="237">
        <v>304</v>
      </c>
      <c r="CE356" s="238">
        <f t="shared" si="364"/>
        <v>0</v>
      </c>
      <c r="CF356" s="238">
        <f t="shared" si="365"/>
        <v>0</v>
      </c>
      <c r="CG356" s="238">
        <f t="shared" si="321"/>
        <v>0</v>
      </c>
      <c r="CH356" s="238">
        <f t="shared" si="322"/>
        <v>0</v>
      </c>
      <c r="CI356" s="239">
        <f t="shared" si="366"/>
        <v>290809.78716721246</v>
      </c>
      <c r="CJ356" s="1"/>
      <c r="CK356" s="246">
        <f>VLOOKUP(CN356,[2]תחזיות!$B$4:$E$1000,3)</f>
        <v>3.7875286956521745E-2</v>
      </c>
      <c r="CL356" s="134">
        <f t="shared" si="323"/>
        <v>2.7396072463768124E-3</v>
      </c>
      <c r="CM356" s="3">
        <f t="shared" si="367"/>
        <v>9219</v>
      </c>
      <c r="CN356" s="237">
        <v>304</v>
      </c>
      <c r="CO356" s="238">
        <f t="shared" si="368"/>
        <v>0</v>
      </c>
      <c r="CP356" s="238">
        <f t="shared" si="383"/>
        <v>0</v>
      </c>
      <c r="CQ356" s="238">
        <f t="shared" si="324"/>
        <v>0</v>
      </c>
      <c r="CR356" s="238">
        <f t="shared" si="325"/>
        <v>0</v>
      </c>
      <c r="CS356" s="239">
        <f t="shared" si="369"/>
        <v>263979.45736549201</v>
      </c>
      <c r="CT356" s="1"/>
      <c r="CU356" s="237">
        <v>304</v>
      </c>
      <c r="CV356" s="238">
        <f t="shared" si="391"/>
        <v>-2.5718530372333905E-10</v>
      </c>
      <c r="CW356" s="238">
        <f t="shared" si="391"/>
        <v>-6.5110416216068169E-14</v>
      </c>
      <c r="CX356" s="238">
        <f t="shared" si="391"/>
        <v>5.3449735076066263E-13</v>
      </c>
      <c r="CY356" s="238">
        <f t="shared" si="391"/>
        <v>-5.9960776697673079E-13</v>
      </c>
      <c r="CZ356" s="238">
        <f t="shared" si="391"/>
        <v>921348.46831176477</v>
      </c>
      <c r="DB356" s="237">
        <v>304</v>
      </c>
      <c r="DC356" s="238">
        <f t="shared" si="392"/>
        <v>-2.6600123263592389E-10</v>
      </c>
      <c r="DD356" s="238">
        <f t="shared" si="392"/>
        <v>0</v>
      </c>
      <c r="DE356" s="238">
        <f t="shared" si="392"/>
        <v>6.1328061968837859E-13</v>
      </c>
      <c r="DF356" s="238">
        <f t="shared" si="392"/>
        <v>-6.1328061968837859E-13</v>
      </c>
      <c r="DG356" s="238">
        <f t="shared" si="392"/>
        <v>944233.29773330991</v>
      </c>
      <c r="DH356" s="247"/>
      <c r="DI356" s="237">
        <v>304</v>
      </c>
      <c r="DJ356" s="238">
        <f t="shared" si="393"/>
        <v>-2.6600123263592389E-10</v>
      </c>
      <c r="DK356" s="238">
        <f t="shared" si="393"/>
        <v>0</v>
      </c>
      <c r="DL356" s="238">
        <f t="shared" si="393"/>
        <v>6.1328061968837859E-13</v>
      </c>
      <c r="DM356" s="238">
        <f t="shared" si="393"/>
        <v>-6.1328061968837859E-13</v>
      </c>
      <c r="DN356" s="238">
        <f t="shared" si="393"/>
        <v>914209.03264594742</v>
      </c>
      <c r="DP356" s="3">
        <f t="shared" si="370"/>
        <v>9219</v>
      </c>
      <c r="DQ356" s="237">
        <v>304</v>
      </c>
      <c r="DR356" s="238">
        <f t="shared" si="371"/>
        <v>0</v>
      </c>
      <c r="DS356" s="238">
        <f t="shared" si="372"/>
        <v>0</v>
      </c>
      <c r="DT356" s="238">
        <f t="shared" si="326"/>
        <v>0</v>
      </c>
      <c r="DU356" s="238">
        <f t="shared" si="373"/>
        <v>0</v>
      </c>
      <c r="DV356" s="239">
        <f t="shared" si="384"/>
        <v>0</v>
      </c>
      <c r="DX356" s="241">
        <f t="shared" si="396"/>
        <v>6.0299999999999999E-2</v>
      </c>
      <c r="DY356" s="241">
        <f t="shared" si="374"/>
        <v>5.025E-3</v>
      </c>
      <c r="DZ356" s="237">
        <v>304</v>
      </c>
      <c r="EA356" s="242">
        <f t="shared" si="385"/>
        <v>0</v>
      </c>
      <c r="EB356" s="242">
        <f t="shared" si="386"/>
        <v>0</v>
      </c>
      <c r="EC356" s="242">
        <f t="shared" si="327"/>
        <v>0</v>
      </c>
      <c r="ED356" s="242">
        <f t="shared" si="337"/>
        <v>0</v>
      </c>
      <c r="EE356" s="243">
        <f t="shared" si="375"/>
        <v>0</v>
      </c>
      <c r="EF356" s="248"/>
      <c r="EG356" s="241">
        <f t="shared" si="397"/>
        <v>6.4599999999999991E-2</v>
      </c>
      <c r="EH356" s="241">
        <f t="shared" si="376"/>
        <v>5.3833333333333329E-3</v>
      </c>
      <c r="EI356" s="237">
        <v>304</v>
      </c>
      <c r="EJ356" s="242">
        <f t="shared" si="387"/>
        <v>0</v>
      </c>
      <c r="EK356" s="242">
        <f t="shared" si="388"/>
        <v>0</v>
      </c>
      <c r="EL356" s="242">
        <f t="shared" si="328"/>
        <v>0</v>
      </c>
      <c r="EM356" s="242">
        <f t="shared" si="338"/>
        <v>0</v>
      </c>
      <c r="EN356" s="243">
        <f t="shared" si="377"/>
        <v>0</v>
      </c>
      <c r="EO356" s="248"/>
      <c r="EP356" s="241">
        <f t="shared" si="398"/>
        <v>3.4599999999999999E-2</v>
      </c>
      <c r="EQ356" s="241">
        <f t="shared" si="378"/>
        <v>2.8833333333333332E-3</v>
      </c>
      <c r="ER356" s="237">
        <v>304</v>
      </c>
      <c r="ES356" s="242">
        <f t="shared" si="389"/>
        <v>0</v>
      </c>
      <c r="ET356" s="242">
        <f t="shared" si="390"/>
        <v>0</v>
      </c>
      <c r="EU356" s="242">
        <f t="shared" si="329"/>
        <v>0</v>
      </c>
      <c r="EV356" s="242">
        <f t="shared" si="339"/>
        <v>0</v>
      </c>
      <c r="EW356" s="243">
        <f t="shared" si="379"/>
        <v>0</v>
      </c>
    </row>
    <row r="357" spans="1:153" ht="14.25" customHeight="1" thickBot="1" x14ac:dyDescent="0.25">
      <c r="A357" s="3">
        <f t="shared" si="340"/>
        <v>9250</v>
      </c>
      <c r="B357" s="237">
        <v>305</v>
      </c>
      <c r="C357" s="238">
        <f t="shared" si="341"/>
        <v>-2.6661451325561229E-10</v>
      </c>
      <c r="D357" s="238">
        <f t="shared" si="302"/>
        <v>0</v>
      </c>
      <c r="E357" s="238">
        <f t="shared" si="303"/>
        <v>6.1469457222821571E-13</v>
      </c>
      <c r="F357" s="238">
        <f t="shared" si="304"/>
        <v>-6.1469457222821571E-13</v>
      </c>
      <c r="G357" s="239">
        <f t="shared" si="342"/>
        <v>603887.43406298594</v>
      </c>
      <c r="I357" s="240">
        <f>VLOOKUP(K357,[2]תחזיות!$B$4:$H$1000,5)</f>
        <v>1.2998612500000173E-2</v>
      </c>
      <c r="J357" s="134">
        <f t="shared" si="305"/>
        <v>1.0832177083333477E-3</v>
      </c>
      <c r="K357" s="237">
        <v>305</v>
      </c>
      <c r="L357" s="242">
        <f t="shared" si="343"/>
        <v>8.9043470912581162E-12</v>
      </c>
      <c r="M357" s="242">
        <f t="shared" si="330"/>
        <v>-6.5180944971910361E-14</v>
      </c>
      <c r="N357" s="242">
        <f t="shared" si="306"/>
        <v>-7.8990927729185676E-14</v>
      </c>
      <c r="O357" s="242">
        <f t="shared" si="307"/>
        <v>1.3809982757275311E-14</v>
      </c>
      <c r="P357" s="243">
        <f t="shared" si="344"/>
        <v>46694.445430845924</v>
      </c>
      <c r="Q357" s="244"/>
      <c r="R357" s="240">
        <f>VLOOKUP(T357,[2]תחזיות!$B$4:$H$1000,7)</f>
        <v>2.2097641250000293E-2</v>
      </c>
      <c r="S357" s="134">
        <f t="shared" si="308"/>
        <v>1.8414701041666911E-3</v>
      </c>
      <c r="T357" s="237">
        <v>305</v>
      </c>
      <c r="U357" s="242">
        <f t="shared" si="345"/>
        <v>0</v>
      </c>
      <c r="V357" s="242">
        <f t="shared" si="331"/>
        <v>0</v>
      </c>
      <c r="W357" s="242">
        <f t="shared" si="309"/>
        <v>0</v>
      </c>
      <c r="X357" s="242">
        <f t="shared" si="332"/>
        <v>0</v>
      </c>
      <c r="Y357" s="243">
        <f t="shared" si="346"/>
        <v>49536.076503111522</v>
      </c>
      <c r="Z357" s="245"/>
      <c r="AA357" s="240">
        <f>VLOOKUP(AC357,[2]תחזיות!$B$4:$H$1000,6)</f>
        <v>1.1816920454545611E-2</v>
      </c>
      <c r="AB357" s="134">
        <f t="shared" si="310"/>
        <v>9.8474337121213433E-4</v>
      </c>
      <c r="AC357" s="237">
        <v>305</v>
      </c>
      <c r="AD357" s="242">
        <f t="shared" si="347"/>
        <v>0</v>
      </c>
      <c r="AE357" s="242">
        <f t="shared" si="333"/>
        <v>0</v>
      </c>
      <c r="AF357" s="242">
        <f t="shared" si="311"/>
        <v>0</v>
      </c>
      <c r="AG357" s="242">
        <f t="shared" si="334"/>
        <v>0</v>
      </c>
      <c r="AH357" s="243">
        <f t="shared" si="348"/>
        <v>46342.141217469514</v>
      </c>
      <c r="AI357" s="245"/>
      <c r="AJ357" s="241">
        <f t="shared" si="394"/>
        <v>5.2720000000000003E-2</v>
      </c>
      <c r="AK357" s="241">
        <f t="shared" si="349"/>
        <v>4.3933333333333333E-3</v>
      </c>
      <c r="AL357" s="240">
        <f>VLOOKUP(AN357,[2]תחזיות!$B$4:$H$1000,5)</f>
        <v>1.2998612500000173E-2</v>
      </c>
      <c r="AM357" s="134">
        <f t="shared" si="335"/>
        <v>1.0832177083333477E-3</v>
      </c>
      <c r="AN357" s="237">
        <v>305</v>
      </c>
      <c r="AO357" s="242">
        <f t="shared" si="350"/>
        <v>0</v>
      </c>
      <c r="AP357" s="242">
        <f t="shared" si="380"/>
        <v>0</v>
      </c>
      <c r="AQ357" s="242">
        <f t="shared" si="312"/>
        <v>0</v>
      </c>
      <c r="AR357" s="242">
        <f t="shared" si="351"/>
        <v>0</v>
      </c>
      <c r="AS357" s="243">
        <f t="shared" si="352"/>
        <v>0</v>
      </c>
      <c r="AT357" s="244"/>
      <c r="AU357" s="241">
        <f t="shared" si="395"/>
        <v>5.7620000000000005E-2</v>
      </c>
      <c r="AV357" s="241">
        <f t="shared" si="353"/>
        <v>4.8016666666666668E-3</v>
      </c>
      <c r="AW357" s="240">
        <f>VLOOKUP(AY357,[2]תחזיות!$B$4:$H$1000,7)</f>
        <v>2.2097641250000293E-2</v>
      </c>
      <c r="AX357" s="134">
        <f t="shared" si="313"/>
        <v>1.8414701041666911E-3</v>
      </c>
      <c r="AY357" s="237">
        <v>305</v>
      </c>
      <c r="AZ357" s="242">
        <f t="shared" si="354"/>
        <v>0</v>
      </c>
      <c r="BA357" s="242">
        <f t="shared" si="381"/>
        <v>0</v>
      </c>
      <c r="BB357" s="242">
        <f t="shared" si="314"/>
        <v>0</v>
      </c>
      <c r="BC357" s="242">
        <f t="shared" si="355"/>
        <v>0</v>
      </c>
      <c r="BD357" s="243">
        <f t="shared" si="356"/>
        <v>0</v>
      </c>
      <c r="BE357" s="245"/>
      <c r="BF357" s="245"/>
      <c r="BG357" s="245"/>
      <c r="BH357" s="240">
        <f>VLOOKUP(BJ357,[2]תחזיות!$B$4:$H$1000,6)</f>
        <v>1.1816920454545611E-2</v>
      </c>
      <c r="BI357" s="134">
        <f t="shared" si="315"/>
        <v>9.8474337121213433E-4</v>
      </c>
      <c r="BJ357" s="237">
        <v>305</v>
      </c>
      <c r="BK357" s="242">
        <f t="shared" si="357"/>
        <v>0</v>
      </c>
      <c r="BL357" s="242">
        <f t="shared" si="382"/>
        <v>0</v>
      </c>
      <c r="BM357" s="242">
        <f t="shared" si="316"/>
        <v>0</v>
      </c>
      <c r="BN357" s="242">
        <f t="shared" si="336"/>
        <v>0</v>
      </c>
      <c r="BO357" s="243">
        <f t="shared" si="358"/>
        <v>0</v>
      </c>
      <c r="BP357" s="245"/>
      <c r="BQ357" s="246">
        <f>VLOOKUP(BT357,[2]תחזיות!$B$4:$E$1000,2)</f>
        <v>4.3584880000000006E-2</v>
      </c>
      <c r="BR357" s="134">
        <f t="shared" si="317"/>
        <v>3.2154066666666673E-3</v>
      </c>
      <c r="BS357" s="3">
        <f t="shared" si="359"/>
        <v>9250</v>
      </c>
      <c r="BT357" s="237">
        <v>305</v>
      </c>
      <c r="BU357" s="238">
        <f t="shared" si="360"/>
        <v>0</v>
      </c>
      <c r="BV357" s="238">
        <f t="shared" si="361"/>
        <v>0</v>
      </c>
      <c r="BW357" s="238">
        <f t="shared" si="318"/>
        <v>0</v>
      </c>
      <c r="BX357" s="238">
        <f t="shared" si="319"/>
        <v>0</v>
      </c>
      <c r="BY357" s="239">
        <f t="shared" si="362"/>
        <v>270766.58881793288</v>
      </c>
      <c r="CA357" s="246">
        <f>VLOOKUP(CD357,[2]תחזיות!$B$4:$E$1000,4)</f>
        <v>5.7532041600000014E-2</v>
      </c>
      <c r="CB357" s="134">
        <f t="shared" si="320"/>
        <v>4.377670133333335E-3</v>
      </c>
      <c r="CC357" s="3">
        <f t="shared" si="363"/>
        <v>9250</v>
      </c>
      <c r="CD357" s="237">
        <v>305</v>
      </c>
      <c r="CE357" s="238">
        <f t="shared" si="364"/>
        <v>0</v>
      </c>
      <c r="CF357" s="238">
        <f t="shared" si="365"/>
        <v>0</v>
      </c>
      <c r="CG357" s="238">
        <f t="shared" si="321"/>
        <v>0</v>
      </c>
      <c r="CH357" s="238">
        <f t="shared" si="322"/>
        <v>0</v>
      </c>
      <c r="CI357" s="239">
        <f t="shared" si="366"/>
        <v>290809.78716721246</v>
      </c>
      <c r="CJ357" s="1"/>
      <c r="CK357" s="246">
        <f>VLOOKUP(CN357,[2]תחזיות!$B$4:$E$1000,3)</f>
        <v>3.7899895652173922E-2</v>
      </c>
      <c r="CL357" s="134">
        <f t="shared" si="323"/>
        <v>2.7416579710144938E-3</v>
      </c>
      <c r="CM357" s="3">
        <f t="shared" si="367"/>
        <v>9250</v>
      </c>
      <c r="CN357" s="237">
        <v>305</v>
      </c>
      <c r="CO357" s="238">
        <f t="shared" si="368"/>
        <v>0</v>
      </c>
      <c r="CP357" s="238">
        <f t="shared" si="383"/>
        <v>0</v>
      </c>
      <c r="CQ357" s="238">
        <f t="shared" si="324"/>
        <v>0</v>
      </c>
      <c r="CR357" s="238">
        <f t="shared" si="325"/>
        <v>0</v>
      </c>
      <c r="CS357" s="239">
        <f t="shared" si="369"/>
        <v>263979.45736549201</v>
      </c>
      <c r="CT357" s="1"/>
      <c r="CU357" s="237">
        <v>305</v>
      </c>
      <c r="CV357" s="238">
        <f t="shared" si="391"/>
        <v>-2.5771016616435416E-10</v>
      </c>
      <c r="CW357" s="238">
        <f t="shared" si="391"/>
        <v>-6.5180944971910361E-14</v>
      </c>
      <c r="CX357" s="238">
        <f t="shared" si="391"/>
        <v>5.3570364449903003E-13</v>
      </c>
      <c r="CY357" s="238">
        <f t="shared" si="391"/>
        <v>-6.0088458947094035E-13</v>
      </c>
      <c r="CZ357" s="238">
        <f t="shared" si="391"/>
        <v>921348.46831176477</v>
      </c>
      <c r="DB357" s="237">
        <v>305</v>
      </c>
      <c r="DC357" s="238">
        <f t="shared" si="392"/>
        <v>-2.6661451325561229E-10</v>
      </c>
      <c r="DD357" s="238">
        <f t="shared" si="392"/>
        <v>0</v>
      </c>
      <c r="DE357" s="238">
        <f t="shared" si="392"/>
        <v>6.1469457222821571E-13</v>
      </c>
      <c r="DF357" s="238">
        <f t="shared" si="392"/>
        <v>-6.1469457222821571E-13</v>
      </c>
      <c r="DG357" s="238">
        <f t="shared" si="392"/>
        <v>944233.29773330991</v>
      </c>
      <c r="DH357" s="247"/>
      <c r="DI357" s="237">
        <v>305</v>
      </c>
      <c r="DJ357" s="238">
        <f t="shared" si="393"/>
        <v>-2.6661451325561229E-10</v>
      </c>
      <c r="DK357" s="238">
        <f t="shared" si="393"/>
        <v>0</v>
      </c>
      <c r="DL357" s="238">
        <f t="shared" si="393"/>
        <v>6.1469457222821571E-13</v>
      </c>
      <c r="DM357" s="238">
        <f t="shared" si="393"/>
        <v>-6.1469457222821571E-13</v>
      </c>
      <c r="DN357" s="238">
        <f t="shared" si="393"/>
        <v>914209.03264594742</v>
      </c>
      <c r="DP357" s="3">
        <f t="shared" si="370"/>
        <v>9250</v>
      </c>
      <c r="DQ357" s="237">
        <v>305</v>
      </c>
      <c r="DR357" s="238">
        <f t="shared" si="371"/>
        <v>0</v>
      </c>
      <c r="DS357" s="238">
        <f t="shared" si="372"/>
        <v>0</v>
      </c>
      <c r="DT357" s="238">
        <f t="shared" si="326"/>
        <v>0</v>
      </c>
      <c r="DU357" s="238">
        <f t="shared" si="373"/>
        <v>0</v>
      </c>
      <c r="DV357" s="239">
        <f t="shared" si="384"/>
        <v>0</v>
      </c>
      <c r="DX357" s="241">
        <f t="shared" si="396"/>
        <v>6.0299999999999999E-2</v>
      </c>
      <c r="DY357" s="241">
        <f t="shared" si="374"/>
        <v>5.025E-3</v>
      </c>
      <c r="DZ357" s="237">
        <v>305</v>
      </c>
      <c r="EA357" s="242">
        <f t="shared" si="385"/>
        <v>0</v>
      </c>
      <c r="EB357" s="242">
        <f t="shared" si="386"/>
        <v>0</v>
      </c>
      <c r="EC357" s="242">
        <f t="shared" si="327"/>
        <v>0</v>
      </c>
      <c r="ED357" s="242">
        <f t="shared" si="337"/>
        <v>0</v>
      </c>
      <c r="EE357" s="243">
        <f t="shared" si="375"/>
        <v>0</v>
      </c>
      <c r="EF357" s="248"/>
      <c r="EG357" s="241">
        <f t="shared" si="397"/>
        <v>6.4599999999999991E-2</v>
      </c>
      <c r="EH357" s="241">
        <f t="shared" si="376"/>
        <v>5.3833333333333329E-3</v>
      </c>
      <c r="EI357" s="237">
        <v>305</v>
      </c>
      <c r="EJ357" s="242">
        <f t="shared" si="387"/>
        <v>0</v>
      </c>
      <c r="EK357" s="242">
        <f t="shared" si="388"/>
        <v>0</v>
      </c>
      <c r="EL357" s="242">
        <f t="shared" si="328"/>
        <v>0</v>
      </c>
      <c r="EM357" s="242">
        <f t="shared" si="338"/>
        <v>0</v>
      </c>
      <c r="EN357" s="243">
        <f t="shared" si="377"/>
        <v>0</v>
      </c>
      <c r="EO357" s="248"/>
      <c r="EP357" s="241">
        <f t="shared" si="398"/>
        <v>3.4599999999999999E-2</v>
      </c>
      <c r="EQ357" s="241">
        <f t="shared" si="378"/>
        <v>2.8833333333333332E-3</v>
      </c>
      <c r="ER357" s="237">
        <v>305</v>
      </c>
      <c r="ES357" s="242">
        <f t="shared" si="389"/>
        <v>0</v>
      </c>
      <c r="ET357" s="242">
        <f t="shared" si="390"/>
        <v>0</v>
      </c>
      <c r="EU357" s="242">
        <f t="shared" si="329"/>
        <v>0</v>
      </c>
      <c r="EV357" s="242">
        <f t="shared" si="339"/>
        <v>0</v>
      </c>
      <c r="EW357" s="243">
        <f t="shared" si="379"/>
        <v>0</v>
      </c>
    </row>
    <row r="358" spans="1:153" ht="14.25" customHeight="1" thickBot="1" x14ac:dyDescent="0.25">
      <c r="A358" s="3">
        <f t="shared" si="340"/>
        <v>9280</v>
      </c>
      <c r="B358" s="237">
        <v>306</v>
      </c>
      <c r="C358" s="238">
        <f t="shared" si="341"/>
        <v>-2.6722920782784053E-10</v>
      </c>
      <c r="D358" s="238">
        <f t="shared" si="302"/>
        <v>0</v>
      </c>
      <c r="E358" s="238">
        <f t="shared" si="303"/>
        <v>6.1611178471418637E-13</v>
      </c>
      <c r="F358" s="238">
        <f t="shared" si="304"/>
        <v>-6.1611178471418637E-13</v>
      </c>
      <c r="G358" s="239">
        <f t="shared" si="342"/>
        <v>603887.43406298594</v>
      </c>
      <c r="I358" s="240">
        <f>VLOOKUP(K358,[2]תחזיות!$B$4:$H$1000,5)</f>
        <v>1.2998631000000174E-2</v>
      </c>
      <c r="J358" s="134">
        <f t="shared" si="305"/>
        <v>1.0832192500000145E-3</v>
      </c>
      <c r="K358" s="237">
        <v>306</v>
      </c>
      <c r="L358" s="242">
        <f t="shared" si="343"/>
        <v>8.9930689436587256E-12</v>
      </c>
      <c r="M358" s="242">
        <f t="shared" si="330"/>
        <v>-6.525155022623714E-14</v>
      </c>
      <c r="N358" s="242">
        <f t="shared" si="306"/>
        <v>-7.9199134004596722E-14</v>
      </c>
      <c r="O358" s="242">
        <f t="shared" si="307"/>
        <v>1.3947583778359588E-14</v>
      </c>
      <c r="P358" s="243">
        <f t="shared" si="344"/>
        <v>46694.445430845924</v>
      </c>
      <c r="Q358" s="244"/>
      <c r="R358" s="240">
        <f>VLOOKUP(T358,[2]תחזיות!$B$4:$H$1000,7)</f>
        <v>2.2097672700000296E-2</v>
      </c>
      <c r="S358" s="134">
        <f t="shared" si="308"/>
        <v>1.8414727250000247E-3</v>
      </c>
      <c r="T358" s="237">
        <v>306</v>
      </c>
      <c r="U358" s="242">
        <f t="shared" si="345"/>
        <v>0</v>
      </c>
      <c r="V358" s="242">
        <f t="shared" si="331"/>
        <v>0</v>
      </c>
      <c r="W358" s="242">
        <f t="shared" si="309"/>
        <v>0</v>
      </c>
      <c r="X358" s="242">
        <f t="shared" si="332"/>
        <v>0</v>
      </c>
      <c r="Y358" s="243">
        <f t="shared" si="346"/>
        <v>49536.076503111522</v>
      </c>
      <c r="Z358" s="245"/>
      <c r="AA358" s="240">
        <f>VLOOKUP(AC358,[2]תחזיות!$B$4:$H$1000,6)</f>
        <v>1.1816937272727429E-2</v>
      </c>
      <c r="AB358" s="134">
        <f t="shared" si="310"/>
        <v>9.8474477272728566E-4</v>
      </c>
      <c r="AC358" s="237">
        <v>306</v>
      </c>
      <c r="AD358" s="242">
        <f t="shared" si="347"/>
        <v>0</v>
      </c>
      <c r="AE358" s="242">
        <f t="shared" si="333"/>
        <v>0</v>
      </c>
      <c r="AF358" s="242">
        <f t="shared" si="311"/>
        <v>0</v>
      </c>
      <c r="AG358" s="242">
        <f t="shared" si="334"/>
        <v>0</v>
      </c>
      <c r="AH358" s="243">
        <f t="shared" si="348"/>
        <v>46342.141217469514</v>
      </c>
      <c r="AI358" s="245"/>
      <c r="AJ358" s="241">
        <f t="shared" si="394"/>
        <v>5.2720000000000003E-2</v>
      </c>
      <c r="AK358" s="241">
        <f t="shared" si="349"/>
        <v>4.3933333333333333E-3</v>
      </c>
      <c r="AL358" s="240">
        <f>VLOOKUP(AN358,[2]תחזיות!$B$4:$H$1000,5)</f>
        <v>1.2998631000000174E-2</v>
      </c>
      <c r="AM358" s="134">
        <f t="shared" si="335"/>
        <v>1.0832192500000145E-3</v>
      </c>
      <c r="AN358" s="237">
        <v>306</v>
      </c>
      <c r="AO358" s="242">
        <f t="shared" si="350"/>
        <v>0</v>
      </c>
      <c r="AP358" s="242">
        <f t="shared" si="380"/>
        <v>0</v>
      </c>
      <c r="AQ358" s="242">
        <f t="shared" si="312"/>
        <v>0</v>
      </c>
      <c r="AR358" s="242">
        <f t="shared" si="351"/>
        <v>0</v>
      </c>
      <c r="AS358" s="243">
        <f t="shared" si="352"/>
        <v>0</v>
      </c>
      <c r="AT358" s="244"/>
      <c r="AU358" s="241">
        <f t="shared" si="395"/>
        <v>5.7620000000000005E-2</v>
      </c>
      <c r="AV358" s="241">
        <f t="shared" si="353"/>
        <v>4.8016666666666668E-3</v>
      </c>
      <c r="AW358" s="240">
        <f>VLOOKUP(AY358,[2]תחזיות!$B$4:$H$1000,7)</f>
        <v>2.2097672700000296E-2</v>
      </c>
      <c r="AX358" s="134">
        <f t="shared" si="313"/>
        <v>1.8414727250000247E-3</v>
      </c>
      <c r="AY358" s="237">
        <v>306</v>
      </c>
      <c r="AZ358" s="242">
        <f t="shared" si="354"/>
        <v>0</v>
      </c>
      <c r="BA358" s="242">
        <f t="shared" si="381"/>
        <v>0</v>
      </c>
      <c r="BB358" s="242">
        <f t="shared" si="314"/>
        <v>0</v>
      </c>
      <c r="BC358" s="242">
        <f t="shared" si="355"/>
        <v>0</v>
      </c>
      <c r="BD358" s="243">
        <f t="shared" si="356"/>
        <v>0</v>
      </c>
      <c r="BE358" s="245"/>
      <c r="BF358" s="245"/>
      <c r="BG358" s="245"/>
      <c r="BH358" s="240">
        <f>VLOOKUP(BJ358,[2]תחזיות!$B$4:$H$1000,6)</f>
        <v>1.1816937272727429E-2</v>
      </c>
      <c r="BI358" s="134">
        <f t="shared" si="315"/>
        <v>9.8474477272728566E-4</v>
      </c>
      <c r="BJ358" s="237">
        <v>306</v>
      </c>
      <c r="BK358" s="242">
        <f t="shared" si="357"/>
        <v>0</v>
      </c>
      <c r="BL358" s="242">
        <f t="shared" si="382"/>
        <v>0</v>
      </c>
      <c r="BM358" s="242">
        <f t="shared" si="316"/>
        <v>0</v>
      </c>
      <c r="BN358" s="242">
        <f t="shared" si="336"/>
        <v>0</v>
      </c>
      <c r="BO358" s="243">
        <f t="shared" si="358"/>
        <v>0</v>
      </c>
      <c r="BP358" s="245"/>
      <c r="BQ358" s="246">
        <f>VLOOKUP(BT358,[2]תחזיות!$B$4:$E$1000,2)</f>
        <v>4.3613180000000008E-2</v>
      </c>
      <c r="BR358" s="134">
        <f t="shared" si="317"/>
        <v>3.2177650000000009E-3</v>
      </c>
      <c r="BS358" s="3">
        <f t="shared" si="359"/>
        <v>9280</v>
      </c>
      <c r="BT358" s="237">
        <v>306</v>
      </c>
      <c r="BU358" s="238">
        <f t="shared" si="360"/>
        <v>0</v>
      </c>
      <c r="BV358" s="238">
        <f t="shared" si="361"/>
        <v>0</v>
      </c>
      <c r="BW358" s="238">
        <f t="shared" si="318"/>
        <v>0</v>
      </c>
      <c r="BX358" s="238">
        <f t="shared" si="319"/>
        <v>0</v>
      </c>
      <c r="BY358" s="239">
        <f t="shared" si="362"/>
        <v>270766.58881793288</v>
      </c>
      <c r="CA358" s="246">
        <f>VLOOKUP(CD358,[2]תחזיות!$B$4:$E$1000,4)</f>
        <v>5.7569397600000016E-2</v>
      </c>
      <c r="CB358" s="134">
        <f t="shared" si="320"/>
        <v>4.3807831333333349E-3</v>
      </c>
      <c r="CC358" s="3">
        <f t="shared" si="363"/>
        <v>9280</v>
      </c>
      <c r="CD358" s="237">
        <v>306</v>
      </c>
      <c r="CE358" s="238">
        <f t="shared" si="364"/>
        <v>0</v>
      </c>
      <c r="CF358" s="238">
        <f t="shared" si="365"/>
        <v>0</v>
      </c>
      <c r="CG358" s="238">
        <f t="shared" si="321"/>
        <v>0</v>
      </c>
      <c r="CH358" s="238">
        <f t="shared" si="322"/>
        <v>0</v>
      </c>
      <c r="CI358" s="239">
        <f t="shared" si="366"/>
        <v>290809.78716721246</v>
      </c>
      <c r="CJ358" s="1"/>
      <c r="CK358" s="246">
        <f>VLOOKUP(CN358,[2]תחזיות!$B$4:$E$1000,3)</f>
        <v>3.7924504347826099E-2</v>
      </c>
      <c r="CL358" s="134">
        <f t="shared" si="323"/>
        <v>2.7437086956521753E-3</v>
      </c>
      <c r="CM358" s="3">
        <f t="shared" si="367"/>
        <v>9280</v>
      </c>
      <c r="CN358" s="237">
        <v>306</v>
      </c>
      <c r="CO358" s="238">
        <f t="shared" si="368"/>
        <v>0</v>
      </c>
      <c r="CP358" s="238">
        <f t="shared" si="383"/>
        <v>0</v>
      </c>
      <c r="CQ358" s="238">
        <f t="shared" si="324"/>
        <v>0</v>
      </c>
      <c r="CR358" s="238">
        <f t="shared" si="325"/>
        <v>0</v>
      </c>
      <c r="CS358" s="239">
        <f t="shared" si="369"/>
        <v>263979.45736549201</v>
      </c>
      <c r="CT358" s="1"/>
      <c r="CU358" s="237">
        <v>306</v>
      </c>
      <c r="CV358" s="238">
        <f t="shared" si="391"/>
        <v>-2.5823613888418179E-10</v>
      </c>
      <c r="CW358" s="238">
        <f t="shared" si="391"/>
        <v>-6.525155022623714E-14</v>
      </c>
      <c r="CX358" s="238">
        <f t="shared" si="391"/>
        <v>5.3691265070958959E-13</v>
      </c>
      <c r="CY358" s="238">
        <f t="shared" si="391"/>
        <v>-6.0216420093582676E-13</v>
      </c>
      <c r="CZ358" s="238">
        <f t="shared" si="391"/>
        <v>921348.46831176477</v>
      </c>
      <c r="DB358" s="237">
        <v>306</v>
      </c>
      <c r="DC358" s="238">
        <f t="shared" si="392"/>
        <v>-2.6722920782784053E-10</v>
      </c>
      <c r="DD358" s="238">
        <f t="shared" si="392"/>
        <v>0</v>
      </c>
      <c r="DE358" s="238">
        <f t="shared" si="392"/>
        <v>6.1611178471418637E-13</v>
      </c>
      <c r="DF358" s="238">
        <f t="shared" si="392"/>
        <v>-6.1611178471418637E-13</v>
      </c>
      <c r="DG358" s="238">
        <f t="shared" si="392"/>
        <v>944233.29773330991</v>
      </c>
      <c r="DH358" s="247"/>
      <c r="DI358" s="237">
        <v>306</v>
      </c>
      <c r="DJ358" s="238">
        <f t="shared" si="393"/>
        <v>-2.6722920782784053E-10</v>
      </c>
      <c r="DK358" s="238">
        <f t="shared" si="393"/>
        <v>0</v>
      </c>
      <c r="DL358" s="238">
        <f t="shared" si="393"/>
        <v>6.1611178471418637E-13</v>
      </c>
      <c r="DM358" s="238">
        <f t="shared" si="393"/>
        <v>-6.1611178471418637E-13</v>
      </c>
      <c r="DN358" s="238">
        <f t="shared" si="393"/>
        <v>914209.03264594742</v>
      </c>
      <c r="DP358" s="3">
        <f t="shared" si="370"/>
        <v>9280</v>
      </c>
      <c r="DQ358" s="237">
        <v>306</v>
      </c>
      <c r="DR358" s="238">
        <f t="shared" si="371"/>
        <v>0</v>
      </c>
      <c r="DS358" s="238">
        <f t="shared" si="372"/>
        <v>0</v>
      </c>
      <c r="DT358" s="238">
        <f t="shared" si="326"/>
        <v>0</v>
      </c>
      <c r="DU358" s="238">
        <f t="shared" si="373"/>
        <v>0</v>
      </c>
      <c r="DV358" s="239">
        <f t="shared" si="384"/>
        <v>0</v>
      </c>
      <c r="DX358" s="241">
        <f t="shared" si="396"/>
        <v>6.0299999999999999E-2</v>
      </c>
      <c r="DY358" s="241">
        <f t="shared" si="374"/>
        <v>5.025E-3</v>
      </c>
      <c r="DZ358" s="237">
        <v>306</v>
      </c>
      <c r="EA358" s="242">
        <f t="shared" si="385"/>
        <v>0</v>
      </c>
      <c r="EB358" s="242">
        <f t="shared" si="386"/>
        <v>0</v>
      </c>
      <c r="EC358" s="242">
        <f t="shared" si="327"/>
        <v>0</v>
      </c>
      <c r="ED358" s="242">
        <f t="shared" si="337"/>
        <v>0</v>
      </c>
      <c r="EE358" s="243">
        <f t="shared" si="375"/>
        <v>0</v>
      </c>
      <c r="EF358" s="248"/>
      <c r="EG358" s="241">
        <f t="shared" si="397"/>
        <v>6.4599999999999991E-2</v>
      </c>
      <c r="EH358" s="241">
        <f t="shared" si="376"/>
        <v>5.3833333333333329E-3</v>
      </c>
      <c r="EI358" s="237">
        <v>306</v>
      </c>
      <c r="EJ358" s="242">
        <f t="shared" si="387"/>
        <v>0</v>
      </c>
      <c r="EK358" s="242">
        <f t="shared" si="388"/>
        <v>0</v>
      </c>
      <c r="EL358" s="242">
        <f t="shared" si="328"/>
        <v>0</v>
      </c>
      <c r="EM358" s="242">
        <f t="shared" si="338"/>
        <v>0</v>
      </c>
      <c r="EN358" s="243">
        <f t="shared" si="377"/>
        <v>0</v>
      </c>
      <c r="EO358" s="248"/>
      <c r="EP358" s="241">
        <f t="shared" si="398"/>
        <v>3.4599999999999999E-2</v>
      </c>
      <c r="EQ358" s="241">
        <f t="shared" si="378"/>
        <v>2.8833333333333332E-3</v>
      </c>
      <c r="ER358" s="237">
        <v>306</v>
      </c>
      <c r="ES358" s="242">
        <f t="shared" si="389"/>
        <v>0</v>
      </c>
      <c r="ET358" s="242">
        <f t="shared" si="390"/>
        <v>0</v>
      </c>
      <c r="EU358" s="242">
        <f t="shared" si="329"/>
        <v>0</v>
      </c>
      <c r="EV358" s="242">
        <f t="shared" si="339"/>
        <v>0</v>
      </c>
      <c r="EW358" s="243">
        <f t="shared" si="379"/>
        <v>0</v>
      </c>
    </row>
    <row r="359" spans="1:153" ht="14.25" customHeight="1" thickBot="1" x14ac:dyDescent="0.25">
      <c r="A359" s="3">
        <f t="shared" si="340"/>
        <v>9311</v>
      </c>
      <c r="B359" s="237">
        <v>307</v>
      </c>
      <c r="C359" s="238">
        <f t="shared" si="341"/>
        <v>-2.678453196125547E-10</v>
      </c>
      <c r="D359" s="238">
        <f t="shared" si="302"/>
        <v>0</v>
      </c>
      <c r="E359" s="238">
        <f t="shared" si="303"/>
        <v>6.1753226466227737E-13</v>
      </c>
      <c r="F359" s="238">
        <f t="shared" si="304"/>
        <v>-6.1753226466227737E-13</v>
      </c>
      <c r="G359" s="239">
        <f t="shared" si="342"/>
        <v>603887.43406298594</v>
      </c>
      <c r="I359" s="240">
        <f>VLOOKUP(K359,[2]תחזיות!$B$4:$H$1000,5)</f>
        <v>1.2998649500000174E-2</v>
      </c>
      <c r="J359" s="134">
        <f t="shared" si="305"/>
        <v>1.0832207916666812E-3</v>
      </c>
      <c r="K359" s="237">
        <v>307</v>
      </c>
      <c r="L359" s="242">
        <f t="shared" si="343"/>
        <v>9.0820953470726211E-12</v>
      </c>
      <c r="M359" s="242">
        <f t="shared" si="330"/>
        <v>-6.5322232062130668E-14</v>
      </c>
      <c r="N359" s="242">
        <f t="shared" si="306"/>
        <v>-7.9407889197636801E-14</v>
      </c>
      <c r="O359" s="242">
        <f t="shared" si="307"/>
        <v>1.4085657135506139E-14</v>
      </c>
      <c r="P359" s="243">
        <f t="shared" si="344"/>
        <v>46694.445430845924</v>
      </c>
      <c r="Q359" s="244"/>
      <c r="R359" s="240">
        <f>VLOOKUP(T359,[2]תחזיות!$B$4:$H$1000,7)</f>
        <v>2.2097704150000296E-2</v>
      </c>
      <c r="S359" s="134">
        <f t="shared" si="308"/>
        <v>1.841475345833358E-3</v>
      </c>
      <c r="T359" s="237">
        <v>307</v>
      </c>
      <c r="U359" s="242">
        <f t="shared" si="345"/>
        <v>0</v>
      </c>
      <c r="V359" s="242">
        <f t="shared" si="331"/>
        <v>0</v>
      </c>
      <c r="W359" s="242">
        <f t="shared" si="309"/>
        <v>0</v>
      </c>
      <c r="X359" s="242">
        <f t="shared" si="332"/>
        <v>0</v>
      </c>
      <c r="Y359" s="243">
        <f t="shared" si="346"/>
        <v>49536.076503111522</v>
      </c>
      <c r="Z359" s="245"/>
      <c r="AA359" s="240">
        <f>VLOOKUP(AC359,[2]תחזיות!$B$4:$H$1000,6)</f>
        <v>1.1816954090909248E-2</v>
      </c>
      <c r="AB359" s="134">
        <f t="shared" si="310"/>
        <v>9.8474617424243742E-4</v>
      </c>
      <c r="AC359" s="237">
        <v>307</v>
      </c>
      <c r="AD359" s="242">
        <f t="shared" si="347"/>
        <v>0</v>
      </c>
      <c r="AE359" s="242">
        <f t="shared" si="333"/>
        <v>0</v>
      </c>
      <c r="AF359" s="242">
        <f t="shared" si="311"/>
        <v>0</v>
      </c>
      <c r="AG359" s="242">
        <f t="shared" si="334"/>
        <v>0</v>
      </c>
      <c r="AH359" s="243">
        <f t="shared" si="348"/>
        <v>46342.141217469514</v>
      </c>
      <c r="AI359" s="245"/>
      <c r="AJ359" s="241">
        <f t="shared" si="394"/>
        <v>5.2720000000000003E-2</v>
      </c>
      <c r="AK359" s="241">
        <f t="shared" si="349"/>
        <v>4.3933333333333333E-3</v>
      </c>
      <c r="AL359" s="240">
        <f>VLOOKUP(AN359,[2]תחזיות!$B$4:$H$1000,5)</f>
        <v>1.2998649500000174E-2</v>
      </c>
      <c r="AM359" s="134">
        <f t="shared" si="335"/>
        <v>1.0832207916666812E-3</v>
      </c>
      <c r="AN359" s="237">
        <v>307</v>
      </c>
      <c r="AO359" s="242">
        <f t="shared" si="350"/>
        <v>0</v>
      </c>
      <c r="AP359" s="242">
        <f t="shared" si="380"/>
        <v>0</v>
      </c>
      <c r="AQ359" s="242">
        <f t="shared" si="312"/>
        <v>0</v>
      </c>
      <c r="AR359" s="242">
        <f t="shared" si="351"/>
        <v>0</v>
      </c>
      <c r="AS359" s="243">
        <f t="shared" si="352"/>
        <v>0</v>
      </c>
      <c r="AT359" s="244"/>
      <c r="AU359" s="241">
        <f t="shared" si="395"/>
        <v>5.7620000000000005E-2</v>
      </c>
      <c r="AV359" s="241">
        <f t="shared" si="353"/>
        <v>4.8016666666666668E-3</v>
      </c>
      <c r="AW359" s="240">
        <f>VLOOKUP(AY359,[2]תחזיות!$B$4:$H$1000,7)</f>
        <v>2.2097704150000296E-2</v>
      </c>
      <c r="AX359" s="134">
        <f t="shared" si="313"/>
        <v>1.841475345833358E-3</v>
      </c>
      <c r="AY359" s="237">
        <v>307</v>
      </c>
      <c r="AZ359" s="242">
        <f t="shared" si="354"/>
        <v>0</v>
      </c>
      <c r="BA359" s="242">
        <f t="shared" si="381"/>
        <v>0</v>
      </c>
      <c r="BB359" s="242">
        <f t="shared" si="314"/>
        <v>0</v>
      </c>
      <c r="BC359" s="242">
        <f t="shared" si="355"/>
        <v>0</v>
      </c>
      <c r="BD359" s="243">
        <f t="shared" si="356"/>
        <v>0</v>
      </c>
      <c r="BE359" s="245"/>
      <c r="BF359" s="245"/>
      <c r="BG359" s="245"/>
      <c r="BH359" s="240">
        <f>VLOOKUP(BJ359,[2]תחזיות!$B$4:$H$1000,6)</f>
        <v>1.1816954090909248E-2</v>
      </c>
      <c r="BI359" s="134">
        <f t="shared" si="315"/>
        <v>9.8474617424243742E-4</v>
      </c>
      <c r="BJ359" s="237">
        <v>307</v>
      </c>
      <c r="BK359" s="242">
        <f t="shared" si="357"/>
        <v>0</v>
      </c>
      <c r="BL359" s="242">
        <f t="shared" si="382"/>
        <v>0</v>
      </c>
      <c r="BM359" s="242">
        <f t="shared" si="316"/>
        <v>0</v>
      </c>
      <c r="BN359" s="242">
        <f t="shared" si="336"/>
        <v>0</v>
      </c>
      <c r="BO359" s="243">
        <f t="shared" si="358"/>
        <v>0</v>
      </c>
      <c r="BP359" s="245"/>
      <c r="BQ359" s="246">
        <f>VLOOKUP(BT359,[2]תחזיות!$B$4:$E$1000,2)</f>
        <v>4.364148000000001E-2</v>
      </c>
      <c r="BR359" s="134">
        <f t="shared" si="317"/>
        <v>3.2201233333333345E-3</v>
      </c>
      <c r="BS359" s="3">
        <f t="shared" si="359"/>
        <v>9311</v>
      </c>
      <c r="BT359" s="237">
        <v>307</v>
      </c>
      <c r="BU359" s="238">
        <f t="shared" si="360"/>
        <v>0</v>
      </c>
      <c r="BV359" s="238">
        <f t="shared" si="361"/>
        <v>0</v>
      </c>
      <c r="BW359" s="238">
        <f t="shared" si="318"/>
        <v>0</v>
      </c>
      <c r="BX359" s="238">
        <f t="shared" si="319"/>
        <v>0</v>
      </c>
      <c r="BY359" s="239">
        <f t="shared" si="362"/>
        <v>270766.58881793288</v>
      </c>
      <c r="CA359" s="246">
        <f>VLOOKUP(CD359,[2]תחזיות!$B$4:$E$1000,4)</f>
        <v>5.7606753600000019E-2</v>
      </c>
      <c r="CB359" s="134">
        <f t="shared" si="320"/>
        <v>4.3838961333333348E-3</v>
      </c>
      <c r="CC359" s="3">
        <f t="shared" si="363"/>
        <v>9311</v>
      </c>
      <c r="CD359" s="237">
        <v>307</v>
      </c>
      <c r="CE359" s="238">
        <f t="shared" si="364"/>
        <v>0</v>
      </c>
      <c r="CF359" s="238">
        <f t="shared" si="365"/>
        <v>0</v>
      </c>
      <c r="CG359" s="238">
        <f t="shared" si="321"/>
        <v>0</v>
      </c>
      <c r="CH359" s="238">
        <f t="shared" si="322"/>
        <v>0</v>
      </c>
      <c r="CI359" s="239">
        <f t="shared" si="366"/>
        <v>290809.78716721246</v>
      </c>
      <c r="CJ359" s="1"/>
      <c r="CK359" s="246">
        <f>VLOOKUP(CN359,[2]תחזיות!$B$4:$E$1000,3)</f>
        <v>3.7949113043478276E-2</v>
      </c>
      <c r="CL359" s="134">
        <f t="shared" si="323"/>
        <v>2.7457594202898567E-3</v>
      </c>
      <c r="CM359" s="3">
        <f t="shared" si="367"/>
        <v>9311</v>
      </c>
      <c r="CN359" s="237">
        <v>307</v>
      </c>
      <c r="CO359" s="238">
        <f t="shared" si="368"/>
        <v>0</v>
      </c>
      <c r="CP359" s="238">
        <f t="shared" si="383"/>
        <v>0</v>
      </c>
      <c r="CQ359" s="238">
        <f t="shared" si="324"/>
        <v>0</v>
      </c>
      <c r="CR359" s="238">
        <f t="shared" si="325"/>
        <v>0</v>
      </c>
      <c r="CS359" s="239">
        <f t="shared" si="369"/>
        <v>263979.45736549201</v>
      </c>
      <c r="CT359" s="1"/>
      <c r="CU359" s="237">
        <v>307</v>
      </c>
      <c r="CV359" s="238">
        <f t="shared" si="391"/>
        <v>-2.5876322426548206E-10</v>
      </c>
      <c r="CW359" s="238">
        <f t="shared" si="391"/>
        <v>-6.5322232062130668E-14</v>
      </c>
      <c r="CX359" s="238">
        <f t="shared" si="391"/>
        <v>5.3812437546464057E-13</v>
      </c>
      <c r="CY359" s="238">
        <f t="shared" si="391"/>
        <v>-6.0344660752677123E-13</v>
      </c>
      <c r="CZ359" s="238">
        <f t="shared" si="391"/>
        <v>921348.46831176477</v>
      </c>
      <c r="DB359" s="237">
        <v>307</v>
      </c>
      <c r="DC359" s="238">
        <f t="shared" si="392"/>
        <v>-2.678453196125547E-10</v>
      </c>
      <c r="DD359" s="238">
        <f t="shared" si="392"/>
        <v>0</v>
      </c>
      <c r="DE359" s="238">
        <f t="shared" si="392"/>
        <v>6.1753226466227737E-13</v>
      </c>
      <c r="DF359" s="238">
        <f t="shared" si="392"/>
        <v>-6.1753226466227737E-13</v>
      </c>
      <c r="DG359" s="238">
        <f t="shared" si="392"/>
        <v>944233.29773330991</v>
      </c>
      <c r="DH359" s="247"/>
      <c r="DI359" s="237">
        <v>307</v>
      </c>
      <c r="DJ359" s="238">
        <f t="shared" si="393"/>
        <v>-2.678453196125547E-10</v>
      </c>
      <c r="DK359" s="238">
        <f t="shared" si="393"/>
        <v>0</v>
      </c>
      <c r="DL359" s="238">
        <f t="shared" si="393"/>
        <v>6.1753226466227737E-13</v>
      </c>
      <c r="DM359" s="238">
        <f t="shared" si="393"/>
        <v>-6.1753226466227737E-13</v>
      </c>
      <c r="DN359" s="238">
        <f t="shared" si="393"/>
        <v>914209.03264594742</v>
      </c>
      <c r="DP359" s="3">
        <f t="shared" si="370"/>
        <v>9311</v>
      </c>
      <c r="DQ359" s="237">
        <v>307</v>
      </c>
      <c r="DR359" s="238">
        <f t="shared" si="371"/>
        <v>0</v>
      </c>
      <c r="DS359" s="238">
        <f t="shared" si="372"/>
        <v>0</v>
      </c>
      <c r="DT359" s="238">
        <f t="shared" si="326"/>
        <v>0</v>
      </c>
      <c r="DU359" s="238">
        <f t="shared" si="373"/>
        <v>0</v>
      </c>
      <c r="DV359" s="239">
        <f t="shared" si="384"/>
        <v>0</v>
      </c>
      <c r="DX359" s="241">
        <f t="shared" si="396"/>
        <v>6.0299999999999999E-2</v>
      </c>
      <c r="DY359" s="241">
        <f t="shared" si="374"/>
        <v>5.025E-3</v>
      </c>
      <c r="DZ359" s="237">
        <v>307</v>
      </c>
      <c r="EA359" s="242">
        <f t="shared" si="385"/>
        <v>0</v>
      </c>
      <c r="EB359" s="242">
        <f t="shared" si="386"/>
        <v>0</v>
      </c>
      <c r="EC359" s="242">
        <f t="shared" si="327"/>
        <v>0</v>
      </c>
      <c r="ED359" s="242">
        <f t="shared" si="337"/>
        <v>0</v>
      </c>
      <c r="EE359" s="243">
        <f t="shared" si="375"/>
        <v>0</v>
      </c>
      <c r="EF359" s="248"/>
      <c r="EG359" s="241">
        <f t="shared" si="397"/>
        <v>6.4599999999999991E-2</v>
      </c>
      <c r="EH359" s="241">
        <f t="shared" si="376"/>
        <v>5.3833333333333329E-3</v>
      </c>
      <c r="EI359" s="237">
        <v>307</v>
      </c>
      <c r="EJ359" s="242">
        <f t="shared" si="387"/>
        <v>0</v>
      </c>
      <c r="EK359" s="242">
        <f t="shared" si="388"/>
        <v>0</v>
      </c>
      <c r="EL359" s="242">
        <f t="shared" si="328"/>
        <v>0</v>
      </c>
      <c r="EM359" s="242">
        <f t="shared" si="338"/>
        <v>0</v>
      </c>
      <c r="EN359" s="243">
        <f t="shared" si="377"/>
        <v>0</v>
      </c>
      <c r="EO359" s="248"/>
      <c r="EP359" s="241">
        <f t="shared" si="398"/>
        <v>3.4599999999999999E-2</v>
      </c>
      <c r="EQ359" s="241">
        <f t="shared" si="378"/>
        <v>2.8833333333333332E-3</v>
      </c>
      <c r="ER359" s="237">
        <v>307</v>
      </c>
      <c r="ES359" s="242">
        <f t="shared" si="389"/>
        <v>0</v>
      </c>
      <c r="ET359" s="242">
        <f t="shared" si="390"/>
        <v>0</v>
      </c>
      <c r="EU359" s="242">
        <f t="shared" si="329"/>
        <v>0</v>
      </c>
      <c r="EV359" s="242">
        <f t="shared" si="339"/>
        <v>0</v>
      </c>
      <c r="EW359" s="243">
        <f t="shared" si="379"/>
        <v>0</v>
      </c>
    </row>
    <row r="360" spans="1:153" ht="14.25" customHeight="1" thickBot="1" x14ac:dyDescent="0.25">
      <c r="A360" s="3">
        <f t="shared" si="340"/>
        <v>9341</v>
      </c>
      <c r="B360" s="237">
        <v>308</v>
      </c>
      <c r="C360" s="238">
        <f t="shared" si="341"/>
        <v>-2.6846285187721697E-10</v>
      </c>
      <c r="D360" s="238">
        <f t="shared" si="302"/>
        <v>0</v>
      </c>
      <c r="E360" s="238">
        <f t="shared" si="303"/>
        <v>6.1895601960580422E-13</v>
      </c>
      <c r="F360" s="238">
        <f t="shared" si="304"/>
        <v>-6.1895601960580422E-13</v>
      </c>
      <c r="G360" s="239">
        <f t="shared" si="342"/>
        <v>603887.43406298594</v>
      </c>
      <c r="I360" s="240">
        <f>VLOOKUP(K360,[2]תחזיות!$B$4:$H$1000,5)</f>
        <v>1.2998668000000175E-2</v>
      </c>
      <c r="J360" s="134">
        <f t="shared" si="305"/>
        <v>1.0832223333333479E-3</v>
      </c>
      <c r="K360" s="237">
        <v>308</v>
      </c>
      <c r="L360" s="242">
        <f t="shared" si="343"/>
        <v>9.1714271811826902E-12</v>
      </c>
      <c r="M360" s="242">
        <f t="shared" si="330"/>
        <v>-6.5392990562763541E-14</v>
      </c>
      <c r="N360" s="242">
        <f t="shared" si="306"/>
        <v>-7.9617194755801505E-14</v>
      </c>
      <c r="O360" s="242">
        <f t="shared" si="307"/>
        <v>1.422420419303796E-14</v>
      </c>
      <c r="P360" s="243">
        <f t="shared" si="344"/>
        <v>46694.445430845924</v>
      </c>
      <c r="Q360" s="244"/>
      <c r="R360" s="240">
        <f>VLOOKUP(T360,[2]תחזיות!$B$4:$H$1000,7)</f>
        <v>2.2097735600000296E-2</v>
      </c>
      <c r="S360" s="134">
        <f t="shared" si="308"/>
        <v>1.8414779666666914E-3</v>
      </c>
      <c r="T360" s="237">
        <v>308</v>
      </c>
      <c r="U360" s="242">
        <f t="shared" si="345"/>
        <v>0</v>
      </c>
      <c r="V360" s="242">
        <f t="shared" si="331"/>
        <v>0</v>
      </c>
      <c r="W360" s="242">
        <f t="shared" si="309"/>
        <v>0</v>
      </c>
      <c r="X360" s="242">
        <f t="shared" si="332"/>
        <v>0</v>
      </c>
      <c r="Y360" s="243">
        <f t="shared" si="346"/>
        <v>49536.076503111522</v>
      </c>
      <c r="Z360" s="245"/>
      <c r="AA360" s="240">
        <f>VLOOKUP(AC360,[2]תחזיות!$B$4:$H$1000,6)</f>
        <v>1.1816970909091068E-2</v>
      </c>
      <c r="AB360" s="134">
        <f t="shared" si="310"/>
        <v>9.8474757575758897E-4</v>
      </c>
      <c r="AC360" s="237">
        <v>308</v>
      </c>
      <c r="AD360" s="242">
        <f t="shared" si="347"/>
        <v>0</v>
      </c>
      <c r="AE360" s="242">
        <f t="shared" si="333"/>
        <v>0</v>
      </c>
      <c r="AF360" s="242">
        <f t="shared" si="311"/>
        <v>0</v>
      </c>
      <c r="AG360" s="242">
        <f t="shared" si="334"/>
        <v>0</v>
      </c>
      <c r="AH360" s="243">
        <f t="shared" si="348"/>
        <v>46342.141217469514</v>
      </c>
      <c r="AI360" s="245"/>
      <c r="AJ360" s="241">
        <f t="shared" si="394"/>
        <v>5.2720000000000003E-2</v>
      </c>
      <c r="AK360" s="241">
        <f t="shared" si="349"/>
        <v>4.3933333333333333E-3</v>
      </c>
      <c r="AL360" s="240">
        <f>VLOOKUP(AN360,[2]תחזיות!$B$4:$H$1000,5)</f>
        <v>1.2998668000000175E-2</v>
      </c>
      <c r="AM360" s="134">
        <f t="shared" si="335"/>
        <v>1.0832223333333479E-3</v>
      </c>
      <c r="AN360" s="237">
        <v>308</v>
      </c>
      <c r="AO360" s="242">
        <f t="shared" si="350"/>
        <v>0</v>
      </c>
      <c r="AP360" s="242">
        <f t="shared" si="380"/>
        <v>0</v>
      </c>
      <c r="AQ360" s="242">
        <f t="shared" si="312"/>
        <v>0</v>
      </c>
      <c r="AR360" s="242">
        <f t="shared" si="351"/>
        <v>0</v>
      </c>
      <c r="AS360" s="243">
        <f t="shared" si="352"/>
        <v>0</v>
      </c>
      <c r="AT360" s="244"/>
      <c r="AU360" s="241">
        <f t="shared" si="395"/>
        <v>5.7620000000000005E-2</v>
      </c>
      <c r="AV360" s="241">
        <f t="shared" si="353"/>
        <v>4.8016666666666668E-3</v>
      </c>
      <c r="AW360" s="240">
        <f>VLOOKUP(AY360,[2]תחזיות!$B$4:$H$1000,7)</f>
        <v>2.2097735600000296E-2</v>
      </c>
      <c r="AX360" s="134">
        <f t="shared" si="313"/>
        <v>1.8414779666666914E-3</v>
      </c>
      <c r="AY360" s="237">
        <v>308</v>
      </c>
      <c r="AZ360" s="242">
        <f t="shared" si="354"/>
        <v>0</v>
      </c>
      <c r="BA360" s="242">
        <f t="shared" si="381"/>
        <v>0</v>
      </c>
      <c r="BB360" s="242">
        <f t="shared" si="314"/>
        <v>0</v>
      </c>
      <c r="BC360" s="242">
        <f t="shared" si="355"/>
        <v>0</v>
      </c>
      <c r="BD360" s="243">
        <f t="shared" si="356"/>
        <v>0</v>
      </c>
      <c r="BE360" s="245"/>
      <c r="BF360" s="245"/>
      <c r="BG360" s="245"/>
      <c r="BH360" s="240">
        <f>VLOOKUP(BJ360,[2]תחזיות!$B$4:$H$1000,6)</f>
        <v>1.1816970909091068E-2</v>
      </c>
      <c r="BI360" s="134">
        <f t="shared" si="315"/>
        <v>9.8474757575758897E-4</v>
      </c>
      <c r="BJ360" s="237">
        <v>308</v>
      </c>
      <c r="BK360" s="242">
        <f t="shared" si="357"/>
        <v>0</v>
      </c>
      <c r="BL360" s="242">
        <f t="shared" si="382"/>
        <v>0</v>
      </c>
      <c r="BM360" s="242">
        <f t="shared" si="316"/>
        <v>0</v>
      </c>
      <c r="BN360" s="242">
        <f t="shared" si="336"/>
        <v>0</v>
      </c>
      <c r="BO360" s="243">
        <f t="shared" si="358"/>
        <v>0</v>
      </c>
      <c r="BP360" s="245"/>
      <c r="BQ360" s="246">
        <f>VLOOKUP(BT360,[2]תחזיות!$B$4:$E$1000,2)</f>
        <v>4.3669780000000012E-2</v>
      </c>
      <c r="BR360" s="134">
        <f t="shared" si="317"/>
        <v>3.2224816666666677E-3</v>
      </c>
      <c r="BS360" s="3">
        <f t="shared" si="359"/>
        <v>9341</v>
      </c>
      <c r="BT360" s="237">
        <v>308</v>
      </c>
      <c r="BU360" s="238">
        <f t="shared" si="360"/>
        <v>0</v>
      </c>
      <c r="BV360" s="238">
        <f t="shared" si="361"/>
        <v>0</v>
      </c>
      <c r="BW360" s="238">
        <f t="shared" si="318"/>
        <v>0</v>
      </c>
      <c r="BX360" s="238">
        <f t="shared" si="319"/>
        <v>0</v>
      </c>
      <c r="BY360" s="239">
        <f t="shared" si="362"/>
        <v>270766.58881793288</v>
      </c>
      <c r="CA360" s="246">
        <f>VLOOKUP(CD360,[2]תחזיות!$B$4:$E$1000,4)</f>
        <v>5.7644109600000021E-2</v>
      </c>
      <c r="CB360" s="134">
        <f t="shared" si="320"/>
        <v>4.3870091333333356E-3</v>
      </c>
      <c r="CC360" s="3">
        <f t="shared" si="363"/>
        <v>9341</v>
      </c>
      <c r="CD360" s="237">
        <v>308</v>
      </c>
      <c r="CE360" s="238">
        <f t="shared" si="364"/>
        <v>0</v>
      </c>
      <c r="CF360" s="238">
        <f t="shared" si="365"/>
        <v>0</v>
      </c>
      <c r="CG360" s="238">
        <f t="shared" si="321"/>
        <v>0</v>
      </c>
      <c r="CH360" s="238">
        <f t="shared" si="322"/>
        <v>0</v>
      </c>
      <c r="CI360" s="239">
        <f t="shared" si="366"/>
        <v>290809.78716721246</v>
      </c>
      <c r="CJ360" s="1"/>
      <c r="CK360" s="246">
        <f>VLOOKUP(CN360,[2]תחזיות!$B$4:$E$1000,3)</f>
        <v>3.7973721739130446E-2</v>
      </c>
      <c r="CL360" s="134">
        <f t="shared" si="323"/>
        <v>2.7478101449275373E-3</v>
      </c>
      <c r="CM360" s="3">
        <f t="shared" si="367"/>
        <v>9341</v>
      </c>
      <c r="CN360" s="237">
        <v>308</v>
      </c>
      <c r="CO360" s="238">
        <f t="shared" si="368"/>
        <v>0</v>
      </c>
      <c r="CP360" s="238">
        <f t="shared" si="383"/>
        <v>0</v>
      </c>
      <c r="CQ360" s="238">
        <f t="shared" si="324"/>
        <v>0</v>
      </c>
      <c r="CR360" s="238">
        <f t="shared" si="325"/>
        <v>0</v>
      </c>
      <c r="CS360" s="239">
        <f t="shared" si="369"/>
        <v>263979.45736549201</v>
      </c>
      <c r="CT360" s="1"/>
      <c r="CU360" s="237">
        <v>308</v>
      </c>
      <c r="CV360" s="238">
        <f t="shared" si="391"/>
        <v>-2.5929142469603427E-10</v>
      </c>
      <c r="CW360" s="238">
        <f t="shared" si="391"/>
        <v>-6.5392990562763541E-14</v>
      </c>
      <c r="CX360" s="238">
        <f t="shared" si="391"/>
        <v>5.3933882485000276E-13</v>
      </c>
      <c r="CY360" s="238">
        <f t="shared" si="391"/>
        <v>-6.047318154127663E-13</v>
      </c>
      <c r="CZ360" s="238">
        <f t="shared" si="391"/>
        <v>921348.46831176477</v>
      </c>
      <c r="DB360" s="237">
        <v>308</v>
      </c>
      <c r="DC360" s="238">
        <f t="shared" si="392"/>
        <v>-2.6846285187721697E-10</v>
      </c>
      <c r="DD360" s="238">
        <f t="shared" si="392"/>
        <v>0</v>
      </c>
      <c r="DE360" s="238">
        <f t="shared" si="392"/>
        <v>6.1895601960580422E-13</v>
      </c>
      <c r="DF360" s="238">
        <f t="shared" si="392"/>
        <v>-6.1895601960580422E-13</v>
      </c>
      <c r="DG360" s="238">
        <f t="shared" si="392"/>
        <v>944233.29773330991</v>
      </c>
      <c r="DH360" s="247"/>
      <c r="DI360" s="237">
        <v>308</v>
      </c>
      <c r="DJ360" s="238">
        <f t="shared" si="393"/>
        <v>-2.6846285187721697E-10</v>
      </c>
      <c r="DK360" s="238">
        <f t="shared" si="393"/>
        <v>0</v>
      </c>
      <c r="DL360" s="238">
        <f t="shared" si="393"/>
        <v>6.1895601960580422E-13</v>
      </c>
      <c r="DM360" s="238">
        <f t="shared" si="393"/>
        <v>-6.1895601960580422E-13</v>
      </c>
      <c r="DN360" s="238">
        <f t="shared" si="393"/>
        <v>914209.03264594742</v>
      </c>
      <c r="DP360" s="3">
        <f t="shared" si="370"/>
        <v>9341</v>
      </c>
      <c r="DQ360" s="237">
        <v>308</v>
      </c>
      <c r="DR360" s="238">
        <f t="shared" si="371"/>
        <v>0</v>
      </c>
      <c r="DS360" s="238">
        <f t="shared" si="372"/>
        <v>0</v>
      </c>
      <c r="DT360" s="238">
        <f t="shared" si="326"/>
        <v>0</v>
      </c>
      <c r="DU360" s="238">
        <f t="shared" si="373"/>
        <v>0</v>
      </c>
      <c r="DV360" s="239">
        <f t="shared" si="384"/>
        <v>0</v>
      </c>
      <c r="DX360" s="241">
        <f t="shared" si="396"/>
        <v>6.0299999999999999E-2</v>
      </c>
      <c r="DY360" s="241">
        <f t="shared" si="374"/>
        <v>5.025E-3</v>
      </c>
      <c r="DZ360" s="237">
        <v>308</v>
      </c>
      <c r="EA360" s="242">
        <f t="shared" si="385"/>
        <v>0</v>
      </c>
      <c r="EB360" s="242">
        <f t="shared" si="386"/>
        <v>0</v>
      </c>
      <c r="EC360" s="242">
        <f t="shared" si="327"/>
        <v>0</v>
      </c>
      <c r="ED360" s="242">
        <f t="shared" si="337"/>
        <v>0</v>
      </c>
      <c r="EE360" s="243">
        <f t="shared" si="375"/>
        <v>0</v>
      </c>
      <c r="EF360" s="248"/>
      <c r="EG360" s="241">
        <f t="shared" si="397"/>
        <v>6.4599999999999991E-2</v>
      </c>
      <c r="EH360" s="241">
        <f t="shared" si="376"/>
        <v>5.3833333333333329E-3</v>
      </c>
      <c r="EI360" s="237">
        <v>308</v>
      </c>
      <c r="EJ360" s="242">
        <f t="shared" si="387"/>
        <v>0</v>
      </c>
      <c r="EK360" s="242">
        <f t="shared" si="388"/>
        <v>0</v>
      </c>
      <c r="EL360" s="242">
        <f t="shared" si="328"/>
        <v>0</v>
      </c>
      <c r="EM360" s="242">
        <f t="shared" si="338"/>
        <v>0</v>
      </c>
      <c r="EN360" s="243">
        <f t="shared" si="377"/>
        <v>0</v>
      </c>
      <c r="EO360" s="248"/>
      <c r="EP360" s="241">
        <f t="shared" si="398"/>
        <v>3.4599999999999999E-2</v>
      </c>
      <c r="EQ360" s="241">
        <f t="shared" si="378"/>
        <v>2.8833333333333332E-3</v>
      </c>
      <c r="ER360" s="237">
        <v>308</v>
      </c>
      <c r="ES360" s="242">
        <f t="shared" si="389"/>
        <v>0</v>
      </c>
      <c r="ET360" s="242">
        <f t="shared" si="390"/>
        <v>0</v>
      </c>
      <c r="EU360" s="242">
        <f t="shared" si="329"/>
        <v>0</v>
      </c>
      <c r="EV360" s="242">
        <f t="shared" si="339"/>
        <v>0</v>
      </c>
      <c r="EW360" s="243">
        <f t="shared" si="379"/>
        <v>0</v>
      </c>
    </row>
    <row r="361" spans="1:153" ht="14.25" customHeight="1" thickBot="1" x14ac:dyDescent="0.25">
      <c r="A361" s="3">
        <f t="shared" si="340"/>
        <v>9372</v>
      </c>
      <c r="B361" s="237">
        <v>309</v>
      </c>
      <c r="C361" s="238">
        <f t="shared" si="341"/>
        <v>-2.6908180789682279E-10</v>
      </c>
      <c r="D361" s="238">
        <f t="shared" si="302"/>
        <v>0</v>
      </c>
      <c r="E361" s="238">
        <f t="shared" si="303"/>
        <v>6.2038305709545096E-13</v>
      </c>
      <c r="F361" s="238">
        <f t="shared" si="304"/>
        <v>-6.2038305709545096E-13</v>
      </c>
      <c r="G361" s="239">
        <f t="shared" si="342"/>
        <v>603887.43406298594</v>
      </c>
      <c r="I361" s="240">
        <f>VLOOKUP(K361,[2]תחזיות!$B$4:$H$1000,5)</f>
        <v>1.2998686500000176E-2</v>
      </c>
      <c r="J361" s="134">
        <f t="shared" si="305"/>
        <v>1.0832238750000146E-3</v>
      </c>
      <c r="K361" s="237">
        <v>309</v>
      </c>
      <c r="L361" s="242">
        <f t="shared" si="343"/>
        <v>9.2610653280751933E-12</v>
      </c>
      <c r="M361" s="242">
        <f t="shared" si="330"/>
        <v>-6.5463825811398793E-14</v>
      </c>
      <c r="N361" s="242">
        <f t="shared" si="306"/>
        <v>-7.9827052130404286E-14</v>
      </c>
      <c r="O361" s="242">
        <f t="shared" si="307"/>
        <v>1.43632263190055E-14</v>
      </c>
      <c r="P361" s="243">
        <f t="shared" si="344"/>
        <v>46694.445430845924</v>
      </c>
      <c r="Q361" s="244"/>
      <c r="R361" s="240">
        <f>VLOOKUP(T361,[2]תחזיות!$B$4:$H$1000,7)</f>
        <v>2.2097767050000296E-2</v>
      </c>
      <c r="S361" s="134">
        <f t="shared" si="308"/>
        <v>1.8414805875000247E-3</v>
      </c>
      <c r="T361" s="237">
        <v>309</v>
      </c>
      <c r="U361" s="242">
        <f t="shared" si="345"/>
        <v>0</v>
      </c>
      <c r="V361" s="242">
        <f t="shared" si="331"/>
        <v>0</v>
      </c>
      <c r="W361" s="242">
        <f t="shared" si="309"/>
        <v>0</v>
      </c>
      <c r="X361" s="242">
        <f t="shared" si="332"/>
        <v>0</v>
      </c>
      <c r="Y361" s="243">
        <f t="shared" si="346"/>
        <v>49536.076503111522</v>
      </c>
      <c r="Z361" s="245"/>
      <c r="AA361" s="240">
        <f>VLOOKUP(AC361,[2]תחזיות!$B$4:$H$1000,6)</f>
        <v>1.1816987727272885E-2</v>
      </c>
      <c r="AB361" s="134">
        <f t="shared" si="310"/>
        <v>9.8474897727274051E-4</v>
      </c>
      <c r="AC361" s="237">
        <v>309</v>
      </c>
      <c r="AD361" s="242">
        <f t="shared" si="347"/>
        <v>0</v>
      </c>
      <c r="AE361" s="242">
        <f t="shared" si="333"/>
        <v>0</v>
      </c>
      <c r="AF361" s="242">
        <f t="shared" si="311"/>
        <v>0</v>
      </c>
      <c r="AG361" s="242">
        <f t="shared" si="334"/>
        <v>0</v>
      </c>
      <c r="AH361" s="243">
        <f t="shared" si="348"/>
        <v>46342.141217469514</v>
      </c>
      <c r="AI361" s="245"/>
      <c r="AJ361" s="241">
        <f t="shared" si="394"/>
        <v>5.2720000000000003E-2</v>
      </c>
      <c r="AK361" s="241">
        <f t="shared" si="349"/>
        <v>4.3933333333333333E-3</v>
      </c>
      <c r="AL361" s="240">
        <f>VLOOKUP(AN361,[2]תחזיות!$B$4:$H$1000,5)</f>
        <v>1.2998686500000176E-2</v>
      </c>
      <c r="AM361" s="134">
        <f t="shared" si="335"/>
        <v>1.0832238750000146E-3</v>
      </c>
      <c r="AN361" s="237">
        <v>309</v>
      </c>
      <c r="AO361" s="242">
        <f t="shared" si="350"/>
        <v>0</v>
      </c>
      <c r="AP361" s="242">
        <f t="shared" si="380"/>
        <v>0</v>
      </c>
      <c r="AQ361" s="242">
        <f t="shared" si="312"/>
        <v>0</v>
      </c>
      <c r="AR361" s="242">
        <f t="shared" si="351"/>
        <v>0</v>
      </c>
      <c r="AS361" s="243">
        <f t="shared" si="352"/>
        <v>0</v>
      </c>
      <c r="AT361" s="244"/>
      <c r="AU361" s="241">
        <f t="shared" si="395"/>
        <v>5.7620000000000005E-2</v>
      </c>
      <c r="AV361" s="241">
        <f t="shared" si="353"/>
        <v>4.8016666666666668E-3</v>
      </c>
      <c r="AW361" s="240">
        <f>VLOOKUP(AY361,[2]תחזיות!$B$4:$H$1000,7)</f>
        <v>2.2097767050000296E-2</v>
      </c>
      <c r="AX361" s="134">
        <f t="shared" si="313"/>
        <v>1.8414805875000247E-3</v>
      </c>
      <c r="AY361" s="237">
        <v>309</v>
      </c>
      <c r="AZ361" s="242">
        <f t="shared" si="354"/>
        <v>0</v>
      </c>
      <c r="BA361" s="242">
        <f t="shared" si="381"/>
        <v>0</v>
      </c>
      <c r="BB361" s="242">
        <f t="shared" si="314"/>
        <v>0</v>
      </c>
      <c r="BC361" s="242">
        <f t="shared" si="355"/>
        <v>0</v>
      </c>
      <c r="BD361" s="243">
        <f t="shared" si="356"/>
        <v>0</v>
      </c>
      <c r="BE361" s="245"/>
      <c r="BF361" s="245"/>
      <c r="BG361" s="245"/>
      <c r="BH361" s="240">
        <f>VLOOKUP(BJ361,[2]תחזיות!$B$4:$H$1000,6)</f>
        <v>1.1816987727272885E-2</v>
      </c>
      <c r="BI361" s="134">
        <f t="shared" si="315"/>
        <v>9.8474897727274051E-4</v>
      </c>
      <c r="BJ361" s="237">
        <v>309</v>
      </c>
      <c r="BK361" s="242">
        <f t="shared" si="357"/>
        <v>0</v>
      </c>
      <c r="BL361" s="242">
        <f t="shared" si="382"/>
        <v>0</v>
      </c>
      <c r="BM361" s="242">
        <f t="shared" si="316"/>
        <v>0</v>
      </c>
      <c r="BN361" s="242">
        <f t="shared" si="336"/>
        <v>0</v>
      </c>
      <c r="BO361" s="243">
        <f t="shared" si="358"/>
        <v>0</v>
      </c>
      <c r="BP361" s="245"/>
      <c r="BQ361" s="246">
        <f>VLOOKUP(BT361,[2]תחזיות!$B$4:$E$1000,2)</f>
        <v>4.3698080000000014E-2</v>
      </c>
      <c r="BR361" s="134">
        <f t="shared" si="317"/>
        <v>3.2248400000000014E-3</v>
      </c>
      <c r="BS361" s="3">
        <f t="shared" si="359"/>
        <v>9372</v>
      </c>
      <c r="BT361" s="237">
        <v>309</v>
      </c>
      <c r="BU361" s="238">
        <f t="shared" si="360"/>
        <v>0</v>
      </c>
      <c r="BV361" s="238">
        <f t="shared" si="361"/>
        <v>0</v>
      </c>
      <c r="BW361" s="238">
        <f t="shared" si="318"/>
        <v>0</v>
      </c>
      <c r="BX361" s="238">
        <f t="shared" si="319"/>
        <v>0</v>
      </c>
      <c r="BY361" s="239">
        <f t="shared" si="362"/>
        <v>270766.58881793288</v>
      </c>
      <c r="CA361" s="246">
        <f>VLOOKUP(CD361,[2]תחזיות!$B$4:$E$1000,4)</f>
        <v>5.7681465600000023E-2</v>
      </c>
      <c r="CB361" s="134">
        <f t="shared" si="320"/>
        <v>4.3901221333333355E-3</v>
      </c>
      <c r="CC361" s="3">
        <f t="shared" si="363"/>
        <v>9372</v>
      </c>
      <c r="CD361" s="237">
        <v>309</v>
      </c>
      <c r="CE361" s="238">
        <f t="shared" si="364"/>
        <v>0</v>
      </c>
      <c r="CF361" s="238">
        <f t="shared" si="365"/>
        <v>0</v>
      </c>
      <c r="CG361" s="238">
        <f t="shared" si="321"/>
        <v>0</v>
      </c>
      <c r="CH361" s="238">
        <f t="shared" si="322"/>
        <v>0</v>
      </c>
      <c r="CI361" s="239">
        <f t="shared" si="366"/>
        <v>290809.78716721246</v>
      </c>
      <c r="CJ361" s="1"/>
      <c r="CK361" s="246">
        <f>VLOOKUP(CN361,[2]תחזיות!$B$4:$E$1000,3)</f>
        <v>3.7998330434782623E-2</v>
      </c>
      <c r="CL361" s="134">
        <f t="shared" si="323"/>
        <v>2.7498608695652187E-3</v>
      </c>
      <c r="CM361" s="3">
        <f t="shared" si="367"/>
        <v>9372</v>
      </c>
      <c r="CN361" s="237">
        <v>309</v>
      </c>
      <c r="CO361" s="238">
        <f t="shared" si="368"/>
        <v>0</v>
      </c>
      <c r="CP361" s="238">
        <f t="shared" si="383"/>
        <v>0</v>
      </c>
      <c r="CQ361" s="238">
        <f t="shared" si="324"/>
        <v>0</v>
      </c>
      <c r="CR361" s="238">
        <f t="shared" si="325"/>
        <v>0</v>
      </c>
      <c r="CS361" s="239">
        <f t="shared" si="369"/>
        <v>263979.45736549201</v>
      </c>
      <c r="CT361" s="1"/>
      <c r="CU361" s="237">
        <v>309</v>
      </c>
      <c r="CV361" s="238">
        <f t="shared" si="391"/>
        <v>-2.5982074256874759E-10</v>
      </c>
      <c r="CW361" s="238">
        <f t="shared" si="391"/>
        <v>-6.5463825811398793E-14</v>
      </c>
      <c r="CX361" s="238">
        <f t="shared" si="391"/>
        <v>5.405560049650467E-13</v>
      </c>
      <c r="CY361" s="238">
        <f t="shared" si="391"/>
        <v>-6.0601983077644544E-13</v>
      </c>
      <c r="CZ361" s="238">
        <f t="shared" si="391"/>
        <v>921348.46831176477</v>
      </c>
      <c r="DB361" s="237">
        <v>309</v>
      </c>
      <c r="DC361" s="238">
        <f t="shared" si="392"/>
        <v>-2.6908180789682279E-10</v>
      </c>
      <c r="DD361" s="238">
        <f t="shared" si="392"/>
        <v>0</v>
      </c>
      <c r="DE361" s="238">
        <f t="shared" si="392"/>
        <v>6.2038305709545096E-13</v>
      </c>
      <c r="DF361" s="238">
        <f t="shared" si="392"/>
        <v>-6.2038305709545096E-13</v>
      </c>
      <c r="DG361" s="238">
        <f t="shared" si="392"/>
        <v>944233.29773330991</v>
      </c>
      <c r="DH361" s="247"/>
      <c r="DI361" s="237">
        <v>309</v>
      </c>
      <c r="DJ361" s="238">
        <f t="shared" si="393"/>
        <v>-2.6908180789682279E-10</v>
      </c>
      <c r="DK361" s="238">
        <f t="shared" si="393"/>
        <v>0</v>
      </c>
      <c r="DL361" s="238">
        <f t="shared" si="393"/>
        <v>6.2038305709545096E-13</v>
      </c>
      <c r="DM361" s="238">
        <f t="shared" si="393"/>
        <v>-6.2038305709545096E-13</v>
      </c>
      <c r="DN361" s="238">
        <f t="shared" si="393"/>
        <v>914209.03264594742</v>
      </c>
      <c r="DP361" s="3">
        <f t="shared" si="370"/>
        <v>9372</v>
      </c>
      <c r="DQ361" s="237">
        <v>309</v>
      </c>
      <c r="DR361" s="238">
        <f t="shared" si="371"/>
        <v>0</v>
      </c>
      <c r="DS361" s="238">
        <f t="shared" si="372"/>
        <v>0</v>
      </c>
      <c r="DT361" s="238">
        <f t="shared" si="326"/>
        <v>0</v>
      </c>
      <c r="DU361" s="238">
        <f t="shared" si="373"/>
        <v>0</v>
      </c>
      <c r="DV361" s="239">
        <f t="shared" si="384"/>
        <v>0</v>
      </c>
      <c r="DX361" s="241">
        <f t="shared" si="396"/>
        <v>6.0299999999999999E-2</v>
      </c>
      <c r="DY361" s="241">
        <f t="shared" si="374"/>
        <v>5.025E-3</v>
      </c>
      <c r="DZ361" s="237">
        <v>309</v>
      </c>
      <c r="EA361" s="242">
        <f t="shared" si="385"/>
        <v>0</v>
      </c>
      <c r="EB361" s="242">
        <f t="shared" si="386"/>
        <v>0</v>
      </c>
      <c r="EC361" s="242">
        <f t="shared" si="327"/>
        <v>0</v>
      </c>
      <c r="ED361" s="242">
        <f t="shared" si="337"/>
        <v>0</v>
      </c>
      <c r="EE361" s="243">
        <f t="shared" si="375"/>
        <v>0</v>
      </c>
      <c r="EF361" s="248"/>
      <c r="EG361" s="241">
        <f t="shared" si="397"/>
        <v>6.4599999999999991E-2</v>
      </c>
      <c r="EH361" s="241">
        <f t="shared" si="376"/>
        <v>5.3833333333333329E-3</v>
      </c>
      <c r="EI361" s="237">
        <v>309</v>
      </c>
      <c r="EJ361" s="242">
        <f t="shared" si="387"/>
        <v>0</v>
      </c>
      <c r="EK361" s="242">
        <f t="shared" si="388"/>
        <v>0</v>
      </c>
      <c r="EL361" s="242">
        <f t="shared" si="328"/>
        <v>0</v>
      </c>
      <c r="EM361" s="242">
        <f t="shared" si="338"/>
        <v>0</v>
      </c>
      <c r="EN361" s="243">
        <f t="shared" si="377"/>
        <v>0</v>
      </c>
      <c r="EO361" s="248"/>
      <c r="EP361" s="241">
        <f t="shared" si="398"/>
        <v>3.4599999999999999E-2</v>
      </c>
      <c r="EQ361" s="241">
        <f t="shared" si="378"/>
        <v>2.8833333333333332E-3</v>
      </c>
      <c r="ER361" s="237">
        <v>309</v>
      </c>
      <c r="ES361" s="242">
        <f t="shared" si="389"/>
        <v>0</v>
      </c>
      <c r="ET361" s="242">
        <f t="shared" si="390"/>
        <v>0</v>
      </c>
      <c r="EU361" s="242">
        <f t="shared" si="329"/>
        <v>0</v>
      </c>
      <c r="EV361" s="242">
        <f t="shared" si="339"/>
        <v>0</v>
      </c>
      <c r="EW361" s="243">
        <f t="shared" si="379"/>
        <v>0</v>
      </c>
    </row>
    <row r="362" spans="1:153" ht="14.25" customHeight="1" thickBot="1" x14ac:dyDescent="0.25">
      <c r="A362" s="3">
        <f t="shared" si="340"/>
        <v>9403</v>
      </c>
      <c r="B362" s="237">
        <v>310</v>
      </c>
      <c r="C362" s="238">
        <f t="shared" si="341"/>
        <v>-2.6970219095391822E-10</v>
      </c>
      <c r="D362" s="238">
        <f t="shared" si="302"/>
        <v>0</v>
      </c>
      <c r="E362" s="238">
        <f t="shared" si="303"/>
        <v>6.2181338469930992E-13</v>
      </c>
      <c r="F362" s="238">
        <f t="shared" si="304"/>
        <v>-6.2181338469930992E-13</v>
      </c>
      <c r="G362" s="239">
        <f t="shared" si="342"/>
        <v>603887.43406298594</v>
      </c>
      <c r="I362" s="240">
        <f>VLOOKUP(K362,[2]תחזיות!$B$4:$H$1000,5)</f>
        <v>1.2998705000000176E-2</v>
      </c>
      <c r="J362" s="134">
        <f t="shared" si="305"/>
        <v>1.0832254166666814E-3</v>
      </c>
      <c r="K362" s="237">
        <v>310</v>
      </c>
      <c r="L362" s="242">
        <f t="shared" si="343"/>
        <v>9.351010672246183E-12</v>
      </c>
      <c r="M362" s="242">
        <f t="shared" si="330"/>
        <v>-6.5534737891389926E-14</v>
      </c>
      <c r="N362" s="242">
        <f t="shared" si="306"/>
        <v>-8.003746277658654E-14</v>
      </c>
      <c r="O362" s="242">
        <f t="shared" si="307"/>
        <v>1.4502724885196618E-14</v>
      </c>
      <c r="P362" s="243">
        <f t="shared" si="344"/>
        <v>46694.445430845924</v>
      </c>
      <c r="Q362" s="244"/>
      <c r="R362" s="240">
        <f>VLOOKUP(T362,[2]תחזיות!$B$4:$H$1000,7)</f>
        <v>2.20977985000003E-2</v>
      </c>
      <c r="S362" s="134">
        <f t="shared" si="308"/>
        <v>1.8414832083333583E-3</v>
      </c>
      <c r="T362" s="237">
        <v>310</v>
      </c>
      <c r="U362" s="242">
        <f t="shared" si="345"/>
        <v>0</v>
      </c>
      <c r="V362" s="242">
        <f t="shared" si="331"/>
        <v>0</v>
      </c>
      <c r="W362" s="242">
        <f t="shared" si="309"/>
        <v>0</v>
      </c>
      <c r="X362" s="242">
        <f t="shared" si="332"/>
        <v>0</v>
      </c>
      <c r="Y362" s="243">
        <f t="shared" si="346"/>
        <v>49536.076503111522</v>
      </c>
      <c r="Z362" s="245"/>
      <c r="AA362" s="240">
        <f>VLOOKUP(AC362,[2]תחזיות!$B$4:$H$1000,6)</f>
        <v>1.1817004545454705E-2</v>
      </c>
      <c r="AB362" s="134">
        <f t="shared" si="310"/>
        <v>9.8475037878789206E-4</v>
      </c>
      <c r="AC362" s="237">
        <v>310</v>
      </c>
      <c r="AD362" s="242">
        <f t="shared" si="347"/>
        <v>0</v>
      </c>
      <c r="AE362" s="242">
        <f t="shared" si="333"/>
        <v>0</v>
      </c>
      <c r="AF362" s="242">
        <f t="shared" si="311"/>
        <v>0</v>
      </c>
      <c r="AG362" s="242">
        <f t="shared" si="334"/>
        <v>0</v>
      </c>
      <c r="AH362" s="243">
        <f t="shared" si="348"/>
        <v>46342.141217469514</v>
      </c>
      <c r="AI362" s="245"/>
      <c r="AJ362" s="241">
        <f t="shared" si="394"/>
        <v>5.2720000000000003E-2</v>
      </c>
      <c r="AK362" s="241">
        <f t="shared" si="349"/>
        <v>4.3933333333333333E-3</v>
      </c>
      <c r="AL362" s="240">
        <f>VLOOKUP(AN362,[2]תחזיות!$B$4:$H$1000,5)</f>
        <v>1.2998705000000176E-2</v>
      </c>
      <c r="AM362" s="134">
        <f t="shared" si="335"/>
        <v>1.0832254166666814E-3</v>
      </c>
      <c r="AN362" s="237">
        <v>310</v>
      </c>
      <c r="AO362" s="242">
        <f t="shared" si="350"/>
        <v>0</v>
      </c>
      <c r="AP362" s="242">
        <f t="shared" si="380"/>
        <v>0</v>
      </c>
      <c r="AQ362" s="242">
        <f t="shared" si="312"/>
        <v>0</v>
      </c>
      <c r="AR362" s="242">
        <f t="shared" si="351"/>
        <v>0</v>
      </c>
      <c r="AS362" s="243">
        <f t="shared" si="352"/>
        <v>0</v>
      </c>
      <c r="AT362" s="244"/>
      <c r="AU362" s="241">
        <f t="shared" si="395"/>
        <v>5.7620000000000005E-2</v>
      </c>
      <c r="AV362" s="241">
        <f t="shared" si="353"/>
        <v>4.8016666666666668E-3</v>
      </c>
      <c r="AW362" s="240">
        <f>VLOOKUP(AY362,[2]תחזיות!$B$4:$H$1000,7)</f>
        <v>2.20977985000003E-2</v>
      </c>
      <c r="AX362" s="134">
        <f t="shared" si="313"/>
        <v>1.8414832083333583E-3</v>
      </c>
      <c r="AY362" s="237">
        <v>310</v>
      </c>
      <c r="AZ362" s="242">
        <f t="shared" si="354"/>
        <v>0</v>
      </c>
      <c r="BA362" s="242">
        <f t="shared" si="381"/>
        <v>0</v>
      </c>
      <c r="BB362" s="242">
        <f t="shared" si="314"/>
        <v>0</v>
      </c>
      <c r="BC362" s="242">
        <f t="shared" si="355"/>
        <v>0</v>
      </c>
      <c r="BD362" s="243">
        <f t="shared" si="356"/>
        <v>0</v>
      </c>
      <c r="BE362" s="245"/>
      <c r="BF362" s="245"/>
      <c r="BG362" s="245"/>
      <c r="BH362" s="240">
        <f>VLOOKUP(BJ362,[2]תחזיות!$B$4:$H$1000,6)</f>
        <v>1.1817004545454705E-2</v>
      </c>
      <c r="BI362" s="134">
        <f t="shared" si="315"/>
        <v>9.8475037878789206E-4</v>
      </c>
      <c r="BJ362" s="237">
        <v>310</v>
      </c>
      <c r="BK362" s="242">
        <f t="shared" si="357"/>
        <v>0</v>
      </c>
      <c r="BL362" s="242">
        <f t="shared" si="382"/>
        <v>0</v>
      </c>
      <c r="BM362" s="242">
        <f t="shared" si="316"/>
        <v>0</v>
      </c>
      <c r="BN362" s="242">
        <f t="shared" si="336"/>
        <v>0</v>
      </c>
      <c r="BO362" s="243">
        <f t="shared" si="358"/>
        <v>0</v>
      </c>
      <c r="BP362" s="245"/>
      <c r="BQ362" s="246">
        <f>VLOOKUP(BT362,[2]תחזיות!$B$4:$E$1000,2)</f>
        <v>4.3726380000000016E-2</v>
      </c>
      <c r="BR362" s="134">
        <f t="shared" si="317"/>
        <v>3.227198333333335E-3</v>
      </c>
      <c r="BS362" s="3">
        <f t="shared" si="359"/>
        <v>9403</v>
      </c>
      <c r="BT362" s="237">
        <v>310</v>
      </c>
      <c r="BU362" s="238">
        <f t="shared" si="360"/>
        <v>0</v>
      </c>
      <c r="BV362" s="238">
        <f t="shared" si="361"/>
        <v>0</v>
      </c>
      <c r="BW362" s="238">
        <f t="shared" si="318"/>
        <v>0</v>
      </c>
      <c r="BX362" s="238">
        <f t="shared" si="319"/>
        <v>0</v>
      </c>
      <c r="BY362" s="239">
        <f t="shared" si="362"/>
        <v>270766.58881793288</v>
      </c>
      <c r="CA362" s="246">
        <f>VLOOKUP(CD362,[2]תחזיות!$B$4:$E$1000,4)</f>
        <v>5.7718821600000025E-2</v>
      </c>
      <c r="CB362" s="134">
        <f t="shared" si="320"/>
        <v>4.3932351333333354E-3</v>
      </c>
      <c r="CC362" s="3">
        <f t="shared" si="363"/>
        <v>9403</v>
      </c>
      <c r="CD362" s="237">
        <v>310</v>
      </c>
      <c r="CE362" s="238">
        <f t="shared" si="364"/>
        <v>0</v>
      </c>
      <c r="CF362" s="238">
        <f t="shared" si="365"/>
        <v>0</v>
      </c>
      <c r="CG362" s="238">
        <f t="shared" si="321"/>
        <v>0</v>
      </c>
      <c r="CH362" s="238">
        <f t="shared" si="322"/>
        <v>0</v>
      </c>
      <c r="CI362" s="239">
        <f t="shared" si="366"/>
        <v>290809.78716721246</v>
      </c>
      <c r="CJ362" s="1"/>
      <c r="CK362" s="246">
        <f>VLOOKUP(CN362,[2]תחזיות!$B$4:$E$1000,3)</f>
        <v>3.8022939130434801E-2</v>
      </c>
      <c r="CL362" s="134">
        <f t="shared" si="323"/>
        <v>2.7519115942029001E-3</v>
      </c>
      <c r="CM362" s="3">
        <f t="shared" si="367"/>
        <v>9403</v>
      </c>
      <c r="CN362" s="237">
        <v>310</v>
      </c>
      <c r="CO362" s="238">
        <f t="shared" si="368"/>
        <v>0</v>
      </c>
      <c r="CP362" s="238">
        <f t="shared" si="383"/>
        <v>0</v>
      </c>
      <c r="CQ362" s="238">
        <f t="shared" si="324"/>
        <v>0</v>
      </c>
      <c r="CR362" s="238">
        <f t="shared" si="325"/>
        <v>0</v>
      </c>
      <c r="CS362" s="239">
        <f t="shared" si="369"/>
        <v>263979.45736549201</v>
      </c>
      <c r="CT362" s="1"/>
      <c r="CU362" s="237">
        <v>310</v>
      </c>
      <c r="CV362" s="238">
        <f t="shared" si="391"/>
        <v>-2.6035118028167203E-10</v>
      </c>
      <c r="CW362" s="238">
        <f t="shared" si="391"/>
        <v>-6.5534737891389926E-14</v>
      </c>
      <c r="CX362" s="238">
        <f t="shared" si="391"/>
        <v>5.4177592192272334E-13</v>
      </c>
      <c r="CY362" s="238">
        <f t="shared" si="391"/>
        <v>-6.0731065981411329E-13</v>
      </c>
      <c r="CZ362" s="238">
        <f t="shared" si="391"/>
        <v>921348.46831176477</v>
      </c>
      <c r="DB362" s="237">
        <v>310</v>
      </c>
      <c r="DC362" s="238">
        <f t="shared" si="392"/>
        <v>-2.6970219095391822E-10</v>
      </c>
      <c r="DD362" s="238">
        <f t="shared" si="392"/>
        <v>0</v>
      </c>
      <c r="DE362" s="238">
        <f t="shared" si="392"/>
        <v>6.2181338469930992E-13</v>
      </c>
      <c r="DF362" s="238">
        <f t="shared" si="392"/>
        <v>-6.2181338469930992E-13</v>
      </c>
      <c r="DG362" s="238">
        <f t="shared" si="392"/>
        <v>944233.29773330991</v>
      </c>
      <c r="DH362" s="247"/>
      <c r="DI362" s="237">
        <v>310</v>
      </c>
      <c r="DJ362" s="238">
        <f t="shared" si="393"/>
        <v>-2.6970219095391822E-10</v>
      </c>
      <c r="DK362" s="238">
        <f t="shared" si="393"/>
        <v>0</v>
      </c>
      <c r="DL362" s="238">
        <f t="shared" si="393"/>
        <v>6.2181338469930992E-13</v>
      </c>
      <c r="DM362" s="238">
        <f t="shared" si="393"/>
        <v>-6.2181338469930992E-13</v>
      </c>
      <c r="DN362" s="238">
        <f t="shared" si="393"/>
        <v>914209.03264594742</v>
      </c>
      <c r="DP362" s="3">
        <f t="shared" si="370"/>
        <v>9403</v>
      </c>
      <c r="DQ362" s="237">
        <v>310</v>
      </c>
      <c r="DR362" s="238">
        <f t="shared" si="371"/>
        <v>0</v>
      </c>
      <c r="DS362" s="238">
        <f t="shared" si="372"/>
        <v>0</v>
      </c>
      <c r="DT362" s="238">
        <f t="shared" si="326"/>
        <v>0</v>
      </c>
      <c r="DU362" s="238">
        <f t="shared" si="373"/>
        <v>0</v>
      </c>
      <c r="DV362" s="239">
        <f t="shared" si="384"/>
        <v>0</v>
      </c>
      <c r="DX362" s="241">
        <f t="shared" si="396"/>
        <v>6.0299999999999999E-2</v>
      </c>
      <c r="DY362" s="241">
        <f t="shared" si="374"/>
        <v>5.025E-3</v>
      </c>
      <c r="DZ362" s="237">
        <v>310</v>
      </c>
      <c r="EA362" s="242">
        <f t="shared" si="385"/>
        <v>0</v>
      </c>
      <c r="EB362" s="242">
        <f t="shared" si="386"/>
        <v>0</v>
      </c>
      <c r="EC362" s="242">
        <f t="shared" si="327"/>
        <v>0</v>
      </c>
      <c r="ED362" s="242">
        <f t="shared" si="337"/>
        <v>0</v>
      </c>
      <c r="EE362" s="243">
        <f t="shared" si="375"/>
        <v>0</v>
      </c>
      <c r="EF362" s="248"/>
      <c r="EG362" s="241">
        <f t="shared" si="397"/>
        <v>6.4599999999999991E-2</v>
      </c>
      <c r="EH362" s="241">
        <f t="shared" si="376"/>
        <v>5.3833333333333329E-3</v>
      </c>
      <c r="EI362" s="237">
        <v>310</v>
      </c>
      <c r="EJ362" s="242">
        <f t="shared" si="387"/>
        <v>0</v>
      </c>
      <c r="EK362" s="242">
        <f t="shared" si="388"/>
        <v>0</v>
      </c>
      <c r="EL362" s="242">
        <f t="shared" si="328"/>
        <v>0</v>
      </c>
      <c r="EM362" s="242">
        <f t="shared" si="338"/>
        <v>0</v>
      </c>
      <c r="EN362" s="243">
        <f t="shared" si="377"/>
        <v>0</v>
      </c>
      <c r="EO362" s="248"/>
      <c r="EP362" s="241">
        <f t="shared" si="398"/>
        <v>3.4599999999999999E-2</v>
      </c>
      <c r="EQ362" s="241">
        <f t="shared" si="378"/>
        <v>2.8833333333333332E-3</v>
      </c>
      <c r="ER362" s="237">
        <v>310</v>
      </c>
      <c r="ES362" s="242">
        <f t="shared" si="389"/>
        <v>0</v>
      </c>
      <c r="ET362" s="242">
        <f t="shared" si="390"/>
        <v>0</v>
      </c>
      <c r="EU362" s="242">
        <f t="shared" si="329"/>
        <v>0</v>
      </c>
      <c r="EV362" s="242">
        <f t="shared" si="339"/>
        <v>0</v>
      </c>
      <c r="EW362" s="243">
        <f t="shared" si="379"/>
        <v>0</v>
      </c>
    </row>
    <row r="363" spans="1:153" ht="14.25" customHeight="1" thickBot="1" x14ac:dyDescent="0.25">
      <c r="A363" s="3">
        <f t="shared" si="340"/>
        <v>9433</v>
      </c>
      <c r="B363" s="237">
        <v>311</v>
      </c>
      <c r="C363" s="238">
        <f t="shared" si="341"/>
        <v>-2.7032400433861751E-10</v>
      </c>
      <c r="D363" s="238">
        <f t="shared" si="302"/>
        <v>0</v>
      </c>
      <c r="E363" s="238">
        <f t="shared" si="303"/>
        <v>6.2324701000292216E-13</v>
      </c>
      <c r="F363" s="238">
        <f t="shared" si="304"/>
        <v>-6.2324701000292216E-13</v>
      </c>
      <c r="G363" s="239">
        <f t="shared" si="342"/>
        <v>603887.43406298594</v>
      </c>
      <c r="I363" s="240">
        <f>VLOOKUP(K363,[2]תחזיות!$B$4:$H$1000,5)</f>
        <v>1.2998723500000177E-2</v>
      </c>
      <c r="J363" s="134">
        <f t="shared" si="305"/>
        <v>1.0832269583333481E-3</v>
      </c>
      <c r="K363" s="237">
        <v>311</v>
      </c>
      <c r="L363" s="242">
        <f t="shared" si="343"/>
        <v>9.4412641006079661E-12</v>
      </c>
      <c r="M363" s="242">
        <f t="shared" si="330"/>
        <v>-6.5605726886181196E-14</v>
      </c>
      <c r="N363" s="242">
        <f t="shared" si="306"/>
        <v>-8.0248428153327793E-14</v>
      </c>
      <c r="O363" s="242">
        <f t="shared" si="307"/>
        <v>1.4642701267146604E-14</v>
      </c>
      <c r="P363" s="243">
        <f t="shared" si="344"/>
        <v>46694.445430845924</v>
      </c>
      <c r="Q363" s="244"/>
      <c r="R363" s="240">
        <f>VLOOKUP(T363,[2]תחזיות!$B$4:$H$1000,7)</f>
        <v>2.20978299500003E-2</v>
      </c>
      <c r="S363" s="134">
        <f t="shared" si="308"/>
        <v>1.8414858291666916E-3</v>
      </c>
      <c r="T363" s="237">
        <v>311</v>
      </c>
      <c r="U363" s="242">
        <f t="shared" si="345"/>
        <v>0</v>
      </c>
      <c r="V363" s="242">
        <f t="shared" si="331"/>
        <v>0</v>
      </c>
      <c r="W363" s="242">
        <f t="shared" si="309"/>
        <v>0</v>
      </c>
      <c r="X363" s="242">
        <f t="shared" si="332"/>
        <v>0</v>
      </c>
      <c r="Y363" s="243">
        <f t="shared" si="346"/>
        <v>49536.076503111522</v>
      </c>
      <c r="Z363" s="245"/>
      <c r="AA363" s="240">
        <f>VLOOKUP(AC363,[2]תחזיות!$B$4:$H$1000,6)</f>
        <v>1.1817021363636524E-2</v>
      </c>
      <c r="AB363" s="134">
        <f t="shared" si="310"/>
        <v>9.8475178030304361E-4</v>
      </c>
      <c r="AC363" s="237">
        <v>311</v>
      </c>
      <c r="AD363" s="242">
        <f t="shared" si="347"/>
        <v>0</v>
      </c>
      <c r="AE363" s="242">
        <f t="shared" si="333"/>
        <v>0</v>
      </c>
      <c r="AF363" s="242">
        <f t="shared" si="311"/>
        <v>0</v>
      </c>
      <c r="AG363" s="242">
        <f t="shared" si="334"/>
        <v>0</v>
      </c>
      <c r="AH363" s="243">
        <f t="shared" si="348"/>
        <v>46342.141217469514</v>
      </c>
      <c r="AI363" s="245"/>
      <c r="AJ363" s="241">
        <f t="shared" si="394"/>
        <v>5.2720000000000003E-2</v>
      </c>
      <c r="AK363" s="241">
        <f t="shared" si="349"/>
        <v>4.3933333333333333E-3</v>
      </c>
      <c r="AL363" s="240">
        <f>VLOOKUP(AN363,[2]תחזיות!$B$4:$H$1000,5)</f>
        <v>1.2998723500000177E-2</v>
      </c>
      <c r="AM363" s="134">
        <f t="shared" si="335"/>
        <v>1.0832269583333481E-3</v>
      </c>
      <c r="AN363" s="237">
        <v>311</v>
      </c>
      <c r="AO363" s="242">
        <f t="shared" si="350"/>
        <v>0</v>
      </c>
      <c r="AP363" s="242">
        <f t="shared" si="380"/>
        <v>0</v>
      </c>
      <c r="AQ363" s="242">
        <f t="shared" si="312"/>
        <v>0</v>
      </c>
      <c r="AR363" s="242">
        <f t="shared" si="351"/>
        <v>0</v>
      </c>
      <c r="AS363" s="243">
        <f t="shared" si="352"/>
        <v>0</v>
      </c>
      <c r="AT363" s="244"/>
      <c r="AU363" s="241">
        <f t="shared" si="395"/>
        <v>5.7620000000000005E-2</v>
      </c>
      <c r="AV363" s="241">
        <f t="shared" si="353"/>
        <v>4.8016666666666668E-3</v>
      </c>
      <c r="AW363" s="240">
        <f>VLOOKUP(AY363,[2]תחזיות!$B$4:$H$1000,7)</f>
        <v>2.20978299500003E-2</v>
      </c>
      <c r="AX363" s="134">
        <f t="shared" si="313"/>
        <v>1.8414858291666916E-3</v>
      </c>
      <c r="AY363" s="237">
        <v>311</v>
      </c>
      <c r="AZ363" s="242">
        <f t="shared" si="354"/>
        <v>0</v>
      </c>
      <c r="BA363" s="242">
        <f t="shared" si="381"/>
        <v>0</v>
      </c>
      <c r="BB363" s="242">
        <f t="shared" si="314"/>
        <v>0</v>
      </c>
      <c r="BC363" s="242">
        <f t="shared" si="355"/>
        <v>0</v>
      </c>
      <c r="BD363" s="243">
        <f t="shared" si="356"/>
        <v>0</v>
      </c>
      <c r="BE363" s="245"/>
      <c r="BF363" s="245"/>
      <c r="BG363" s="245"/>
      <c r="BH363" s="240">
        <f>VLOOKUP(BJ363,[2]תחזיות!$B$4:$H$1000,6)</f>
        <v>1.1817021363636524E-2</v>
      </c>
      <c r="BI363" s="134">
        <f t="shared" si="315"/>
        <v>9.8475178030304361E-4</v>
      </c>
      <c r="BJ363" s="237">
        <v>311</v>
      </c>
      <c r="BK363" s="242">
        <f t="shared" si="357"/>
        <v>0</v>
      </c>
      <c r="BL363" s="242">
        <f t="shared" si="382"/>
        <v>0</v>
      </c>
      <c r="BM363" s="242">
        <f t="shared" si="316"/>
        <v>0</v>
      </c>
      <c r="BN363" s="242">
        <f t="shared" si="336"/>
        <v>0</v>
      </c>
      <c r="BO363" s="243">
        <f t="shared" si="358"/>
        <v>0</v>
      </c>
      <c r="BP363" s="245"/>
      <c r="BQ363" s="246">
        <f>VLOOKUP(BT363,[2]תחזיות!$B$4:$E$1000,2)</f>
        <v>4.3754680000000018E-2</v>
      </c>
      <c r="BR363" s="134">
        <f t="shared" si="317"/>
        <v>3.2295566666666682E-3</v>
      </c>
      <c r="BS363" s="3">
        <f t="shared" si="359"/>
        <v>9433</v>
      </c>
      <c r="BT363" s="237">
        <v>311</v>
      </c>
      <c r="BU363" s="238">
        <f t="shared" si="360"/>
        <v>0</v>
      </c>
      <c r="BV363" s="238">
        <f t="shared" si="361"/>
        <v>0</v>
      </c>
      <c r="BW363" s="238">
        <f t="shared" si="318"/>
        <v>0</v>
      </c>
      <c r="BX363" s="238">
        <f t="shared" si="319"/>
        <v>0</v>
      </c>
      <c r="BY363" s="239">
        <f t="shared" si="362"/>
        <v>270766.58881793288</v>
      </c>
      <c r="CA363" s="246">
        <f>VLOOKUP(CD363,[2]תחזיות!$B$4:$E$1000,4)</f>
        <v>5.7756177600000028E-2</v>
      </c>
      <c r="CB363" s="134">
        <f t="shared" si="320"/>
        <v>4.3963481333333361E-3</v>
      </c>
      <c r="CC363" s="3">
        <f t="shared" si="363"/>
        <v>9433</v>
      </c>
      <c r="CD363" s="237">
        <v>311</v>
      </c>
      <c r="CE363" s="238">
        <f t="shared" si="364"/>
        <v>0</v>
      </c>
      <c r="CF363" s="238">
        <f t="shared" si="365"/>
        <v>0</v>
      </c>
      <c r="CG363" s="238">
        <f t="shared" si="321"/>
        <v>0</v>
      </c>
      <c r="CH363" s="238">
        <f t="shared" si="322"/>
        <v>0</v>
      </c>
      <c r="CI363" s="239">
        <f t="shared" si="366"/>
        <v>290809.78716721246</v>
      </c>
      <c r="CJ363" s="1"/>
      <c r="CK363" s="246">
        <f>VLOOKUP(CN363,[2]תחזיות!$B$4:$E$1000,3)</f>
        <v>3.8047547826086978E-2</v>
      </c>
      <c r="CL363" s="134">
        <f t="shared" si="323"/>
        <v>2.7539623188405815E-3</v>
      </c>
      <c r="CM363" s="3">
        <f t="shared" si="367"/>
        <v>9433</v>
      </c>
      <c r="CN363" s="237">
        <v>311</v>
      </c>
      <c r="CO363" s="238">
        <f t="shared" si="368"/>
        <v>0</v>
      </c>
      <c r="CP363" s="238">
        <f t="shared" si="383"/>
        <v>0</v>
      </c>
      <c r="CQ363" s="238">
        <f t="shared" si="324"/>
        <v>0</v>
      </c>
      <c r="CR363" s="238">
        <f t="shared" si="325"/>
        <v>0</v>
      </c>
      <c r="CS363" s="239">
        <f t="shared" si="369"/>
        <v>263979.45736549201</v>
      </c>
      <c r="CT363" s="1"/>
      <c r="CU363" s="237">
        <v>311</v>
      </c>
      <c r="CV363" s="238">
        <f t="shared" si="391"/>
        <v>-2.6088274023800952E-10</v>
      </c>
      <c r="CW363" s="238">
        <f t="shared" si="391"/>
        <v>-6.5605726886181196E-14</v>
      </c>
      <c r="CX363" s="238">
        <f t="shared" si="391"/>
        <v>5.4299858184959437E-13</v>
      </c>
      <c r="CY363" s="238">
        <f t="shared" si="391"/>
        <v>-6.086043087357756E-13</v>
      </c>
      <c r="CZ363" s="238">
        <f t="shared" si="391"/>
        <v>921348.46831176477</v>
      </c>
      <c r="DB363" s="237">
        <v>311</v>
      </c>
      <c r="DC363" s="238">
        <f t="shared" si="392"/>
        <v>-2.7032400433861751E-10</v>
      </c>
      <c r="DD363" s="238">
        <f t="shared" si="392"/>
        <v>0</v>
      </c>
      <c r="DE363" s="238">
        <f t="shared" si="392"/>
        <v>6.2324701000292216E-13</v>
      </c>
      <c r="DF363" s="238">
        <f t="shared" si="392"/>
        <v>-6.2324701000292216E-13</v>
      </c>
      <c r="DG363" s="238">
        <f t="shared" si="392"/>
        <v>944233.29773330991</v>
      </c>
      <c r="DH363" s="247"/>
      <c r="DI363" s="237">
        <v>311</v>
      </c>
      <c r="DJ363" s="238">
        <f t="shared" si="393"/>
        <v>-2.7032400433861751E-10</v>
      </c>
      <c r="DK363" s="238">
        <f t="shared" si="393"/>
        <v>0</v>
      </c>
      <c r="DL363" s="238">
        <f t="shared" si="393"/>
        <v>6.2324701000292216E-13</v>
      </c>
      <c r="DM363" s="238">
        <f t="shared" si="393"/>
        <v>-6.2324701000292216E-13</v>
      </c>
      <c r="DN363" s="238">
        <f t="shared" si="393"/>
        <v>914209.03264594742</v>
      </c>
      <c r="DP363" s="3">
        <f t="shared" si="370"/>
        <v>9433</v>
      </c>
      <c r="DQ363" s="237">
        <v>311</v>
      </c>
      <c r="DR363" s="238">
        <f t="shared" si="371"/>
        <v>0</v>
      </c>
      <c r="DS363" s="238">
        <f t="shared" si="372"/>
        <v>0</v>
      </c>
      <c r="DT363" s="238">
        <f t="shared" si="326"/>
        <v>0</v>
      </c>
      <c r="DU363" s="238">
        <f t="shared" si="373"/>
        <v>0</v>
      </c>
      <c r="DV363" s="239">
        <f t="shared" si="384"/>
        <v>0</v>
      </c>
      <c r="DX363" s="241">
        <f t="shared" si="396"/>
        <v>6.0299999999999999E-2</v>
      </c>
      <c r="DY363" s="241">
        <f t="shared" si="374"/>
        <v>5.025E-3</v>
      </c>
      <c r="DZ363" s="237">
        <v>311</v>
      </c>
      <c r="EA363" s="242">
        <f t="shared" si="385"/>
        <v>0</v>
      </c>
      <c r="EB363" s="242">
        <f t="shared" si="386"/>
        <v>0</v>
      </c>
      <c r="EC363" s="242">
        <f t="shared" si="327"/>
        <v>0</v>
      </c>
      <c r="ED363" s="242">
        <f t="shared" si="337"/>
        <v>0</v>
      </c>
      <c r="EE363" s="243">
        <f t="shared" si="375"/>
        <v>0</v>
      </c>
      <c r="EF363" s="248"/>
      <c r="EG363" s="241">
        <f t="shared" si="397"/>
        <v>6.4599999999999991E-2</v>
      </c>
      <c r="EH363" s="241">
        <f t="shared" si="376"/>
        <v>5.3833333333333329E-3</v>
      </c>
      <c r="EI363" s="237">
        <v>311</v>
      </c>
      <c r="EJ363" s="242">
        <f t="shared" si="387"/>
        <v>0</v>
      </c>
      <c r="EK363" s="242">
        <f t="shared" si="388"/>
        <v>0</v>
      </c>
      <c r="EL363" s="242">
        <f t="shared" si="328"/>
        <v>0</v>
      </c>
      <c r="EM363" s="242">
        <f t="shared" si="338"/>
        <v>0</v>
      </c>
      <c r="EN363" s="243">
        <f t="shared" si="377"/>
        <v>0</v>
      </c>
      <c r="EO363" s="248"/>
      <c r="EP363" s="241">
        <f t="shared" si="398"/>
        <v>3.4599999999999999E-2</v>
      </c>
      <c r="EQ363" s="241">
        <f t="shared" si="378"/>
        <v>2.8833333333333332E-3</v>
      </c>
      <c r="ER363" s="237">
        <v>311</v>
      </c>
      <c r="ES363" s="242">
        <f t="shared" si="389"/>
        <v>0</v>
      </c>
      <c r="ET363" s="242">
        <f t="shared" si="390"/>
        <v>0</v>
      </c>
      <c r="EU363" s="242">
        <f t="shared" si="329"/>
        <v>0</v>
      </c>
      <c r="EV363" s="242">
        <f t="shared" si="339"/>
        <v>0</v>
      </c>
      <c r="EW363" s="243">
        <f t="shared" si="379"/>
        <v>0</v>
      </c>
    </row>
    <row r="364" spans="1:153" ht="14.25" customHeight="1" thickBot="1" x14ac:dyDescent="0.25">
      <c r="A364" s="3">
        <f t="shared" si="340"/>
        <v>9464</v>
      </c>
      <c r="B364" s="237">
        <v>312</v>
      </c>
      <c r="C364" s="238">
        <f t="shared" si="341"/>
        <v>-2.7094725134862041E-10</v>
      </c>
      <c r="D364" s="238">
        <f t="shared" si="302"/>
        <v>0</v>
      </c>
      <c r="E364" s="238">
        <f t="shared" si="303"/>
        <v>6.2468394060931777E-13</v>
      </c>
      <c r="F364" s="238">
        <f t="shared" si="304"/>
        <v>-6.2468394060931777E-13</v>
      </c>
      <c r="G364" s="239">
        <f t="shared" si="342"/>
        <v>603887.43406298594</v>
      </c>
      <c r="I364" s="240">
        <f>VLOOKUP(K364,[2]תחזיות!$B$4:$H$1000,5)</f>
        <v>1.2998742000000178E-2</v>
      </c>
      <c r="J364" s="134">
        <f t="shared" si="305"/>
        <v>1.0832285000000148E-3</v>
      </c>
      <c r="K364" s="237">
        <v>312</v>
      </c>
      <c r="L364" s="242">
        <f t="shared" si="343"/>
        <v>9.5318265024955548E-12</v>
      </c>
      <c r="M364" s="242">
        <f t="shared" si="330"/>
        <v>-6.5676792879307507E-14</v>
      </c>
      <c r="N364" s="242">
        <f t="shared" si="306"/>
        <v>-8.0459949723455698E-14</v>
      </c>
      <c r="O364" s="242">
        <f t="shared" si="307"/>
        <v>1.4783156844148191E-14</v>
      </c>
      <c r="P364" s="243">
        <f t="shared" si="344"/>
        <v>46694.445430845924</v>
      </c>
      <c r="Q364" s="244"/>
      <c r="R364" s="240">
        <f>VLOOKUP(T364,[2]תחזיות!$B$4:$H$1000,7)</f>
        <v>2.20978614000003E-2</v>
      </c>
      <c r="S364" s="134">
        <f t="shared" si="308"/>
        <v>1.8414884500000249E-3</v>
      </c>
      <c r="T364" s="237">
        <v>312</v>
      </c>
      <c r="U364" s="242">
        <f t="shared" si="345"/>
        <v>0</v>
      </c>
      <c r="V364" s="242">
        <f t="shared" si="331"/>
        <v>0</v>
      </c>
      <c r="W364" s="242">
        <f t="shared" si="309"/>
        <v>0</v>
      </c>
      <c r="X364" s="242">
        <f t="shared" si="332"/>
        <v>0</v>
      </c>
      <c r="Y364" s="243">
        <f t="shared" si="346"/>
        <v>49536.076503111522</v>
      </c>
      <c r="Z364" s="245"/>
      <c r="AA364" s="240">
        <f>VLOOKUP(AC364,[2]תחזיות!$B$4:$H$1000,6)</f>
        <v>1.1817038181818342E-2</v>
      </c>
      <c r="AB364" s="134">
        <f t="shared" si="310"/>
        <v>9.8475318181819515E-4</v>
      </c>
      <c r="AC364" s="237">
        <v>312</v>
      </c>
      <c r="AD364" s="242">
        <f t="shared" si="347"/>
        <v>0</v>
      </c>
      <c r="AE364" s="242">
        <f t="shared" si="333"/>
        <v>0</v>
      </c>
      <c r="AF364" s="242">
        <f t="shared" si="311"/>
        <v>0</v>
      </c>
      <c r="AG364" s="242">
        <f t="shared" si="334"/>
        <v>0</v>
      </c>
      <c r="AH364" s="243">
        <f t="shared" si="348"/>
        <v>46342.141217469514</v>
      </c>
      <c r="AI364" s="245"/>
      <c r="AJ364" s="241">
        <f t="shared" si="394"/>
        <v>5.2720000000000003E-2</v>
      </c>
      <c r="AK364" s="241">
        <f t="shared" si="349"/>
        <v>4.3933333333333333E-3</v>
      </c>
      <c r="AL364" s="240">
        <f>VLOOKUP(AN364,[2]תחזיות!$B$4:$H$1000,5)</f>
        <v>1.2998742000000178E-2</v>
      </c>
      <c r="AM364" s="134">
        <f t="shared" si="335"/>
        <v>1.0832285000000148E-3</v>
      </c>
      <c r="AN364" s="237">
        <v>312</v>
      </c>
      <c r="AO364" s="242">
        <f t="shared" si="350"/>
        <v>0</v>
      </c>
      <c r="AP364" s="242">
        <f t="shared" si="380"/>
        <v>0</v>
      </c>
      <c r="AQ364" s="242">
        <f t="shared" si="312"/>
        <v>0</v>
      </c>
      <c r="AR364" s="242">
        <f t="shared" si="351"/>
        <v>0</v>
      </c>
      <c r="AS364" s="243">
        <f t="shared" si="352"/>
        <v>0</v>
      </c>
      <c r="AT364" s="244"/>
      <c r="AU364" s="241">
        <f t="shared" si="395"/>
        <v>5.7620000000000005E-2</v>
      </c>
      <c r="AV364" s="241">
        <f t="shared" si="353"/>
        <v>4.8016666666666668E-3</v>
      </c>
      <c r="AW364" s="240">
        <f>VLOOKUP(AY364,[2]תחזיות!$B$4:$H$1000,7)</f>
        <v>2.20978614000003E-2</v>
      </c>
      <c r="AX364" s="134">
        <f t="shared" si="313"/>
        <v>1.8414884500000249E-3</v>
      </c>
      <c r="AY364" s="237">
        <v>312</v>
      </c>
      <c r="AZ364" s="242">
        <f t="shared" si="354"/>
        <v>0</v>
      </c>
      <c r="BA364" s="242">
        <f t="shared" si="381"/>
        <v>0</v>
      </c>
      <c r="BB364" s="242">
        <f t="shared" si="314"/>
        <v>0</v>
      </c>
      <c r="BC364" s="242">
        <f t="shared" si="355"/>
        <v>0</v>
      </c>
      <c r="BD364" s="243">
        <f t="shared" si="356"/>
        <v>0</v>
      </c>
      <c r="BE364" s="245"/>
      <c r="BF364" s="245"/>
      <c r="BG364" s="245"/>
      <c r="BH364" s="240">
        <f>VLOOKUP(BJ364,[2]תחזיות!$B$4:$H$1000,6)</f>
        <v>1.1817038181818342E-2</v>
      </c>
      <c r="BI364" s="134">
        <f t="shared" si="315"/>
        <v>9.8475318181819515E-4</v>
      </c>
      <c r="BJ364" s="237">
        <v>312</v>
      </c>
      <c r="BK364" s="242">
        <f t="shared" si="357"/>
        <v>0</v>
      </c>
      <c r="BL364" s="242">
        <f t="shared" si="382"/>
        <v>0</v>
      </c>
      <c r="BM364" s="242">
        <f t="shared" si="316"/>
        <v>0</v>
      </c>
      <c r="BN364" s="242">
        <f t="shared" si="336"/>
        <v>0</v>
      </c>
      <c r="BO364" s="243">
        <f t="shared" si="358"/>
        <v>0</v>
      </c>
      <c r="BP364" s="245"/>
      <c r="BQ364" s="246">
        <f>VLOOKUP(BT364,[2]תחזיות!$B$4:$E$1000,2)</f>
        <v>4.378298000000002E-2</v>
      </c>
      <c r="BR364" s="134">
        <f t="shared" si="317"/>
        <v>3.2319150000000019E-3</v>
      </c>
      <c r="BS364" s="3">
        <f t="shared" si="359"/>
        <v>9464</v>
      </c>
      <c r="BT364" s="237">
        <v>312</v>
      </c>
      <c r="BU364" s="238">
        <f t="shared" si="360"/>
        <v>0</v>
      </c>
      <c r="BV364" s="238">
        <f t="shared" si="361"/>
        <v>0</v>
      </c>
      <c r="BW364" s="238">
        <f t="shared" si="318"/>
        <v>0</v>
      </c>
      <c r="BX364" s="238">
        <f t="shared" si="319"/>
        <v>0</v>
      </c>
      <c r="BY364" s="239">
        <f t="shared" si="362"/>
        <v>270766.58881793288</v>
      </c>
      <c r="CA364" s="246">
        <f>VLOOKUP(CD364,[2]תחזיות!$B$4:$E$1000,4)</f>
        <v>5.779353360000003E-2</v>
      </c>
      <c r="CB364" s="134">
        <f t="shared" si="320"/>
        <v>4.399461133333336E-3</v>
      </c>
      <c r="CC364" s="3">
        <f t="shared" si="363"/>
        <v>9464</v>
      </c>
      <c r="CD364" s="237">
        <v>312</v>
      </c>
      <c r="CE364" s="238">
        <f t="shared" si="364"/>
        <v>0</v>
      </c>
      <c r="CF364" s="238">
        <f t="shared" si="365"/>
        <v>0</v>
      </c>
      <c r="CG364" s="238">
        <f t="shared" si="321"/>
        <v>0</v>
      </c>
      <c r="CH364" s="238">
        <f t="shared" si="322"/>
        <v>0</v>
      </c>
      <c r="CI364" s="239">
        <f t="shared" si="366"/>
        <v>290809.78716721246</v>
      </c>
      <c r="CJ364" s="1"/>
      <c r="CK364" s="246">
        <f>VLOOKUP(CN364,[2]תחזיות!$B$4:$E$1000,3)</f>
        <v>3.8072156521739148E-2</v>
      </c>
      <c r="CL364" s="134">
        <f t="shared" si="323"/>
        <v>2.7560130434782625E-3</v>
      </c>
      <c r="CM364" s="3">
        <f t="shared" si="367"/>
        <v>9464</v>
      </c>
      <c r="CN364" s="237">
        <v>312</v>
      </c>
      <c r="CO364" s="238">
        <f t="shared" si="368"/>
        <v>0</v>
      </c>
      <c r="CP364" s="238">
        <f t="shared" si="383"/>
        <v>0</v>
      </c>
      <c r="CQ364" s="238">
        <f t="shared" si="324"/>
        <v>0</v>
      </c>
      <c r="CR364" s="238">
        <f t="shared" si="325"/>
        <v>0</v>
      </c>
      <c r="CS364" s="239">
        <f t="shared" si="369"/>
        <v>263979.45736549201</v>
      </c>
      <c r="CT364" s="1"/>
      <c r="CU364" s="237">
        <v>312</v>
      </c>
      <c r="CV364" s="238">
        <f t="shared" si="391"/>
        <v>-2.6141542484612487E-10</v>
      </c>
      <c r="CW364" s="238">
        <f t="shared" si="391"/>
        <v>-6.5676792879307507E-14</v>
      </c>
      <c r="CX364" s="238">
        <f t="shared" si="391"/>
        <v>5.4422399088586205E-13</v>
      </c>
      <c r="CY364" s="238">
        <f t="shared" si="391"/>
        <v>-6.0990078376516958E-13</v>
      </c>
      <c r="CZ364" s="238">
        <f t="shared" si="391"/>
        <v>921348.46831176477</v>
      </c>
      <c r="DB364" s="237">
        <v>312</v>
      </c>
      <c r="DC364" s="238">
        <f t="shared" si="392"/>
        <v>-2.7094725134862041E-10</v>
      </c>
      <c r="DD364" s="238">
        <f t="shared" si="392"/>
        <v>0</v>
      </c>
      <c r="DE364" s="238">
        <f t="shared" si="392"/>
        <v>6.2468394060931777E-13</v>
      </c>
      <c r="DF364" s="238">
        <f t="shared" si="392"/>
        <v>-6.2468394060931777E-13</v>
      </c>
      <c r="DG364" s="238">
        <f t="shared" si="392"/>
        <v>944233.29773330991</v>
      </c>
      <c r="DH364" s="247"/>
      <c r="DI364" s="237">
        <v>312</v>
      </c>
      <c r="DJ364" s="238">
        <f t="shared" si="393"/>
        <v>-2.7094725134862041E-10</v>
      </c>
      <c r="DK364" s="238">
        <f t="shared" si="393"/>
        <v>0</v>
      </c>
      <c r="DL364" s="238">
        <f t="shared" si="393"/>
        <v>6.2468394060931777E-13</v>
      </c>
      <c r="DM364" s="238">
        <f t="shared" si="393"/>
        <v>-6.2468394060931777E-13</v>
      </c>
      <c r="DN364" s="238">
        <f t="shared" si="393"/>
        <v>914209.03264594742</v>
      </c>
      <c r="DP364" s="3">
        <f t="shared" si="370"/>
        <v>9464</v>
      </c>
      <c r="DQ364" s="237">
        <v>312</v>
      </c>
      <c r="DR364" s="238">
        <f t="shared" si="371"/>
        <v>0</v>
      </c>
      <c r="DS364" s="238">
        <f t="shared" si="372"/>
        <v>0</v>
      </c>
      <c r="DT364" s="238">
        <f t="shared" si="326"/>
        <v>0</v>
      </c>
      <c r="DU364" s="238">
        <f t="shared" si="373"/>
        <v>0</v>
      </c>
      <c r="DV364" s="239">
        <f t="shared" si="384"/>
        <v>0</v>
      </c>
      <c r="DX364" s="241">
        <f t="shared" si="396"/>
        <v>6.0299999999999999E-2</v>
      </c>
      <c r="DY364" s="241">
        <f t="shared" si="374"/>
        <v>5.025E-3</v>
      </c>
      <c r="DZ364" s="237">
        <v>312</v>
      </c>
      <c r="EA364" s="242">
        <f t="shared" si="385"/>
        <v>0</v>
      </c>
      <c r="EB364" s="242">
        <f t="shared" si="386"/>
        <v>0</v>
      </c>
      <c r="EC364" s="242">
        <f t="shared" si="327"/>
        <v>0</v>
      </c>
      <c r="ED364" s="242">
        <f t="shared" si="337"/>
        <v>0</v>
      </c>
      <c r="EE364" s="243">
        <f t="shared" si="375"/>
        <v>0</v>
      </c>
      <c r="EF364" s="248"/>
      <c r="EG364" s="241">
        <f t="shared" si="397"/>
        <v>6.4599999999999991E-2</v>
      </c>
      <c r="EH364" s="241">
        <f t="shared" si="376"/>
        <v>5.3833333333333329E-3</v>
      </c>
      <c r="EI364" s="237">
        <v>312</v>
      </c>
      <c r="EJ364" s="242">
        <f t="shared" si="387"/>
        <v>0</v>
      </c>
      <c r="EK364" s="242">
        <f t="shared" si="388"/>
        <v>0</v>
      </c>
      <c r="EL364" s="242">
        <f t="shared" si="328"/>
        <v>0</v>
      </c>
      <c r="EM364" s="242">
        <f t="shared" si="338"/>
        <v>0</v>
      </c>
      <c r="EN364" s="243">
        <f t="shared" si="377"/>
        <v>0</v>
      </c>
      <c r="EO364" s="248"/>
      <c r="EP364" s="241">
        <f t="shared" si="398"/>
        <v>3.4599999999999999E-2</v>
      </c>
      <c r="EQ364" s="241">
        <f t="shared" si="378"/>
        <v>2.8833333333333332E-3</v>
      </c>
      <c r="ER364" s="237">
        <v>312</v>
      </c>
      <c r="ES364" s="242">
        <f t="shared" si="389"/>
        <v>0</v>
      </c>
      <c r="ET364" s="242">
        <f t="shared" si="390"/>
        <v>0</v>
      </c>
      <c r="EU364" s="242">
        <f t="shared" si="329"/>
        <v>0</v>
      </c>
      <c r="EV364" s="242">
        <f t="shared" si="339"/>
        <v>0</v>
      </c>
      <c r="EW364" s="243">
        <f t="shared" si="379"/>
        <v>0</v>
      </c>
    </row>
    <row r="365" spans="1:153" ht="14.25" customHeight="1" thickBot="1" x14ac:dyDescent="0.25">
      <c r="A365" s="3">
        <f t="shared" si="340"/>
        <v>9494</v>
      </c>
      <c r="B365" s="237">
        <v>313</v>
      </c>
      <c r="C365" s="238">
        <f t="shared" si="341"/>
        <v>-2.7157193528922971E-10</v>
      </c>
      <c r="D365" s="238">
        <f t="shared" si="302"/>
        <v>0</v>
      </c>
      <c r="E365" s="238">
        <f t="shared" si="303"/>
        <v>6.2612418413905587E-13</v>
      </c>
      <c r="F365" s="238">
        <f t="shared" si="304"/>
        <v>-6.2612418413905587E-13</v>
      </c>
      <c r="G365" s="239">
        <f t="shared" si="342"/>
        <v>603887.43406298594</v>
      </c>
      <c r="I365" s="240">
        <f>VLOOKUP(K365,[2]תחזיות!$B$4:$H$1000,5)</f>
        <v>1.2998760500000178E-2</v>
      </c>
      <c r="J365" s="134">
        <f t="shared" si="305"/>
        <v>1.0832300416666815E-3</v>
      </c>
      <c r="K365" s="237">
        <v>313</v>
      </c>
      <c r="L365" s="242">
        <f t="shared" si="343"/>
        <v>9.6226987696731599E-12</v>
      </c>
      <c r="M365" s="242">
        <f t="shared" si="330"/>
        <v>-6.5747935954394705E-14</v>
      </c>
      <c r="N365" s="242">
        <f t="shared" si="306"/>
        <v>-8.0672028953656308E-14</v>
      </c>
      <c r="O365" s="242">
        <f t="shared" si="307"/>
        <v>1.4924092999261603E-14</v>
      </c>
      <c r="P365" s="243">
        <f t="shared" si="344"/>
        <v>46694.445430845924</v>
      </c>
      <c r="Q365" s="244"/>
      <c r="R365" s="240">
        <f>VLOOKUP(T365,[2]תחזיות!$B$4:$H$1000,7)</f>
        <v>2.2097892850000304E-2</v>
      </c>
      <c r="S365" s="134">
        <f t="shared" si="308"/>
        <v>1.8414910708333587E-3</v>
      </c>
      <c r="T365" s="237">
        <v>313</v>
      </c>
      <c r="U365" s="242">
        <f t="shared" si="345"/>
        <v>0</v>
      </c>
      <c r="V365" s="242">
        <f t="shared" si="331"/>
        <v>0</v>
      </c>
      <c r="W365" s="242">
        <f t="shared" si="309"/>
        <v>0</v>
      </c>
      <c r="X365" s="242">
        <f t="shared" si="332"/>
        <v>0</v>
      </c>
      <c r="Y365" s="243">
        <f t="shared" si="346"/>
        <v>49536.076503111522</v>
      </c>
      <c r="Z365" s="245"/>
      <c r="AA365" s="240">
        <f>VLOOKUP(AC365,[2]תחזיות!$B$4:$H$1000,6)</f>
        <v>1.1817055000000161E-2</v>
      </c>
      <c r="AB365" s="134">
        <f t="shared" si="310"/>
        <v>9.847545833333467E-4</v>
      </c>
      <c r="AC365" s="237">
        <v>313</v>
      </c>
      <c r="AD365" s="242">
        <f t="shared" si="347"/>
        <v>0</v>
      </c>
      <c r="AE365" s="242">
        <f t="shared" si="333"/>
        <v>0</v>
      </c>
      <c r="AF365" s="242">
        <f t="shared" si="311"/>
        <v>0</v>
      </c>
      <c r="AG365" s="242">
        <f t="shared" si="334"/>
        <v>0</v>
      </c>
      <c r="AH365" s="243">
        <f t="shared" si="348"/>
        <v>46342.141217469514</v>
      </c>
      <c r="AI365" s="245"/>
      <c r="AJ365" s="241">
        <f t="shared" si="394"/>
        <v>5.2720000000000003E-2</v>
      </c>
      <c r="AK365" s="241">
        <f t="shared" si="349"/>
        <v>4.3933333333333333E-3</v>
      </c>
      <c r="AL365" s="240">
        <f>VLOOKUP(AN365,[2]תחזיות!$B$4:$H$1000,5)</f>
        <v>1.2998760500000178E-2</v>
      </c>
      <c r="AM365" s="134">
        <f t="shared" si="335"/>
        <v>1.0832300416666815E-3</v>
      </c>
      <c r="AN365" s="237">
        <v>313</v>
      </c>
      <c r="AO365" s="242">
        <f t="shared" si="350"/>
        <v>0</v>
      </c>
      <c r="AP365" s="242">
        <f t="shared" si="380"/>
        <v>0</v>
      </c>
      <c r="AQ365" s="242">
        <f t="shared" si="312"/>
        <v>0</v>
      </c>
      <c r="AR365" s="242">
        <f t="shared" si="351"/>
        <v>0</v>
      </c>
      <c r="AS365" s="243">
        <f t="shared" si="352"/>
        <v>0</v>
      </c>
      <c r="AT365" s="244"/>
      <c r="AU365" s="241">
        <f t="shared" si="395"/>
        <v>5.7620000000000005E-2</v>
      </c>
      <c r="AV365" s="241">
        <f t="shared" si="353"/>
        <v>4.8016666666666668E-3</v>
      </c>
      <c r="AW365" s="240">
        <f>VLOOKUP(AY365,[2]תחזיות!$B$4:$H$1000,7)</f>
        <v>2.2097892850000304E-2</v>
      </c>
      <c r="AX365" s="134">
        <f t="shared" si="313"/>
        <v>1.8414910708333587E-3</v>
      </c>
      <c r="AY365" s="237">
        <v>313</v>
      </c>
      <c r="AZ365" s="242">
        <f t="shared" si="354"/>
        <v>0</v>
      </c>
      <c r="BA365" s="242">
        <f t="shared" si="381"/>
        <v>0</v>
      </c>
      <c r="BB365" s="242">
        <f t="shared" si="314"/>
        <v>0</v>
      </c>
      <c r="BC365" s="242">
        <f t="shared" si="355"/>
        <v>0</v>
      </c>
      <c r="BD365" s="243">
        <f t="shared" si="356"/>
        <v>0</v>
      </c>
      <c r="BE365" s="245"/>
      <c r="BF365" s="245"/>
      <c r="BG365" s="245"/>
      <c r="BH365" s="240">
        <f>VLOOKUP(BJ365,[2]תחזיות!$B$4:$H$1000,6)</f>
        <v>1.1817055000000161E-2</v>
      </c>
      <c r="BI365" s="134">
        <f t="shared" si="315"/>
        <v>9.847545833333467E-4</v>
      </c>
      <c r="BJ365" s="237">
        <v>313</v>
      </c>
      <c r="BK365" s="242">
        <f t="shared" si="357"/>
        <v>0</v>
      </c>
      <c r="BL365" s="242">
        <f t="shared" si="382"/>
        <v>0</v>
      </c>
      <c r="BM365" s="242">
        <f t="shared" si="316"/>
        <v>0</v>
      </c>
      <c r="BN365" s="242">
        <f t="shared" si="336"/>
        <v>0</v>
      </c>
      <c r="BO365" s="243">
        <f t="shared" si="358"/>
        <v>0</v>
      </c>
      <c r="BP365" s="245"/>
      <c r="BQ365" s="246">
        <f>VLOOKUP(BT365,[2]תחזיות!$B$4:$E$1000,2)</f>
        <v>4.3811280000000022E-2</v>
      </c>
      <c r="BR365" s="134">
        <f t="shared" si="317"/>
        <v>3.2342733333333355E-3</v>
      </c>
      <c r="BS365" s="3">
        <f t="shared" si="359"/>
        <v>9494</v>
      </c>
      <c r="BT365" s="237">
        <v>313</v>
      </c>
      <c r="BU365" s="238">
        <f t="shared" si="360"/>
        <v>0</v>
      </c>
      <c r="BV365" s="238">
        <f t="shared" si="361"/>
        <v>0</v>
      </c>
      <c r="BW365" s="238">
        <f t="shared" si="318"/>
        <v>0</v>
      </c>
      <c r="BX365" s="238">
        <f t="shared" si="319"/>
        <v>0</v>
      </c>
      <c r="BY365" s="239">
        <f t="shared" si="362"/>
        <v>270766.58881793288</v>
      </c>
      <c r="CA365" s="246">
        <f>VLOOKUP(CD365,[2]תחזיות!$B$4:$E$1000,4)</f>
        <v>5.7830889600000032E-2</v>
      </c>
      <c r="CB365" s="134">
        <f t="shared" si="320"/>
        <v>4.4025741333333359E-3</v>
      </c>
      <c r="CC365" s="3">
        <f t="shared" si="363"/>
        <v>9494</v>
      </c>
      <c r="CD365" s="237">
        <v>313</v>
      </c>
      <c r="CE365" s="238">
        <f t="shared" si="364"/>
        <v>0</v>
      </c>
      <c r="CF365" s="238">
        <f t="shared" si="365"/>
        <v>0</v>
      </c>
      <c r="CG365" s="238">
        <f t="shared" si="321"/>
        <v>0</v>
      </c>
      <c r="CH365" s="238">
        <f t="shared" si="322"/>
        <v>0</v>
      </c>
      <c r="CI365" s="239">
        <f t="shared" si="366"/>
        <v>290809.78716721246</v>
      </c>
      <c r="CJ365" s="1"/>
      <c r="CK365" s="246">
        <f>VLOOKUP(CN365,[2]תחזיות!$B$4:$E$1000,3)</f>
        <v>3.8096765217391325E-2</v>
      </c>
      <c r="CL365" s="134">
        <f t="shared" si="323"/>
        <v>2.7580637681159439E-3</v>
      </c>
      <c r="CM365" s="3">
        <f t="shared" si="367"/>
        <v>9494</v>
      </c>
      <c r="CN365" s="237">
        <v>313</v>
      </c>
      <c r="CO365" s="238">
        <f t="shared" si="368"/>
        <v>0</v>
      </c>
      <c r="CP365" s="238">
        <f t="shared" si="383"/>
        <v>0</v>
      </c>
      <c r="CQ365" s="238">
        <f t="shared" si="324"/>
        <v>0</v>
      </c>
      <c r="CR365" s="238">
        <f t="shared" si="325"/>
        <v>0</v>
      </c>
      <c r="CS365" s="239">
        <f t="shared" si="369"/>
        <v>263979.45736549201</v>
      </c>
      <c r="CT365" s="1"/>
      <c r="CU365" s="237">
        <v>313</v>
      </c>
      <c r="CV365" s="238">
        <f t="shared" si="391"/>
        <v>-2.6194923651955655E-10</v>
      </c>
      <c r="CW365" s="238">
        <f t="shared" si="391"/>
        <v>-6.5747935954394705E-14</v>
      </c>
      <c r="CX365" s="238">
        <f t="shared" si="391"/>
        <v>5.4545215518539956E-13</v>
      </c>
      <c r="CY365" s="238">
        <f t="shared" si="391"/>
        <v>-6.1120009113979423E-13</v>
      </c>
      <c r="CZ365" s="238">
        <f t="shared" si="391"/>
        <v>921348.46831176477</v>
      </c>
      <c r="DB365" s="237">
        <v>313</v>
      </c>
      <c r="DC365" s="238">
        <f t="shared" si="392"/>
        <v>-2.7157193528922971E-10</v>
      </c>
      <c r="DD365" s="238">
        <f t="shared" si="392"/>
        <v>0</v>
      </c>
      <c r="DE365" s="238">
        <f t="shared" si="392"/>
        <v>6.2612418413905587E-13</v>
      </c>
      <c r="DF365" s="238">
        <f t="shared" si="392"/>
        <v>-6.2612418413905587E-13</v>
      </c>
      <c r="DG365" s="238">
        <f t="shared" si="392"/>
        <v>944233.29773330991</v>
      </c>
      <c r="DH365" s="247"/>
      <c r="DI365" s="237">
        <v>313</v>
      </c>
      <c r="DJ365" s="238">
        <f t="shared" si="393"/>
        <v>-2.7157193528922971E-10</v>
      </c>
      <c r="DK365" s="238">
        <f t="shared" si="393"/>
        <v>0</v>
      </c>
      <c r="DL365" s="238">
        <f t="shared" si="393"/>
        <v>6.2612418413905587E-13</v>
      </c>
      <c r="DM365" s="238">
        <f t="shared" si="393"/>
        <v>-6.2612418413905587E-13</v>
      </c>
      <c r="DN365" s="238">
        <f t="shared" si="393"/>
        <v>914209.03264594742</v>
      </c>
      <c r="DP365" s="3">
        <f t="shared" si="370"/>
        <v>9494</v>
      </c>
      <c r="DQ365" s="237">
        <v>313</v>
      </c>
      <c r="DR365" s="238">
        <f t="shared" si="371"/>
        <v>0</v>
      </c>
      <c r="DS365" s="238">
        <f t="shared" si="372"/>
        <v>0</v>
      </c>
      <c r="DT365" s="238">
        <f t="shared" si="326"/>
        <v>0</v>
      </c>
      <c r="DU365" s="238">
        <f t="shared" si="373"/>
        <v>0</v>
      </c>
      <c r="DV365" s="239">
        <f t="shared" si="384"/>
        <v>0</v>
      </c>
      <c r="DX365" s="241">
        <f t="shared" si="396"/>
        <v>6.0299999999999999E-2</v>
      </c>
      <c r="DY365" s="241">
        <f t="shared" si="374"/>
        <v>5.025E-3</v>
      </c>
      <c r="DZ365" s="237">
        <v>313</v>
      </c>
      <c r="EA365" s="242">
        <f t="shared" si="385"/>
        <v>0</v>
      </c>
      <c r="EB365" s="242">
        <f t="shared" si="386"/>
        <v>0</v>
      </c>
      <c r="EC365" s="242">
        <f t="shared" si="327"/>
        <v>0</v>
      </c>
      <c r="ED365" s="242">
        <f t="shared" si="337"/>
        <v>0</v>
      </c>
      <c r="EE365" s="243">
        <f t="shared" si="375"/>
        <v>0</v>
      </c>
      <c r="EF365" s="248"/>
      <c r="EG365" s="241">
        <f t="shared" si="397"/>
        <v>6.4599999999999991E-2</v>
      </c>
      <c r="EH365" s="241">
        <f t="shared" si="376"/>
        <v>5.3833333333333329E-3</v>
      </c>
      <c r="EI365" s="237">
        <v>313</v>
      </c>
      <c r="EJ365" s="242">
        <f t="shared" si="387"/>
        <v>0</v>
      </c>
      <c r="EK365" s="242">
        <f t="shared" si="388"/>
        <v>0</v>
      </c>
      <c r="EL365" s="242">
        <f t="shared" si="328"/>
        <v>0</v>
      </c>
      <c r="EM365" s="242">
        <f t="shared" si="338"/>
        <v>0</v>
      </c>
      <c r="EN365" s="243">
        <f t="shared" si="377"/>
        <v>0</v>
      </c>
      <c r="EO365" s="248"/>
      <c r="EP365" s="241">
        <f t="shared" si="398"/>
        <v>3.4599999999999999E-2</v>
      </c>
      <c r="EQ365" s="241">
        <f t="shared" si="378"/>
        <v>2.8833333333333332E-3</v>
      </c>
      <c r="ER365" s="237">
        <v>313</v>
      </c>
      <c r="ES365" s="242">
        <f t="shared" si="389"/>
        <v>0</v>
      </c>
      <c r="ET365" s="242">
        <f t="shared" si="390"/>
        <v>0</v>
      </c>
      <c r="EU365" s="242">
        <f t="shared" si="329"/>
        <v>0</v>
      </c>
      <c r="EV365" s="242">
        <f t="shared" si="339"/>
        <v>0</v>
      </c>
      <c r="EW365" s="243">
        <f t="shared" si="379"/>
        <v>0</v>
      </c>
    </row>
    <row r="366" spans="1:153" ht="14.25" customHeight="1" thickBot="1" x14ac:dyDescent="0.25">
      <c r="A366" s="3">
        <f t="shared" si="340"/>
        <v>9525</v>
      </c>
      <c r="B366" s="237">
        <v>314</v>
      </c>
      <c r="C366" s="238">
        <f t="shared" si="341"/>
        <v>-2.7219805947336879E-10</v>
      </c>
      <c r="D366" s="238">
        <f t="shared" si="302"/>
        <v>0</v>
      </c>
      <c r="E366" s="238">
        <f t="shared" si="303"/>
        <v>6.2756774823026539E-13</v>
      </c>
      <c r="F366" s="238">
        <f t="shared" si="304"/>
        <v>-6.2756774823026539E-13</v>
      </c>
      <c r="G366" s="239">
        <f t="shared" si="342"/>
        <v>603887.43406298594</v>
      </c>
      <c r="I366" s="240">
        <f>VLOOKUP(K366,[2]תחזיות!$B$4:$H$1000,5)</f>
        <v>1.2998779000000179E-2</v>
      </c>
      <c r="J366" s="134">
        <f t="shared" si="305"/>
        <v>1.0832315833333482E-3</v>
      </c>
      <c r="K366" s="237">
        <v>314</v>
      </c>
      <c r="L366" s="242">
        <f t="shared" si="343"/>
        <v>9.7138817963406835E-12</v>
      </c>
      <c r="M366" s="242">
        <f t="shared" si="330"/>
        <v>-6.5819156195159472E-14</v>
      </c>
      <c r="N366" s="242">
        <f t="shared" si="306"/>
        <v>-8.0884667314484137E-14</v>
      </c>
      <c r="O366" s="242">
        <f t="shared" si="307"/>
        <v>1.5065511119324662E-14</v>
      </c>
      <c r="P366" s="243">
        <f t="shared" si="344"/>
        <v>46694.445430845924</v>
      </c>
      <c r="Q366" s="244"/>
      <c r="R366" s="240">
        <f>VLOOKUP(T366,[2]תחזיות!$B$4:$H$1000,7)</f>
        <v>2.2097924300000304E-2</v>
      </c>
      <c r="S366" s="134">
        <f t="shared" si="308"/>
        <v>1.8414936916666921E-3</v>
      </c>
      <c r="T366" s="237">
        <v>314</v>
      </c>
      <c r="U366" s="242">
        <f t="shared" si="345"/>
        <v>0</v>
      </c>
      <c r="V366" s="242">
        <f t="shared" si="331"/>
        <v>0</v>
      </c>
      <c r="W366" s="242">
        <f t="shared" si="309"/>
        <v>0</v>
      </c>
      <c r="X366" s="242">
        <f t="shared" si="332"/>
        <v>0</v>
      </c>
      <c r="Y366" s="243">
        <f t="shared" si="346"/>
        <v>49536.076503111522</v>
      </c>
      <c r="Z366" s="245"/>
      <c r="AA366" s="240">
        <f>VLOOKUP(AC366,[2]תחזיות!$B$4:$H$1000,6)</f>
        <v>1.1817071818181981E-2</v>
      </c>
      <c r="AB366" s="134">
        <f t="shared" si="310"/>
        <v>9.8475598484849846E-4</v>
      </c>
      <c r="AC366" s="237">
        <v>314</v>
      </c>
      <c r="AD366" s="242">
        <f t="shared" si="347"/>
        <v>0</v>
      </c>
      <c r="AE366" s="242">
        <f t="shared" si="333"/>
        <v>0</v>
      </c>
      <c r="AF366" s="242">
        <f t="shared" si="311"/>
        <v>0</v>
      </c>
      <c r="AG366" s="242">
        <f t="shared" si="334"/>
        <v>0</v>
      </c>
      <c r="AH366" s="243">
        <f t="shared" si="348"/>
        <v>46342.141217469514</v>
      </c>
      <c r="AI366" s="245"/>
      <c r="AJ366" s="241">
        <f t="shared" si="394"/>
        <v>5.2720000000000003E-2</v>
      </c>
      <c r="AK366" s="241">
        <f t="shared" si="349"/>
        <v>4.3933333333333333E-3</v>
      </c>
      <c r="AL366" s="240">
        <f>VLOOKUP(AN366,[2]תחזיות!$B$4:$H$1000,5)</f>
        <v>1.2998779000000179E-2</v>
      </c>
      <c r="AM366" s="134">
        <f t="shared" si="335"/>
        <v>1.0832315833333482E-3</v>
      </c>
      <c r="AN366" s="237">
        <v>314</v>
      </c>
      <c r="AO366" s="242">
        <f t="shared" si="350"/>
        <v>0</v>
      </c>
      <c r="AP366" s="242">
        <f t="shared" si="380"/>
        <v>0</v>
      </c>
      <c r="AQ366" s="242">
        <f t="shared" si="312"/>
        <v>0</v>
      </c>
      <c r="AR366" s="242">
        <f t="shared" si="351"/>
        <v>0</v>
      </c>
      <c r="AS366" s="243">
        <f t="shared" si="352"/>
        <v>0</v>
      </c>
      <c r="AT366" s="244"/>
      <c r="AU366" s="241">
        <f t="shared" si="395"/>
        <v>5.7620000000000005E-2</v>
      </c>
      <c r="AV366" s="241">
        <f t="shared" si="353"/>
        <v>4.8016666666666668E-3</v>
      </c>
      <c r="AW366" s="240">
        <f>VLOOKUP(AY366,[2]תחזיות!$B$4:$H$1000,7)</f>
        <v>2.2097924300000304E-2</v>
      </c>
      <c r="AX366" s="134">
        <f t="shared" si="313"/>
        <v>1.8414936916666921E-3</v>
      </c>
      <c r="AY366" s="237">
        <v>314</v>
      </c>
      <c r="AZ366" s="242">
        <f t="shared" si="354"/>
        <v>0</v>
      </c>
      <c r="BA366" s="242">
        <f t="shared" si="381"/>
        <v>0</v>
      </c>
      <c r="BB366" s="242">
        <f t="shared" si="314"/>
        <v>0</v>
      </c>
      <c r="BC366" s="242">
        <f t="shared" si="355"/>
        <v>0</v>
      </c>
      <c r="BD366" s="243">
        <f t="shared" si="356"/>
        <v>0</v>
      </c>
      <c r="BE366" s="245"/>
      <c r="BF366" s="245"/>
      <c r="BG366" s="245"/>
      <c r="BH366" s="240">
        <f>VLOOKUP(BJ366,[2]תחזיות!$B$4:$H$1000,6)</f>
        <v>1.1817071818181981E-2</v>
      </c>
      <c r="BI366" s="134">
        <f t="shared" si="315"/>
        <v>9.8475598484849846E-4</v>
      </c>
      <c r="BJ366" s="237">
        <v>314</v>
      </c>
      <c r="BK366" s="242">
        <f t="shared" si="357"/>
        <v>0</v>
      </c>
      <c r="BL366" s="242">
        <f t="shared" si="382"/>
        <v>0</v>
      </c>
      <c r="BM366" s="242">
        <f t="shared" si="316"/>
        <v>0</v>
      </c>
      <c r="BN366" s="242">
        <f t="shared" si="336"/>
        <v>0</v>
      </c>
      <c r="BO366" s="243">
        <f t="shared" si="358"/>
        <v>0</v>
      </c>
      <c r="BP366" s="245"/>
      <c r="BQ366" s="246">
        <f>VLOOKUP(BT366,[2]תחזיות!$B$4:$E$1000,2)</f>
        <v>4.3839580000000024E-2</v>
      </c>
      <c r="BR366" s="134">
        <f t="shared" si="317"/>
        <v>3.2366316666666687E-3</v>
      </c>
      <c r="BS366" s="3">
        <f t="shared" si="359"/>
        <v>9525</v>
      </c>
      <c r="BT366" s="237">
        <v>314</v>
      </c>
      <c r="BU366" s="238">
        <f t="shared" si="360"/>
        <v>0</v>
      </c>
      <c r="BV366" s="238">
        <f t="shared" si="361"/>
        <v>0</v>
      </c>
      <c r="BW366" s="238">
        <f t="shared" si="318"/>
        <v>0</v>
      </c>
      <c r="BX366" s="238">
        <f t="shared" si="319"/>
        <v>0</v>
      </c>
      <c r="BY366" s="239">
        <f t="shared" si="362"/>
        <v>270766.58881793288</v>
      </c>
      <c r="CA366" s="246">
        <f>VLOOKUP(CD366,[2]תחזיות!$B$4:$E$1000,4)</f>
        <v>5.7868245600000034E-2</v>
      </c>
      <c r="CB366" s="134">
        <f t="shared" si="320"/>
        <v>4.4056871333333367E-3</v>
      </c>
      <c r="CC366" s="3">
        <f t="shared" si="363"/>
        <v>9525</v>
      </c>
      <c r="CD366" s="237">
        <v>314</v>
      </c>
      <c r="CE366" s="238">
        <f t="shared" si="364"/>
        <v>0</v>
      </c>
      <c r="CF366" s="238">
        <f t="shared" si="365"/>
        <v>0</v>
      </c>
      <c r="CG366" s="238">
        <f t="shared" si="321"/>
        <v>0</v>
      </c>
      <c r="CH366" s="238">
        <f t="shared" si="322"/>
        <v>0</v>
      </c>
      <c r="CI366" s="239">
        <f t="shared" si="366"/>
        <v>290809.78716721246</v>
      </c>
      <c r="CJ366" s="1"/>
      <c r="CK366" s="246">
        <f>VLOOKUP(CN366,[2]תחזיות!$B$4:$E$1000,3)</f>
        <v>3.8121373913043502E-2</v>
      </c>
      <c r="CL366" s="134">
        <f t="shared" si="323"/>
        <v>2.7601144927536254E-3</v>
      </c>
      <c r="CM366" s="3">
        <f t="shared" si="367"/>
        <v>9525</v>
      </c>
      <c r="CN366" s="237">
        <v>314</v>
      </c>
      <c r="CO366" s="238">
        <f t="shared" si="368"/>
        <v>0</v>
      </c>
      <c r="CP366" s="238">
        <f t="shared" si="383"/>
        <v>0</v>
      </c>
      <c r="CQ366" s="238">
        <f t="shared" si="324"/>
        <v>0</v>
      </c>
      <c r="CR366" s="238">
        <f t="shared" si="325"/>
        <v>0</v>
      </c>
      <c r="CS366" s="239">
        <f t="shared" si="369"/>
        <v>263979.45736549201</v>
      </c>
      <c r="CT366" s="1"/>
      <c r="CU366" s="237">
        <v>314</v>
      </c>
      <c r="CV366" s="238">
        <f t="shared" si="391"/>
        <v>-2.6248417767702808E-10</v>
      </c>
      <c r="CW366" s="238">
        <f t="shared" si="391"/>
        <v>-6.5819156195159472E-14</v>
      </c>
      <c r="CX366" s="238">
        <f t="shared" si="391"/>
        <v>5.4668308091578128E-13</v>
      </c>
      <c r="CY366" s="238">
        <f t="shared" si="391"/>
        <v>-6.1250223711094071E-13</v>
      </c>
      <c r="CZ366" s="238">
        <f t="shared" si="391"/>
        <v>921348.46831176477</v>
      </c>
      <c r="DB366" s="237">
        <v>314</v>
      </c>
      <c r="DC366" s="238">
        <f t="shared" si="392"/>
        <v>-2.7219805947336879E-10</v>
      </c>
      <c r="DD366" s="238">
        <f t="shared" si="392"/>
        <v>0</v>
      </c>
      <c r="DE366" s="238">
        <f t="shared" si="392"/>
        <v>6.2756774823026539E-13</v>
      </c>
      <c r="DF366" s="238">
        <f t="shared" si="392"/>
        <v>-6.2756774823026539E-13</v>
      </c>
      <c r="DG366" s="238">
        <f t="shared" si="392"/>
        <v>944233.29773330991</v>
      </c>
      <c r="DH366" s="247"/>
      <c r="DI366" s="237">
        <v>314</v>
      </c>
      <c r="DJ366" s="238">
        <f t="shared" si="393"/>
        <v>-2.7219805947336879E-10</v>
      </c>
      <c r="DK366" s="238">
        <f t="shared" si="393"/>
        <v>0</v>
      </c>
      <c r="DL366" s="238">
        <f t="shared" si="393"/>
        <v>6.2756774823026539E-13</v>
      </c>
      <c r="DM366" s="238">
        <f t="shared" si="393"/>
        <v>-6.2756774823026539E-13</v>
      </c>
      <c r="DN366" s="238">
        <f t="shared" si="393"/>
        <v>914209.03264594742</v>
      </c>
      <c r="DP366" s="3">
        <f t="shared" si="370"/>
        <v>9525</v>
      </c>
      <c r="DQ366" s="237">
        <v>314</v>
      </c>
      <c r="DR366" s="238">
        <f t="shared" si="371"/>
        <v>0</v>
      </c>
      <c r="DS366" s="238">
        <f t="shared" si="372"/>
        <v>0</v>
      </c>
      <c r="DT366" s="238">
        <f t="shared" si="326"/>
        <v>0</v>
      </c>
      <c r="DU366" s="238">
        <f t="shared" si="373"/>
        <v>0</v>
      </c>
      <c r="DV366" s="239">
        <f t="shared" si="384"/>
        <v>0</v>
      </c>
      <c r="DX366" s="241">
        <f t="shared" si="396"/>
        <v>6.0299999999999999E-2</v>
      </c>
      <c r="DY366" s="241">
        <f t="shared" si="374"/>
        <v>5.025E-3</v>
      </c>
      <c r="DZ366" s="237">
        <v>314</v>
      </c>
      <c r="EA366" s="242">
        <f t="shared" si="385"/>
        <v>0</v>
      </c>
      <c r="EB366" s="242">
        <f t="shared" si="386"/>
        <v>0</v>
      </c>
      <c r="EC366" s="242">
        <f t="shared" si="327"/>
        <v>0</v>
      </c>
      <c r="ED366" s="242">
        <f t="shared" si="337"/>
        <v>0</v>
      </c>
      <c r="EE366" s="243">
        <f t="shared" si="375"/>
        <v>0</v>
      </c>
      <c r="EF366" s="248"/>
      <c r="EG366" s="241">
        <f t="shared" si="397"/>
        <v>6.4599999999999991E-2</v>
      </c>
      <c r="EH366" s="241">
        <f t="shared" si="376"/>
        <v>5.3833333333333329E-3</v>
      </c>
      <c r="EI366" s="237">
        <v>314</v>
      </c>
      <c r="EJ366" s="242">
        <f t="shared" si="387"/>
        <v>0</v>
      </c>
      <c r="EK366" s="242">
        <f t="shared" si="388"/>
        <v>0</v>
      </c>
      <c r="EL366" s="242">
        <f t="shared" si="328"/>
        <v>0</v>
      </c>
      <c r="EM366" s="242">
        <f t="shared" si="338"/>
        <v>0</v>
      </c>
      <c r="EN366" s="243">
        <f t="shared" si="377"/>
        <v>0</v>
      </c>
      <c r="EO366" s="248"/>
      <c r="EP366" s="241">
        <f t="shared" si="398"/>
        <v>3.4599999999999999E-2</v>
      </c>
      <c r="EQ366" s="241">
        <f t="shared" si="378"/>
        <v>2.8833333333333332E-3</v>
      </c>
      <c r="ER366" s="237">
        <v>314</v>
      </c>
      <c r="ES366" s="242">
        <f t="shared" si="389"/>
        <v>0</v>
      </c>
      <c r="ET366" s="242">
        <f t="shared" si="390"/>
        <v>0</v>
      </c>
      <c r="EU366" s="242">
        <f t="shared" si="329"/>
        <v>0</v>
      </c>
      <c r="EV366" s="242">
        <f t="shared" si="339"/>
        <v>0</v>
      </c>
      <c r="EW366" s="243">
        <f t="shared" si="379"/>
        <v>0</v>
      </c>
    </row>
    <row r="367" spans="1:153" ht="14.25" customHeight="1" thickBot="1" x14ac:dyDescent="0.25">
      <c r="A367" s="3">
        <f t="shared" si="340"/>
        <v>9556</v>
      </c>
      <c r="B367" s="237">
        <v>315</v>
      </c>
      <c r="C367" s="238">
        <f t="shared" si="341"/>
        <v>-2.7282562722159907E-10</v>
      </c>
      <c r="D367" s="238">
        <f t="shared" si="302"/>
        <v>0</v>
      </c>
      <c r="E367" s="238">
        <f t="shared" si="303"/>
        <v>6.2901464053868515E-13</v>
      </c>
      <c r="F367" s="238">
        <f t="shared" si="304"/>
        <v>-6.2901464053868515E-13</v>
      </c>
      <c r="G367" s="239">
        <f t="shared" si="342"/>
        <v>603887.43406298594</v>
      </c>
      <c r="I367" s="240">
        <f>VLOOKUP(K367,[2]תחזיות!$B$4:$H$1000,5)</f>
        <v>1.299879750000018E-2</v>
      </c>
      <c r="J367" s="134">
        <f t="shared" si="305"/>
        <v>1.083233125000015E-3</v>
      </c>
      <c r="K367" s="237">
        <v>315</v>
      </c>
      <c r="L367" s="242">
        <f t="shared" si="343"/>
        <v>9.805376479140238E-12</v>
      </c>
      <c r="M367" s="242">
        <f t="shared" si="330"/>
        <v>-6.5890453685409621E-14</v>
      </c>
      <c r="N367" s="242">
        <f t="shared" si="306"/>
        <v>-8.1097866280372483E-14</v>
      </c>
      <c r="O367" s="242">
        <f t="shared" si="307"/>
        <v>1.5207412594962859E-14</v>
      </c>
      <c r="P367" s="243">
        <f t="shared" si="344"/>
        <v>46694.445430845924</v>
      </c>
      <c r="Q367" s="244"/>
      <c r="R367" s="240">
        <f>VLOOKUP(T367,[2]תחזיות!$B$4:$H$1000,7)</f>
        <v>2.2097955750000304E-2</v>
      </c>
      <c r="S367" s="134">
        <f t="shared" si="308"/>
        <v>1.8414963125000254E-3</v>
      </c>
      <c r="T367" s="237">
        <v>315</v>
      </c>
      <c r="U367" s="242">
        <f t="shared" si="345"/>
        <v>0</v>
      </c>
      <c r="V367" s="242">
        <f t="shared" si="331"/>
        <v>0</v>
      </c>
      <c r="W367" s="242">
        <f t="shared" si="309"/>
        <v>0</v>
      </c>
      <c r="X367" s="242">
        <f t="shared" si="332"/>
        <v>0</v>
      </c>
      <c r="Y367" s="243">
        <f t="shared" si="346"/>
        <v>49536.076503111522</v>
      </c>
      <c r="Z367" s="245"/>
      <c r="AA367" s="240">
        <f>VLOOKUP(AC367,[2]תחזיות!$B$4:$H$1000,6)</f>
        <v>1.1817088636363798E-2</v>
      </c>
      <c r="AB367" s="134">
        <f t="shared" si="310"/>
        <v>9.8475738636364979E-4</v>
      </c>
      <c r="AC367" s="237">
        <v>315</v>
      </c>
      <c r="AD367" s="242">
        <f t="shared" si="347"/>
        <v>0</v>
      </c>
      <c r="AE367" s="242">
        <f t="shared" si="333"/>
        <v>0</v>
      </c>
      <c r="AF367" s="242">
        <f t="shared" si="311"/>
        <v>0</v>
      </c>
      <c r="AG367" s="242">
        <f t="shared" si="334"/>
        <v>0</v>
      </c>
      <c r="AH367" s="243">
        <f t="shared" si="348"/>
        <v>46342.141217469514</v>
      </c>
      <c r="AI367" s="245"/>
      <c r="AJ367" s="241">
        <f t="shared" si="394"/>
        <v>5.2720000000000003E-2</v>
      </c>
      <c r="AK367" s="241">
        <f t="shared" si="349"/>
        <v>4.3933333333333333E-3</v>
      </c>
      <c r="AL367" s="240">
        <f>VLOOKUP(AN367,[2]תחזיות!$B$4:$H$1000,5)</f>
        <v>1.299879750000018E-2</v>
      </c>
      <c r="AM367" s="134">
        <f t="shared" si="335"/>
        <v>1.083233125000015E-3</v>
      </c>
      <c r="AN367" s="237">
        <v>315</v>
      </c>
      <c r="AO367" s="242">
        <f t="shared" si="350"/>
        <v>0</v>
      </c>
      <c r="AP367" s="242">
        <f t="shared" si="380"/>
        <v>0</v>
      </c>
      <c r="AQ367" s="242">
        <f t="shared" si="312"/>
        <v>0</v>
      </c>
      <c r="AR367" s="242">
        <f t="shared" si="351"/>
        <v>0</v>
      </c>
      <c r="AS367" s="243">
        <f t="shared" si="352"/>
        <v>0</v>
      </c>
      <c r="AT367" s="244"/>
      <c r="AU367" s="241">
        <f t="shared" si="395"/>
        <v>5.7620000000000005E-2</v>
      </c>
      <c r="AV367" s="241">
        <f t="shared" si="353"/>
        <v>4.8016666666666668E-3</v>
      </c>
      <c r="AW367" s="240">
        <f>VLOOKUP(AY367,[2]תחזיות!$B$4:$H$1000,7)</f>
        <v>2.2097955750000304E-2</v>
      </c>
      <c r="AX367" s="134">
        <f t="shared" si="313"/>
        <v>1.8414963125000254E-3</v>
      </c>
      <c r="AY367" s="237">
        <v>315</v>
      </c>
      <c r="AZ367" s="242">
        <f t="shared" si="354"/>
        <v>0</v>
      </c>
      <c r="BA367" s="242">
        <f t="shared" si="381"/>
        <v>0</v>
      </c>
      <c r="BB367" s="242">
        <f t="shared" si="314"/>
        <v>0</v>
      </c>
      <c r="BC367" s="242">
        <f t="shared" si="355"/>
        <v>0</v>
      </c>
      <c r="BD367" s="243">
        <f t="shared" si="356"/>
        <v>0</v>
      </c>
      <c r="BE367" s="245"/>
      <c r="BF367" s="245"/>
      <c r="BG367" s="245"/>
      <c r="BH367" s="240">
        <f>VLOOKUP(BJ367,[2]תחזיות!$B$4:$H$1000,6)</f>
        <v>1.1817088636363798E-2</v>
      </c>
      <c r="BI367" s="134">
        <f t="shared" si="315"/>
        <v>9.8475738636364979E-4</v>
      </c>
      <c r="BJ367" s="237">
        <v>315</v>
      </c>
      <c r="BK367" s="242">
        <f t="shared" si="357"/>
        <v>0</v>
      </c>
      <c r="BL367" s="242">
        <f t="shared" si="382"/>
        <v>0</v>
      </c>
      <c r="BM367" s="242">
        <f t="shared" si="316"/>
        <v>0</v>
      </c>
      <c r="BN367" s="242">
        <f t="shared" si="336"/>
        <v>0</v>
      </c>
      <c r="BO367" s="243">
        <f t="shared" si="358"/>
        <v>0</v>
      </c>
      <c r="BP367" s="245"/>
      <c r="BQ367" s="246">
        <f>VLOOKUP(BT367,[2]תחזיות!$B$4:$E$1000,2)</f>
        <v>4.3867880000000026E-2</v>
      </c>
      <c r="BR367" s="134">
        <f t="shared" si="317"/>
        <v>3.2389900000000024E-3</v>
      </c>
      <c r="BS367" s="3">
        <f t="shared" si="359"/>
        <v>9556</v>
      </c>
      <c r="BT367" s="237">
        <v>315</v>
      </c>
      <c r="BU367" s="238">
        <f t="shared" si="360"/>
        <v>0</v>
      </c>
      <c r="BV367" s="238">
        <f t="shared" si="361"/>
        <v>0</v>
      </c>
      <c r="BW367" s="238">
        <f t="shared" si="318"/>
        <v>0</v>
      </c>
      <c r="BX367" s="238">
        <f t="shared" si="319"/>
        <v>0</v>
      </c>
      <c r="BY367" s="239">
        <f t="shared" si="362"/>
        <v>270766.58881793288</v>
      </c>
      <c r="CA367" s="246">
        <f>VLOOKUP(CD367,[2]תחזיות!$B$4:$E$1000,4)</f>
        <v>5.7905601600000037E-2</v>
      </c>
      <c r="CB367" s="134">
        <f t="shared" si="320"/>
        <v>4.4088001333333366E-3</v>
      </c>
      <c r="CC367" s="3">
        <f t="shared" si="363"/>
        <v>9556</v>
      </c>
      <c r="CD367" s="237">
        <v>315</v>
      </c>
      <c r="CE367" s="238">
        <f t="shared" si="364"/>
        <v>0</v>
      </c>
      <c r="CF367" s="238">
        <f t="shared" si="365"/>
        <v>0</v>
      </c>
      <c r="CG367" s="238">
        <f t="shared" si="321"/>
        <v>0</v>
      </c>
      <c r="CH367" s="238">
        <f t="shared" si="322"/>
        <v>0</v>
      </c>
      <c r="CI367" s="239">
        <f t="shared" si="366"/>
        <v>290809.78716721246</v>
      </c>
      <c r="CJ367" s="1"/>
      <c r="CK367" s="246">
        <f>VLOOKUP(CN367,[2]תחזיות!$B$4:$E$1000,3)</f>
        <v>3.8145982608695679E-2</v>
      </c>
      <c r="CL367" s="134">
        <f t="shared" si="323"/>
        <v>2.7621652173913068E-3</v>
      </c>
      <c r="CM367" s="3">
        <f t="shared" si="367"/>
        <v>9556</v>
      </c>
      <c r="CN367" s="237">
        <v>315</v>
      </c>
      <c r="CO367" s="238">
        <f t="shared" si="368"/>
        <v>0</v>
      </c>
      <c r="CP367" s="238">
        <f t="shared" si="383"/>
        <v>0</v>
      </c>
      <c r="CQ367" s="238">
        <f t="shared" si="324"/>
        <v>0</v>
      </c>
      <c r="CR367" s="238">
        <f t="shared" si="325"/>
        <v>0</v>
      </c>
      <c r="CS367" s="239">
        <f t="shared" si="369"/>
        <v>263979.45736549201</v>
      </c>
      <c r="CT367" s="1"/>
      <c r="CU367" s="237">
        <v>315</v>
      </c>
      <c r="CV367" s="238">
        <f t="shared" si="391"/>
        <v>-2.6302025074245882E-10</v>
      </c>
      <c r="CW367" s="238">
        <f t="shared" si="391"/>
        <v>-6.5890453685409621E-14</v>
      </c>
      <c r="CX367" s="238">
        <f t="shared" si="391"/>
        <v>5.4791677425831263E-13</v>
      </c>
      <c r="CY367" s="238">
        <f t="shared" si="391"/>
        <v>-6.1380722794372234E-13</v>
      </c>
      <c r="CZ367" s="238">
        <f t="shared" si="391"/>
        <v>921348.46831176477</v>
      </c>
      <c r="DB367" s="237">
        <v>315</v>
      </c>
      <c r="DC367" s="238">
        <f t="shared" si="392"/>
        <v>-2.7282562722159907E-10</v>
      </c>
      <c r="DD367" s="238">
        <f t="shared" si="392"/>
        <v>0</v>
      </c>
      <c r="DE367" s="238">
        <f t="shared" si="392"/>
        <v>6.2901464053868515E-13</v>
      </c>
      <c r="DF367" s="238">
        <f t="shared" si="392"/>
        <v>-6.2901464053868515E-13</v>
      </c>
      <c r="DG367" s="238">
        <f t="shared" si="392"/>
        <v>944233.29773330991</v>
      </c>
      <c r="DH367" s="247"/>
      <c r="DI367" s="237">
        <v>315</v>
      </c>
      <c r="DJ367" s="238">
        <f t="shared" si="393"/>
        <v>-2.7282562722159907E-10</v>
      </c>
      <c r="DK367" s="238">
        <f t="shared" si="393"/>
        <v>0</v>
      </c>
      <c r="DL367" s="238">
        <f t="shared" si="393"/>
        <v>6.2901464053868515E-13</v>
      </c>
      <c r="DM367" s="238">
        <f t="shared" si="393"/>
        <v>-6.2901464053868515E-13</v>
      </c>
      <c r="DN367" s="238">
        <f t="shared" si="393"/>
        <v>914209.03264594742</v>
      </c>
      <c r="DP367" s="3">
        <f t="shared" si="370"/>
        <v>9556</v>
      </c>
      <c r="DQ367" s="237">
        <v>315</v>
      </c>
      <c r="DR367" s="238">
        <f t="shared" si="371"/>
        <v>0</v>
      </c>
      <c r="DS367" s="238">
        <f t="shared" si="372"/>
        <v>0</v>
      </c>
      <c r="DT367" s="238">
        <f t="shared" si="326"/>
        <v>0</v>
      </c>
      <c r="DU367" s="238">
        <f t="shared" si="373"/>
        <v>0</v>
      </c>
      <c r="DV367" s="239">
        <f t="shared" si="384"/>
        <v>0</v>
      </c>
      <c r="DX367" s="241">
        <f t="shared" si="396"/>
        <v>6.0299999999999999E-2</v>
      </c>
      <c r="DY367" s="241">
        <f t="shared" si="374"/>
        <v>5.025E-3</v>
      </c>
      <c r="DZ367" s="237">
        <v>315</v>
      </c>
      <c r="EA367" s="242">
        <f t="shared" si="385"/>
        <v>0</v>
      </c>
      <c r="EB367" s="242">
        <f t="shared" si="386"/>
        <v>0</v>
      </c>
      <c r="EC367" s="242">
        <f t="shared" si="327"/>
        <v>0</v>
      </c>
      <c r="ED367" s="242">
        <f t="shared" si="337"/>
        <v>0</v>
      </c>
      <c r="EE367" s="243">
        <f t="shared" si="375"/>
        <v>0</v>
      </c>
      <c r="EF367" s="248"/>
      <c r="EG367" s="241">
        <f t="shared" si="397"/>
        <v>6.4599999999999991E-2</v>
      </c>
      <c r="EH367" s="241">
        <f t="shared" si="376"/>
        <v>5.3833333333333329E-3</v>
      </c>
      <c r="EI367" s="237">
        <v>315</v>
      </c>
      <c r="EJ367" s="242">
        <f t="shared" si="387"/>
        <v>0</v>
      </c>
      <c r="EK367" s="242">
        <f t="shared" si="388"/>
        <v>0</v>
      </c>
      <c r="EL367" s="242">
        <f t="shared" si="328"/>
        <v>0</v>
      </c>
      <c r="EM367" s="242">
        <f t="shared" si="338"/>
        <v>0</v>
      </c>
      <c r="EN367" s="243">
        <f t="shared" si="377"/>
        <v>0</v>
      </c>
      <c r="EO367" s="248"/>
      <c r="EP367" s="241">
        <f t="shared" si="398"/>
        <v>3.4599999999999999E-2</v>
      </c>
      <c r="EQ367" s="241">
        <f t="shared" si="378"/>
        <v>2.8833333333333332E-3</v>
      </c>
      <c r="ER367" s="237">
        <v>315</v>
      </c>
      <c r="ES367" s="242">
        <f t="shared" si="389"/>
        <v>0</v>
      </c>
      <c r="ET367" s="242">
        <f t="shared" si="390"/>
        <v>0</v>
      </c>
      <c r="EU367" s="242">
        <f t="shared" si="329"/>
        <v>0</v>
      </c>
      <c r="EV367" s="242">
        <f t="shared" si="339"/>
        <v>0</v>
      </c>
      <c r="EW367" s="243">
        <f t="shared" si="379"/>
        <v>0</v>
      </c>
    </row>
    <row r="368" spans="1:153" ht="14.25" customHeight="1" thickBot="1" x14ac:dyDescent="0.25">
      <c r="A368" s="3">
        <f t="shared" si="340"/>
        <v>9584</v>
      </c>
      <c r="B368" s="237">
        <v>316</v>
      </c>
      <c r="C368" s="238">
        <f t="shared" si="341"/>
        <v>-2.7345464186213774E-10</v>
      </c>
      <c r="D368" s="238">
        <f t="shared" si="302"/>
        <v>0</v>
      </c>
      <c r="E368" s="238">
        <f t="shared" si="303"/>
        <v>6.3046486873770488E-13</v>
      </c>
      <c r="F368" s="238">
        <f t="shared" si="304"/>
        <v>-6.3046486873770488E-13</v>
      </c>
      <c r="G368" s="239">
        <f t="shared" si="342"/>
        <v>603887.43406298594</v>
      </c>
      <c r="I368" s="240">
        <f>VLOOKUP(K368,[2]תחזיות!$B$4:$H$1000,5)</f>
        <v>1.299881600000018E-2</v>
      </c>
      <c r="J368" s="134">
        <f t="shared" si="305"/>
        <v>1.0832346666666817E-3</v>
      </c>
      <c r="K368" s="237">
        <v>316</v>
      </c>
      <c r="L368" s="242">
        <f t="shared" si="343"/>
        <v>9.89718371716268E-12</v>
      </c>
      <c r="M368" s="242">
        <f t="shared" si="330"/>
        <v>-6.5961828509044044E-14</v>
      </c>
      <c r="N368" s="242">
        <f t="shared" si="306"/>
        <v>-8.1311627329643566E-14</v>
      </c>
      <c r="O368" s="242">
        <f t="shared" si="307"/>
        <v>1.5349798820599519E-14</v>
      </c>
      <c r="P368" s="243">
        <f t="shared" si="344"/>
        <v>46694.445430845924</v>
      </c>
      <c r="Q368" s="244"/>
      <c r="R368" s="240">
        <f>VLOOKUP(T368,[2]תחזיות!$B$4:$H$1000,7)</f>
        <v>2.2097987200000307E-2</v>
      </c>
      <c r="S368" s="134">
        <f t="shared" si="308"/>
        <v>1.841498933333359E-3</v>
      </c>
      <c r="T368" s="237">
        <v>316</v>
      </c>
      <c r="U368" s="242">
        <f t="shared" si="345"/>
        <v>0</v>
      </c>
      <c r="V368" s="242">
        <f t="shared" si="331"/>
        <v>0</v>
      </c>
      <c r="W368" s="242">
        <f t="shared" si="309"/>
        <v>0</v>
      </c>
      <c r="X368" s="242">
        <f t="shared" si="332"/>
        <v>0</v>
      </c>
      <c r="Y368" s="243">
        <f t="shared" si="346"/>
        <v>49536.076503111522</v>
      </c>
      <c r="Z368" s="245"/>
      <c r="AA368" s="240">
        <f>VLOOKUP(AC368,[2]תחזיות!$B$4:$H$1000,6)</f>
        <v>1.1817105454545618E-2</v>
      </c>
      <c r="AB368" s="134">
        <f t="shared" si="310"/>
        <v>9.8475878787880155E-4</v>
      </c>
      <c r="AC368" s="237">
        <v>316</v>
      </c>
      <c r="AD368" s="242">
        <f t="shared" si="347"/>
        <v>0</v>
      </c>
      <c r="AE368" s="242">
        <f t="shared" si="333"/>
        <v>0</v>
      </c>
      <c r="AF368" s="242">
        <f t="shared" si="311"/>
        <v>0</v>
      </c>
      <c r="AG368" s="242">
        <f t="shared" si="334"/>
        <v>0</v>
      </c>
      <c r="AH368" s="243">
        <f t="shared" si="348"/>
        <v>46342.141217469514</v>
      </c>
      <c r="AI368" s="245"/>
      <c r="AJ368" s="241">
        <f t="shared" si="394"/>
        <v>5.2720000000000003E-2</v>
      </c>
      <c r="AK368" s="241">
        <f t="shared" si="349"/>
        <v>4.3933333333333333E-3</v>
      </c>
      <c r="AL368" s="240">
        <f>VLOOKUP(AN368,[2]תחזיות!$B$4:$H$1000,5)</f>
        <v>1.299881600000018E-2</v>
      </c>
      <c r="AM368" s="134">
        <f t="shared" si="335"/>
        <v>1.0832346666666817E-3</v>
      </c>
      <c r="AN368" s="237">
        <v>316</v>
      </c>
      <c r="AO368" s="242">
        <f t="shared" si="350"/>
        <v>0</v>
      </c>
      <c r="AP368" s="242">
        <f t="shared" si="380"/>
        <v>0</v>
      </c>
      <c r="AQ368" s="242">
        <f t="shared" si="312"/>
        <v>0</v>
      </c>
      <c r="AR368" s="242">
        <f t="shared" si="351"/>
        <v>0</v>
      </c>
      <c r="AS368" s="243">
        <f t="shared" si="352"/>
        <v>0</v>
      </c>
      <c r="AT368" s="244"/>
      <c r="AU368" s="241">
        <f t="shared" si="395"/>
        <v>5.7620000000000005E-2</v>
      </c>
      <c r="AV368" s="241">
        <f t="shared" si="353"/>
        <v>4.8016666666666668E-3</v>
      </c>
      <c r="AW368" s="240">
        <f>VLOOKUP(AY368,[2]תחזיות!$B$4:$H$1000,7)</f>
        <v>2.2097987200000307E-2</v>
      </c>
      <c r="AX368" s="134">
        <f t="shared" si="313"/>
        <v>1.841498933333359E-3</v>
      </c>
      <c r="AY368" s="237">
        <v>316</v>
      </c>
      <c r="AZ368" s="242">
        <f t="shared" si="354"/>
        <v>0</v>
      </c>
      <c r="BA368" s="242">
        <f t="shared" si="381"/>
        <v>0</v>
      </c>
      <c r="BB368" s="242">
        <f t="shared" si="314"/>
        <v>0</v>
      </c>
      <c r="BC368" s="242">
        <f t="shared" si="355"/>
        <v>0</v>
      </c>
      <c r="BD368" s="243">
        <f t="shared" si="356"/>
        <v>0</v>
      </c>
      <c r="BE368" s="245"/>
      <c r="BF368" s="245"/>
      <c r="BG368" s="245"/>
      <c r="BH368" s="240">
        <f>VLOOKUP(BJ368,[2]תחזיות!$B$4:$H$1000,6)</f>
        <v>1.1817105454545618E-2</v>
      </c>
      <c r="BI368" s="134">
        <f t="shared" si="315"/>
        <v>9.8475878787880155E-4</v>
      </c>
      <c r="BJ368" s="237">
        <v>316</v>
      </c>
      <c r="BK368" s="242">
        <f t="shared" si="357"/>
        <v>0</v>
      </c>
      <c r="BL368" s="242">
        <f t="shared" si="382"/>
        <v>0</v>
      </c>
      <c r="BM368" s="242">
        <f t="shared" si="316"/>
        <v>0</v>
      </c>
      <c r="BN368" s="242">
        <f t="shared" si="336"/>
        <v>0</v>
      </c>
      <c r="BO368" s="243">
        <f t="shared" si="358"/>
        <v>0</v>
      </c>
      <c r="BP368" s="245"/>
      <c r="BQ368" s="246">
        <f>VLOOKUP(BT368,[2]תחזיות!$B$4:$E$1000,2)</f>
        <v>4.3896180000000028E-2</v>
      </c>
      <c r="BR368" s="134">
        <f t="shared" si="317"/>
        <v>3.241348333333336E-3</v>
      </c>
      <c r="BS368" s="3">
        <f t="shared" si="359"/>
        <v>9584</v>
      </c>
      <c r="BT368" s="237">
        <v>316</v>
      </c>
      <c r="BU368" s="238">
        <f t="shared" si="360"/>
        <v>0</v>
      </c>
      <c r="BV368" s="238">
        <f t="shared" si="361"/>
        <v>0</v>
      </c>
      <c r="BW368" s="238">
        <f t="shared" si="318"/>
        <v>0</v>
      </c>
      <c r="BX368" s="238">
        <f t="shared" si="319"/>
        <v>0</v>
      </c>
      <c r="BY368" s="239">
        <f t="shared" si="362"/>
        <v>270766.58881793288</v>
      </c>
      <c r="CA368" s="246">
        <f>VLOOKUP(CD368,[2]תחזיות!$B$4:$E$1000,4)</f>
        <v>5.7942957600000039E-2</v>
      </c>
      <c r="CB368" s="134">
        <f t="shared" si="320"/>
        <v>4.4119131333333365E-3</v>
      </c>
      <c r="CC368" s="3">
        <f t="shared" si="363"/>
        <v>9584</v>
      </c>
      <c r="CD368" s="237">
        <v>316</v>
      </c>
      <c r="CE368" s="238">
        <f t="shared" si="364"/>
        <v>0</v>
      </c>
      <c r="CF368" s="238">
        <f t="shared" si="365"/>
        <v>0</v>
      </c>
      <c r="CG368" s="238">
        <f t="shared" si="321"/>
        <v>0</v>
      </c>
      <c r="CH368" s="238">
        <f t="shared" si="322"/>
        <v>0</v>
      </c>
      <c r="CI368" s="239">
        <f t="shared" si="366"/>
        <v>290809.78716721246</v>
      </c>
      <c r="CJ368" s="1"/>
      <c r="CK368" s="246">
        <f>VLOOKUP(CN368,[2]תחזיות!$B$4:$E$1000,3)</f>
        <v>3.8170591304347856E-2</v>
      </c>
      <c r="CL368" s="134">
        <f t="shared" si="323"/>
        <v>2.7642159420289882E-3</v>
      </c>
      <c r="CM368" s="3">
        <f t="shared" si="367"/>
        <v>9584</v>
      </c>
      <c r="CN368" s="237">
        <v>316</v>
      </c>
      <c r="CO368" s="238">
        <f t="shared" si="368"/>
        <v>0</v>
      </c>
      <c r="CP368" s="238">
        <f t="shared" si="383"/>
        <v>0</v>
      </c>
      <c r="CQ368" s="238">
        <f t="shared" si="324"/>
        <v>0</v>
      </c>
      <c r="CR368" s="238">
        <f t="shared" si="325"/>
        <v>0</v>
      </c>
      <c r="CS368" s="239">
        <f t="shared" si="369"/>
        <v>263979.45736549201</v>
      </c>
      <c r="CT368" s="1"/>
      <c r="CU368" s="237">
        <v>316</v>
      </c>
      <c r="CV368" s="238">
        <f t="shared" si="391"/>
        <v>-2.6355745814497507E-10</v>
      </c>
      <c r="CW368" s="238">
        <f t="shared" si="391"/>
        <v>-6.5961828509044044E-14</v>
      </c>
      <c r="CX368" s="238">
        <f t="shared" si="391"/>
        <v>5.4915324140806134E-13</v>
      </c>
      <c r="CY368" s="238">
        <f t="shared" si="391"/>
        <v>-6.1511506991710539E-13</v>
      </c>
      <c r="CZ368" s="238">
        <f t="shared" si="391"/>
        <v>921348.46831176477</v>
      </c>
      <c r="DB368" s="237">
        <v>316</v>
      </c>
      <c r="DC368" s="238">
        <f t="shared" si="392"/>
        <v>-2.7345464186213774E-10</v>
      </c>
      <c r="DD368" s="238">
        <f t="shared" si="392"/>
        <v>0</v>
      </c>
      <c r="DE368" s="238">
        <f t="shared" si="392"/>
        <v>6.3046486873770488E-13</v>
      </c>
      <c r="DF368" s="238">
        <f t="shared" si="392"/>
        <v>-6.3046486873770488E-13</v>
      </c>
      <c r="DG368" s="238">
        <f t="shared" si="392"/>
        <v>944233.29773330991</v>
      </c>
      <c r="DH368" s="247"/>
      <c r="DI368" s="237">
        <v>316</v>
      </c>
      <c r="DJ368" s="238">
        <f t="shared" si="393"/>
        <v>-2.7345464186213774E-10</v>
      </c>
      <c r="DK368" s="238">
        <f t="shared" si="393"/>
        <v>0</v>
      </c>
      <c r="DL368" s="238">
        <f t="shared" si="393"/>
        <v>6.3046486873770488E-13</v>
      </c>
      <c r="DM368" s="238">
        <f t="shared" si="393"/>
        <v>-6.3046486873770488E-13</v>
      </c>
      <c r="DN368" s="238">
        <f t="shared" si="393"/>
        <v>914209.03264594742</v>
      </c>
      <c r="DP368" s="3">
        <f t="shared" si="370"/>
        <v>9584</v>
      </c>
      <c r="DQ368" s="237">
        <v>316</v>
      </c>
      <c r="DR368" s="238">
        <f t="shared" si="371"/>
        <v>0</v>
      </c>
      <c r="DS368" s="238">
        <f t="shared" si="372"/>
        <v>0</v>
      </c>
      <c r="DT368" s="238">
        <f t="shared" si="326"/>
        <v>0</v>
      </c>
      <c r="DU368" s="238">
        <f t="shared" si="373"/>
        <v>0</v>
      </c>
      <c r="DV368" s="239">
        <f t="shared" si="384"/>
        <v>0</v>
      </c>
      <c r="DX368" s="241">
        <f t="shared" si="396"/>
        <v>6.0299999999999999E-2</v>
      </c>
      <c r="DY368" s="241">
        <f t="shared" si="374"/>
        <v>5.025E-3</v>
      </c>
      <c r="DZ368" s="237">
        <v>316</v>
      </c>
      <c r="EA368" s="242">
        <f t="shared" si="385"/>
        <v>0</v>
      </c>
      <c r="EB368" s="242">
        <f t="shared" si="386"/>
        <v>0</v>
      </c>
      <c r="EC368" s="242">
        <f t="shared" si="327"/>
        <v>0</v>
      </c>
      <c r="ED368" s="242">
        <f t="shared" si="337"/>
        <v>0</v>
      </c>
      <c r="EE368" s="243">
        <f t="shared" si="375"/>
        <v>0</v>
      </c>
      <c r="EF368" s="248"/>
      <c r="EG368" s="241">
        <f t="shared" si="397"/>
        <v>6.4599999999999991E-2</v>
      </c>
      <c r="EH368" s="241">
        <f t="shared" si="376"/>
        <v>5.3833333333333329E-3</v>
      </c>
      <c r="EI368" s="237">
        <v>316</v>
      </c>
      <c r="EJ368" s="242">
        <f t="shared" si="387"/>
        <v>0</v>
      </c>
      <c r="EK368" s="242">
        <f t="shared" si="388"/>
        <v>0</v>
      </c>
      <c r="EL368" s="242">
        <f t="shared" si="328"/>
        <v>0</v>
      </c>
      <c r="EM368" s="242">
        <f t="shared" si="338"/>
        <v>0</v>
      </c>
      <c r="EN368" s="243">
        <f t="shared" si="377"/>
        <v>0</v>
      </c>
      <c r="EO368" s="248"/>
      <c r="EP368" s="241">
        <f t="shared" si="398"/>
        <v>3.4599999999999999E-2</v>
      </c>
      <c r="EQ368" s="241">
        <f t="shared" si="378"/>
        <v>2.8833333333333332E-3</v>
      </c>
      <c r="ER368" s="237">
        <v>316</v>
      </c>
      <c r="ES368" s="242">
        <f t="shared" si="389"/>
        <v>0</v>
      </c>
      <c r="ET368" s="242">
        <f t="shared" si="390"/>
        <v>0</v>
      </c>
      <c r="EU368" s="242">
        <f t="shared" si="329"/>
        <v>0</v>
      </c>
      <c r="EV368" s="242">
        <f t="shared" si="339"/>
        <v>0</v>
      </c>
      <c r="EW368" s="243">
        <f t="shared" si="379"/>
        <v>0</v>
      </c>
    </row>
    <row r="369" spans="1:153" ht="14.25" customHeight="1" thickBot="1" x14ac:dyDescent="0.25">
      <c r="A369" s="3">
        <f t="shared" si="340"/>
        <v>9615</v>
      </c>
      <c r="B369" s="237">
        <v>317</v>
      </c>
      <c r="C369" s="238">
        <f t="shared" si="341"/>
        <v>-2.7408510673087542E-10</v>
      </c>
      <c r="D369" s="238">
        <f t="shared" si="302"/>
        <v>0</v>
      </c>
      <c r="E369" s="238">
        <f t="shared" si="303"/>
        <v>6.3191844051840569E-13</v>
      </c>
      <c r="F369" s="238">
        <f t="shared" si="304"/>
        <v>-6.3191844051840569E-13</v>
      </c>
      <c r="G369" s="239">
        <f t="shared" si="342"/>
        <v>603887.43406298594</v>
      </c>
      <c r="I369" s="240">
        <f>VLOOKUP(K369,[2]תחזיות!$B$4:$H$1000,5)</f>
        <v>1.2998834500000181E-2</v>
      </c>
      <c r="J369" s="134">
        <f t="shared" si="305"/>
        <v>1.0832362083333484E-3</v>
      </c>
      <c r="K369" s="237">
        <v>317</v>
      </c>
      <c r="L369" s="242">
        <f t="shared" si="343"/>
        <v>9.9893044119541638E-12</v>
      </c>
      <c r="M369" s="242">
        <f t="shared" si="330"/>
        <v>-6.6033280750052925E-14</v>
      </c>
      <c r="N369" s="242">
        <f t="shared" si="306"/>
        <v>-8.1525951944518861E-14</v>
      </c>
      <c r="O369" s="242">
        <f t="shared" si="307"/>
        <v>1.549267119446594E-14</v>
      </c>
      <c r="P369" s="243">
        <f t="shared" si="344"/>
        <v>46694.445430845924</v>
      </c>
      <c r="Q369" s="244"/>
      <c r="R369" s="240">
        <f>VLOOKUP(T369,[2]תחזיות!$B$4:$H$1000,7)</f>
        <v>2.2098018650000308E-2</v>
      </c>
      <c r="S369" s="134">
        <f t="shared" si="308"/>
        <v>1.8415015541666923E-3</v>
      </c>
      <c r="T369" s="237">
        <v>317</v>
      </c>
      <c r="U369" s="242">
        <f t="shared" si="345"/>
        <v>0</v>
      </c>
      <c r="V369" s="242">
        <f t="shared" si="331"/>
        <v>0</v>
      </c>
      <c r="W369" s="242">
        <f t="shared" si="309"/>
        <v>0</v>
      </c>
      <c r="X369" s="242">
        <f t="shared" si="332"/>
        <v>0</v>
      </c>
      <c r="Y369" s="243">
        <f t="shared" si="346"/>
        <v>49536.076503111522</v>
      </c>
      <c r="Z369" s="245"/>
      <c r="AA369" s="240">
        <f>VLOOKUP(AC369,[2]תחזיות!$B$4:$H$1000,6)</f>
        <v>1.1817122272727435E-2</v>
      </c>
      <c r="AB369" s="134">
        <f t="shared" si="310"/>
        <v>9.8476018939395288E-4</v>
      </c>
      <c r="AC369" s="237">
        <v>317</v>
      </c>
      <c r="AD369" s="242">
        <f t="shared" si="347"/>
        <v>0</v>
      </c>
      <c r="AE369" s="242">
        <f t="shared" si="333"/>
        <v>0</v>
      </c>
      <c r="AF369" s="242">
        <f t="shared" si="311"/>
        <v>0</v>
      </c>
      <c r="AG369" s="242">
        <f t="shared" si="334"/>
        <v>0</v>
      </c>
      <c r="AH369" s="243">
        <f t="shared" si="348"/>
        <v>46342.141217469514</v>
      </c>
      <c r="AI369" s="245"/>
      <c r="AJ369" s="241">
        <f t="shared" si="394"/>
        <v>5.2720000000000003E-2</v>
      </c>
      <c r="AK369" s="241">
        <f t="shared" si="349"/>
        <v>4.3933333333333333E-3</v>
      </c>
      <c r="AL369" s="240">
        <f>VLOOKUP(AN369,[2]תחזיות!$B$4:$H$1000,5)</f>
        <v>1.2998834500000181E-2</v>
      </c>
      <c r="AM369" s="134">
        <f t="shared" si="335"/>
        <v>1.0832362083333484E-3</v>
      </c>
      <c r="AN369" s="237">
        <v>317</v>
      </c>
      <c r="AO369" s="242">
        <f t="shared" si="350"/>
        <v>0</v>
      </c>
      <c r="AP369" s="242">
        <f t="shared" si="380"/>
        <v>0</v>
      </c>
      <c r="AQ369" s="242">
        <f t="shared" si="312"/>
        <v>0</v>
      </c>
      <c r="AR369" s="242">
        <f t="shared" si="351"/>
        <v>0</v>
      </c>
      <c r="AS369" s="243">
        <f t="shared" si="352"/>
        <v>0</v>
      </c>
      <c r="AT369" s="244"/>
      <c r="AU369" s="241">
        <f t="shared" si="395"/>
        <v>5.7620000000000005E-2</v>
      </c>
      <c r="AV369" s="241">
        <f t="shared" si="353"/>
        <v>4.8016666666666668E-3</v>
      </c>
      <c r="AW369" s="240">
        <f>VLOOKUP(AY369,[2]תחזיות!$B$4:$H$1000,7)</f>
        <v>2.2098018650000308E-2</v>
      </c>
      <c r="AX369" s="134">
        <f t="shared" si="313"/>
        <v>1.8415015541666923E-3</v>
      </c>
      <c r="AY369" s="237">
        <v>317</v>
      </c>
      <c r="AZ369" s="242">
        <f t="shared" si="354"/>
        <v>0</v>
      </c>
      <c r="BA369" s="242">
        <f t="shared" si="381"/>
        <v>0</v>
      </c>
      <c r="BB369" s="242">
        <f t="shared" si="314"/>
        <v>0</v>
      </c>
      <c r="BC369" s="242">
        <f t="shared" si="355"/>
        <v>0</v>
      </c>
      <c r="BD369" s="243">
        <f t="shared" si="356"/>
        <v>0</v>
      </c>
      <c r="BE369" s="245"/>
      <c r="BF369" s="245"/>
      <c r="BG369" s="245"/>
      <c r="BH369" s="240">
        <f>VLOOKUP(BJ369,[2]תחזיות!$B$4:$H$1000,6)</f>
        <v>1.1817122272727435E-2</v>
      </c>
      <c r="BI369" s="134">
        <f t="shared" si="315"/>
        <v>9.8476018939395288E-4</v>
      </c>
      <c r="BJ369" s="237">
        <v>317</v>
      </c>
      <c r="BK369" s="242">
        <f t="shared" si="357"/>
        <v>0</v>
      </c>
      <c r="BL369" s="242">
        <f t="shared" si="382"/>
        <v>0</v>
      </c>
      <c r="BM369" s="242">
        <f t="shared" si="316"/>
        <v>0</v>
      </c>
      <c r="BN369" s="242">
        <f t="shared" si="336"/>
        <v>0</v>
      </c>
      <c r="BO369" s="243">
        <f t="shared" si="358"/>
        <v>0</v>
      </c>
      <c r="BP369" s="245"/>
      <c r="BQ369" s="246">
        <f>VLOOKUP(BT369,[2]תחזיות!$B$4:$E$1000,2)</f>
        <v>4.392448000000003E-2</v>
      </c>
      <c r="BR369" s="134">
        <f t="shared" si="317"/>
        <v>3.2437066666666692E-3</v>
      </c>
      <c r="BS369" s="3">
        <f t="shared" si="359"/>
        <v>9615</v>
      </c>
      <c r="BT369" s="237">
        <v>317</v>
      </c>
      <c r="BU369" s="238">
        <f t="shared" si="360"/>
        <v>0</v>
      </c>
      <c r="BV369" s="238">
        <f t="shared" si="361"/>
        <v>0</v>
      </c>
      <c r="BW369" s="238">
        <f t="shared" si="318"/>
        <v>0</v>
      </c>
      <c r="BX369" s="238">
        <f t="shared" si="319"/>
        <v>0</v>
      </c>
      <c r="BY369" s="239">
        <f t="shared" si="362"/>
        <v>270766.58881793288</v>
      </c>
      <c r="CA369" s="246">
        <f>VLOOKUP(CD369,[2]תחזיות!$B$4:$E$1000,4)</f>
        <v>5.7980313600000041E-2</v>
      </c>
      <c r="CB369" s="134">
        <f t="shared" si="320"/>
        <v>4.4150261333333373E-3</v>
      </c>
      <c r="CC369" s="3">
        <f t="shared" si="363"/>
        <v>9615</v>
      </c>
      <c r="CD369" s="237">
        <v>317</v>
      </c>
      <c r="CE369" s="238">
        <f t="shared" si="364"/>
        <v>0</v>
      </c>
      <c r="CF369" s="238">
        <f t="shared" si="365"/>
        <v>0</v>
      </c>
      <c r="CG369" s="238">
        <f t="shared" si="321"/>
        <v>0</v>
      </c>
      <c r="CH369" s="238">
        <f t="shared" si="322"/>
        <v>0</v>
      </c>
      <c r="CI369" s="239">
        <f t="shared" si="366"/>
        <v>290809.78716721246</v>
      </c>
      <c r="CJ369" s="1"/>
      <c r="CK369" s="246">
        <f>VLOOKUP(CN369,[2]תחזיות!$B$4:$E$1000,3)</f>
        <v>3.8195200000000026E-2</v>
      </c>
      <c r="CL369" s="134">
        <f t="shared" si="323"/>
        <v>2.7662666666666692E-3</v>
      </c>
      <c r="CM369" s="3">
        <f t="shared" si="367"/>
        <v>9615</v>
      </c>
      <c r="CN369" s="237">
        <v>317</v>
      </c>
      <c r="CO369" s="238">
        <f t="shared" si="368"/>
        <v>0</v>
      </c>
      <c r="CP369" s="238">
        <f t="shared" si="383"/>
        <v>0</v>
      </c>
      <c r="CQ369" s="238">
        <f t="shared" si="324"/>
        <v>0</v>
      </c>
      <c r="CR369" s="238">
        <f t="shared" si="325"/>
        <v>0</v>
      </c>
      <c r="CS369" s="239">
        <f t="shared" si="369"/>
        <v>263979.45736549201</v>
      </c>
      <c r="CT369" s="1"/>
      <c r="CU369" s="237">
        <v>317</v>
      </c>
      <c r="CV369" s="238">
        <f t="shared" si="391"/>
        <v>-2.6409580231892129E-10</v>
      </c>
      <c r="CW369" s="238">
        <f t="shared" si="391"/>
        <v>-6.6033280750052925E-14</v>
      </c>
      <c r="CX369" s="238">
        <f t="shared" si="391"/>
        <v>5.5039248857388679E-13</v>
      </c>
      <c r="CY369" s="238">
        <f t="shared" si="391"/>
        <v>-6.1642576932393976E-13</v>
      </c>
      <c r="CZ369" s="238">
        <f t="shared" si="391"/>
        <v>921348.46831176477</v>
      </c>
      <c r="DB369" s="237">
        <v>317</v>
      </c>
      <c r="DC369" s="238">
        <f t="shared" si="392"/>
        <v>-2.7408510673087542E-10</v>
      </c>
      <c r="DD369" s="238">
        <f t="shared" si="392"/>
        <v>0</v>
      </c>
      <c r="DE369" s="238">
        <f t="shared" si="392"/>
        <v>6.3191844051840569E-13</v>
      </c>
      <c r="DF369" s="238">
        <f t="shared" si="392"/>
        <v>-6.3191844051840569E-13</v>
      </c>
      <c r="DG369" s="238">
        <f t="shared" si="392"/>
        <v>944233.29773330991</v>
      </c>
      <c r="DH369" s="247"/>
      <c r="DI369" s="237">
        <v>317</v>
      </c>
      <c r="DJ369" s="238">
        <f t="shared" si="393"/>
        <v>-2.7408510673087542E-10</v>
      </c>
      <c r="DK369" s="238">
        <f t="shared" si="393"/>
        <v>0</v>
      </c>
      <c r="DL369" s="238">
        <f t="shared" si="393"/>
        <v>6.3191844051840569E-13</v>
      </c>
      <c r="DM369" s="238">
        <f t="shared" si="393"/>
        <v>-6.3191844051840569E-13</v>
      </c>
      <c r="DN369" s="238">
        <f t="shared" si="393"/>
        <v>914209.03264594742</v>
      </c>
      <c r="DP369" s="3">
        <f t="shared" si="370"/>
        <v>9615</v>
      </c>
      <c r="DQ369" s="237">
        <v>317</v>
      </c>
      <c r="DR369" s="238">
        <f t="shared" si="371"/>
        <v>0</v>
      </c>
      <c r="DS369" s="238">
        <f t="shared" si="372"/>
        <v>0</v>
      </c>
      <c r="DT369" s="238">
        <f t="shared" si="326"/>
        <v>0</v>
      </c>
      <c r="DU369" s="238">
        <f t="shared" si="373"/>
        <v>0</v>
      </c>
      <c r="DV369" s="239">
        <f t="shared" si="384"/>
        <v>0</v>
      </c>
      <c r="DX369" s="241">
        <f t="shared" si="396"/>
        <v>6.0299999999999999E-2</v>
      </c>
      <c r="DY369" s="241">
        <f t="shared" si="374"/>
        <v>5.025E-3</v>
      </c>
      <c r="DZ369" s="237">
        <v>317</v>
      </c>
      <c r="EA369" s="242">
        <f t="shared" si="385"/>
        <v>0</v>
      </c>
      <c r="EB369" s="242">
        <f t="shared" si="386"/>
        <v>0</v>
      </c>
      <c r="EC369" s="242">
        <f t="shared" si="327"/>
        <v>0</v>
      </c>
      <c r="ED369" s="242">
        <f t="shared" si="337"/>
        <v>0</v>
      </c>
      <c r="EE369" s="243">
        <f t="shared" si="375"/>
        <v>0</v>
      </c>
      <c r="EF369" s="248"/>
      <c r="EG369" s="241">
        <f t="shared" si="397"/>
        <v>6.4599999999999991E-2</v>
      </c>
      <c r="EH369" s="241">
        <f t="shared" si="376"/>
        <v>5.3833333333333329E-3</v>
      </c>
      <c r="EI369" s="237">
        <v>317</v>
      </c>
      <c r="EJ369" s="242">
        <f t="shared" si="387"/>
        <v>0</v>
      </c>
      <c r="EK369" s="242">
        <f t="shared" si="388"/>
        <v>0</v>
      </c>
      <c r="EL369" s="242">
        <f t="shared" si="328"/>
        <v>0</v>
      </c>
      <c r="EM369" s="242">
        <f t="shared" si="338"/>
        <v>0</v>
      </c>
      <c r="EN369" s="243">
        <f t="shared" si="377"/>
        <v>0</v>
      </c>
      <c r="EO369" s="248"/>
      <c r="EP369" s="241">
        <f t="shared" si="398"/>
        <v>3.4599999999999999E-2</v>
      </c>
      <c r="EQ369" s="241">
        <f t="shared" si="378"/>
        <v>2.8833333333333332E-3</v>
      </c>
      <c r="ER369" s="237">
        <v>317</v>
      </c>
      <c r="ES369" s="242">
        <f t="shared" si="389"/>
        <v>0</v>
      </c>
      <c r="ET369" s="242">
        <f t="shared" si="390"/>
        <v>0</v>
      </c>
      <c r="EU369" s="242">
        <f t="shared" si="329"/>
        <v>0</v>
      </c>
      <c r="EV369" s="242">
        <f t="shared" si="339"/>
        <v>0</v>
      </c>
      <c r="EW369" s="243">
        <f t="shared" si="379"/>
        <v>0</v>
      </c>
    </row>
    <row r="370" spans="1:153" ht="14.25" customHeight="1" thickBot="1" x14ac:dyDescent="0.25">
      <c r="A370" s="3">
        <f t="shared" si="340"/>
        <v>9645</v>
      </c>
      <c r="B370" s="237">
        <v>318</v>
      </c>
      <c r="C370" s="238">
        <f t="shared" si="341"/>
        <v>-2.7471702517139383E-10</v>
      </c>
      <c r="D370" s="238">
        <f t="shared" si="302"/>
        <v>0</v>
      </c>
      <c r="E370" s="238">
        <f t="shared" si="303"/>
        <v>6.3337536358960086E-13</v>
      </c>
      <c r="F370" s="238">
        <f t="shared" si="304"/>
        <v>-6.3337536358960086E-13</v>
      </c>
      <c r="G370" s="239">
        <f t="shared" si="342"/>
        <v>603887.43406298594</v>
      </c>
      <c r="I370" s="240">
        <f>VLOOKUP(K370,[2]תחזיות!$B$4:$H$1000,5)</f>
        <v>1.2998853000000182E-2</v>
      </c>
      <c r="J370" s="134">
        <f t="shared" si="305"/>
        <v>1.0832377500000151E-3</v>
      </c>
      <c r="K370" s="237">
        <v>318</v>
      </c>
      <c r="L370" s="242">
        <f t="shared" si="343"/>
        <v>1.0081739467522705E-11</v>
      </c>
      <c r="M370" s="242">
        <f t="shared" si="330"/>
        <v>-6.6104810492517729E-14</v>
      </c>
      <c r="N370" s="242">
        <f t="shared" si="306"/>
        <v>-8.1740841611129326E-14</v>
      </c>
      <c r="O370" s="242">
        <f t="shared" si="307"/>
        <v>1.5636031118611594E-14</v>
      </c>
      <c r="P370" s="243">
        <f t="shared" si="344"/>
        <v>46694.445430845924</v>
      </c>
      <c r="Q370" s="244"/>
      <c r="R370" s="240">
        <f>VLOOKUP(T370,[2]תחזיות!$B$4:$H$1000,7)</f>
        <v>2.2098050100000308E-2</v>
      </c>
      <c r="S370" s="134">
        <f t="shared" si="308"/>
        <v>1.8415041750000256E-3</v>
      </c>
      <c r="T370" s="237">
        <v>318</v>
      </c>
      <c r="U370" s="242">
        <f t="shared" si="345"/>
        <v>0</v>
      </c>
      <c r="V370" s="242">
        <f t="shared" si="331"/>
        <v>0</v>
      </c>
      <c r="W370" s="242">
        <f t="shared" si="309"/>
        <v>0</v>
      </c>
      <c r="X370" s="242">
        <f t="shared" si="332"/>
        <v>0</v>
      </c>
      <c r="Y370" s="243">
        <f t="shared" si="346"/>
        <v>49536.076503111522</v>
      </c>
      <c r="Z370" s="245"/>
      <c r="AA370" s="240">
        <f>VLOOKUP(AC370,[2]תחזיות!$B$4:$H$1000,6)</f>
        <v>1.1817139090909255E-2</v>
      </c>
      <c r="AB370" s="134">
        <f t="shared" si="310"/>
        <v>9.8476159090910465E-4</v>
      </c>
      <c r="AC370" s="237">
        <v>318</v>
      </c>
      <c r="AD370" s="242">
        <f t="shared" si="347"/>
        <v>0</v>
      </c>
      <c r="AE370" s="242">
        <f t="shared" si="333"/>
        <v>0</v>
      </c>
      <c r="AF370" s="242">
        <f t="shared" si="311"/>
        <v>0</v>
      </c>
      <c r="AG370" s="242">
        <f t="shared" si="334"/>
        <v>0</v>
      </c>
      <c r="AH370" s="243">
        <f t="shared" si="348"/>
        <v>46342.141217469514</v>
      </c>
      <c r="AI370" s="245"/>
      <c r="AJ370" s="241">
        <f t="shared" si="394"/>
        <v>5.2720000000000003E-2</v>
      </c>
      <c r="AK370" s="241">
        <f t="shared" si="349"/>
        <v>4.3933333333333333E-3</v>
      </c>
      <c r="AL370" s="240">
        <f>VLOOKUP(AN370,[2]תחזיות!$B$4:$H$1000,5)</f>
        <v>1.2998853000000182E-2</v>
      </c>
      <c r="AM370" s="134">
        <f t="shared" si="335"/>
        <v>1.0832377500000151E-3</v>
      </c>
      <c r="AN370" s="237">
        <v>318</v>
      </c>
      <c r="AO370" s="242">
        <f t="shared" si="350"/>
        <v>0</v>
      </c>
      <c r="AP370" s="242">
        <f t="shared" si="380"/>
        <v>0</v>
      </c>
      <c r="AQ370" s="242">
        <f t="shared" si="312"/>
        <v>0</v>
      </c>
      <c r="AR370" s="242">
        <f t="shared" si="351"/>
        <v>0</v>
      </c>
      <c r="AS370" s="243">
        <f t="shared" si="352"/>
        <v>0</v>
      </c>
      <c r="AT370" s="244"/>
      <c r="AU370" s="241">
        <f t="shared" si="395"/>
        <v>5.7620000000000005E-2</v>
      </c>
      <c r="AV370" s="241">
        <f t="shared" si="353"/>
        <v>4.8016666666666668E-3</v>
      </c>
      <c r="AW370" s="240">
        <f>VLOOKUP(AY370,[2]תחזיות!$B$4:$H$1000,7)</f>
        <v>2.2098050100000308E-2</v>
      </c>
      <c r="AX370" s="134">
        <f t="shared" si="313"/>
        <v>1.8415041750000256E-3</v>
      </c>
      <c r="AY370" s="237">
        <v>318</v>
      </c>
      <c r="AZ370" s="242">
        <f t="shared" si="354"/>
        <v>0</v>
      </c>
      <c r="BA370" s="242">
        <f t="shared" si="381"/>
        <v>0</v>
      </c>
      <c r="BB370" s="242">
        <f t="shared" si="314"/>
        <v>0</v>
      </c>
      <c r="BC370" s="242">
        <f t="shared" si="355"/>
        <v>0</v>
      </c>
      <c r="BD370" s="243">
        <f t="shared" si="356"/>
        <v>0</v>
      </c>
      <c r="BE370" s="245"/>
      <c r="BF370" s="245"/>
      <c r="BG370" s="245"/>
      <c r="BH370" s="240">
        <f>VLOOKUP(BJ370,[2]תחזיות!$B$4:$H$1000,6)</f>
        <v>1.1817139090909255E-2</v>
      </c>
      <c r="BI370" s="134">
        <f t="shared" si="315"/>
        <v>9.8476159090910465E-4</v>
      </c>
      <c r="BJ370" s="237">
        <v>318</v>
      </c>
      <c r="BK370" s="242">
        <f t="shared" si="357"/>
        <v>0</v>
      </c>
      <c r="BL370" s="242">
        <f t="shared" si="382"/>
        <v>0</v>
      </c>
      <c r="BM370" s="242">
        <f t="shared" si="316"/>
        <v>0</v>
      </c>
      <c r="BN370" s="242">
        <f t="shared" si="336"/>
        <v>0</v>
      </c>
      <c r="BO370" s="243">
        <f t="shared" si="358"/>
        <v>0</v>
      </c>
      <c r="BP370" s="245"/>
      <c r="BQ370" s="246">
        <f>VLOOKUP(BT370,[2]תחזיות!$B$4:$E$1000,2)</f>
        <v>4.3952780000000032E-2</v>
      </c>
      <c r="BR370" s="134">
        <f t="shared" si="317"/>
        <v>3.2460650000000028E-3</v>
      </c>
      <c r="BS370" s="3">
        <f t="shared" si="359"/>
        <v>9645</v>
      </c>
      <c r="BT370" s="237">
        <v>318</v>
      </c>
      <c r="BU370" s="238">
        <f t="shared" si="360"/>
        <v>0</v>
      </c>
      <c r="BV370" s="238">
        <f t="shared" si="361"/>
        <v>0</v>
      </c>
      <c r="BW370" s="238">
        <f t="shared" si="318"/>
        <v>0</v>
      </c>
      <c r="BX370" s="238">
        <f t="shared" si="319"/>
        <v>0</v>
      </c>
      <c r="BY370" s="239">
        <f t="shared" si="362"/>
        <v>270766.58881793288</v>
      </c>
      <c r="CA370" s="246">
        <f>VLOOKUP(CD370,[2]תחזיות!$B$4:$E$1000,4)</f>
        <v>5.8017669600000044E-2</v>
      </c>
      <c r="CB370" s="134">
        <f t="shared" si="320"/>
        <v>4.4181391333333372E-3</v>
      </c>
      <c r="CC370" s="3">
        <f t="shared" si="363"/>
        <v>9645</v>
      </c>
      <c r="CD370" s="237">
        <v>318</v>
      </c>
      <c r="CE370" s="238">
        <f t="shared" si="364"/>
        <v>0</v>
      </c>
      <c r="CF370" s="238">
        <f t="shared" si="365"/>
        <v>0</v>
      </c>
      <c r="CG370" s="238">
        <f t="shared" si="321"/>
        <v>0</v>
      </c>
      <c r="CH370" s="238">
        <f t="shared" si="322"/>
        <v>0</v>
      </c>
      <c r="CI370" s="239">
        <f t="shared" si="366"/>
        <v>290809.78716721246</v>
      </c>
      <c r="CJ370" s="1"/>
      <c r="CK370" s="246">
        <f>VLOOKUP(CN370,[2]תחזיות!$B$4:$E$1000,3)</f>
        <v>3.8219808695652203E-2</v>
      </c>
      <c r="CL370" s="134">
        <f t="shared" si="323"/>
        <v>2.7683173913043506E-3</v>
      </c>
      <c r="CM370" s="3">
        <f t="shared" si="367"/>
        <v>9645</v>
      </c>
      <c r="CN370" s="237">
        <v>318</v>
      </c>
      <c r="CO370" s="238">
        <f t="shared" si="368"/>
        <v>0</v>
      </c>
      <c r="CP370" s="238">
        <f t="shared" si="383"/>
        <v>0</v>
      </c>
      <c r="CQ370" s="238">
        <f t="shared" si="324"/>
        <v>0</v>
      </c>
      <c r="CR370" s="238">
        <f t="shared" si="325"/>
        <v>0</v>
      </c>
      <c r="CS370" s="239">
        <f t="shared" si="369"/>
        <v>263979.45736549201</v>
      </c>
      <c r="CT370" s="1"/>
      <c r="CU370" s="237">
        <v>318</v>
      </c>
      <c r="CV370" s="238">
        <f t="shared" si="391"/>
        <v>-2.6463528570387111E-10</v>
      </c>
      <c r="CW370" s="238">
        <f t="shared" si="391"/>
        <v>-6.6104810492517729E-14</v>
      </c>
      <c r="CX370" s="238">
        <f t="shared" si="391"/>
        <v>5.5163452197847152E-13</v>
      </c>
      <c r="CY370" s="238">
        <f t="shared" si="391"/>
        <v>-6.1773933247098923E-13</v>
      </c>
      <c r="CZ370" s="238">
        <f t="shared" si="391"/>
        <v>921348.46831176477</v>
      </c>
      <c r="DB370" s="237">
        <v>318</v>
      </c>
      <c r="DC370" s="238">
        <f t="shared" si="392"/>
        <v>-2.7471702517139383E-10</v>
      </c>
      <c r="DD370" s="238">
        <f t="shared" si="392"/>
        <v>0</v>
      </c>
      <c r="DE370" s="238">
        <f t="shared" si="392"/>
        <v>6.3337536358960086E-13</v>
      </c>
      <c r="DF370" s="238">
        <f t="shared" si="392"/>
        <v>-6.3337536358960086E-13</v>
      </c>
      <c r="DG370" s="238">
        <f t="shared" si="392"/>
        <v>944233.29773330991</v>
      </c>
      <c r="DH370" s="247"/>
      <c r="DI370" s="237">
        <v>318</v>
      </c>
      <c r="DJ370" s="238">
        <f t="shared" si="393"/>
        <v>-2.7471702517139383E-10</v>
      </c>
      <c r="DK370" s="238">
        <f t="shared" si="393"/>
        <v>0</v>
      </c>
      <c r="DL370" s="238">
        <f t="shared" si="393"/>
        <v>6.3337536358960086E-13</v>
      </c>
      <c r="DM370" s="238">
        <f t="shared" si="393"/>
        <v>-6.3337536358960086E-13</v>
      </c>
      <c r="DN370" s="238">
        <f t="shared" si="393"/>
        <v>914209.03264594742</v>
      </c>
      <c r="DP370" s="3">
        <f t="shared" si="370"/>
        <v>9645</v>
      </c>
      <c r="DQ370" s="237">
        <v>318</v>
      </c>
      <c r="DR370" s="238">
        <f t="shared" si="371"/>
        <v>0</v>
      </c>
      <c r="DS370" s="238">
        <f t="shared" si="372"/>
        <v>0</v>
      </c>
      <c r="DT370" s="238">
        <f t="shared" si="326"/>
        <v>0</v>
      </c>
      <c r="DU370" s="238">
        <f t="shared" si="373"/>
        <v>0</v>
      </c>
      <c r="DV370" s="239">
        <f t="shared" si="384"/>
        <v>0</v>
      </c>
      <c r="DX370" s="241">
        <f t="shared" si="396"/>
        <v>6.0299999999999999E-2</v>
      </c>
      <c r="DY370" s="241">
        <f t="shared" si="374"/>
        <v>5.025E-3</v>
      </c>
      <c r="DZ370" s="237">
        <v>318</v>
      </c>
      <c r="EA370" s="242">
        <f t="shared" si="385"/>
        <v>0</v>
      </c>
      <c r="EB370" s="242">
        <f t="shared" si="386"/>
        <v>0</v>
      </c>
      <c r="EC370" s="242">
        <f t="shared" si="327"/>
        <v>0</v>
      </c>
      <c r="ED370" s="242">
        <f t="shared" si="337"/>
        <v>0</v>
      </c>
      <c r="EE370" s="243">
        <f t="shared" si="375"/>
        <v>0</v>
      </c>
      <c r="EF370" s="248"/>
      <c r="EG370" s="241">
        <f t="shared" si="397"/>
        <v>6.4599999999999991E-2</v>
      </c>
      <c r="EH370" s="241">
        <f t="shared" si="376"/>
        <v>5.3833333333333329E-3</v>
      </c>
      <c r="EI370" s="237">
        <v>318</v>
      </c>
      <c r="EJ370" s="242">
        <f t="shared" si="387"/>
        <v>0</v>
      </c>
      <c r="EK370" s="242">
        <f t="shared" si="388"/>
        <v>0</v>
      </c>
      <c r="EL370" s="242">
        <f t="shared" si="328"/>
        <v>0</v>
      </c>
      <c r="EM370" s="242">
        <f t="shared" si="338"/>
        <v>0</v>
      </c>
      <c r="EN370" s="243">
        <f t="shared" si="377"/>
        <v>0</v>
      </c>
      <c r="EO370" s="248"/>
      <c r="EP370" s="241">
        <f t="shared" si="398"/>
        <v>3.4599999999999999E-2</v>
      </c>
      <c r="EQ370" s="241">
        <f t="shared" si="378"/>
        <v>2.8833333333333332E-3</v>
      </c>
      <c r="ER370" s="237">
        <v>318</v>
      </c>
      <c r="ES370" s="242">
        <f t="shared" si="389"/>
        <v>0</v>
      </c>
      <c r="ET370" s="242">
        <f t="shared" si="390"/>
        <v>0</v>
      </c>
      <c r="EU370" s="242">
        <f t="shared" si="329"/>
        <v>0</v>
      </c>
      <c r="EV370" s="242">
        <f t="shared" si="339"/>
        <v>0</v>
      </c>
      <c r="EW370" s="243">
        <f t="shared" si="379"/>
        <v>0</v>
      </c>
    </row>
    <row r="371" spans="1:153" ht="14.25" customHeight="1" thickBot="1" x14ac:dyDescent="0.25">
      <c r="A371" s="3">
        <f t="shared" si="340"/>
        <v>9676</v>
      </c>
      <c r="B371" s="237">
        <v>319</v>
      </c>
      <c r="C371" s="238">
        <f t="shared" si="341"/>
        <v>-2.7535040053498341E-10</v>
      </c>
      <c r="D371" s="238">
        <f t="shared" si="302"/>
        <v>0</v>
      </c>
      <c r="E371" s="238">
        <f t="shared" si="303"/>
        <v>6.3483564567787685E-13</v>
      </c>
      <c r="F371" s="238">
        <f t="shared" si="304"/>
        <v>-6.3483564567787685E-13</v>
      </c>
      <c r="G371" s="239">
        <f t="shared" si="342"/>
        <v>603887.43406298594</v>
      </c>
      <c r="I371" s="240">
        <f>VLOOKUP(K371,[2]תחזיות!$B$4:$H$1000,5)</f>
        <v>1.2998871500000182E-2</v>
      </c>
      <c r="J371" s="134">
        <f t="shared" si="305"/>
        <v>1.0832392916666819E-3</v>
      </c>
      <c r="K371" s="237">
        <v>319</v>
      </c>
      <c r="L371" s="242">
        <f t="shared" si="343"/>
        <v>1.0174489790344769E-11</v>
      </c>
      <c r="M371" s="242">
        <f t="shared" si="330"/>
        <v>-6.6176417820611418E-14</v>
      </c>
      <c r="N371" s="242">
        <f t="shared" si="306"/>
        <v>-8.1956297819525749E-14</v>
      </c>
      <c r="O371" s="242">
        <f t="shared" si="307"/>
        <v>1.5779879998914331E-14</v>
      </c>
      <c r="P371" s="243">
        <f t="shared" si="344"/>
        <v>46694.445430845924</v>
      </c>
      <c r="Q371" s="244"/>
      <c r="R371" s="240">
        <f>VLOOKUP(T371,[2]תחזיות!$B$4:$H$1000,7)</f>
        <v>2.2098081550000308E-2</v>
      </c>
      <c r="S371" s="134">
        <f t="shared" si="308"/>
        <v>1.841506795833359E-3</v>
      </c>
      <c r="T371" s="237">
        <v>319</v>
      </c>
      <c r="U371" s="242">
        <f t="shared" si="345"/>
        <v>0</v>
      </c>
      <c r="V371" s="242">
        <f t="shared" si="331"/>
        <v>0</v>
      </c>
      <c r="W371" s="242">
        <f t="shared" si="309"/>
        <v>0</v>
      </c>
      <c r="X371" s="242">
        <f t="shared" si="332"/>
        <v>0</v>
      </c>
      <c r="Y371" s="243">
        <f t="shared" si="346"/>
        <v>49536.076503111522</v>
      </c>
      <c r="Z371" s="245"/>
      <c r="AA371" s="240">
        <f>VLOOKUP(AC371,[2]תחזיות!$B$4:$H$1000,6)</f>
        <v>1.1817155909091074E-2</v>
      </c>
      <c r="AB371" s="134">
        <f t="shared" si="310"/>
        <v>9.8476299242425619E-4</v>
      </c>
      <c r="AC371" s="237">
        <v>319</v>
      </c>
      <c r="AD371" s="242">
        <f t="shared" si="347"/>
        <v>0</v>
      </c>
      <c r="AE371" s="242">
        <f t="shared" si="333"/>
        <v>0</v>
      </c>
      <c r="AF371" s="242">
        <f t="shared" si="311"/>
        <v>0</v>
      </c>
      <c r="AG371" s="242">
        <f t="shared" si="334"/>
        <v>0</v>
      </c>
      <c r="AH371" s="243">
        <f t="shared" si="348"/>
        <v>46342.141217469514</v>
      </c>
      <c r="AI371" s="245"/>
      <c r="AJ371" s="241">
        <f t="shared" si="394"/>
        <v>5.2720000000000003E-2</v>
      </c>
      <c r="AK371" s="241">
        <f t="shared" si="349"/>
        <v>4.3933333333333333E-3</v>
      </c>
      <c r="AL371" s="240">
        <f>VLOOKUP(AN371,[2]תחזיות!$B$4:$H$1000,5)</f>
        <v>1.2998871500000182E-2</v>
      </c>
      <c r="AM371" s="134">
        <f t="shared" si="335"/>
        <v>1.0832392916666819E-3</v>
      </c>
      <c r="AN371" s="237">
        <v>319</v>
      </c>
      <c r="AO371" s="242">
        <f t="shared" si="350"/>
        <v>0</v>
      </c>
      <c r="AP371" s="242">
        <f t="shared" si="380"/>
        <v>0</v>
      </c>
      <c r="AQ371" s="242">
        <f t="shared" si="312"/>
        <v>0</v>
      </c>
      <c r="AR371" s="242">
        <f t="shared" si="351"/>
        <v>0</v>
      </c>
      <c r="AS371" s="243">
        <f t="shared" si="352"/>
        <v>0</v>
      </c>
      <c r="AT371" s="244"/>
      <c r="AU371" s="241">
        <f t="shared" si="395"/>
        <v>5.7620000000000005E-2</v>
      </c>
      <c r="AV371" s="241">
        <f t="shared" si="353"/>
        <v>4.8016666666666668E-3</v>
      </c>
      <c r="AW371" s="240">
        <f>VLOOKUP(AY371,[2]תחזיות!$B$4:$H$1000,7)</f>
        <v>2.2098081550000308E-2</v>
      </c>
      <c r="AX371" s="134">
        <f t="shared" si="313"/>
        <v>1.841506795833359E-3</v>
      </c>
      <c r="AY371" s="237">
        <v>319</v>
      </c>
      <c r="AZ371" s="242">
        <f t="shared" si="354"/>
        <v>0</v>
      </c>
      <c r="BA371" s="242">
        <f t="shared" si="381"/>
        <v>0</v>
      </c>
      <c r="BB371" s="242">
        <f t="shared" si="314"/>
        <v>0</v>
      </c>
      <c r="BC371" s="242">
        <f t="shared" si="355"/>
        <v>0</v>
      </c>
      <c r="BD371" s="243">
        <f t="shared" si="356"/>
        <v>0</v>
      </c>
      <c r="BE371" s="245"/>
      <c r="BF371" s="245"/>
      <c r="BG371" s="245"/>
      <c r="BH371" s="240">
        <f>VLOOKUP(BJ371,[2]תחזיות!$B$4:$H$1000,6)</f>
        <v>1.1817155909091074E-2</v>
      </c>
      <c r="BI371" s="134">
        <f t="shared" si="315"/>
        <v>9.8476299242425619E-4</v>
      </c>
      <c r="BJ371" s="237">
        <v>319</v>
      </c>
      <c r="BK371" s="242">
        <f t="shared" si="357"/>
        <v>0</v>
      </c>
      <c r="BL371" s="242">
        <f t="shared" si="382"/>
        <v>0</v>
      </c>
      <c r="BM371" s="242">
        <f t="shared" si="316"/>
        <v>0</v>
      </c>
      <c r="BN371" s="242">
        <f t="shared" si="336"/>
        <v>0</v>
      </c>
      <c r="BO371" s="243">
        <f t="shared" si="358"/>
        <v>0</v>
      </c>
      <c r="BP371" s="245"/>
      <c r="BQ371" s="246">
        <f>VLOOKUP(BT371,[2]תחזיות!$B$4:$E$1000,2)</f>
        <v>4.3981080000000033E-2</v>
      </c>
      <c r="BR371" s="134">
        <f t="shared" si="317"/>
        <v>3.2484233333333365E-3</v>
      </c>
      <c r="BS371" s="3">
        <f t="shared" si="359"/>
        <v>9676</v>
      </c>
      <c r="BT371" s="237">
        <v>319</v>
      </c>
      <c r="BU371" s="238">
        <f t="shared" si="360"/>
        <v>0</v>
      </c>
      <c r="BV371" s="238">
        <f t="shared" si="361"/>
        <v>0</v>
      </c>
      <c r="BW371" s="238">
        <f t="shared" si="318"/>
        <v>0</v>
      </c>
      <c r="BX371" s="238">
        <f t="shared" si="319"/>
        <v>0</v>
      </c>
      <c r="BY371" s="239">
        <f t="shared" si="362"/>
        <v>270766.58881793288</v>
      </c>
      <c r="CA371" s="246">
        <f>VLOOKUP(CD371,[2]תחזיות!$B$4:$E$1000,4)</f>
        <v>5.8055025600000046E-2</v>
      </c>
      <c r="CB371" s="134">
        <f t="shared" si="320"/>
        <v>4.4212521333333371E-3</v>
      </c>
      <c r="CC371" s="3">
        <f t="shared" si="363"/>
        <v>9676</v>
      </c>
      <c r="CD371" s="237">
        <v>319</v>
      </c>
      <c r="CE371" s="238">
        <f t="shared" si="364"/>
        <v>0</v>
      </c>
      <c r="CF371" s="238">
        <f t="shared" si="365"/>
        <v>0</v>
      </c>
      <c r="CG371" s="238">
        <f t="shared" si="321"/>
        <v>0</v>
      </c>
      <c r="CH371" s="238">
        <f t="shared" si="322"/>
        <v>0</v>
      </c>
      <c r="CI371" s="239">
        <f t="shared" si="366"/>
        <v>290809.78716721246</v>
      </c>
      <c r="CJ371" s="1"/>
      <c r="CK371" s="246">
        <f>VLOOKUP(CN371,[2]תחזיות!$B$4:$E$1000,3)</f>
        <v>3.8244417391304381E-2</v>
      </c>
      <c r="CL371" s="134">
        <f t="shared" si="323"/>
        <v>2.7703681159420321E-3</v>
      </c>
      <c r="CM371" s="3">
        <f t="shared" si="367"/>
        <v>9676</v>
      </c>
      <c r="CN371" s="237">
        <v>319</v>
      </c>
      <c r="CO371" s="238">
        <f t="shared" si="368"/>
        <v>0</v>
      </c>
      <c r="CP371" s="238">
        <f t="shared" si="383"/>
        <v>0</v>
      </c>
      <c r="CQ371" s="238">
        <f t="shared" si="324"/>
        <v>0</v>
      </c>
      <c r="CR371" s="238">
        <f t="shared" si="325"/>
        <v>0</v>
      </c>
      <c r="CS371" s="239">
        <f t="shared" si="369"/>
        <v>263979.45736549201</v>
      </c>
      <c r="CT371" s="1"/>
      <c r="CU371" s="237">
        <v>319</v>
      </c>
      <c r="CV371" s="238">
        <f t="shared" si="391"/>
        <v>-2.6517591074463862E-10</v>
      </c>
      <c r="CW371" s="238">
        <f t="shared" si="391"/>
        <v>-6.6176417820611418E-14</v>
      </c>
      <c r="CX371" s="238">
        <f t="shared" si="391"/>
        <v>5.5287934785835113E-13</v>
      </c>
      <c r="CY371" s="238">
        <f t="shared" si="391"/>
        <v>-6.190557656789625E-13</v>
      </c>
      <c r="CZ371" s="238">
        <f t="shared" si="391"/>
        <v>921348.46831176477</v>
      </c>
      <c r="DB371" s="237">
        <v>319</v>
      </c>
      <c r="DC371" s="238">
        <f t="shared" si="392"/>
        <v>-2.7535040053498341E-10</v>
      </c>
      <c r="DD371" s="238">
        <f t="shared" si="392"/>
        <v>0</v>
      </c>
      <c r="DE371" s="238">
        <f t="shared" si="392"/>
        <v>6.3483564567787685E-13</v>
      </c>
      <c r="DF371" s="238">
        <f t="shared" si="392"/>
        <v>-6.3483564567787685E-13</v>
      </c>
      <c r="DG371" s="238">
        <f t="shared" si="392"/>
        <v>944233.29773330991</v>
      </c>
      <c r="DH371" s="247"/>
      <c r="DI371" s="237">
        <v>319</v>
      </c>
      <c r="DJ371" s="238">
        <f t="shared" si="393"/>
        <v>-2.7535040053498341E-10</v>
      </c>
      <c r="DK371" s="238">
        <f t="shared" si="393"/>
        <v>0</v>
      </c>
      <c r="DL371" s="238">
        <f t="shared" si="393"/>
        <v>6.3483564567787685E-13</v>
      </c>
      <c r="DM371" s="238">
        <f t="shared" si="393"/>
        <v>-6.3483564567787685E-13</v>
      </c>
      <c r="DN371" s="238">
        <f t="shared" si="393"/>
        <v>914209.03264594742</v>
      </c>
      <c r="DP371" s="3">
        <f t="shared" si="370"/>
        <v>9676</v>
      </c>
      <c r="DQ371" s="237">
        <v>319</v>
      </c>
      <c r="DR371" s="238">
        <f t="shared" si="371"/>
        <v>0</v>
      </c>
      <c r="DS371" s="238">
        <f t="shared" si="372"/>
        <v>0</v>
      </c>
      <c r="DT371" s="238">
        <f t="shared" si="326"/>
        <v>0</v>
      </c>
      <c r="DU371" s="238">
        <f t="shared" si="373"/>
        <v>0</v>
      </c>
      <c r="DV371" s="239">
        <f t="shared" si="384"/>
        <v>0</v>
      </c>
      <c r="DX371" s="241">
        <f t="shared" si="396"/>
        <v>6.0299999999999999E-2</v>
      </c>
      <c r="DY371" s="241">
        <f t="shared" si="374"/>
        <v>5.025E-3</v>
      </c>
      <c r="DZ371" s="237">
        <v>319</v>
      </c>
      <c r="EA371" s="242">
        <f t="shared" si="385"/>
        <v>0</v>
      </c>
      <c r="EB371" s="242">
        <f t="shared" si="386"/>
        <v>0</v>
      </c>
      <c r="EC371" s="242">
        <f t="shared" si="327"/>
        <v>0</v>
      </c>
      <c r="ED371" s="242">
        <f t="shared" si="337"/>
        <v>0</v>
      </c>
      <c r="EE371" s="243">
        <f t="shared" si="375"/>
        <v>0</v>
      </c>
      <c r="EF371" s="248"/>
      <c r="EG371" s="241">
        <f t="shared" si="397"/>
        <v>6.4599999999999991E-2</v>
      </c>
      <c r="EH371" s="241">
        <f t="shared" si="376"/>
        <v>5.3833333333333329E-3</v>
      </c>
      <c r="EI371" s="237">
        <v>319</v>
      </c>
      <c r="EJ371" s="242">
        <f t="shared" si="387"/>
        <v>0</v>
      </c>
      <c r="EK371" s="242">
        <f t="shared" si="388"/>
        <v>0</v>
      </c>
      <c r="EL371" s="242">
        <f t="shared" si="328"/>
        <v>0</v>
      </c>
      <c r="EM371" s="242">
        <f t="shared" si="338"/>
        <v>0</v>
      </c>
      <c r="EN371" s="243">
        <f t="shared" si="377"/>
        <v>0</v>
      </c>
      <c r="EO371" s="248"/>
      <c r="EP371" s="241">
        <f t="shared" si="398"/>
        <v>3.4599999999999999E-2</v>
      </c>
      <c r="EQ371" s="241">
        <f t="shared" si="378"/>
        <v>2.8833333333333332E-3</v>
      </c>
      <c r="ER371" s="237">
        <v>319</v>
      </c>
      <c r="ES371" s="242">
        <f t="shared" si="389"/>
        <v>0</v>
      </c>
      <c r="ET371" s="242">
        <f t="shared" si="390"/>
        <v>0</v>
      </c>
      <c r="EU371" s="242">
        <f t="shared" si="329"/>
        <v>0</v>
      </c>
      <c r="EV371" s="242">
        <f t="shared" si="339"/>
        <v>0</v>
      </c>
      <c r="EW371" s="243">
        <f t="shared" si="379"/>
        <v>0</v>
      </c>
    </row>
    <row r="372" spans="1:153" ht="14.25" customHeight="1" thickBot="1" x14ac:dyDescent="0.25">
      <c r="A372" s="3">
        <f t="shared" si="340"/>
        <v>9706</v>
      </c>
      <c r="B372" s="237">
        <v>320</v>
      </c>
      <c r="C372" s="238">
        <f t="shared" si="341"/>
        <v>-2.7598523618066127E-10</v>
      </c>
      <c r="D372" s="238">
        <f t="shared" ref="D372:D435" si="399">IF(C372&lt;=0,0,$C$48)</f>
        <v>0</v>
      </c>
      <c r="E372" s="238">
        <f t="shared" ref="E372:E435" si="400">D372-F372</f>
        <v>6.3629929452763411E-13</v>
      </c>
      <c r="F372" s="238">
        <f t="shared" ref="F372:F435" si="401">C372*$C$44</f>
        <v>-6.3629929452763411E-13</v>
      </c>
      <c r="G372" s="239">
        <f t="shared" si="342"/>
        <v>603887.43406298594</v>
      </c>
      <c r="I372" s="240">
        <f>VLOOKUP(K372,[2]תחזיות!$B$4:$H$1000,5)</f>
        <v>1.2998890000000183E-2</v>
      </c>
      <c r="J372" s="134">
        <f t="shared" ref="J372:J435" si="402">I372/12</f>
        <v>1.0832408333333486E-3</v>
      </c>
      <c r="K372" s="237">
        <v>320</v>
      </c>
      <c r="L372" s="242">
        <f t="shared" si="343"/>
        <v>1.0267556289371878E-11</v>
      </c>
      <c r="M372" s="242">
        <f t="shared" si="330"/>
        <v>-6.6248102818598433E-14</v>
      </c>
      <c r="N372" s="242">
        <f t="shared" ref="N372:N435" si="403">M372-O372</f>
        <v>-8.2172322063689061E-14</v>
      </c>
      <c r="O372" s="242">
        <f t="shared" ref="O372:O435" si="404">L372*$K$44</f>
        <v>1.5924219245090634E-14</v>
      </c>
      <c r="P372" s="243">
        <f t="shared" si="344"/>
        <v>46694.445430845924</v>
      </c>
      <c r="Q372" s="244"/>
      <c r="R372" s="240">
        <f>VLOOKUP(T372,[2]תחזיות!$B$4:$H$1000,7)</f>
        <v>2.2098113000000311E-2</v>
      </c>
      <c r="S372" s="134">
        <f t="shared" ref="S372:S435" si="405">R372/12</f>
        <v>1.8415094166666925E-3</v>
      </c>
      <c r="T372" s="237">
        <v>320</v>
      </c>
      <c r="U372" s="242">
        <f t="shared" si="345"/>
        <v>0</v>
      </c>
      <c r="V372" s="242">
        <f t="shared" si="331"/>
        <v>0</v>
      </c>
      <c r="W372" s="242">
        <f t="shared" ref="W372:W435" si="406">V372-X372</f>
        <v>0</v>
      </c>
      <c r="X372" s="242">
        <f t="shared" si="332"/>
        <v>0</v>
      </c>
      <c r="Y372" s="243">
        <f t="shared" si="346"/>
        <v>49536.076503111522</v>
      </c>
      <c r="Z372" s="245"/>
      <c r="AA372" s="240">
        <f>VLOOKUP(AC372,[2]תחזיות!$B$4:$H$1000,6)</f>
        <v>1.1817172727272892E-2</v>
      </c>
      <c r="AB372" s="134">
        <f t="shared" ref="AB372:AB435" si="407">AA372/12</f>
        <v>9.8476439393940774E-4</v>
      </c>
      <c r="AC372" s="237">
        <v>320</v>
      </c>
      <c r="AD372" s="242">
        <f t="shared" si="347"/>
        <v>0</v>
      </c>
      <c r="AE372" s="242">
        <f t="shared" si="333"/>
        <v>0</v>
      </c>
      <c r="AF372" s="242">
        <f t="shared" ref="AF372:AF435" si="408">AE372-AG372</f>
        <v>0</v>
      </c>
      <c r="AG372" s="242">
        <f t="shared" si="334"/>
        <v>0</v>
      </c>
      <c r="AH372" s="243">
        <f t="shared" si="348"/>
        <v>46342.141217469514</v>
      </c>
      <c r="AI372" s="245"/>
      <c r="AJ372" s="241">
        <f t="shared" si="394"/>
        <v>5.2720000000000003E-2</v>
      </c>
      <c r="AK372" s="241">
        <f t="shared" si="349"/>
        <v>4.3933333333333333E-3</v>
      </c>
      <c r="AL372" s="240">
        <f>VLOOKUP(AN372,[2]תחזיות!$B$4:$H$1000,5)</f>
        <v>1.2998890000000183E-2</v>
      </c>
      <c r="AM372" s="134">
        <f t="shared" si="335"/>
        <v>1.0832408333333486E-3</v>
      </c>
      <c r="AN372" s="237">
        <v>320</v>
      </c>
      <c r="AO372" s="242">
        <f t="shared" si="350"/>
        <v>0</v>
      </c>
      <c r="AP372" s="242">
        <f t="shared" si="380"/>
        <v>0</v>
      </c>
      <c r="AQ372" s="242">
        <f t="shared" ref="AQ372:AQ435" si="409">AP372-AR372</f>
        <v>0</v>
      </c>
      <c r="AR372" s="242">
        <f t="shared" si="351"/>
        <v>0</v>
      </c>
      <c r="AS372" s="243">
        <f t="shared" si="352"/>
        <v>0</v>
      </c>
      <c r="AT372" s="244"/>
      <c r="AU372" s="241">
        <f t="shared" si="395"/>
        <v>5.7620000000000005E-2</v>
      </c>
      <c r="AV372" s="241">
        <f t="shared" si="353"/>
        <v>4.8016666666666668E-3</v>
      </c>
      <c r="AW372" s="240">
        <f>VLOOKUP(AY372,[2]תחזיות!$B$4:$H$1000,7)</f>
        <v>2.2098113000000311E-2</v>
      </c>
      <c r="AX372" s="134">
        <f t="shared" ref="AX372:AX435" si="410">AW372/12</f>
        <v>1.8415094166666925E-3</v>
      </c>
      <c r="AY372" s="237">
        <v>320</v>
      </c>
      <c r="AZ372" s="242">
        <f t="shared" si="354"/>
        <v>0</v>
      </c>
      <c r="BA372" s="242">
        <f t="shared" si="381"/>
        <v>0</v>
      </c>
      <c r="BB372" s="242">
        <f t="shared" ref="BB372:BB435" si="411">BA372-BC372</f>
        <v>0</v>
      </c>
      <c r="BC372" s="242">
        <f t="shared" si="355"/>
        <v>0</v>
      </c>
      <c r="BD372" s="243">
        <f t="shared" si="356"/>
        <v>0</v>
      </c>
      <c r="BE372" s="245"/>
      <c r="BF372" s="245"/>
      <c r="BG372" s="245"/>
      <c r="BH372" s="240">
        <f>VLOOKUP(BJ372,[2]תחזיות!$B$4:$H$1000,6)</f>
        <v>1.1817172727272892E-2</v>
      </c>
      <c r="BI372" s="134">
        <f t="shared" ref="BI372:BI435" si="412">BH372/12</f>
        <v>9.8476439393940774E-4</v>
      </c>
      <c r="BJ372" s="237">
        <v>320</v>
      </c>
      <c r="BK372" s="242">
        <f t="shared" si="357"/>
        <v>0</v>
      </c>
      <c r="BL372" s="242">
        <f t="shared" si="382"/>
        <v>0</v>
      </c>
      <c r="BM372" s="242">
        <f t="shared" ref="BM372:BM435" si="413">BL372-BN372</f>
        <v>0</v>
      </c>
      <c r="BN372" s="242">
        <f t="shared" si="336"/>
        <v>0</v>
      </c>
      <c r="BO372" s="243">
        <f t="shared" si="358"/>
        <v>0</v>
      </c>
      <c r="BP372" s="245"/>
      <c r="BQ372" s="246">
        <f>VLOOKUP(BT372,[2]תחזיות!$B$4:$E$1000,2)</f>
        <v>4.4009380000000035E-2</v>
      </c>
      <c r="BR372" s="134">
        <f t="shared" ref="BR372:BR435" si="414">(BQ372+$BS$43)/12</f>
        <v>3.2507816666666697E-3</v>
      </c>
      <c r="BS372" s="3">
        <f t="shared" si="359"/>
        <v>9706</v>
      </c>
      <c r="BT372" s="237">
        <v>320</v>
      </c>
      <c r="BU372" s="238">
        <f t="shared" si="360"/>
        <v>0</v>
      </c>
      <c r="BV372" s="238">
        <f t="shared" si="361"/>
        <v>0</v>
      </c>
      <c r="BW372" s="238">
        <f t="shared" ref="BW372:BW435" si="415">BV372-BX372</f>
        <v>0</v>
      </c>
      <c r="BX372" s="238">
        <f t="shared" ref="BX372:BX435" si="416">BU372*BR372</f>
        <v>0</v>
      </c>
      <c r="BY372" s="239">
        <f t="shared" si="362"/>
        <v>270766.58881793288</v>
      </c>
      <c r="CA372" s="246">
        <f>VLOOKUP(CD372,[2]תחזיות!$B$4:$E$1000,4)</f>
        <v>5.8092381600000048E-2</v>
      </c>
      <c r="CB372" s="134">
        <f t="shared" ref="CB372:CB435" si="417">(CA372+$CD$43)/12</f>
        <v>4.4243651333333378E-3</v>
      </c>
      <c r="CC372" s="3">
        <f t="shared" si="363"/>
        <v>9706</v>
      </c>
      <c r="CD372" s="237">
        <v>320</v>
      </c>
      <c r="CE372" s="238">
        <f t="shared" si="364"/>
        <v>0</v>
      </c>
      <c r="CF372" s="238">
        <f t="shared" si="365"/>
        <v>0</v>
      </c>
      <c r="CG372" s="238">
        <f t="shared" ref="CG372:CG435" si="418">CF372-CH372</f>
        <v>0</v>
      </c>
      <c r="CH372" s="238">
        <f t="shared" ref="CH372:CH435" si="419">CE372*CB372</f>
        <v>0</v>
      </c>
      <c r="CI372" s="239">
        <f t="shared" si="366"/>
        <v>290809.78716721246</v>
      </c>
      <c r="CJ372" s="1"/>
      <c r="CK372" s="246">
        <f>VLOOKUP(CN372,[2]תחזיות!$B$4:$E$1000,3)</f>
        <v>3.8269026086956558E-2</v>
      </c>
      <c r="CL372" s="134">
        <f t="shared" ref="CL372:CL435" si="420">(CK372+$CD$43)/12</f>
        <v>2.7724188405797135E-3</v>
      </c>
      <c r="CM372" s="3">
        <f t="shared" si="367"/>
        <v>9706</v>
      </c>
      <c r="CN372" s="237">
        <v>320</v>
      </c>
      <c r="CO372" s="238">
        <f t="shared" si="368"/>
        <v>0</v>
      </c>
      <c r="CP372" s="238">
        <f t="shared" si="383"/>
        <v>0</v>
      </c>
      <c r="CQ372" s="238">
        <f t="shared" ref="CQ372:CQ435" si="421">CP372-CR372</f>
        <v>0</v>
      </c>
      <c r="CR372" s="238">
        <f t="shared" ref="CR372:CR435" si="422">CO372*CL372</f>
        <v>0</v>
      </c>
      <c r="CS372" s="239">
        <f t="shared" si="369"/>
        <v>263979.45736549201</v>
      </c>
      <c r="CT372" s="1"/>
      <c r="CU372" s="237">
        <v>320</v>
      </c>
      <c r="CV372" s="238">
        <f t="shared" ref="CV372:CZ422" si="423">BU372+L372+C372+AO372+DR372+EA372</f>
        <v>-2.6571767989128938E-10</v>
      </c>
      <c r="CW372" s="238">
        <f t="shared" si="423"/>
        <v>-6.6248102818598433E-14</v>
      </c>
      <c r="CX372" s="238">
        <f t="shared" si="423"/>
        <v>5.5412697246394508E-13</v>
      </c>
      <c r="CY372" s="238">
        <f t="shared" si="423"/>
        <v>-6.2037507528254348E-13</v>
      </c>
      <c r="CZ372" s="238">
        <f t="shared" si="423"/>
        <v>921348.46831176477</v>
      </c>
      <c r="DB372" s="237">
        <v>320</v>
      </c>
      <c r="DC372" s="238">
        <f t="shared" ref="DC372:DG422" si="424">CE372+U372+C372+AZ372+DR372+EJ372</f>
        <v>-2.7598523618066127E-10</v>
      </c>
      <c r="DD372" s="238">
        <f t="shared" si="424"/>
        <v>0</v>
      </c>
      <c r="DE372" s="238">
        <f t="shared" si="424"/>
        <v>6.3629929452763411E-13</v>
      </c>
      <c r="DF372" s="238">
        <f t="shared" si="424"/>
        <v>-6.3629929452763411E-13</v>
      </c>
      <c r="DG372" s="238">
        <f t="shared" si="424"/>
        <v>944233.29773330991</v>
      </c>
      <c r="DH372" s="247"/>
      <c r="DI372" s="237">
        <v>320</v>
      </c>
      <c r="DJ372" s="238">
        <f t="shared" ref="DJ372:DN422" si="425">C372+AD372+CO372+BK372+DR372+ES372</f>
        <v>-2.7598523618066127E-10</v>
      </c>
      <c r="DK372" s="238">
        <f t="shared" si="425"/>
        <v>0</v>
      </c>
      <c r="DL372" s="238">
        <f t="shared" si="425"/>
        <v>6.3629929452763411E-13</v>
      </c>
      <c r="DM372" s="238">
        <f t="shared" si="425"/>
        <v>-6.3629929452763411E-13</v>
      </c>
      <c r="DN372" s="238">
        <f t="shared" si="425"/>
        <v>914209.03264594742</v>
      </c>
      <c r="DP372" s="3">
        <f t="shared" si="370"/>
        <v>9706</v>
      </c>
      <c r="DQ372" s="237">
        <v>320</v>
      </c>
      <c r="DR372" s="238">
        <f t="shared" si="371"/>
        <v>0</v>
      </c>
      <c r="DS372" s="238">
        <f t="shared" si="372"/>
        <v>0</v>
      </c>
      <c r="DT372" s="238">
        <f t="shared" ref="DT372:DT435" si="426">DS372-DU372</f>
        <v>0</v>
      </c>
      <c r="DU372" s="238">
        <f t="shared" si="373"/>
        <v>0</v>
      </c>
      <c r="DV372" s="239">
        <f t="shared" si="384"/>
        <v>0</v>
      </c>
      <c r="DX372" s="241">
        <f t="shared" si="396"/>
        <v>6.0299999999999999E-2</v>
      </c>
      <c r="DY372" s="241">
        <f t="shared" si="374"/>
        <v>5.025E-3</v>
      </c>
      <c r="DZ372" s="237">
        <v>320</v>
      </c>
      <c r="EA372" s="242">
        <f t="shared" si="385"/>
        <v>0</v>
      </c>
      <c r="EB372" s="242">
        <f t="shared" si="386"/>
        <v>0</v>
      </c>
      <c r="EC372" s="242">
        <f t="shared" ref="EC372:EC435" si="427">EB372-ED372</f>
        <v>0</v>
      </c>
      <c r="ED372" s="242">
        <f t="shared" si="337"/>
        <v>0</v>
      </c>
      <c r="EE372" s="243">
        <f t="shared" si="375"/>
        <v>0</v>
      </c>
      <c r="EF372" s="248"/>
      <c r="EG372" s="241">
        <f t="shared" si="397"/>
        <v>6.4599999999999991E-2</v>
      </c>
      <c r="EH372" s="241">
        <f t="shared" si="376"/>
        <v>5.3833333333333329E-3</v>
      </c>
      <c r="EI372" s="237">
        <v>320</v>
      </c>
      <c r="EJ372" s="242">
        <f t="shared" si="387"/>
        <v>0</v>
      </c>
      <c r="EK372" s="242">
        <f t="shared" si="388"/>
        <v>0</v>
      </c>
      <c r="EL372" s="242">
        <f t="shared" ref="EL372:EL435" si="428">EK372-EM372</f>
        <v>0</v>
      </c>
      <c r="EM372" s="242">
        <f t="shared" si="338"/>
        <v>0</v>
      </c>
      <c r="EN372" s="243">
        <f t="shared" si="377"/>
        <v>0</v>
      </c>
      <c r="EO372" s="248"/>
      <c r="EP372" s="241">
        <f t="shared" si="398"/>
        <v>3.4599999999999999E-2</v>
      </c>
      <c r="EQ372" s="241">
        <f t="shared" si="378"/>
        <v>2.8833333333333332E-3</v>
      </c>
      <c r="ER372" s="237">
        <v>320</v>
      </c>
      <c r="ES372" s="242">
        <f t="shared" si="389"/>
        <v>0</v>
      </c>
      <c r="ET372" s="242">
        <f t="shared" si="390"/>
        <v>0</v>
      </c>
      <c r="EU372" s="242">
        <f t="shared" ref="EU372:EU435" si="429">ET372-EV372</f>
        <v>0</v>
      </c>
      <c r="EV372" s="242">
        <f t="shared" si="339"/>
        <v>0</v>
      </c>
      <c r="EW372" s="243">
        <f t="shared" si="379"/>
        <v>0</v>
      </c>
    </row>
    <row r="373" spans="1:153" ht="14.25" customHeight="1" thickBot="1" x14ac:dyDescent="0.25">
      <c r="A373" s="3">
        <f t="shared" si="340"/>
        <v>9737</v>
      </c>
      <c r="B373" s="237">
        <v>321</v>
      </c>
      <c r="C373" s="238">
        <f t="shared" si="341"/>
        <v>-2.7662153547518888E-10</v>
      </c>
      <c r="D373" s="238">
        <f t="shared" si="399"/>
        <v>0</v>
      </c>
      <c r="E373" s="238">
        <f t="shared" si="400"/>
        <v>6.3776631790112833E-13</v>
      </c>
      <c r="F373" s="238">
        <f t="shared" si="401"/>
        <v>-6.3776631790112833E-13</v>
      </c>
      <c r="G373" s="239">
        <f t="shared" si="342"/>
        <v>603887.43406298594</v>
      </c>
      <c r="I373" s="240">
        <f>VLOOKUP(K373,[2]תחזיות!$B$4:$H$1000,5)</f>
        <v>1.2998908500000184E-2</v>
      </c>
      <c r="J373" s="134">
        <f t="shared" si="402"/>
        <v>1.0832423750000153E-3</v>
      </c>
      <c r="K373" s="237">
        <v>321</v>
      </c>
      <c r="L373" s="242">
        <f t="shared" si="343"/>
        <v>1.0360939876037224E-11</v>
      </c>
      <c r="M373" s="242">
        <f t="shared" ref="M373:M436" si="430">IF(K372=$K$42,0,(PMT($K$44,$K$42-K372,L373))*-1)</f>
        <v>-6.6319865570834892E-14</v>
      </c>
      <c r="N373" s="242">
        <f t="shared" si="403"/>
        <v>-8.2388915841540761E-14</v>
      </c>
      <c r="O373" s="242">
        <f t="shared" si="404"/>
        <v>1.606905027070587E-14</v>
      </c>
      <c r="P373" s="243">
        <f t="shared" si="344"/>
        <v>46694.445430845924</v>
      </c>
      <c r="Q373" s="244"/>
      <c r="R373" s="240">
        <f>VLOOKUP(T373,[2]תחזיות!$B$4:$H$1000,7)</f>
        <v>2.2098144450000311E-2</v>
      </c>
      <c r="S373" s="134">
        <f t="shared" si="405"/>
        <v>1.8415120375000259E-3</v>
      </c>
      <c r="T373" s="237">
        <v>321</v>
      </c>
      <c r="U373" s="242">
        <f t="shared" si="345"/>
        <v>0</v>
      </c>
      <c r="V373" s="242">
        <f t="shared" ref="V373:V436" si="431">IF(T372=$K$42,0,(PMT($K$44,$K$42-T372,U373))*-1)</f>
        <v>0</v>
      </c>
      <c r="W373" s="242">
        <f t="shared" si="406"/>
        <v>0</v>
      </c>
      <c r="X373" s="242">
        <f t="shared" ref="X373:X436" si="432">U373*$K$44</f>
        <v>0</v>
      </c>
      <c r="Y373" s="243">
        <f t="shared" si="346"/>
        <v>49536.076503111522</v>
      </c>
      <c r="Z373" s="245"/>
      <c r="AA373" s="240">
        <f>VLOOKUP(AC373,[2]תחזיות!$B$4:$H$1000,6)</f>
        <v>1.1817189545454711E-2</v>
      </c>
      <c r="AB373" s="134">
        <f t="shared" si="407"/>
        <v>9.8476579545455929E-4</v>
      </c>
      <c r="AC373" s="237">
        <v>321</v>
      </c>
      <c r="AD373" s="242">
        <f t="shared" si="347"/>
        <v>0</v>
      </c>
      <c r="AE373" s="242">
        <f t="shared" ref="AE373:AE436" si="433">IF(AC372=$K$42,0,(PMT($K$44,$K$42-AC372,AD373))*-1)</f>
        <v>0</v>
      </c>
      <c r="AF373" s="242">
        <f t="shared" si="408"/>
        <v>0</v>
      </c>
      <c r="AG373" s="242">
        <f t="shared" ref="AG373:AG436" si="434">AD373*$K$44</f>
        <v>0</v>
      </c>
      <c r="AH373" s="243">
        <f t="shared" si="348"/>
        <v>46342.141217469514</v>
      </c>
      <c r="AI373" s="245"/>
      <c r="AJ373" s="241">
        <f t="shared" si="394"/>
        <v>5.2720000000000003E-2</v>
      </c>
      <c r="AK373" s="241">
        <f t="shared" si="349"/>
        <v>4.3933333333333333E-3</v>
      </c>
      <c r="AL373" s="240">
        <f>VLOOKUP(AN373,[2]תחזיות!$B$4:$H$1000,5)</f>
        <v>1.2998908500000184E-2</v>
      </c>
      <c r="AM373" s="134">
        <f t="shared" ref="AM373:AM436" si="435">AL373/12</f>
        <v>1.0832423750000153E-3</v>
      </c>
      <c r="AN373" s="237">
        <v>321</v>
      </c>
      <c r="AO373" s="242">
        <f t="shared" si="350"/>
        <v>0</v>
      </c>
      <c r="AP373" s="242">
        <f t="shared" si="380"/>
        <v>0</v>
      </c>
      <c r="AQ373" s="242">
        <f t="shared" si="409"/>
        <v>0</v>
      </c>
      <c r="AR373" s="242">
        <f t="shared" si="351"/>
        <v>0</v>
      </c>
      <c r="AS373" s="243">
        <f t="shared" si="352"/>
        <v>0</v>
      </c>
      <c r="AT373" s="244"/>
      <c r="AU373" s="241">
        <f t="shared" si="395"/>
        <v>5.7620000000000005E-2</v>
      </c>
      <c r="AV373" s="241">
        <f t="shared" si="353"/>
        <v>4.8016666666666668E-3</v>
      </c>
      <c r="AW373" s="240">
        <f>VLOOKUP(AY373,[2]תחזיות!$B$4:$H$1000,7)</f>
        <v>2.2098144450000311E-2</v>
      </c>
      <c r="AX373" s="134">
        <f t="shared" si="410"/>
        <v>1.8415120375000259E-3</v>
      </c>
      <c r="AY373" s="237">
        <v>321</v>
      </c>
      <c r="AZ373" s="242">
        <f t="shared" si="354"/>
        <v>0</v>
      </c>
      <c r="BA373" s="242">
        <f t="shared" si="381"/>
        <v>0</v>
      </c>
      <c r="BB373" s="242">
        <f t="shared" si="411"/>
        <v>0</v>
      </c>
      <c r="BC373" s="242">
        <f t="shared" si="355"/>
        <v>0</v>
      </c>
      <c r="BD373" s="243">
        <f t="shared" si="356"/>
        <v>0</v>
      </c>
      <c r="BE373" s="245"/>
      <c r="BF373" s="245"/>
      <c r="BG373" s="245"/>
      <c r="BH373" s="240">
        <f>VLOOKUP(BJ373,[2]תחזיות!$B$4:$H$1000,6)</f>
        <v>1.1817189545454711E-2</v>
      </c>
      <c r="BI373" s="134">
        <f t="shared" si="412"/>
        <v>9.8476579545455929E-4</v>
      </c>
      <c r="BJ373" s="237">
        <v>321</v>
      </c>
      <c r="BK373" s="242">
        <f t="shared" si="357"/>
        <v>0</v>
      </c>
      <c r="BL373" s="242">
        <f t="shared" si="382"/>
        <v>0</v>
      </c>
      <c r="BM373" s="242">
        <f t="shared" si="413"/>
        <v>0</v>
      </c>
      <c r="BN373" s="242">
        <f t="shared" ref="BN373:BN436" si="436">BK373*$K$44</f>
        <v>0</v>
      </c>
      <c r="BO373" s="243">
        <f t="shared" si="358"/>
        <v>0</v>
      </c>
      <c r="BP373" s="245"/>
      <c r="BQ373" s="246">
        <f>VLOOKUP(BT373,[2]תחזיות!$B$4:$E$1000,2)</f>
        <v>4.4037680000000037E-2</v>
      </c>
      <c r="BR373" s="134">
        <f t="shared" si="414"/>
        <v>3.2531400000000033E-3</v>
      </c>
      <c r="BS373" s="3">
        <f t="shared" si="359"/>
        <v>9737</v>
      </c>
      <c r="BT373" s="237">
        <v>321</v>
      </c>
      <c r="BU373" s="238">
        <f t="shared" si="360"/>
        <v>0</v>
      </c>
      <c r="BV373" s="238">
        <f t="shared" si="361"/>
        <v>0</v>
      </c>
      <c r="BW373" s="238">
        <f t="shared" si="415"/>
        <v>0</v>
      </c>
      <c r="BX373" s="238">
        <f t="shared" si="416"/>
        <v>0</v>
      </c>
      <c r="BY373" s="239">
        <f t="shared" si="362"/>
        <v>270766.58881793288</v>
      </c>
      <c r="CA373" s="246">
        <f>VLOOKUP(CD373,[2]תחזיות!$B$4:$E$1000,4)</f>
        <v>5.812973760000005E-2</v>
      </c>
      <c r="CB373" s="134">
        <f t="shared" si="417"/>
        <v>4.4274781333333377E-3</v>
      </c>
      <c r="CC373" s="3">
        <f t="shared" si="363"/>
        <v>9737</v>
      </c>
      <c r="CD373" s="237">
        <v>321</v>
      </c>
      <c r="CE373" s="238">
        <f t="shared" si="364"/>
        <v>0</v>
      </c>
      <c r="CF373" s="238">
        <f t="shared" si="365"/>
        <v>0</v>
      </c>
      <c r="CG373" s="238">
        <f t="shared" si="418"/>
        <v>0</v>
      </c>
      <c r="CH373" s="238">
        <f t="shared" si="419"/>
        <v>0</v>
      </c>
      <c r="CI373" s="239">
        <f t="shared" si="366"/>
        <v>290809.78716721246</v>
      </c>
      <c r="CJ373" s="1"/>
      <c r="CK373" s="246">
        <f>VLOOKUP(CN373,[2]תחזיות!$B$4:$E$1000,3)</f>
        <v>3.8293634782608728E-2</v>
      </c>
      <c r="CL373" s="134">
        <f t="shared" si="420"/>
        <v>2.774469565217394E-3</v>
      </c>
      <c r="CM373" s="3">
        <f t="shared" si="367"/>
        <v>9737</v>
      </c>
      <c r="CN373" s="237">
        <v>321</v>
      </c>
      <c r="CO373" s="238">
        <f t="shared" si="368"/>
        <v>0</v>
      </c>
      <c r="CP373" s="238">
        <f t="shared" si="383"/>
        <v>0</v>
      </c>
      <c r="CQ373" s="238">
        <f t="shared" si="421"/>
        <v>0</v>
      </c>
      <c r="CR373" s="238">
        <f t="shared" si="422"/>
        <v>0</v>
      </c>
      <c r="CS373" s="239">
        <f t="shared" si="369"/>
        <v>263979.45736549201</v>
      </c>
      <c r="CT373" s="1"/>
      <c r="CU373" s="237">
        <v>321</v>
      </c>
      <c r="CV373" s="238">
        <f t="shared" si="423"/>
        <v>-2.6626059559915166E-10</v>
      </c>
      <c r="CW373" s="238">
        <f t="shared" si="423"/>
        <v>-6.6319865570834892E-14</v>
      </c>
      <c r="CX373" s="238">
        <f t="shared" si="423"/>
        <v>5.5537740205958755E-13</v>
      </c>
      <c r="CY373" s="238">
        <f t="shared" si="423"/>
        <v>-6.2169726763042246E-13</v>
      </c>
      <c r="CZ373" s="238">
        <f t="shared" si="423"/>
        <v>921348.46831176477</v>
      </c>
      <c r="DB373" s="237">
        <v>321</v>
      </c>
      <c r="DC373" s="238">
        <f t="shared" si="424"/>
        <v>-2.7662153547518888E-10</v>
      </c>
      <c r="DD373" s="238">
        <f t="shared" si="424"/>
        <v>0</v>
      </c>
      <c r="DE373" s="238">
        <f t="shared" si="424"/>
        <v>6.3776631790112833E-13</v>
      </c>
      <c r="DF373" s="238">
        <f t="shared" si="424"/>
        <v>-6.3776631790112833E-13</v>
      </c>
      <c r="DG373" s="238">
        <f t="shared" si="424"/>
        <v>944233.29773330991</v>
      </c>
      <c r="DH373" s="247"/>
      <c r="DI373" s="237">
        <v>321</v>
      </c>
      <c r="DJ373" s="238">
        <f t="shared" si="425"/>
        <v>-2.7662153547518888E-10</v>
      </c>
      <c r="DK373" s="238">
        <f t="shared" si="425"/>
        <v>0</v>
      </c>
      <c r="DL373" s="238">
        <f t="shared" si="425"/>
        <v>6.3776631790112833E-13</v>
      </c>
      <c r="DM373" s="238">
        <f t="shared" si="425"/>
        <v>-6.3776631790112833E-13</v>
      </c>
      <c r="DN373" s="238">
        <f t="shared" si="425"/>
        <v>914209.03264594742</v>
      </c>
      <c r="DP373" s="3">
        <f t="shared" si="370"/>
        <v>9737</v>
      </c>
      <c r="DQ373" s="237">
        <v>321</v>
      </c>
      <c r="DR373" s="238">
        <f t="shared" si="371"/>
        <v>0</v>
      </c>
      <c r="DS373" s="238">
        <f t="shared" si="372"/>
        <v>0</v>
      </c>
      <c r="DT373" s="238">
        <f t="shared" si="426"/>
        <v>0</v>
      </c>
      <c r="DU373" s="238">
        <f t="shared" si="373"/>
        <v>0</v>
      </c>
      <c r="DV373" s="239">
        <f t="shared" si="384"/>
        <v>0</v>
      </c>
      <c r="DX373" s="241">
        <f t="shared" si="396"/>
        <v>6.0299999999999999E-2</v>
      </c>
      <c r="DY373" s="241">
        <f t="shared" si="374"/>
        <v>5.025E-3</v>
      </c>
      <c r="DZ373" s="237">
        <v>321</v>
      </c>
      <c r="EA373" s="242">
        <f t="shared" si="385"/>
        <v>0</v>
      </c>
      <c r="EB373" s="242">
        <f t="shared" si="386"/>
        <v>0</v>
      </c>
      <c r="EC373" s="242">
        <f t="shared" si="427"/>
        <v>0</v>
      </c>
      <c r="ED373" s="242">
        <f t="shared" ref="ED373:ED436" si="437">EA373*DY373</f>
        <v>0</v>
      </c>
      <c r="EE373" s="243">
        <f t="shared" si="375"/>
        <v>0</v>
      </c>
      <c r="EF373" s="248"/>
      <c r="EG373" s="241">
        <f t="shared" si="397"/>
        <v>6.4599999999999991E-2</v>
      </c>
      <c r="EH373" s="241">
        <f t="shared" si="376"/>
        <v>5.3833333333333329E-3</v>
      </c>
      <c r="EI373" s="237">
        <v>321</v>
      </c>
      <c r="EJ373" s="242">
        <f t="shared" si="387"/>
        <v>0</v>
      </c>
      <c r="EK373" s="242">
        <f t="shared" si="388"/>
        <v>0</v>
      </c>
      <c r="EL373" s="242">
        <f t="shared" si="428"/>
        <v>0</v>
      </c>
      <c r="EM373" s="242">
        <f t="shared" ref="EM373:EM436" si="438">EJ373*EH373</f>
        <v>0</v>
      </c>
      <c r="EN373" s="243">
        <f t="shared" si="377"/>
        <v>0</v>
      </c>
      <c r="EO373" s="248"/>
      <c r="EP373" s="241">
        <f t="shared" si="398"/>
        <v>3.4599999999999999E-2</v>
      </c>
      <c r="EQ373" s="241">
        <f t="shared" si="378"/>
        <v>2.8833333333333332E-3</v>
      </c>
      <c r="ER373" s="237">
        <v>321</v>
      </c>
      <c r="ES373" s="242">
        <f t="shared" si="389"/>
        <v>0</v>
      </c>
      <c r="ET373" s="242">
        <f t="shared" si="390"/>
        <v>0</v>
      </c>
      <c r="EU373" s="242">
        <f t="shared" si="429"/>
        <v>0</v>
      </c>
      <c r="EV373" s="242">
        <f t="shared" ref="EV373:EV436" si="439">ES373*EQ373</f>
        <v>0</v>
      </c>
      <c r="EW373" s="243">
        <f t="shared" si="379"/>
        <v>0</v>
      </c>
    </row>
    <row r="374" spans="1:153" ht="14.25" customHeight="1" thickBot="1" x14ac:dyDescent="0.25">
      <c r="A374" s="3">
        <f t="shared" ref="A374:A437" si="440">EDATE(A373,1)</f>
        <v>9768</v>
      </c>
      <c r="B374" s="237">
        <v>322</v>
      </c>
      <c r="C374" s="238">
        <f t="shared" ref="C374:C437" si="441">C373-E373</f>
        <v>-2.7725930179309003E-10</v>
      </c>
      <c r="D374" s="238">
        <f t="shared" si="399"/>
        <v>0</v>
      </c>
      <c r="E374" s="238">
        <f t="shared" si="400"/>
        <v>6.3923672357851156E-13</v>
      </c>
      <c r="F374" s="238">
        <f t="shared" si="401"/>
        <v>-6.3923672357851156E-13</v>
      </c>
      <c r="G374" s="239">
        <f t="shared" ref="G374:G437" si="442">IF(C374&gt;0,G373+D374,G373)</f>
        <v>603887.43406298594</v>
      </c>
      <c r="I374" s="240">
        <f>VLOOKUP(K374,[2]תחזיות!$B$4:$H$1000,5)</f>
        <v>1.2998927000000184E-2</v>
      </c>
      <c r="J374" s="134">
        <f t="shared" si="402"/>
        <v>1.083243916666682E-3</v>
      </c>
      <c r="K374" s="237">
        <v>322</v>
      </c>
      <c r="L374" s="242">
        <f t="shared" ref="L374:L437" si="443">(L373-N373)*(1+J374)</f>
        <v>1.0454641464262315E-11</v>
      </c>
      <c r="M374" s="242">
        <f t="shared" si="430"/>
        <v>-6.6391706161768642E-14</v>
      </c>
      <c r="N374" s="242">
        <f t="shared" si="403"/>
        <v>-8.2606080654953243E-14</v>
      </c>
      <c r="O374" s="242">
        <f t="shared" si="404"/>
        <v>1.6214374493184601E-14</v>
      </c>
      <c r="P374" s="243">
        <f t="shared" ref="P374:P437" si="444">IF(L374&gt;0,P373+M374,P373)</f>
        <v>46694.445430845924</v>
      </c>
      <c r="Q374" s="244"/>
      <c r="R374" s="240">
        <f>VLOOKUP(T374,[2]תחזיות!$B$4:$H$1000,7)</f>
        <v>2.2098175900000312E-2</v>
      </c>
      <c r="S374" s="134">
        <f t="shared" si="405"/>
        <v>1.8415146583333592E-3</v>
      </c>
      <c r="T374" s="237">
        <v>322</v>
      </c>
      <c r="U374" s="242">
        <f t="shared" ref="U374:U437" si="445">(U373-W373)*(1+S374)</f>
        <v>0</v>
      </c>
      <c r="V374" s="242">
        <f t="shared" si="431"/>
        <v>0</v>
      </c>
      <c r="W374" s="242">
        <f t="shared" si="406"/>
        <v>0</v>
      </c>
      <c r="X374" s="242">
        <f t="shared" si="432"/>
        <v>0</v>
      </c>
      <c r="Y374" s="243">
        <f t="shared" ref="Y374:Y437" si="446">IF(U374&gt;0,Y373+V374,Y373)</f>
        <v>49536.076503111522</v>
      </c>
      <c r="Z374" s="245"/>
      <c r="AA374" s="240">
        <f>VLOOKUP(AC374,[2]תחזיות!$B$4:$H$1000,6)</f>
        <v>1.1817206363636531E-2</v>
      </c>
      <c r="AB374" s="134">
        <f t="shared" si="407"/>
        <v>9.8476719696971083E-4</v>
      </c>
      <c r="AC374" s="237">
        <v>322</v>
      </c>
      <c r="AD374" s="242">
        <f t="shared" ref="AD374:AD437" si="447">(AD373-AF373)*(1+AB374)</f>
        <v>0</v>
      </c>
      <c r="AE374" s="242">
        <f t="shared" si="433"/>
        <v>0</v>
      </c>
      <c r="AF374" s="242">
        <f t="shared" si="408"/>
        <v>0</v>
      </c>
      <c r="AG374" s="242">
        <f t="shared" si="434"/>
        <v>0</v>
      </c>
      <c r="AH374" s="243">
        <f t="shared" ref="AH374:AH437" si="448">IF(AD374&gt;0,AH373+AE374,AH373)</f>
        <v>46342.141217469514</v>
      </c>
      <c r="AI374" s="245"/>
      <c r="AJ374" s="241">
        <f t="shared" si="394"/>
        <v>5.2720000000000003E-2</v>
      </c>
      <c r="AK374" s="241">
        <f t="shared" ref="AK374:AK437" si="449">AJ374/12</f>
        <v>4.3933333333333333E-3</v>
      </c>
      <c r="AL374" s="240">
        <f>VLOOKUP(AN374,[2]תחזיות!$B$4:$H$1000,5)</f>
        <v>1.2998927000000184E-2</v>
      </c>
      <c r="AM374" s="134">
        <f t="shared" si="435"/>
        <v>1.083243916666682E-3</v>
      </c>
      <c r="AN374" s="237">
        <v>322</v>
      </c>
      <c r="AO374" s="242">
        <f t="shared" ref="AO374:AO437" si="450">(AO373-AQ373)*(1+AM374)</f>
        <v>0</v>
      </c>
      <c r="AP374" s="242">
        <f t="shared" si="380"/>
        <v>0</v>
      </c>
      <c r="AQ374" s="242">
        <f t="shared" si="409"/>
        <v>0</v>
      </c>
      <c r="AR374" s="242">
        <f t="shared" ref="AR374:AR437" si="451">AO374*AK374</f>
        <v>0</v>
      </c>
      <c r="AS374" s="243">
        <f t="shared" ref="AS374:AS437" si="452">IF(AO374&gt;0,AS373+AP374,AS373)</f>
        <v>0</v>
      </c>
      <c r="AT374" s="244"/>
      <c r="AU374" s="241">
        <f t="shared" si="395"/>
        <v>5.7620000000000005E-2</v>
      </c>
      <c r="AV374" s="241">
        <f t="shared" ref="AV374:AV437" si="453">AU374/12</f>
        <v>4.8016666666666668E-3</v>
      </c>
      <c r="AW374" s="240">
        <f>VLOOKUP(AY374,[2]תחזיות!$B$4:$H$1000,7)</f>
        <v>2.2098175900000312E-2</v>
      </c>
      <c r="AX374" s="134">
        <f t="shared" si="410"/>
        <v>1.8415146583333592E-3</v>
      </c>
      <c r="AY374" s="237">
        <v>322</v>
      </c>
      <c r="AZ374" s="242">
        <f t="shared" ref="AZ374:AZ437" si="454">(AZ373-BB373)*(1+AX374)</f>
        <v>0</v>
      </c>
      <c r="BA374" s="242">
        <f t="shared" si="381"/>
        <v>0</v>
      </c>
      <c r="BB374" s="242">
        <f t="shared" si="411"/>
        <v>0</v>
      </c>
      <c r="BC374" s="242">
        <f t="shared" ref="BC374:BC437" si="455">AZ374*AV374</f>
        <v>0</v>
      </c>
      <c r="BD374" s="243">
        <f t="shared" ref="BD374:BD437" si="456">IF(AZ374&gt;0,BD373+BA374,BD373)</f>
        <v>0</v>
      </c>
      <c r="BE374" s="245"/>
      <c r="BF374" s="245"/>
      <c r="BG374" s="245"/>
      <c r="BH374" s="240">
        <f>VLOOKUP(BJ374,[2]תחזיות!$B$4:$H$1000,6)</f>
        <v>1.1817206363636531E-2</v>
      </c>
      <c r="BI374" s="134">
        <f t="shared" si="412"/>
        <v>9.8476719696971083E-4</v>
      </c>
      <c r="BJ374" s="237">
        <v>322</v>
      </c>
      <c r="BK374" s="242">
        <f t="shared" ref="BK374:BK437" si="457">(BK373-BM373)*(1+BI374)</f>
        <v>0</v>
      </c>
      <c r="BL374" s="242">
        <f t="shared" si="382"/>
        <v>0</v>
      </c>
      <c r="BM374" s="242">
        <f t="shared" si="413"/>
        <v>0</v>
      </c>
      <c r="BN374" s="242">
        <f t="shared" si="436"/>
        <v>0</v>
      </c>
      <c r="BO374" s="243">
        <f t="shared" ref="BO374:BO437" si="458">IF(BK374&gt;0,BO373+BL374,BO373)</f>
        <v>0</v>
      </c>
      <c r="BP374" s="245"/>
      <c r="BQ374" s="246">
        <f>VLOOKUP(BT374,[2]תחזיות!$B$4:$E$1000,2)</f>
        <v>4.4065980000000039E-2</v>
      </c>
      <c r="BR374" s="134">
        <f t="shared" si="414"/>
        <v>3.255498333333337E-3</v>
      </c>
      <c r="BS374" s="3">
        <f t="shared" ref="BS374:BS437" si="459">EDATE(A373,1)</f>
        <v>9768</v>
      </c>
      <c r="BT374" s="237">
        <v>322</v>
      </c>
      <c r="BU374" s="238">
        <f t="shared" ref="BU374:BU437" si="460">BU373-BW373</f>
        <v>0</v>
      </c>
      <c r="BV374" s="238">
        <f t="shared" ref="BV374:BV532" si="461">IF(BU374&lt;=0,0,(PMT(BR374,$BS$42-BT373,BU374))*-1)</f>
        <v>0</v>
      </c>
      <c r="BW374" s="238">
        <f t="shared" si="415"/>
        <v>0</v>
      </c>
      <c r="BX374" s="238">
        <f t="shared" si="416"/>
        <v>0</v>
      </c>
      <c r="BY374" s="239">
        <f t="shared" ref="BY374:BY437" si="462">BY373+BV374</f>
        <v>270766.58881793288</v>
      </c>
      <c r="CA374" s="246">
        <f>VLOOKUP(CD374,[2]תחזיות!$B$4:$E$1000,4)</f>
        <v>5.8167093600000053E-2</v>
      </c>
      <c r="CB374" s="134">
        <f t="shared" si="417"/>
        <v>4.4305911333333376E-3</v>
      </c>
      <c r="CC374" s="3">
        <f t="shared" ref="CC374:CC437" si="463">EDATE(A373,1)</f>
        <v>9768</v>
      </c>
      <c r="CD374" s="237">
        <v>322</v>
      </c>
      <c r="CE374" s="238">
        <f t="shared" ref="CE374:CE437" si="464">CE373-CG373</f>
        <v>0</v>
      </c>
      <c r="CF374" s="238">
        <f t="shared" ref="CF374:CF437" si="465">IF(CE374&lt;=0,0,(PMT(CB374,$CD$42-CD373,CE374))*-1)</f>
        <v>0</v>
      </c>
      <c r="CG374" s="238">
        <f t="shared" si="418"/>
        <v>0</v>
      </c>
      <c r="CH374" s="238">
        <f t="shared" si="419"/>
        <v>0</v>
      </c>
      <c r="CI374" s="239">
        <f t="shared" ref="CI374:CI437" si="466">CI373+CF374</f>
        <v>290809.78716721246</v>
      </c>
      <c r="CJ374" s="1"/>
      <c r="CK374" s="246">
        <f>VLOOKUP(CN374,[2]תחזיות!$B$4:$E$1000,3)</f>
        <v>3.8318243478260905E-2</v>
      </c>
      <c r="CL374" s="134">
        <f t="shared" si="420"/>
        <v>2.7765202898550755E-3</v>
      </c>
      <c r="CM374" s="3">
        <f t="shared" ref="CM374:CM437" si="467">CC374</f>
        <v>9768</v>
      </c>
      <c r="CN374" s="237">
        <v>322</v>
      </c>
      <c r="CO374" s="238">
        <f t="shared" ref="CO374:CO437" si="468">CO373-CQ373</f>
        <v>0</v>
      </c>
      <c r="CP374" s="238">
        <f t="shared" si="383"/>
        <v>0</v>
      </c>
      <c r="CQ374" s="238">
        <f t="shared" si="421"/>
        <v>0</v>
      </c>
      <c r="CR374" s="238">
        <f t="shared" si="422"/>
        <v>0</v>
      </c>
      <c r="CS374" s="239">
        <f t="shared" ref="CS374:CS437" si="469">CS373+CP374</f>
        <v>263979.45736549201</v>
      </c>
      <c r="CT374" s="1"/>
      <c r="CU374" s="237">
        <v>322</v>
      </c>
      <c r="CV374" s="238">
        <f t="shared" si="423"/>
        <v>-2.6680466032882769E-10</v>
      </c>
      <c r="CW374" s="238">
        <f t="shared" si="423"/>
        <v>-6.6391706161768642E-14</v>
      </c>
      <c r="CX374" s="238">
        <f t="shared" si="423"/>
        <v>5.5663064292355831E-13</v>
      </c>
      <c r="CY374" s="238">
        <f t="shared" si="423"/>
        <v>-6.2302234908532691E-13</v>
      </c>
      <c r="CZ374" s="238">
        <f t="shared" si="423"/>
        <v>921348.46831176477</v>
      </c>
      <c r="DB374" s="237">
        <v>322</v>
      </c>
      <c r="DC374" s="238">
        <f t="shared" si="424"/>
        <v>-2.7725930179309003E-10</v>
      </c>
      <c r="DD374" s="238">
        <f t="shared" si="424"/>
        <v>0</v>
      </c>
      <c r="DE374" s="238">
        <f t="shared" si="424"/>
        <v>6.3923672357851156E-13</v>
      </c>
      <c r="DF374" s="238">
        <f t="shared" si="424"/>
        <v>-6.3923672357851156E-13</v>
      </c>
      <c r="DG374" s="238">
        <f t="shared" si="424"/>
        <v>944233.29773330991</v>
      </c>
      <c r="DH374" s="247"/>
      <c r="DI374" s="237">
        <v>322</v>
      </c>
      <c r="DJ374" s="238">
        <f t="shared" si="425"/>
        <v>-2.7725930179309003E-10</v>
      </c>
      <c r="DK374" s="238">
        <f t="shared" si="425"/>
        <v>0</v>
      </c>
      <c r="DL374" s="238">
        <f t="shared" si="425"/>
        <v>6.3923672357851156E-13</v>
      </c>
      <c r="DM374" s="238">
        <f t="shared" si="425"/>
        <v>-6.3923672357851156E-13</v>
      </c>
      <c r="DN374" s="238">
        <f t="shared" si="425"/>
        <v>914209.03264594742</v>
      </c>
      <c r="DP374" s="3">
        <f t="shared" ref="DP374:DP437" si="470">EDATE(DP373,1)</f>
        <v>9768</v>
      </c>
      <c r="DQ374" s="237">
        <v>322</v>
      </c>
      <c r="DR374" s="238">
        <f t="shared" ref="DR374:DR437" si="471">DR373-DT373</f>
        <v>0</v>
      </c>
      <c r="DS374" s="238">
        <f t="shared" ref="DS374:DS437" si="472">IF(DR374&lt;=0,0,$DR$48)</f>
        <v>0</v>
      </c>
      <c r="DT374" s="238">
        <f t="shared" si="426"/>
        <v>0</v>
      </c>
      <c r="DU374" s="238">
        <f t="shared" ref="DU374:DU437" si="473">DR374*$DR$44</f>
        <v>0</v>
      </c>
      <c r="DV374" s="239">
        <f t="shared" si="384"/>
        <v>0</v>
      </c>
      <c r="DX374" s="241">
        <f t="shared" si="396"/>
        <v>6.0299999999999999E-2</v>
      </c>
      <c r="DY374" s="241">
        <f t="shared" ref="DY374:DY437" si="474">DX374/12</f>
        <v>5.025E-3</v>
      </c>
      <c r="DZ374" s="237">
        <v>322</v>
      </c>
      <c r="EA374" s="242">
        <f t="shared" si="385"/>
        <v>0</v>
      </c>
      <c r="EB374" s="242">
        <f t="shared" si="386"/>
        <v>0</v>
      </c>
      <c r="EC374" s="242">
        <f t="shared" si="427"/>
        <v>0</v>
      </c>
      <c r="ED374" s="242">
        <f t="shared" si="437"/>
        <v>0</v>
      </c>
      <c r="EE374" s="243">
        <f t="shared" ref="EE374:EE437" si="475">IF(EA374&gt;0,EE373+EB374,EE373)</f>
        <v>0</v>
      </c>
      <c r="EF374" s="248"/>
      <c r="EG374" s="241">
        <f t="shared" si="397"/>
        <v>6.4599999999999991E-2</v>
      </c>
      <c r="EH374" s="241">
        <f t="shared" ref="EH374:EH437" si="476">EG374/12</f>
        <v>5.3833333333333329E-3</v>
      </c>
      <c r="EI374" s="237">
        <v>322</v>
      </c>
      <c r="EJ374" s="242">
        <f t="shared" si="387"/>
        <v>0</v>
      </c>
      <c r="EK374" s="242">
        <f t="shared" si="388"/>
        <v>0</v>
      </c>
      <c r="EL374" s="242">
        <f t="shared" si="428"/>
        <v>0</v>
      </c>
      <c r="EM374" s="242">
        <f t="shared" si="438"/>
        <v>0</v>
      </c>
      <c r="EN374" s="243">
        <f t="shared" ref="EN374:EN437" si="477">IF(EJ374&gt;0,EN373+EK374,EN373)</f>
        <v>0</v>
      </c>
      <c r="EO374" s="248"/>
      <c r="EP374" s="241">
        <f t="shared" si="398"/>
        <v>3.4599999999999999E-2</v>
      </c>
      <c r="EQ374" s="241">
        <f t="shared" ref="EQ374:EQ437" si="478">EP374/12</f>
        <v>2.8833333333333332E-3</v>
      </c>
      <c r="ER374" s="237">
        <v>322</v>
      </c>
      <c r="ES374" s="242">
        <f t="shared" si="389"/>
        <v>0</v>
      </c>
      <c r="ET374" s="242">
        <f t="shared" si="390"/>
        <v>0</v>
      </c>
      <c r="EU374" s="242">
        <f t="shared" si="429"/>
        <v>0</v>
      </c>
      <c r="EV374" s="242">
        <f t="shared" si="439"/>
        <v>0</v>
      </c>
      <c r="EW374" s="243">
        <f t="shared" ref="EW374:EW437" si="479">IF(ES374&gt;0,EW373+ET374,EW373)</f>
        <v>0</v>
      </c>
    </row>
    <row r="375" spans="1:153" ht="14.25" customHeight="1" thickBot="1" x14ac:dyDescent="0.25">
      <c r="A375" s="3">
        <f t="shared" si="440"/>
        <v>9798</v>
      </c>
      <c r="B375" s="237">
        <v>323</v>
      </c>
      <c r="C375" s="238">
        <f t="shared" si="441"/>
        <v>-2.7789853851666855E-10</v>
      </c>
      <c r="D375" s="238">
        <f t="shared" si="399"/>
        <v>0</v>
      </c>
      <c r="E375" s="238">
        <f t="shared" si="400"/>
        <v>6.4071051935787314E-13</v>
      </c>
      <c r="F375" s="238">
        <f t="shared" si="401"/>
        <v>-6.4071051935787314E-13</v>
      </c>
      <c r="G375" s="239">
        <f t="shared" si="442"/>
        <v>603887.43406298594</v>
      </c>
      <c r="I375" s="240">
        <f>VLOOKUP(K375,[2]תחזיות!$B$4:$H$1000,5)</f>
        <v>1.2998945500000185E-2</v>
      </c>
      <c r="J375" s="134">
        <f t="shared" si="402"/>
        <v>1.0832454583333487E-3</v>
      </c>
      <c r="K375" s="237">
        <v>323</v>
      </c>
      <c r="L375" s="242">
        <f t="shared" si="443"/>
        <v>1.0548661970463634E-11</v>
      </c>
      <c r="M375" s="242">
        <f t="shared" si="430"/>
        <v>-6.6463624675939385E-14</v>
      </c>
      <c r="N375" s="242">
        <f t="shared" si="403"/>
        <v>-8.2823818009760293E-14</v>
      </c>
      <c r="O375" s="242">
        <f t="shared" si="404"/>
        <v>1.6360193333820905E-14</v>
      </c>
      <c r="P375" s="243">
        <f t="shared" si="444"/>
        <v>46694.445430845924</v>
      </c>
      <c r="Q375" s="244"/>
      <c r="R375" s="240">
        <f>VLOOKUP(T375,[2]תחזיות!$B$4:$H$1000,7)</f>
        <v>2.2098207350000315E-2</v>
      </c>
      <c r="S375" s="134">
        <f t="shared" si="405"/>
        <v>1.841517279166693E-3</v>
      </c>
      <c r="T375" s="237">
        <v>323</v>
      </c>
      <c r="U375" s="242">
        <f t="shared" si="445"/>
        <v>0</v>
      </c>
      <c r="V375" s="242">
        <f t="shared" si="431"/>
        <v>0</v>
      </c>
      <c r="W375" s="242">
        <f t="shared" si="406"/>
        <v>0</v>
      </c>
      <c r="X375" s="242">
        <f t="shared" si="432"/>
        <v>0</v>
      </c>
      <c r="Y375" s="243">
        <f t="shared" si="446"/>
        <v>49536.076503111522</v>
      </c>
      <c r="Z375" s="245"/>
      <c r="AA375" s="240">
        <f>VLOOKUP(AC375,[2]תחזיות!$B$4:$H$1000,6)</f>
        <v>1.1817223181818349E-2</v>
      </c>
      <c r="AB375" s="134">
        <f t="shared" si="407"/>
        <v>9.8476859848486238E-4</v>
      </c>
      <c r="AC375" s="237">
        <v>323</v>
      </c>
      <c r="AD375" s="242">
        <f t="shared" si="447"/>
        <v>0</v>
      </c>
      <c r="AE375" s="242">
        <f t="shared" si="433"/>
        <v>0</v>
      </c>
      <c r="AF375" s="242">
        <f t="shared" si="408"/>
        <v>0</v>
      </c>
      <c r="AG375" s="242">
        <f t="shared" si="434"/>
        <v>0</v>
      </c>
      <c r="AH375" s="243">
        <f t="shared" si="448"/>
        <v>46342.141217469514</v>
      </c>
      <c r="AI375" s="245"/>
      <c r="AJ375" s="241">
        <f t="shared" si="394"/>
        <v>5.2720000000000003E-2</v>
      </c>
      <c r="AK375" s="241">
        <f t="shared" si="449"/>
        <v>4.3933333333333333E-3</v>
      </c>
      <c r="AL375" s="240">
        <f>VLOOKUP(AN375,[2]תחזיות!$B$4:$H$1000,5)</f>
        <v>1.2998945500000185E-2</v>
      </c>
      <c r="AM375" s="134">
        <f t="shared" si="435"/>
        <v>1.0832454583333487E-3</v>
      </c>
      <c r="AN375" s="237">
        <v>323</v>
      </c>
      <c r="AO375" s="242">
        <f t="shared" si="450"/>
        <v>0</v>
      </c>
      <c r="AP375" s="242">
        <f t="shared" ref="AP375:AP438" si="480">IF(AN374=$AN$42,0,(PMT(AK375,$AN$42-AN374,AO375))*-1)</f>
        <v>0</v>
      </c>
      <c r="AQ375" s="242">
        <f t="shared" si="409"/>
        <v>0</v>
      </c>
      <c r="AR375" s="242">
        <f t="shared" si="451"/>
        <v>0</v>
      </c>
      <c r="AS375" s="243">
        <f t="shared" si="452"/>
        <v>0</v>
      </c>
      <c r="AT375" s="244"/>
      <c r="AU375" s="241">
        <f t="shared" si="395"/>
        <v>5.7620000000000005E-2</v>
      </c>
      <c r="AV375" s="241">
        <f t="shared" si="453"/>
        <v>4.8016666666666668E-3</v>
      </c>
      <c r="AW375" s="240">
        <f>VLOOKUP(AY375,[2]תחזיות!$B$4:$H$1000,7)</f>
        <v>2.2098207350000315E-2</v>
      </c>
      <c r="AX375" s="134">
        <f t="shared" si="410"/>
        <v>1.841517279166693E-3</v>
      </c>
      <c r="AY375" s="237">
        <v>323</v>
      </c>
      <c r="AZ375" s="242">
        <f t="shared" si="454"/>
        <v>0</v>
      </c>
      <c r="BA375" s="242">
        <f t="shared" ref="BA375:BA438" si="481">IF(AY374=$AY$42,0,(PMT(AV375,$AY$42-AY374,AZ375))*-1)</f>
        <v>0</v>
      </c>
      <c r="BB375" s="242">
        <f t="shared" si="411"/>
        <v>0</v>
      </c>
      <c r="BC375" s="242">
        <f t="shared" si="455"/>
        <v>0</v>
      </c>
      <c r="BD375" s="243">
        <f t="shared" si="456"/>
        <v>0</v>
      </c>
      <c r="BE375" s="245"/>
      <c r="BF375" s="245"/>
      <c r="BG375" s="245"/>
      <c r="BH375" s="240">
        <f>VLOOKUP(BJ375,[2]תחזיות!$B$4:$H$1000,6)</f>
        <v>1.1817223181818349E-2</v>
      </c>
      <c r="BI375" s="134">
        <f t="shared" si="412"/>
        <v>9.8476859848486238E-4</v>
      </c>
      <c r="BJ375" s="237">
        <v>323</v>
      </c>
      <c r="BK375" s="242">
        <f t="shared" si="457"/>
        <v>0</v>
      </c>
      <c r="BL375" s="242">
        <f t="shared" ref="BL375:BL438" si="482">IF(BJ374=$BJ$42,0,(PMT($BJ$44,$BJ$42-BJ374,BK375))*-1)</f>
        <v>0</v>
      </c>
      <c r="BM375" s="242">
        <f t="shared" si="413"/>
        <v>0</v>
      </c>
      <c r="BN375" s="242">
        <f t="shared" si="436"/>
        <v>0</v>
      </c>
      <c r="BO375" s="243">
        <f t="shared" si="458"/>
        <v>0</v>
      </c>
      <c r="BP375" s="245"/>
      <c r="BQ375" s="246">
        <f>VLOOKUP(BT375,[2]תחזיות!$B$4:$E$1000,2)</f>
        <v>4.4094280000000041E-2</v>
      </c>
      <c r="BR375" s="134">
        <f t="shared" si="414"/>
        <v>3.2578566666666702E-3</v>
      </c>
      <c r="BS375" s="3">
        <f t="shared" si="459"/>
        <v>9798</v>
      </c>
      <c r="BT375" s="237">
        <v>323</v>
      </c>
      <c r="BU375" s="238">
        <f t="shared" si="460"/>
        <v>0</v>
      </c>
      <c r="BV375" s="238">
        <f t="shared" si="461"/>
        <v>0</v>
      </c>
      <c r="BW375" s="238">
        <f t="shared" si="415"/>
        <v>0</v>
      </c>
      <c r="BX375" s="238">
        <f t="shared" si="416"/>
        <v>0</v>
      </c>
      <c r="BY375" s="239">
        <f t="shared" si="462"/>
        <v>270766.58881793288</v>
      </c>
      <c r="CA375" s="246">
        <f>VLOOKUP(CD375,[2]תחזיות!$B$4:$E$1000,4)</f>
        <v>5.8204449600000055E-2</v>
      </c>
      <c r="CB375" s="134">
        <f t="shared" si="417"/>
        <v>4.4337041333333384E-3</v>
      </c>
      <c r="CC375" s="3">
        <f t="shared" si="463"/>
        <v>9798</v>
      </c>
      <c r="CD375" s="237">
        <v>323</v>
      </c>
      <c r="CE375" s="238">
        <f t="shared" si="464"/>
        <v>0</v>
      </c>
      <c r="CF375" s="238">
        <f t="shared" si="465"/>
        <v>0</v>
      </c>
      <c r="CG375" s="238">
        <f t="shared" si="418"/>
        <v>0</v>
      </c>
      <c r="CH375" s="238">
        <f t="shared" si="419"/>
        <v>0</v>
      </c>
      <c r="CI375" s="239">
        <f t="shared" si="466"/>
        <v>290809.78716721246</v>
      </c>
      <c r="CJ375" s="1"/>
      <c r="CK375" s="246">
        <f>VLOOKUP(CN375,[2]תחזיות!$B$4:$E$1000,3)</f>
        <v>3.8342852173913082E-2</v>
      </c>
      <c r="CL375" s="134">
        <f t="shared" si="420"/>
        <v>2.7785710144927569E-3</v>
      </c>
      <c r="CM375" s="3">
        <f t="shared" si="467"/>
        <v>9798</v>
      </c>
      <c r="CN375" s="237">
        <v>323</v>
      </c>
      <c r="CO375" s="238">
        <f t="shared" si="468"/>
        <v>0</v>
      </c>
      <c r="CP375" s="238">
        <f t="shared" ref="CP375:CP438" si="483">IF(CO375&lt;=0,0,(PMT(CL375,$CN$42-CN374,CO375))*-1)</f>
        <v>0</v>
      </c>
      <c r="CQ375" s="238">
        <f t="shared" si="421"/>
        <v>0</v>
      </c>
      <c r="CR375" s="238">
        <f t="shared" si="422"/>
        <v>0</v>
      </c>
      <c r="CS375" s="239">
        <f t="shared" si="469"/>
        <v>263979.45736549201</v>
      </c>
      <c r="CT375" s="1"/>
      <c r="CU375" s="237">
        <v>323</v>
      </c>
      <c r="CV375" s="238">
        <f t="shared" si="423"/>
        <v>-2.673498765462049E-10</v>
      </c>
      <c r="CW375" s="238">
        <f t="shared" si="423"/>
        <v>-6.6463624675939385E-14</v>
      </c>
      <c r="CX375" s="238">
        <f t="shared" si="423"/>
        <v>5.5788670134811282E-13</v>
      </c>
      <c r="CY375" s="238">
        <f t="shared" si="423"/>
        <v>-6.2435032602405227E-13</v>
      </c>
      <c r="CZ375" s="238">
        <f t="shared" si="423"/>
        <v>921348.46831176477</v>
      </c>
      <c r="DB375" s="237">
        <v>323</v>
      </c>
      <c r="DC375" s="238">
        <f t="shared" si="424"/>
        <v>-2.7789853851666855E-10</v>
      </c>
      <c r="DD375" s="238">
        <f t="shared" si="424"/>
        <v>0</v>
      </c>
      <c r="DE375" s="238">
        <f t="shared" si="424"/>
        <v>6.4071051935787314E-13</v>
      </c>
      <c r="DF375" s="238">
        <f t="shared" si="424"/>
        <v>-6.4071051935787314E-13</v>
      </c>
      <c r="DG375" s="238">
        <f t="shared" si="424"/>
        <v>944233.29773330991</v>
      </c>
      <c r="DH375" s="247"/>
      <c r="DI375" s="237">
        <v>323</v>
      </c>
      <c r="DJ375" s="238">
        <f t="shared" si="425"/>
        <v>-2.7789853851666855E-10</v>
      </c>
      <c r="DK375" s="238">
        <f t="shared" si="425"/>
        <v>0</v>
      </c>
      <c r="DL375" s="238">
        <f t="shared" si="425"/>
        <v>6.4071051935787314E-13</v>
      </c>
      <c r="DM375" s="238">
        <f t="shared" si="425"/>
        <v>-6.4071051935787314E-13</v>
      </c>
      <c r="DN375" s="238">
        <f t="shared" si="425"/>
        <v>914209.03264594742</v>
      </c>
      <c r="DP375" s="3">
        <f t="shared" si="470"/>
        <v>9798</v>
      </c>
      <c r="DQ375" s="237">
        <v>323</v>
      </c>
      <c r="DR375" s="238">
        <f t="shared" si="471"/>
        <v>0</v>
      </c>
      <c r="DS375" s="238">
        <f t="shared" si="472"/>
        <v>0</v>
      </c>
      <c r="DT375" s="238">
        <f t="shared" si="426"/>
        <v>0</v>
      </c>
      <c r="DU375" s="238">
        <f t="shared" si="473"/>
        <v>0</v>
      </c>
      <c r="DV375" s="239">
        <f t="shared" ref="DV375:DV438" si="484">IF(DR375&gt;0,DV374+DS375,DV374)</f>
        <v>0</v>
      </c>
      <c r="DX375" s="241">
        <f t="shared" si="396"/>
        <v>6.0299999999999999E-2</v>
      </c>
      <c r="DY375" s="241">
        <f t="shared" si="474"/>
        <v>5.025E-3</v>
      </c>
      <c r="DZ375" s="237">
        <v>323</v>
      </c>
      <c r="EA375" s="242">
        <f t="shared" ref="EA375:EA438" si="485">(EA374-EC374)</f>
        <v>0</v>
      </c>
      <c r="EB375" s="242">
        <f t="shared" ref="EB375:EB438" si="486">IF(DZ374&gt;=$DZ$42,0,(PMT(DY375,$DZ$42-DZ374,EA375))*-1)</f>
        <v>0</v>
      </c>
      <c r="EC375" s="242">
        <f t="shared" si="427"/>
        <v>0</v>
      </c>
      <c r="ED375" s="242">
        <f t="shared" si="437"/>
        <v>0</v>
      </c>
      <c r="EE375" s="243">
        <f t="shared" si="475"/>
        <v>0</v>
      </c>
      <c r="EF375" s="248"/>
      <c r="EG375" s="241">
        <f t="shared" si="397"/>
        <v>6.4599999999999991E-2</v>
      </c>
      <c r="EH375" s="241">
        <f t="shared" si="476"/>
        <v>5.3833333333333329E-3</v>
      </c>
      <c r="EI375" s="237">
        <v>323</v>
      </c>
      <c r="EJ375" s="242">
        <f t="shared" ref="EJ375:EJ438" si="487">(EJ374-EL374)</f>
        <v>0</v>
      </c>
      <c r="EK375" s="242">
        <f t="shared" ref="EK375:EK438" si="488">IF(EI374&gt;=$EI$42,0,(PMT(EH375,$EI$42-EI374,EJ375))*-1)</f>
        <v>0</v>
      </c>
      <c r="EL375" s="242">
        <f t="shared" si="428"/>
        <v>0</v>
      </c>
      <c r="EM375" s="242">
        <f t="shared" si="438"/>
        <v>0</v>
      </c>
      <c r="EN375" s="243">
        <f t="shared" si="477"/>
        <v>0</v>
      </c>
      <c r="EO375" s="248"/>
      <c r="EP375" s="241">
        <f t="shared" si="398"/>
        <v>3.4599999999999999E-2</v>
      </c>
      <c r="EQ375" s="241">
        <f t="shared" si="478"/>
        <v>2.8833333333333332E-3</v>
      </c>
      <c r="ER375" s="237">
        <v>323</v>
      </c>
      <c r="ES375" s="242">
        <f t="shared" ref="ES375:ES438" si="489">(ES374-EU374)</f>
        <v>0</v>
      </c>
      <c r="ET375" s="242">
        <f t="shared" ref="ET375:ET438" si="490">IF(ER374&gt;=$ER$42,0,(PMT(EQ375,$ER$42-ER374,ES375))*-1)</f>
        <v>0</v>
      </c>
      <c r="EU375" s="242">
        <f t="shared" si="429"/>
        <v>0</v>
      </c>
      <c r="EV375" s="242">
        <f t="shared" si="439"/>
        <v>0</v>
      </c>
      <c r="EW375" s="243">
        <f t="shared" si="479"/>
        <v>0</v>
      </c>
    </row>
    <row r="376" spans="1:153" ht="14.25" customHeight="1" thickBot="1" x14ac:dyDescent="0.25">
      <c r="A376" s="3">
        <f t="shared" si="440"/>
        <v>9829</v>
      </c>
      <c r="B376" s="237">
        <v>324</v>
      </c>
      <c r="C376" s="238">
        <f t="shared" si="441"/>
        <v>-2.7853924903602643E-10</v>
      </c>
      <c r="D376" s="238">
        <f t="shared" si="399"/>
        <v>0</v>
      </c>
      <c r="E376" s="238">
        <f t="shared" si="400"/>
        <v>6.4218771305528154E-13</v>
      </c>
      <c r="F376" s="238">
        <f t="shared" si="401"/>
        <v>-6.4218771305528154E-13</v>
      </c>
      <c r="G376" s="239">
        <f t="shared" si="442"/>
        <v>603887.43406298594</v>
      </c>
      <c r="I376" s="240">
        <f>VLOOKUP(K376,[2]תחזיות!$B$4:$H$1000,5)</f>
        <v>1.2998964000000186E-2</v>
      </c>
      <c r="J376" s="134">
        <f t="shared" si="402"/>
        <v>1.0832470000000155E-3</v>
      </c>
      <c r="K376" s="237">
        <v>324</v>
      </c>
      <c r="L376" s="242">
        <f t="shared" si="443"/>
        <v>1.0643002313559301E-11</v>
      </c>
      <c r="M376" s="242">
        <f t="shared" si="430"/>
        <v>-6.6535621197978717E-14</v>
      </c>
      <c r="N376" s="242">
        <f t="shared" si="403"/>
        <v>-8.3042129415767443E-14</v>
      </c>
      <c r="O376" s="242">
        <f t="shared" si="404"/>
        <v>1.650650821778872E-14</v>
      </c>
      <c r="P376" s="243">
        <f t="shared" si="444"/>
        <v>46694.445430845924</v>
      </c>
      <c r="Q376" s="244"/>
      <c r="R376" s="240">
        <f>VLOOKUP(T376,[2]תחזיות!$B$4:$H$1000,7)</f>
        <v>2.2098238800000315E-2</v>
      </c>
      <c r="S376" s="134">
        <f t="shared" si="405"/>
        <v>1.8415199000000263E-3</v>
      </c>
      <c r="T376" s="237">
        <v>324</v>
      </c>
      <c r="U376" s="242">
        <f t="shared" si="445"/>
        <v>0</v>
      </c>
      <c r="V376" s="242">
        <f t="shared" si="431"/>
        <v>0</v>
      </c>
      <c r="W376" s="242">
        <f t="shared" si="406"/>
        <v>0</v>
      </c>
      <c r="X376" s="242">
        <f t="shared" si="432"/>
        <v>0</v>
      </c>
      <c r="Y376" s="243">
        <f t="shared" si="446"/>
        <v>49536.076503111522</v>
      </c>
      <c r="Z376" s="245"/>
      <c r="AA376" s="240">
        <f>VLOOKUP(AC376,[2]תחזיות!$B$4:$H$1000,6)</f>
        <v>1.1817240000000168E-2</v>
      </c>
      <c r="AB376" s="134">
        <f t="shared" si="407"/>
        <v>9.8477000000001392E-4</v>
      </c>
      <c r="AC376" s="237">
        <v>324</v>
      </c>
      <c r="AD376" s="242">
        <f t="shared" si="447"/>
        <v>0</v>
      </c>
      <c r="AE376" s="242">
        <f t="shared" si="433"/>
        <v>0</v>
      </c>
      <c r="AF376" s="242">
        <f t="shared" si="408"/>
        <v>0</v>
      </c>
      <c r="AG376" s="242">
        <f t="shared" si="434"/>
        <v>0</v>
      </c>
      <c r="AH376" s="243">
        <f t="shared" si="448"/>
        <v>46342.141217469514</v>
      </c>
      <c r="AI376" s="245"/>
      <c r="AJ376" s="241">
        <f t="shared" si="394"/>
        <v>5.2720000000000003E-2</v>
      </c>
      <c r="AK376" s="241">
        <f t="shared" si="449"/>
        <v>4.3933333333333333E-3</v>
      </c>
      <c r="AL376" s="240">
        <f>VLOOKUP(AN376,[2]תחזיות!$B$4:$H$1000,5)</f>
        <v>1.2998964000000186E-2</v>
      </c>
      <c r="AM376" s="134">
        <f t="shared" si="435"/>
        <v>1.0832470000000155E-3</v>
      </c>
      <c r="AN376" s="237">
        <v>324</v>
      </c>
      <c r="AO376" s="242">
        <f t="shared" si="450"/>
        <v>0</v>
      </c>
      <c r="AP376" s="242">
        <f t="shared" si="480"/>
        <v>0</v>
      </c>
      <c r="AQ376" s="242">
        <f t="shared" si="409"/>
        <v>0</v>
      </c>
      <c r="AR376" s="242">
        <f t="shared" si="451"/>
        <v>0</v>
      </c>
      <c r="AS376" s="243">
        <f t="shared" si="452"/>
        <v>0</v>
      </c>
      <c r="AT376" s="244"/>
      <c r="AU376" s="241">
        <f t="shared" si="395"/>
        <v>5.7620000000000005E-2</v>
      </c>
      <c r="AV376" s="241">
        <f t="shared" si="453"/>
        <v>4.8016666666666668E-3</v>
      </c>
      <c r="AW376" s="240">
        <f>VLOOKUP(AY376,[2]תחזיות!$B$4:$H$1000,7)</f>
        <v>2.2098238800000315E-2</v>
      </c>
      <c r="AX376" s="134">
        <f t="shared" si="410"/>
        <v>1.8415199000000263E-3</v>
      </c>
      <c r="AY376" s="237">
        <v>324</v>
      </c>
      <c r="AZ376" s="242">
        <f t="shared" si="454"/>
        <v>0</v>
      </c>
      <c r="BA376" s="242">
        <f t="shared" si="481"/>
        <v>0</v>
      </c>
      <c r="BB376" s="242">
        <f t="shared" si="411"/>
        <v>0</v>
      </c>
      <c r="BC376" s="242">
        <f t="shared" si="455"/>
        <v>0</v>
      </c>
      <c r="BD376" s="243">
        <f t="shared" si="456"/>
        <v>0</v>
      </c>
      <c r="BE376" s="245"/>
      <c r="BF376" s="245"/>
      <c r="BG376" s="245"/>
      <c r="BH376" s="240">
        <f>VLOOKUP(BJ376,[2]תחזיות!$B$4:$H$1000,6)</f>
        <v>1.1817240000000168E-2</v>
      </c>
      <c r="BI376" s="134">
        <f t="shared" si="412"/>
        <v>9.8477000000001392E-4</v>
      </c>
      <c r="BJ376" s="237">
        <v>324</v>
      </c>
      <c r="BK376" s="242">
        <f t="shared" si="457"/>
        <v>0</v>
      </c>
      <c r="BL376" s="242">
        <f t="shared" si="482"/>
        <v>0</v>
      </c>
      <c r="BM376" s="242">
        <f t="shared" si="413"/>
        <v>0</v>
      </c>
      <c r="BN376" s="242">
        <f t="shared" si="436"/>
        <v>0</v>
      </c>
      <c r="BO376" s="243">
        <f t="shared" si="458"/>
        <v>0</v>
      </c>
      <c r="BP376" s="245"/>
      <c r="BQ376" s="246">
        <f>VLOOKUP(BT376,[2]תחזיות!$B$4:$E$1000,2)</f>
        <v>4.4122580000000043E-2</v>
      </c>
      <c r="BR376" s="134">
        <f t="shared" si="414"/>
        <v>3.2602150000000038E-3</v>
      </c>
      <c r="BS376" s="3">
        <f t="shared" si="459"/>
        <v>9829</v>
      </c>
      <c r="BT376" s="237">
        <v>324</v>
      </c>
      <c r="BU376" s="238">
        <f t="shared" si="460"/>
        <v>0</v>
      </c>
      <c r="BV376" s="238">
        <f t="shared" si="461"/>
        <v>0</v>
      </c>
      <c r="BW376" s="238">
        <f t="shared" si="415"/>
        <v>0</v>
      </c>
      <c r="BX376" s="238">
        <f t="shared" si="416"/>
        <v>0</v>
      </c>
      <c r="BY376" s="239">
        <f t="shared" si="462"/>
        <v>270766.58881793288</v>
      </c>
      <c r="CA376" s="246">
        <f>VLOOKUP(CD376,[2]תחזיות!$B$4:$E$1000,4)</f>
        <v>5.8241805600000057E-2</v>
      </c>
      <c r="CB376" s="134">
        <f t="shared" si="417"/>
        <v>4.4368171333333383E-3</v>
      </c>
      <c r="CC376" s="3">
        <f t="shared" si="463"/>
        <v>9829</v>
      </c>
      <c r="CD376" s="237">
        <v>324</v>
      </c>
      <c r="CE376" s="238">
        <f t="shared" si="464"/>
        <v>0</v>
      </c>
      <c r="CF376" s="238">
        <f t="shared" si="465"/>
        <v>0</v>
      </c>
      <c r="CG376" s="238">
        <f t="shared" si="418"/>
        <v>0</v>
      </c>
      <c r="CH376" s="238">
        <f t="shared" si="419"/>
        <v>0</v>
      </c>
      <c r="CI376" s="239">
        <f t="shared" si="466"/>
        <v>290809.78716721246</v>
      </c>
      <c r="CJ376" s="1"/>
      <c r="CK376" s="246">
        <f>VLOOKUP(CN376,[2]תחזיות!$B$4:$E$1000,3)</f>
        <v>3.8367460869565259E-2</v>
      </c>
      <c r="CL376" s="134">
        <f t="shared" si="420"/>
        <v>2.7806217391304383E-3</v>
      </c>
      <c r="CM376" s="3">
        <f t="shared" si="467"/>
        <v>9829</v>
      </c>
      <c r="CN376" s="237">
        <v>324</v>
      </c>
      <c r="CO376" s="238">
        <f t="shared" si="468"/>
        <v>0</v>
      </c>
      <c r="CP376" s="238">
        <f t="shared" si="483"/>
        <v>0</v>
      </c>
      <c r="CQ376" s="238">
        <f t="shared" si="421"/>
        <v>0</v>
      </c>
      <c r="CR376" s="238">
        <f t="shared" si="422"/>
        <v>0</v>
      </c>
      <c r="CS376" s="239">
        <f t="shared" si="469"/>
        <v>263979.45736549201</v>
      </c>
      <c r="CT376" s="1"/>
      <c r="CU376" s="237">
        <v>324</v>
      </c>
      <c r="CV376" s="238">
        <f t="shared" si="423"/>
        <v>-2.6789624672246714E-10</v>
      </c>
      <c r="CW376" s="238">
        <f t="shared" si="423"/>
        <v>-6.6535621197978717E-14</v>
      </c>
      <c r="CX376" s="238">
        <f t="shared" si="423"/>
        <v>5.5914558363951413E-13</v>
      </c>
      <c r="CY376" s="238">
        <f t="shared" si="423"/>
        <v>-6.2568120483749278E-13</v>
      </c>
      <c r="CZ376" s="238">
        <f t="shared" si="423"/>
        <v>921348.46831176477</v>
      </c>
      <c r="DB376" s="237">
        <v>324</v>
      </c>
      <c r="DC376" s="238">
        <f t="shared" si="424"/>
        <v>-2.7853924903602643E-10</v>
      </c>
      <c r="DD376" s="238">
        <f t="shared" si="424"/>
        <v>0</v>
      </c>
      <c r="DE376" s="238">
        <f t="shared" si="424"/>
        <v>6.4218771305528154E-13</v>
      </c>
      <c r="DF376" s="238">
        <f t="shared" si="424"/>
        <v>-6.4218771305528154E-13</v>
      </c>
      <c r="DG376" s="238">
        <f t="shared" si="424"/>
        <v>944233.29773330991</v>
      </c>
      <c r="DH376" s="247"/>
      <c r="DI376" s="237">
        <v>324</v>
      </c>
      <c r="DJ376" s="238">
        <f t="shared" si="425"/>
        <v>-2.7853924903602643E-10</v>
      </c>
      <c r="DK376" s="238">
        <f t="shared" si="425"/>
        <v>0</v>
      </c>
      <c r="DL376" s="238">
        <f t="shared" si="425"/>
        <v>6.4218771305528154E-13</v>
      </c>
      <c r="DM376" s="238">
        <f t="shared" si="425"/>
        <v>-6.4218771305528154E-13</v>
      </c>
      <c r="DN376" s="238">
        <f t="shared" si="425"/>
        <v>914209.03264594742</v>
      </c>
      <c r="DP376" s="3">
        <f t="shared" si="470"/>
        <v>9829</v>
      </c>
      <c r="DQ376" s="237">
        <v>324</v>
      </c>
      <c r="DR376" s="238">
        <f t="shared" si="471"/>
        <v>0</v>
      </c>
      <c r="DS376" s="238">
        <f t="shared" si="472"/>
        <v>0</v>
      </c>
      <c r="DT376" s="238">
        <f t="shared" si="426"/>
        <v>0</v>
      </c>
      <c r="DU376" s="238">
        <f t="shared" si="473"/>
        <v>0</v>
      </c>
      <c r="DV376" s="239">
        <f t="shared" si="484"/>
        <v>0</v>
      </c>
      <c r="DX376" s="241">
        <f t="shared" si="396"/>
        <v>6.0299999999999999E-2</v>
      </c>
      <c r="DY376" s="241">
        <f t="shared" si="474"/>
        <v>5.025E-3</v>
      </c>
      <c r="DZ376" s="237">
        <v>324</v>
      </c>
      <c r="EA376" s="242">
        <f t="shared" si="485"/>
        <v>0</v>
      </c>
      <c r="EB376" s="242">
        <f t="shared" si="486"/>
        <v>0</v>
      </c>
      <c r="EC376" s="242">
        <f t="shared" si="427"/>
        <v>0</v>
      </c>
      <c r="ED376" s="242">
        <f t="shared" si="437"/>
        <v>0</v>
      </c>
      <c r="EE376" s="243">
        <f t="shared" si="475"/>
        <v>0</v>
      </c>
      <c r="EF376" s="248"/>
      <c r="EG376" s="241">
        <f t="shared" si="397"/>
        <v>6.4599999999999991E-2</v>
      </c>
      <c r="EH376" s="241">
        <f t="shared" si="476"/>
        <v>5.3833333333333329E-3</v>
      </c>
      <c r="EI376" s="237">
        <v>324</v>
      </c>
      <c r="EJ376" s="242">
        <f t="shared" si="487"/>
        <v>0</v>
      </c>
      <c r="EK376" s="242">
        <f t="shared" si="488"/>
        <v>0</v>
      </c>
      <c r="EL376" s="242">
        <f t="shared" si="428"/>
        <v>0</v>
      </c>
      <c r="EM376" s="242">
        <f t="shared" si="438"/>
        <v>0</v>
      </c>
      <c r="EN376" s="243">
        <f t="shared" si="477"/>
        <v>0</v>
      </c>
      <c r="EO376" s="248"/>
      <c r="EP376" s="241">
        <f t="shared" si="398"/>
        <v>3.4599999999999999E-2</v>
      </c>
      <c r="EQ376" s="241">
        <f t="shared" si="478"/>
        <v>2.8833333333333332E-3</v>
      </c>
      <c r="ER376" s="237">
        <v>324</v>
      </c>
      <c r="ES376" s="242">
        <f t="shared" si="489"/>
        <v>0</v>
      </c>
      <c r="ET376" s="242">
        <f t="shared" si="490"/>
        <v>0</v>
      </c>
      <c r="EU376" s="242">
        <f t="shared" si="429"/>
        <v>0</v>
      </c>
      <c r="EV376" s="242">
        <f t="shared" si="439"/>
        <v>0</v>
      </c>
      <c r="EW376" s="243">
        <f t="shared" si="479"/>
        <v>0</v>
      </c>
    </row>
    <row r="377" spans="1:153" ht="14.25" customHeight="1" thickBot="1" x14ac:dyDescent="0.25">
      <c r="A377" s="3">
        <f t="shared" si="440"/>
        <v>9859</v>
      </c>
      <c r="B377" s="237">
        <v>325</v>
      </c>
      <c r="C377" s="238">
        <f t="shared" si="441"/>
        <v>-2.7918143674908172E-10</v>
      </c>
      <c r="D377" s="238">
        <f t="shared" si="399"/>
        <v>0</v>
      </c>
      <c r="E377" s="238">
        <f t="shared" si="400"/>
        <v>6.4366831250482572E-13</v>
      </c>
      <c r="F377" s="238">
        <f t="shared" si="401"/>
        <v>-6.4366831250482572E-13</v>
      </c>
      <c r="G377" s="239">
        <f t="shared" si="442"/>
        <v>603887.43406298594</v>
      </c>
      <c r="I377" s="240">
        <f>VLOOKUP(K377,[2]תחזיות!$B$4:$H$1000,5)</f>
        <v>1.2998982500000186E-2</v>
      </c>
      <c r="J377" s="134">
        <f t="shared" si="402"/>
        <v>1.0832485416666822E-3</v>
      </c>
      <c r="K377" s="237">
        <v>325</v>
      </c>
      <c r="L377" s="242">
        <f t="shared" si="443"/>
        <v>1.0737663414975774E-11</v>
      </c>
      <c r="M377" s="242">
        <f t="shared" si="430"/>
        <v>-6.6607695812610325E-14</v>
      </c>
      <c r="N377" s="242">
        <f t="shared" si="403"/>
        <v>-8.3261016386762557E-14</v>
      </c>
      <c r="O377" s="242">
        <f t="shared" si="404"/>
        <v>1.6653320574152233E-14</v>
      </c>
      <c r="P377" s="243">
        <f t="shared" si="444"/>
        <v>46694.445430845924</v>
      </c>
      <c r="Q377" s="244"/>
      <c r="R377" s="240">
        <f>VLOOKUP(T377,[2]תחזיות!$B$4:$H$1000,7)</f>
        <v>2.2098270250000315E-2</v>
      </c>
      <c r="S377" s="134">
        <f t="shared" si="405"/>
        <v>1.8415225208333597E-3</v>
      </c>
      <c r="T377" s="237">
        <v>325</v>
      </c>
      <c r="U377" s="242">
        <f t="shared" si="445"/>
        <v>0</v>
      </c>
      <c r="V377" s="242">
        <f t="shared" si="431"/>
        <v>0</v>
      </c>
      <c r="W377" s="242">
        <f t="shared" si="406"/>
        <v>0</v>
      </c>
      <c r="X377" s="242">
        <f t="shared" si="432"/>
        <v>0</v>
      </c>
      <c r="Y377" s="243">
        <f t="shared" si="446"/>
        <v>49536.076503111522</v>
      </c>
      <c r="Z377" s="245"/>
      <c r="AA377" s="240">
        <f>VLOOKUP(AC377,[2]תחזיות!$B$4:$H$1000,6)</f>
        <v>1.1817256818181987E-2</v>
      </c>
      <c r="AB377" s="134">
        <f t="shared" si="407"/>
        <v>9.8477140151516569E-4</v>
      </c>
      <c r="AC377" s="237">
        <v>325</v>
      </c>
      <c r="AD377" s="242">
        <f t="shared" si="447"/>
        <v>0</v>
      </c>
      <c r="AE377" s="242">
        <f t="shared" si="433"/>
        <v>0</v>
      </c>
      <c r="AF377" s="242">
        <f t="shared" si="408"/>
        <v>0</v>
      </c>
      <c r="AG377" s="242">
        <f t="shared" si="434"/>
        <v>0</v>
      </c>
      <c r="AH377" s="243">
        <f t="shared" si="448"/>
        <v>46342.141217469514</v>
      </c>
      <c r="AI377" s="245"/>
      <c r="AJ377" s="241">
        <f t="shared" si="394"/>
        <v>5.2720000000000003E-2</v>
      </c>
      <c r="AK377" s="241">
        <f t="shared" si="449"/>
        <v>4.3933333333333333E-3</v>
      </c>
      <c r="AL377" s="240">
        <f>VLOOKUP(AN377,[2]תחזיות!$B$4:$H$1000,5)</f>
        <v>1.2998982500000186E-2</v>
      </c>
      <c r="AM377" s="134">
        <f t="shared" si="435"/>
        <v>1.0832485416666822E-3</v>
      </c>
      <c r="AN377" s="237">
        <v>325</v>
      </c>
      <c r="AO377" s="242">
        <f t="shared" si="450"/>
        <v>0</v>
      </c>
      <c r="AP377" s="242">
        <f t="shared" si="480"/>
        <v>0</v>
      </c>
      <c r="AQ377" s="242">
        <f t="shared" si="409"/>
        <v>0</v>
      </c>
      <c r="AR377" s="242">
        <f t="shared" si="451"/>
        <v>0</v>
      </c>
      <c r="AS377" s="243">
        <f t="shared" si="452"/>
        <v>0</v>
      </c>
      <c r="AT377" s="244"/>
      <c r="AU377" s="241">
        <f t="shared" si="395"/>
        <v>5.7620000000000005E-2</v>
      </c>
      <c r="AV377" s="241">
        <f t="shared" si="453"/>
        <v>4.8016666666666668E-3</v>
      </c>
      <c r="AW377" s="240">
        <f>VLOOKUP(AY377,[2]תחזיות!$B$4:$H$1000,7)</f>
        <v>2.2098270250000315E-2</v>
      </c>
      <c r="AX377" s="134">
        <f t="shared" si="410"/>
        <v>1.8415225208333597E-3</v>
      </c>
      <c r="AY377" s="237">
        <v>325</v>
      </c>
      <c r="AZ377" s="242">
        <f t="shared" si="454"/>
        <v>0</v>
      </c>
      <c r="BA377" s="242">
        <f t="shared" si="481"/>
        <v>0</v>
      </c>
      <c r="BB377" s="242">
        <f t="shared" si="411"/>
        <v>0</v>
      </c>
      <c r="BC377" s="242">
        <f t="shared" si="455"/>
        <v>0</v>
      </c>
      <c r="BD377" s="243">
        <f t="shared" si="456"/>
        <v>0</v>
      </c>
      <c r="BE377" s="245"/>
      <c r="BF377" s="245"/>
      <c r="BG377" s="245"/>
      <c r="BH377" s="240">
        <f>VLOOKUP(BJ377,[2]תחזיות!$B$4:$H$1000,6)</f>
        <v>1.1817256818181987E-2</v>
      </c>
      <c r="BI377" s="134">
        <f t="shared" si="412"/>
        <v>9.8477140151516569E-4</v>
      </c>
      <c r="BJ377" s="237">
        <v>325</v>
      </c>
      <c r="BK377" s="242">
        <f t="shared" si="457"/>
        <v>0</v>
      </c>
      <c r="BL377" s="242">
        <f t="shared" si="482"/>
        <v>0</v>
      </c>
      <c r="BM377" s="242">
        <f t="shared" si="413"/>
        <v>0</v>
      </c>
      <c r="BN377" s="242">
        <f t="shared" si="436"/>
        <v>0</v>
      </c>
      <c r="BO377" s="243">
        <f t="shared" si="458"/>
        <v>0</v>
      </c>
      <c r="BP377" s="245"/>
      <c r="BQ377" s="246">
        <f>VLOOKUP(BT377,[2]תחזיות!$B$4:$E$1000,2)</f>
        <v>4.4150880000000045E-2</v>
      </c>
      <c r="BR377" s="134">
        <f t="shared" si="414"/>
        <v>3.2625733333333374E-3</v>
      </c>
      <c r="BS377" s="3">
        <f t="shared" si="459"/>
        <v>9859</v>
      </c>
      <c r="BT377" s="237">
        <v>325</v>
      </c>
      <c r="BU377" s="238">
        <f t="shared" si="460"/>
        <v>0</v>
      </c>
      <c r="BV377" s="238">
        <f t="shared" si="461"/>
        <v>0</v>
      </c>
      <c r="BW377" s="238">
        <f t="shared" si="415"/>
        <v>0</v>
      </c>
      <c r="BX377" s="238">
        <f t="shared" si="416"/>
        <v>0</v>
      </c>
      <c r="BY377" s="239">
        <f t="shared" si="462"/>
        <v>270766.58881793288</v>
      </c>
      <c r="CA377" s="246">
        <f>VLOOKUP(CD377,[2]תחזיות!$B$4:$E$1000,4)</f>
        <v>5.827916160000006E-2</v>
      </c>
      <c r="CB377" s="134">
        <f t="shared" si="417"/>
        <v>4.4399301333333382E-3</v>
      </c>
      <c r="CC377" s="3">
        <f t="shared" si="463"/>
        <v>9859</v>
      </c>
      <c r="CD377" s="237">
        <v>325</v>
      </c>
      <c r="CE377" s="238">
        <f t="shared" si="464"/>
        <v>0</v>
      </c>
      <c r="CF377" s="238">
        <f t="shared" si="465"/>
        <v>0</v>
      </c>
      <c r="CG377" s="238">
        <f t="shared" si="418"/>
        <v>0</v>
      </c>
      <c r="CH377" s="238">
        <f t="shared" si="419"/>
        <v>0</v>
      </c>
      <c r="CI377" s="239">
        <f t="shared" si="466"/>
        <v>290809.78716721246</v>
      </c>
      <c r="CJ377" s="1"/>
      <c r="CK377" s="246">
        <f>VLOOKUP(CN377,[2]תחזיות!$B$4:$E$1000,3)</f>
        <v>3.8392069565217436E-2</v>
      </c>
      <c r="CL377" s="134">
        <f t="shared" si="420"/>
        <v>2.7826724637681198E-3</v>
      </c>
      <c r="CM377" s="3">
        <f t="shared" si="467"/>
        <v>9859</v>
      </c>
      <c r="CN377" s="237">
        <v>325</v>
      </c>
      <c r="CO377" s="238">
        <f t="shared" si="468"/>
        <v>0</v>
      </c>
      <c r="CP377" s="238">
        <f t="shared" si="483"/>
        <v>0</v>
      </c>
      <c r="CQ377" s="238">
        <f t="shared" si="421"/>
        <v>0</v>
      </c>
      <c r="CR377" s="238">
        <f t="shared" si="422"/>
        <v>0</v>
      </c>
      <c r="CS377" s="239">
        <f t="shared" si="469"/>
        <v>263979.45736549201</v>
      </c>
      <c r="CT377" s="1"/>
      <c r="CU377" s="237">
        <v>325</v>
      </c>
      <c r="CV377" s="238">
        <f t="shared" si="423"/>
        <v>-2.6844377333410593E-10</v>
      </c>
      <c r="CW377" s="238">
        <f t="shared" si="423"/>
        <v>-6.6607695812610325E-14</v>
      </c>
      <c r="CX377" s="238">
        <f t="shared" si="423"/>
        <v>5.6040729611806318E-13</v>
      </c>
      <c r="CY377" s="238">
        <f t="shared" si="423"/>
        <v>-6.2701499193067352E-13</v>
      </c>
      <c r="CZ377" s="238">
        <f t="shared" si="423"/>
        <v>921348.46831176477</v>
      </c>
      <c r="DB377" s="237">
        <v>325</v>
      </c>
      <c r="DC377" s="238">
        <f t="shared" si="424"/>
        <v>-2.7918143674908172E-10</v>
      </c>
      <c r="DD377" s="238">
        <f t="shared" si="424"/>
        <v>0</v>
      </c>
      <c r="DE377" s="238">
        <f t="shared" si="424"/>
        <v>6.4366831250482572E-13</v>
      </c>
      <c r="DF377" s="238">
        <f t="shared" si="424"/>
        <v>-6.4366831250482572E-13</v>
      </c>
      <c r="DG377" s="238">
        <f t="shared" si="424"/>
        <v>944233.29773330991</v>
      </c>
      <c r="DH377" s="247"/>
      <c r="DI377" s="237">
        <v>325</v>
      </c>
      <c r="DJ377" s="238">
        <f t="shared" si="425"/>
        <v>-2.7918143674908172E-10</v>
      </c>
      <c r="DK377" s="238">
        <f t="shared" si="425"/>
        <v>0</v>
      </c>
      <c r="DL377" s="238">
        <f t="shared" si="425"/>
        <v>6.4366831250482572E-13</v>
      </c>
      <c r="DM377" s="238">
        <f t="shared" si="425"/>
        <v>-6.4366831250482572E-13</v>
      </c>
      <c r="DN377" s="238">
        <f t="shared" si="425"/>
        <v>914209.03264594742</v>
      </c>
      <c r="DP377" s="3">
        <f t="shared" si="470"/>
        <v>9859</v>
      </c>
      <c r="DQ377" s="237">
        <v>325</v>
      </c>
      <c r="DR377" s="238">
        <f t="shared" si="471"/>
        <v>0</v>
      </c>
      <c r="DS377" s="238">
        <f t="shared" si="472"/>
        <v>0</v>
      </c>
      <c r="DT377" s="238">
        <f t="shared" si="426"/>
        <v>0</v>
      </c>
      <c r="DU377" s="238">
        <f t="shared" si="473"/>
        <v>0</v>
      </c>
      <c r="DV377" s="239">
        <f t="shared" si="484"/>
        <v>0</v>
      </c>
      <c r="DX377" s="241">
        <f t="shared" si="396"/>
        <v>6.0299999999999999E-2</v>
      </c>
      <c r="DY377" s="241">
        <f t="shared" si="474"/>
        <v>5.025E-3</v>
      </c>
      <c r="DZ377" s="237">
        <v>325</v>
      </c>
      <c r="EA377" s="242">
        <f t="shared" si="485"/>
        <v>0</v>
      </c>
      <c r="EB377" s="242">
        <f t="shared" si="486"/>
        <v>0</v>
      </c>
      <c r="EC377" s="242">
        <f t="shared" si="427"/>
        <v>0</v>
      </c>
      <c r="ED377" s="242">
        <f t="shared" si="437"/>
        <v>0</v>
      </c>
      <c r="EE377" s="243">
        <f t="shared" si="475"/>
        <v>0</v>
      </c>
      <c r="EF377" s="248"/>
      <c r="EG377" s="241">
        <f t="shared" si="397"/>
        <v>6.4599999999999991E-2</v>
      </c>
      <c r="EH377" s="241">
        <f t="shared" si="476"/>
        <v>5.3833333333333329E-3</v>
      </c>
      <c r="EI377" s="237">
        <v>325</v>
      </c>
      <c r="EJ377" s="242">
        <f t="shared" si="487"/>
        <v>0</v>
      </c>
      <c r="EK377" s="242">
        <f t="shared" si="488"/>
        <v>0</v>
      </c>
      <c r="EL377" s="242">
        <f t="shared" si="428"/>
        <v>0</v>
      </c>
      <c r="EM377" s="242">
        <f t="shared" si="438"/>
        <v>0</v>
      </c>
      <c r="EN377" s="243">
        <f t="shared" si="477"/>
        <v>0</v>
      </c>
      <c r="EO377" s="248"/>
      <c r="EP377" s="241">
        <f t="shared" si="398"/>
        <v>3.4599999999999999E-2</v>
      </c>
      <c r="EQ377" s="241">
        <f t="shared" si="478"/>
        <v>2.8833333333333332E-3</v>
      </c>
      <c r="ER377" s="237">
        <v>325</v>
      </c>
      <c r="ES377" s="242">
        <f t="shared" si="489"/>
        <v>0</v>
      </c>
      <c r="ET377" s="242">
        <f t="shared" si="490"/>
        <v>0</v>
      </c>
      <c r="EU377" s="242">
        <f t="shared" si="429"/>
        <v>0</v>
      </c>
      <c r="EV377" s="242">
        <f t="shared" si="439"/>
        <v>0</v>
      </c>
      <c r="EW377" s="243">
        <f t="shared" si="479"/>
        <v>0</v>
      </c>
    </row>
    <row r="378" spans="1:153" ht="14.25" customHeight="1" thickBot="1" x14ac:dyDescent="0.25">
      <c r="A378" s="3">
        <f t="shared" si="440"/>
        <v>9890</v>
      </c>
      <c r="B378" s="237">
        <v>326</v>
      </c>
      <c r="C378" s="238">
        <f t="shared" si="441"/>
        <v>-2.7982510506158656E-10</v>
      </c>
      <c r="D378" s="238">
        <f t="shared" si="399"/>
        <v>0</v>
      </c>
      <c r="E378" s="238">
        <f t="shared" si="400"/>
        <v>6.4515232555865626E-13</v>
      </c>
      <c r="F378" s="238">
        <f t="shared" si="401"/>
        <v>-6.4515232555865626E-13</v>
      </c>
      <c r="G378" s="239">
        <f t="shared" si="442"/>
        <v>603887.43406298594</v>
      </c>
      <c r="I378" s="240">
        <f>VLOOKUP(K378,[2]תחזיות!$B$4:$H$1000,5)</f>
        <v>1.2999001000000187E-2</v>
      </c>
      <c r="J378" s="134">
        <f t="shared" si="402"/>
        <v>1.0832500833333489E-3</v>
      </c>
      <c r="K378" s="237">
        <v>326</v>
      </c>
      <c r="L378" s="242">
        <f t="shared" si="443"/>
        <v>1.0832646198654554E-11</v>
      </c>
      <c r="M378" s="242">
        <f t="shared" si="430"/>
        <v>-6.6679848604649983E-14</v>
      </c>
      <c r="N378" s="242">
        <f t="shared" si="403"/>
        <v>-8.3480480440526249E-14</v>
      </c>
      <c r="O378" s="242">
        <f t="shared" si="404"/>
        <v>1.6800631835876266E-14</v>
      </c>
      <c r="P378" s="243">
        <f t="shared" si="444"/>
        <v>46694.445430845924</v>
      </c>
      <c r="Q378" s="244"/>
      <c r="R378" s="240">
        <f>VLOOKUP(T378,[2]תחזיות!$B$4:$H$1000,7)</f>
        <v>2.2098301700000319E-2</v>
      </c>
      <c r="S378" s="134">
        <f t="shared" si="405"/>
        <v>1.8415251416666932E-3</v>
      </c>
      <c r="T378" s="237">
        <v>326</v>
      </c>
      <c r="U378" s="242">
        <f t="shared" si="445"/>
        <v>0</v>
      </c>
      <c r="V378" s="242">
        <f t="shared" si="431"/>
        <v>0</v>
      </c>
      <c r="W378" s="242">
        <f t="shared" si="406"/>
        <v>0</v>
      </c>
      <c r="X378" s="242">
        <f t="shared" si="432"/>
        <v>0</v>
      </c>
      <c r="Y378" s="243">
        <f t="shared" si="446"/>
        <v>49536.076503111522</v>
      </c>
      <c r="Z378" s="245"/>
      <c r="AA378" s="240">
        <f>VLOOKUP(AC378,[2]תחזיות!$B$4:$H$1000,6)</f>
        <v>1.1817273636363805E-2</v>
      </c>
      <c r="AB378" s="134">
        <f t="shared" si="407"/>
        <v>9.8477280303031702E-4</v>
      </c>
      <c r="AC378" s="237">
        <v>326</v>
      </c>
      <c r="AD378" s="242">
        <f t="shared" si="447"/>
        <v>0</v>
      </c>
      <c r="AE378" s="242">
        <f t="shared" si="433"/>
        <v>0</v>
      </c>
      <c r="AF378" s="242">
        <f t="shared" si="408"/>
        <v>0</v>
      </c>
      <c r="AG378" s="242">
        <f t="shared" si="434"/>
        <v>0</v>
      </c>
      <c r="AH378" s="243">
        <f t="shared" si="448"/>
        <v>46342.141217469514</v>
      </c>
      <c r="AI378" s="245"/>
      <c r="AJ378" s="241">
        <f t="shared" si="394"/>
        <v>5.2720000000000003E-2</v>
      </c>
      <c r="AK378" s="241">
        <f t="shared" si="449"/>
        <v>4.3933333333333333E-3</v>
      </c>
      <c r="AL378" s="240">
        <f>VLOOKUP(AN378,[2]תחזיות!$B$4:$H$1000,5)</f>
        <v>1.2999001000000187E-2</v>
      </c>
      <c r="AM378" s="134">
        <f t="shared" si="435"/>
        <v>1.0832500833333489E-3</v>
      </c>
      <c r="AN378" s="237">
        <v>326</v>
      </c>
      <c r="AO378" s="242">
        <f t="shared" si="450"/>
        <v>0</v>
      </c>
      <c r="AP378" s="242">
        <f t="shared" si="480"/>
        <v>0</v>
      </c>
      <c r="AQ378" s="242">
        <f t="shared" si="409"/>
        <v>0</v>
      </c>
      <c r="AR378" s="242">
        <f t="shared" si="451"/>
        <v>0</v>
      </c>
      <c r="AS378" s="243">
        <f t="shared" si="452"/>
        <v>0</v>
      </c>
      <c r="AT378" s="244"/>
      <c r="AU378" s="241">
        <f t="shared" si="395"/>
        <v>5.7620000000000005E-2</v>
      </c>
      <c r="AV378" s="241">
        <f t="shared" si="453"/>
        <v>4.8016666666666668E-3</v>
      </c>
      <c r="AW378" s="240">
        <f>VLOOKUP(AY378,[2]תחזיות!$B$4:$H$1000,7)</f>
        <v>2.2098301700000319E-2</v>
      </c>
      <c r="AX378" s="134">
        <f t="shared" si="410"/>
        <v>1.8415251416666932E-3</v>
      </c>
      <c r="AY378" s="237">
        <v>326</v>
      </c>
      <c r="AZ378" s="242">
        <f t="shared" si="454"/>
        <v>0</v>
      </c>
      <c r="BA378" s="242">
        <f t="shared" si="481"/>
        <v>0</v>
      </c>
      <c r="BB378" s="242">
        <f t="shared" si="411"/>
        <v>0</v>
      </c>
      <c r="BC378" s="242">
        <f t="shared" si="455"/>
        <v>0</v>
      </c>
      <c r="BD378" s="243">
        <f t="shared" si="456"/>
        <v>0</v>
      </c>
      <c r="BE378" s="245"/>
      <c r="BF378" s="245"/>
      <c r="BG378" s="245"/>
      <c r="BH378" s="240">
        <f>VLOOKUP(BJ378,[2]תחזיות!$B$4:$H$1000,6)</f>
        <v>1.1817273636363805E-2</v>
      </c>
      <c r="BI378" s="134">
        <f t="shared" si="412"/>
        <v>9.8477280303031702E-4</v>
      </c>
      <c r="BJ378" s="237">
        <v>326</v>
      </c>
      <c r="BK378" s="242">
        <f t="shared" si="457"/>
        <v>0</v>
      </c>
      <c r="BL378" s="242">
        <f t="shared" si="482"/>
        <v>0</v>
      </c>
      <c r="BM378" s="242">
        <f t="shared" si="413"/>
        <v>0</v>
      </c>
      <c r="BN378" s="242">
        <f t="shared" si="436"/>
        <v>0</v>
      </c>
      <c r="BO378" s="243">
        <f t="shared" si="458"/>
        <v>0</v>
      </c>
      <c r="BP378" s="245"/>
      <c r="BQ378" s="246">
        <f>VLOOKUP(BT378,[2]תחזיות!$B$4:$E$1000,2)</f>
        <v>4.4179180000000047E-2</v>
      </c>
      <c r="BR378" s="134">
        <f t="shared" si="414"/>
        <v>3.2649316666666706E-3</v>
      </c>
      <c r="BS378" s="3">
        <f t="shared" si="459"/>
        <v>9890</v>
      </c>
      <c r="BT378" s="237">
        <v>326</v>
      </c>
      <c r="BU378" s="238">
        <f t="shared" si="460"/>
        <v>0</v>
      </c>
      <c r="BV378" s="238">
        <f t="shared" si="461"/>
        <v>0</v>
      </c>
      <c r="BW378" s="238">
        <f t="shared" si="415"/>
        <v>0</v>
      </c>
      <c r="BX378" s="238">
        <f t="shared" si="416"/>
        <v>0</v>
      </c>
      <c r="BY378" s="239">
        <f t="shared" si="462"/>
        <v>270766.58881793288</v>
      </c>
      <c r="CA378" s="246">
        <f>VLOOKUP(CD378,[2]תחזיות!$B$4:$E$1000,4)</f>
        <v>5.8316517600000062E-2</v>
      </c>
      <c r="CB378" s="134">
        <f t="shared" si="417"/>
        <v>4.443043133333339E-3</v>
      </c>
      <c r="CC378" s="3">
        <f t="shared" si="463"/>
        <v>9890</v>
      </c>
      <c r="CD378" s="237">
        <v>326</v>
      </c>
      <c r="CE378" s="238">
        <f t="shared" si="464"/>
        <v>0</v>
      </c>
      <c r="CF378" s="238">
        <f t="shared" si="465"/>
        <v>0</v>
      </c>
      <c r="CG378" s="238">
        <f t="shared" si="418"/>
        <v>0</v>
      </c>
      <c r="CH378" s="238">
        <f t="shared" si="419"/>
        <v>0</v>
      </c>
      <c r="CI378" s="239">
        <f t="shared" si="466"/>
        <v>290809.78716721246</v>
      </c>
      <c r="CJ378" s="1"/>
      <c r="CK378" s="246">
        <f>VLOOKUP(CN378,[2]תחזיות!$B$4:$E$1000,3)</f>
        <v>3.8416678260869606E-2</v>
      </c>
      <c r="CL378" s="134">
        <f t="shared" si="420"/>
        <v>2.7847231884058007E-3</v>
      </c>
      <c r="CM378" s="3">
        <f t="shared" si="467"/>
        <v>9890</v>
      </c>
      <c r="CN378" s="237">
        <v>326</v>
      </c>
      <c r="CO378" s="238">
        <f t="shared" si="468"/>
        <v>0</v>
      </c>
      <c r="CP378" s="238">
        <f t="shared" si="483"/>
        <v>0</v>
      </c>
      <c r="CQ378" s="238">
        <f t="shared" si="421"/>
        <v>0</v>
      </c>
      <c r="CR378" s="238">
        <f t="shared" si="422"/>
        <v>0</v>
      </c>
      <c r="CS378" s="239">
        <f t="shared" si="469"/>
        <v>263979.45736549201</v>
      </c>
      <c r="CT378" s="1"/>
      <c r="CU378" s="237">
        <v>326</v>
      </c>
      <c r="CV378" s="238">
        <f t="shared" si="423"/>
        <v>-2.6899245886293201E-10</v>
      </c>
      <c r="CW378" s="238">
        <f t="shared" si="423"/>
        <v>-6.6679848604649983E-14</v>
      </c>
      <c r="CX378" s="238">
        <f t="shared" si="423"/>
        <v>5.6167184511813E-13</v>
      </c>
      <c r="CY378" s="238">
        <f t="shared" si="423"/>
        <v>-6.2835169372277999E-13</v>
      </c>
      <c r="CZ378" s="238">
        <f t="shared" si="423"/>
        <v>921348.46831176477</v>
      </c>
      <c r="DB378" s="237">
        <v>326</v>
      </c>
      <c r="DC378" s="238">
        <f t="shared" si="424"/>
        <v>-2.7982510506158656E-10</v>
      </c>
      <c r="DD378" s="238">
        <f t="shared" si="424"/>
        <v>0</v>
      </c>
      <c r="DE378" s="238">
        <f t="shared" si="424"/>
        <v>6.4515232555865626E-13</v>
      </c>
      <c r="DF378" s="238">
        <f t="shared" si="424"/>
        <v>-6.4515232555865626E-13</v>
      </c>
      <c r="DG378" s="238">
        <f t="shared" si="424"/>
        <v>944233.29773330991</v>
      </c>
      <c r="DH378" s="247"/>
      <c r="DI378" s="237">
        <v>326</v>
      </c>
      <c r="DJ378" s="238">
        <f t="shared" si="425"/>
        <v>-2.7982510506158656E-10</v>
      </c>
      <c r="DK378" s="238">
        <f t="shared" si="425"/>
        <v>0</v>
      </c>
      <c r="DL378" s="238">
        <f t="shared" si="425"/>
        <v>6.4515232555865626E-13</v>
      </c>
      <c r="DM378" s="238">
        <f t="shared" si="425"/>
        <v>-6.4515232555865626E-13</v>
      </c>
      <c r="DN378" s="238">
        <f t="shared" si="425"/>
        <v>914209.03264594742</v>
      </c>
      <c r="DP378" s="3">
        <f t="shared" si="470"/>
        <v>9890</v>
      </c>
      <c r="DQ378" s="237">
        <v>326</v>
      </c>
      <c r="DR378" s="238">
        <f t="shared" si="471"/>
        <v>0</v>
      </c>
      <c r="DS378" s="238">
        <f t="shared" si="472"/>
        <v>0</v>
      </c>
      <c r="DT378" s="238">
        <f t="shared" si="426"/>
        <v>0</v>
      </c>
      <c r="DU378" s="238">
        <f t="shared" si="473"/>
        <v>0</v>
      </c>
      <c r="DV378" s="239">
        <f t="shared" si="484"/>
        <v>0</v>
      </c>
      <c r="DX378" s="241">
        <f t="shared" si="396"/>
        <v>6.0299999999999999E-2</v>
      </c>
      <c r="DY378" s="241">
        <f t="shared" si="474"/>
        <v>5.025E-3</v>
      </c>
      <c r="DZ378" s="237">
        <v>326</v>
      </c>
      <c r="EA378" s="242">
        <f t="shared" si="485"/>
        <v>0</v>
      </c>
      <c r="EB378" s="242">
        <f t="shared" si="486"/>
        <v>0</v>
      </c>
      <c r="EC378" s="242">
        <f t="shared" si="427"/>
        <v>0</v>
      </c>
      <c r="ED378" s="242">
        <f t="shared" si="437"/>
        <v>0</v>
      </c>
      <c r="EE378" s="243">
        <f t="shared" si="475"/>
        <v>0</v>
      </c>
      <c r="EF378" s="248"/>
      <c r="EG378" s="241">
        <f t="shared" si="397"/>
        <v>6.4599999999999991E-2</v>
      </c>
      <c r="EH378" s="241">
        <f t="shared" si="476"/>
        <v>5.3833333333333329E-3</v>
      </c>
      <c r="EI378" s="237">
        <v>326</v>
      </c>
      <c r="EJ378" s="242">
        <f t="shared" si="487"/>
        <v>0</v>
      </c>
      <c r="EK378" s="242">
        <f t="shared" si="488"/>
        <v>0</v>
      </c>
      <c r="EL378" s="242">
        <f t="shared" si="428"/>
        <v>0</v>
      </c>
      <c r="EM378" s="242">
        <f t="shared" si="438"/>
        <v>0</v>
      </c>
      <c r="EN378" s="243">
        <f t="shared" si="477"/>
        <v>0</v>
      </c>
      <c r="EO378" s="248"/>
      <c r="EP378" s="241">
        <f t="shared" si="398"/>
        <v>3.4599999999999999E-2</v>
      </c>
      <c r="EQ378" s="241">
        <f t="shared" si="478"/>
        <v>2.8833333333333332E-3</v>
      </c>
      <c r="ER378" s="237">
        <v>326</v>
      </c>
      <c r="ES378" s="242">
        <f t="shared" si="489"/>
        <v>0</v>
      </c>
      <c r="ET378" s="242">
        <f t="shared" si="490"/>
        <v>0</v>
      </c>
      <c r="EU378" s="242">
        <f t="shared" si="429"/>
        <v>0</v>
      </c>
      <c r="EV378" s="242">
        <f t="shared" si="439"/>
        <v>0</v>
      </c>
      <c r="EW378" s="243">
        <f t="shared" si="479"/>
        <v>0</v>
      </c>
    </row>
    <row r="379" spans="1:153" ht="14.25" customHeight="1" thickBot="1" x14ac:dyDescent="0.25">
      <c r="A379" s="3">
        <f t="shared" si="440"/>
        <v>9921</v>
      </c>
      <c r="B379" s="237">
        <v>327</v>
      </c>
      <c r="C379" s="238">
        <f t="shared" si="441"/>
        <v>-2.8047025738714524E-10</v>
      </c>
      <c r="D379" s="238">
        <f t="shared" si="399"/>
        <v>0</v>
      </c>
      <c r="E379" s="238">
        <f t="shared" si="400"/>
        <v>6.4663976008702774E-13</v>
      </c>
      <c r="F379" s="238">
        <f t="shared" si="401"/>
        <v>-6.4663976008702774E-13</v>
      </c>
      <c r="G379" s="239">
        <f t="shared" si="442"/>
        <v>603887.43406298594</v>
      </c>
      <c r="I379" s="240">
        <f>VLOOKUP(K379,[2]תחזיות!$B$4:$H$1000,5)</f>
        <v>1.2999019500000188E-2</v>
      </c>
      <c r="J379" s="134">
        <f t="shared" si="402"/>
        <v>1.0832516250000156E-3</v>
      </c>
      <c r="K379" s="237">
        <v>327</v>
      </c>
      <c r="L379" s="242">
        <f t="shared" si="443"/>
        <v>1.0927951591058917E-11</v>
      </c>
      <c r="M379" s="242">
        <f t="shared" si="430"/>
        <v>-6.6752079659005733E-14</v>
      </c>
      <c r="N379" s="242">
        <f t="shared" si="403"/>
        <v>-8.3700523098842466E-14</v>
      </c>
      <c r="O379" s="242">
        <f t="shared" si="404"/>
        <v>1.6948443439836736E-14</v>
      </c>
      <c r="P379" s="243">
        <f t="shared" si="444"/>
        <v>46694.445430845924</v>
      </c>
      <c r="Q379" s="244"/>
      <c r="R379" s="240">
        <f>VLOOKUP(T379,[2]תחזיות!$B$4:$H$1000,7)</f>
        <v>2.2098333150000319E-2</v>
      </c>
      <c r="S379" s="134">
        <f t="shared" si="405"/>
        <v>1.8415277625000266E-3</v>
      </c>
      <c r="T379" s="237">
        <v>327</v>
      </c>
      <c r="U379" s="242">
        <f t="shared" si="445"/>
        <v>0</v>
      </c>
      <c r="V379" s="242">
        <f t="shared" si="431"/>
        <v>0</v>
      </c>
      <c r="W379" s="242">
        <f t="shared" si="406"/>
        <v>0</v>
      </c>
      <c r="X379" s="242">
        <f t="shared" si="432"/>
        <v>0</v>
      </c>
      <c r="Y379" s="243">
        <f t="shared" si="446"/>
        <v>49536.076503111522</v>
      </c>
      <c r="Z379" s="245"/>
      <c r="AA379" s="240">
        <f>VLOOKUP(AC379,[2]תחזיות!$B$4:$H$1000,6)</f>
        <v>1.1817290454545624E-2</v>
      </c>
      <c r="AB379" s="134">
        <f t="shared" si="407"/>
        <v>9.8477420454546878E-4</v>
      </c>
      <c r="AC379" s="237">
        <v>327</v>
      </c>
      <c r="AD379" s="242">
        <f t="shared" si="447"/>
        <v>0</v>
      </c>
      <c r="AE379" s="242">
        <f t="shared" si="433"/>
        <v>0</v>
      </c>
      <c r="AF379" s="242">
        <f t="shared" si="408"/>
        <v>0</v>
      </c>
      <c r="AG379" s="242">
        <f t="shared" si="434"/>
        <v>0</v>
      </c>
      <c r="AH379" s="243">
        <f t="shared" si="448"/>
        <v>46342.141217469514</v>
      </c>
      <c r="AI379" s="245"/>
      <c r="AJ379" s="241">
        <f t="shared" si="394"/>
        <v>5.2720000000000003E-2</v>
      </c>
      <c r="AK379" s="241">
        <f t="shared" si="449"/>
        <v>4.3933333333333333E-3</v>
      </c>
      <c r="AL379" s="240">
        <f>VLOOKUP(AN379,[2]תחזיות!$B$4:$H$1000,5)</f>
        <v>1.2999019500000188E-2</v>
      </c>
      <c r="AM379" s="134">
        <f t="shared" si="435"/>
        <v>1.0832516250000156E-3</v>
      </c>
      <c r="AN379" s="237">
        <v>327</v>
      </c>
      <c r="AO379" s="242">
        <f t="shared" si="450"/>
        <v>0</v>
      </c>
      <c r="AP379" s="242">
        <f t="shared" si="480"/>
        <v>0</v>
      </c>
      <c r="AQ379" s="242">
        <f t="shared" si="409"/>
        <v>0</v>
      </c>
      <c r="AR379" s="242">
        <f t="shared" si="451"/>
        <v>0</v>
      </c>
      <c r="AS379" s="243">
        <f t="shared" si="452"/>
        <v>0</v>
      </c>
      <c r="AT379" s="244"/>
      <c r="AU379" s="241">
        <f t="shared" si="395"/>
        <v>5.7620000000000005E-2</v>
      </c>
      <c r="AV379" s="241">
        <f t="shared" si="453"/>
        <v>4.8016666666666668E-3</v>
      </c>
      <c r="AW379" s="240">
        <f>VLOOKUP(AY379,[2]תחזיות!$B$4:$H$1000,7)</f>
        <v>2.2098333150000319E-2</v>
      </c>
      <c r="AX379" s="134">
        <f t="shared" si="410"/>
        <v>1.8415277625000266E-3</v>
      </c>
      <c r="AY379" s="237">
        <v>327</v>
      </c>
      <c r="AZ379" s="242">
        <f t="shared" si="454"/>
        <v>0</v>
      </c>
      <c r="BA379" s="242">
        <f t="shared" si="481"/>
        <v>0</v>
      </c>
      <c r="BB379" s="242">
        <f t="shared" si="411"/>
        <v>0</v>
      </c>
      <c r="BC379" s="242">
        <f t="shared" si="455"/>
        <v>0</v>
      </c>
      <c r="BD379" s="243">
        <f t="shared" si="456"/>
        <v>0</v>
      </c>
      <c r="BE379" s="245"/>
      <c r="BF379" s="245"/>
      <c r="BG379" s="245"/>
      <c r="BH379" s="240">
        <f>VLOOKUP(BJ379,[2]תחזיות!$B$4:$H$1000,6)</f>
        <v>1.1817290454545624E-2</v>
      </c>
      <c r="BI379" s="134">
        <f t="shared" si="412"/>
        <v>9.8477420454546878E-4</v>
      </c>
      <c r="BJ379" s="237">
        <v>327</v>
      </c>
      <c r="BK379" s="242">
        <f t="shared" si="457"/>
        <v>0</v>
      </c>
      <c r="BL379" s="242">
        <f t="shared" si="482"/>
        <v>0</v>
      </c>
      <c r="BM379" s="242">
        <f t="shared" si="413"/>
        <v>0</v>
      </c>
      <c r="BN379" s="242">
        <f t="shared" si="436"/>
        <v>0</v>
      </c>
      <c r="BO379" s="243">
        <f t="shared" si="458"/>
        <v>0</v>
      </c>
      <c r="BP379" s="245"/>
      <c r="BQ379" s="246">
        <f>VLOOKUP(BT379,[2]תחזיות!$B$4:$E$1000,2)</f>
        <v>4.4207480000000049E-2</v>
      </c>
      <c r="BR379" s="134">
        <f t="shared" si="414"/>
        <v>3.2672900000000043E-3</v>
      </c>
      <c r="BS379" s="3">
        <f t="shared" si="459"/>
        <v>9921</v>
      </c>
      <c r="BT379" s="237">
        <v>327</v>
      </c>
      <c r="BU379" s="238">
        <f t="shared" si="460"/>
        <v>0</v>
      </c>
      <c r="BV379" s="238">
        <f t="shared" si="461"/>
        <v>0</v>
      </c>
      <c r="BW379" s="238">
        <f t="shared" si="415"/>
        <v>0</v>
      </c>
      <c r="BX379" s="238">
        <f t="shared" si="416"/>
        <v>0</v>
      </c>
      <c r="BY379" s="239">
        <f t="shared" si="462"/>
        <v>270766.58881793288</v>
      </c>
      <c r="CA379" s="246">
        <f>VLOOKUP(CD379,[2]תחזיות!$B$4:$E$1000,4)</f>
        <v>5.8353873600000064E-2</v>
      </c>
      <c r="CB379" s="134">
        <f t="shared" si="417"/>
        <v>4.4461561333333389E-3</v>
      </c>
      <c r="CC379" s="3">
        <f t="shared" si="463"/>
        <v>9921</v>
      </c>
      <c r="CD379" s="237">
        <v>327</v>
      </c>
      <c r="CE379" s="238">
        <f t="shared" si="464"/>
        <v>0</v>
      </c>
      <c r="CF379" s="238">
        <f t="shared" si="465"/>
        <v>0</v>
      </c>
      <c r="CG379" s="238">
        <f t="shared" si="418"/>
        <v>0</v>
      </c>
      <c r="CH379" s="238">
        <f t="shared" si="419"/>
        <v>0</v>
      </c>
      <c r="CI379" s="239">
        <f t="shared" si="466"/>
        <v>290809.78716721246</v>
      </c>
      <c r="CJ379" s="1"/>
      <c r="CK379" s="246">
        <f>VLOOKUP(CN379,[2]תחזיות!$B$4:$E$1000,3)</f>
        <v>3.8441286956521784E-2</v>
      </c>
      <c r="CL379" s="134">
        <f t="shared" si="420"/>
        <v>2.7867739130434822E-3</v>
      </c>
      <c r="CM379" s="3">
        <f t="shared" si="467"/>
        <v>9921</v>
      </c>
      <c r="CN379" s="237">
        <v>327</v>
      </c>
      <c r="CO379" s="238">
        <f t="shared" si="468"/>
        <v>0</v>
      </c>
      <c r="CP379" s="238">
        <f t="shared" si="483"/>
        <v>0</v>
      </c>
      <c r="CQ379" s="238">
        <f t="shared" si="421"/>
        <v>0</v>
      </c>
      <c r="CR379" s="238">
        <f t="shared" si="422"/>
        <v>0</v>
      </c>
      <c r="CS379" s="239">
        <f t="shared" si="469"/>
        <v>263979.45736549201</v>
      </c>
      <c r="CT379" s="1"/>
      <c r="CU379" s="237">
        <v>327</v>
      </c>
      <c r="CV379" s="238">
        <f t="shared" si="423"/>
        <v>-2.6954230579608634E-10</v>
      </c>
      <c r="CW379" s="238">
        <f t="shared" si="423"/>
        <v>-6.6752079659005733E-14</v>
      </c>
      <c r="CX379" s="238">
        <f t="shared" si="423"/>
        <v>5.6293923698818531E-13</v>
      </c>
      <c r="CY379" s="238">
        <f t="shared" si="423"/>
        <v>-6.2969131664719103E-13</v>
      </c>
      <c r="CZ379" s="238">
        <f t="shared" si="423"/>
        <v>921348.46831176477</v>
      </c>
      <c r="DB379" s="237">
        <v>327</v>
      </c>
      <c r="DC379" s="238">
        <f t="shared" si="424"/>
        <v>-2.8047025738714524E-10</v>
      </c>
      <c r="DD379" s="238">
        <f t="shared" si="424"/>
        <v>0</v>
      </c>
      <c r="DE379" s="238">
        <f t="shared" si="424"/>
        <v>6.4663976008702774E-13</v>
      </c>
      <c r="DF379" s="238">
        <f t="shared" si="424"/>
        <v>-6.4663976008702774E-13</v>
      </c>
      <c r="DG379" s="238">
        <f t="shared" si="424"/>
        <v>944233.29773330991</v>
      </c>
      <c r="DH379" s="247"/>
      <c r="DI379" s="237">
        <v>327</v>
      </c>
      <c r="DJ379" s="238">
        <f t="shared" si="425"/>
        <v>-2.8047025738714524E-10</v>
      </c>
      <c r="DK379" s="238">
        <f t="shared" si="425"/>
        <v>0</v>
      </c>
      <c r="DL379" s="238">
        <f t="shared" si="425"/>
        <v>6.4663976008702774E-13</v>
      </c>
      <c r="DM379" s="238">
        <f t="shared" si="425"/>
        <v>-6.4663976008702774E-13</v>
      </c>
      <c r="DN379" s="238">
        <f t="shared" si="425"/>
        <v>914209.03264594742</v>
      </c>
      <c r="DP379" s="3">
        <f t="shared" si="470"/>
        <v>9921</v>
      </c>
      <c r="DQ379" s="237">
        <v>327</v>
      </c>
      <c r="DR379" s="238">
        <f t="shared" si="471"/>
        <v>0</v>
      </c>
      <c r="DS379" s="238">
        <f t="shared" si="472"/>
        <v>0</v>
      </c>
      <c r="DT379" s="238">
        <f t="shared" si="426"/>
        <v>0</v>
      </c>
      <c r="DU379" s="238">
        <f t="shared" si="473"/>
        <v>0</v>
      </c>
      <c r="DV379" s="239">
        <f t="shared" si="484"/>
        <v>0</v>
      </c>
      <c r="DX379" s="241">
        <f t="shared" si="396"/>
        <v>6.0299999999999999E-2</v>
      </c>
      <c r="DY379" s="241">
        <f t="shared" si="474"/>
        <v>5.025E-3</v>
      </c>
      <c r="DZ379" s="237">
        <v>327</v>
      </c>
      <c r="EA379" s="242">
        <f t="shared" si="485"/>
        <v>0</v>
      </c>
      <c r="EB379" s="242">
        <f t="shared" si="486"/>
        <v>0</v>
      </c>
      <c r="EC379" s="242">
        <f t="shared" si="427"/>
        <v>0</v>
      </c>
      <c r="ED379" s="242">
        <f t="shared" si="437"/>
        <v>0</v>
      </c>
      <c r="EE379" s="243">
        <f t="shared" si="475"/>
        <v>0</v>
      </c>
      <c r="EF379" s="248"/>
      <c r="EG379" s="241">
        <f t="shared" si="397"/>
        <v>6.4599999999999991E-2</v>
      </c>
      <c r="EH379" s="241">
        <f t="shared" si="476"/>
        <v>5.3833333333333329E-3</v>
      </c>
      <c r="EI379" s="237">
        <v>327</v>
      </c>
      <c r="EJ379" s="242">
        <f t="shared" si="487"/>
        <v>0</v>
      </c>
      <c r="EK379" s="242">
        <f t="shared" si="488"/>
        <v>0</v>
      </c>
      <c r="EL379" s="242">
        <f t="shared" si="428"/>
        <v>0</v>
      </c>
      <c r="EM379" s="242">
        <f t="shared" si="438"/>
        <v>0</v>
      </c>
      <c r="EN379" s="243">
        <f t="shared" si="477"/>
        <v>0</v>
      </c>
      <c r="EO379" s="248"/>
      <c r="EP379" s="241">
        <f t="shared" si="398"/>
        <v>3.4599999999999999E-2</v>
      </c>
      <c r="EQ379" s="241">
        <f t="shared" si="478"/>
        <v>2.8833333333333332E-3</v>
      </c>
      <c r="ER379" s="237">
        <v>327</v>
      </c>
      <c r="ES379" s="242">
        <f t="shared" si="489"/>
        <v>0</v>
      </c>
      <c r="ET379" s="242">
        <f t="shared" si="490"/>
        <v>0</v>
      </c>
      <c r="EU379" s="242">
        <f t="shared" si="429"/>
        <v>0</v>
      </c>
      <c r="EV379" s="242">
        <f t="shared" si="439"/>
        <v>0</v>
      </c>
      <c r="EW379" s="243">
        <f t="shared" si="479"/>
        <v>0</v>
      </c>
    </row>
    <row r="380" spans="1:153" ht="14.25" customHeight="1" thickBot="1" x14ac:dyDescent="0.25">
      <c r="A380" s="3">
        <f t="shared" si="440"/>
        <v>9949</v>
      </c>
      <c r="B380" s="237">
        <v>328</v>
      </c>
      <c r="C380" s="238">
        <f t="shared" si="441"/>
        <v>-2.8111689714723227E-10</v>
      </c>
      <c r="D380" s="238">
        <f t="shared" si="399"/>
        <v>0</v>
      </c>
      <c r="E380" s="238">
        <f t="shared" si="400"/>
        <v>6.4813062397833949E-13</v>
      </c>
      <c r="F380" s="238">
        <f t="shared" si="401"/>
        <v>-6.4813062397833949E-13</v>
      </c>
      <c r="G380" s="239">
        <f t="shared" si="442"/>
        <v>603887.43406298594</v>
      </c>
      <c r="I380" s="240">
        <f>VLOOKUP(K380,[2]תחזיות!$B$4:$H$1000,5)</f>
        <v>1.2999038000000188E-2</v>
      </c>
      <c r="J380" s="134">
        <f t="shared" si="402"/>
        <v>1.0832531666666824E-3</v>
      </c>
      <c r="K380" s="237">
        <v>328</v>
      </c>
      <c r="L380" s="242">
        <f t="shared" si="443"/>
        <v>1.1023580521180653E-11</v>
      </c>
      <c r="M380" s="242">
        <f t="shared" si="430"/>
        <v>-6.6824389060677929E-14</v>
      </c>
      <c r="N380" s="242">
        <f t="shared" si="403"/>
        <v>-8.3921145887509021E-14</v>
      </c>
      <c r="O380" s="242">
        <f t="shared" si="404"/>
        <v>1.7096756826831095E-14</v>
      </c>
      <c r="P380" s="243">
        <f t="shared" si="444"/>
        <v>46694.445430845924</v>
      </c>
      <c r="Q380" s="244"/>
      <c r="R380" s="240">
        <f>VLOOKUP(T380,[2]תחזיות!$B$4:$H$1000,7)</f>
        <v>2.2098364600000319E-2</v>
      </c>
      <c r="S380" s="134">
        <f t="shared" si="405"/>
        <v>1.8415303833333599E-3</v>
      </c>
      <c r="T380" s="237">
        <v>328</v>
      </c>
      <c r="U380" s="242">
        <f t="shared" si="445"/>
        <v>0</v>
      </c>
      <c r="V380" s="242">
        <f t="shared" si="431"/>
        <v>0</v>
      </c>
      <c r="W380" s="242">
        <f t="shared" si="406"/>
        <v>0</v>
      </c>
      <c r="X380" s="242">
        <f t="shared" si="432"/>
        <v>0</v>
      </c>
      <c r="Y380" s="243">
        <f t="shared" si="446"/>
        <v>49536.076503111522</v>
      </c>
      <c r="Z380" s="245"/>
      <c r="AA380" s="240">
        <f>VLOOKUP(AC380,[2]תחזיות!$B$4:$H$1000,6)</f>
        <v>1.1817307272727442E-2</v>
      </c>
      <c r="AB380" s="134">
        <f t="shared" si="407"/>
        <v>9.8477560606062011E-4</v>
      </c>
      <c r="AC380" s="237">
        <v>328</v>
      </c>
      <c r="AD380" s="242">
        <f t="shared" si="447"/>
        <v>0</v>
      </c>
      <c r="AE380" s="242">
        <f t="shared" si="433"/>
        <v>0</v>
      </c>
      <c r="AF380" s="242">
        <f t="shared" si="408"/>
        <v>0</v>
      </c>
      <c r="AG380" s="242">
        <f t="shared" si="434"/>
        <v>0</v>
      </c>
      <c r="AH380" s="243">
        <f t="shared" si="448"/>
        <v>46342.141217469514</v>
      </c>
      <c r="AI380" s="245"/>
      <c r="AJ380" s="241">
        <f t="shared" si="394"/>
        <v>5.2720000000000003E-2</v>
      </c>
      <c r="AK380" s="241">
        <f t="shared" si="449"/>
        <v>4.3933333333333333E-3</v>
      </c>
      <c r="AL380" s="240">
        <f>VLOOKUP(AN380,[2]תחזיות!$B$4:$H$1000,5)</f>
        <v>1.2999038000000188E-2</v>
      </c>
      <c r="AM380" s="134">
        <f t="shared" si="435"/>
        <v>1.0832531666666824E-3</v>
      </c>
      <c r="AN380" s="237">
        <v>328</v>
      </c>
      <c r="AO380" s="242">
        <f t="shared" si="450"/>
        <v>0</v>
      </c>
      <c r="AP380" s="242">
        <f t="shared" si="480"/>
        <v>0</v>
      </c>
      <c r="AQ380" s="242">
        <f t="shared" si="409"/>
        <v>0</v>
      </c>
      <c r="AR380" s="242">
        <f t="shared" si="451"/>
        <v>0</v>
      </c>
      <c r="AS380" s="243">
        <f t="shared" si="452"/>
        <v>0</v>
      </c>
      <c r="AT380" s="244"/>
      <c r="AU380" s="241">
        <f t="shared" si="395"/>
        <v>5.7620000000000005E-2</v>
      </c>
      <c r="AV380" s="241">
        <f t="shared" si="453"/>
        <v>4.8016666666666668E-3</v>
      </c>
      <c r="AW380" s="240">
        <f>VLOOKUP(AY380,[2]תחזיות!$B$4:$H$1000,7)</f>
        <v>2.2098364600000319E-2</v>
      </c>
      <c r="AX380" s="134">
        <f t="shared" si="410"/>
        <v>1.8415303833333599E-3</v>
      </c>
      <c r="AY380" s="237">
        <v>328</v>
      </c>
      <c r="AZ380" s="242">
        <f t="shared" si="454"/>
        <v>0</v>
      </c>
      <c r="BA380" s="242">
        <f t="shared" si="481"/>
        <v>0</v>
      </c>
      <c r="BB380" s="242">
        <f t="shared" si="411"/>
        <v>0</v>
      </c>
      <c r="BC380" s="242">
        <f t="shared" si="455"/>
        <v>0</v>
      </c>
      <c r="BD380" s="243">
        <f t="shared" si="456"/>
        <v>0</v>
      </c>
      <c r="BE380" s="245"/>
      <c r="BF380" s="245"/>
      <c r="BG380" s="245"/>
      <c r="BH380" s="240">
        <f>VLOOKUP(BJ380,[2]תחזיות!$B$4:$H$1000,6)</f>
        <v>1.1817307272727442E-2</v>
      </c>
      <c r="BI380" s="134">
        <f t="shared" si="412"/>
        <v>9.8477560606062011E-4</v>
      </c>
      <c r="BJ380" s="237">
        <v>328</v>
      </c>
      <c r="BK380" s="242">
        <f t="shared" si="457"/>
        <v>0</v>
      </c>
      <c r="BL380" s="242">
        <f t="shared" si="482"/>
        <v>0</v>
      </c>
      <c r="BM380" s="242">
        <f t="shared" si="413"/>
        <v>0</v>
      </c>
      <c r="BN380" s="242">
        <f t="shared" si="436"/>
        <v>0</v>
      </c>
      <c r="BO380" s="243">
        <f t="shared" si="458"/>
        <v>0</v>
      </c>
      <c r="BP380" s="245"/>
      <c r="BQ380" s="246">
        <f>VLOOKUP(BT380,[2]תחזיות!$B$4:$E$1000,2)</f>
        <v>4.4235780000000051E-2</v>
      </c>
      <c r="BR380" s="134">
        <f t="shared" si="414"/>
        <v>3.2696483333333379E-3</v>
      </c>
      <c r="BS380" s="3">
        <f t="shared" si="459"/>
        <v>9949</v>
      </c>
      <c r="BT380" s="237">
        <v>328</v>
      </c>
      <c r="BU380" s="238">
        <f t="shared" si="460"/>
        <v>0</v>
      </c>
      <c r="BV380" s="238">
        <f t="shared" si="461"/>
        <v>0</v>
      </c>
      <c r="BW380" s="238">
        <f t="shared" si="415"/>
        <v>0</v>
      </c>
      <c r="BX380" s="238">
        <f t="shared" si="416"/>
        <v>0</v>
      </c>
      <c r="BY380" s="239">
        <f t="shared" si="462"/>
        <v>270766.58881793288</v>
      </c>
      <c r="CA380" s="246">
        <f>VLOOKUP(CD380,[2]תחזיות!$B$4:$E$1000,4)</f>
        <v>5.8391229600000073E-2</v>
      </c>
      <c r="CB380" s="134">
        <f t="shared" si="417"/>
        <v>4.4492691333333396E-3</v>
      </c>
      <c r="CC380" s="3">
        <f t="shared" si="463"/>
        <v>9949</v>
      </c>
      <c r="CD380" s="237">
        <v>328</v>
      </c>
      <c r="CE380" s="238">
        <f t="shared" si="464"/>
        <v>0</v>
      </c>
      <c r="CF380" s="238">
        <f t="shared" si="465"/>
        <v>0</v>
      </c>
      <c r="CG380" s="238">
        <f t="shared" si="418"/>
        <v>0</v>
      </c>
      <c r="CH380" s="238">
        <f t="shared" si="419"/>
        <v>0</v>
      </c>
      <c r="CI380" s="239">
        <f t="shared" si="466"/>
        <v>290809.78716721246</v>
      </c>
      <c r="CJ380" s="1"/>
      <c r="CK380" s="246">
        <f>VLOOKUP(CN380,[2]תחזיות!$B$4:$E$1000,3)</f>
        <v>3.8465895652173961E-2</v>
      </c>
      <c r="CL380" s="134">
        <f t="shared" si="420"/>
        <v>2.7888246376811636E-3</v>
      </c>
      <c r="CM380" s="3">
        <f t="shared" si="467"/>
        <v>9949</v>
      </c>
      <c r="CN380" s="237">
        <v>328</v>
      </c>
      <c r="CO380" s="238">
        <f t="shared" si="468"/>
        <v>0</v>
      </c>
      <c r="CP380" s="238">
        <f t="shared" si="483"/>
        <v>0</v>
      </c>
      <c r="CQ380" s="238">
        <f t="shared" si="421"/>
        <v>0</v>
      </c>
      <c r="CR380" s="238">
        <f t="shared" si="422"/>
        <v>0</v>
      </c>
      <c r="CS380" s="239">
        <f t="shared" si="469"/>
        <v>263979.45736549201</v>
      </c>
      <c r="CT380" s="1"/>
      <c r="CU380" s="237">
        <v>328</v>
      </c>
      <c r="CV380" s="238">
        <f t="shared" si="423"/>
        <v>-2.7009331662605162E-10</v>
      </c>
      <c r="CW380" s="238">
        <f t="shared" si="423"/>
        <v>-6.6824389060677929E-14</v>
      </c>
      <c r="CX380" s="238">
        <f t="shared" si="423"/>
        <v>5.6420947809083051E-13</v>
      </c>
      <c r="CY380" s="238">
        <f t="shared" si="423"/>
        <v>-6.310338671515084E-13</v>
      </c>
      <c r="CZ380" s="238">
        <f t="shared" si="423"/>
        <v>921348.46831176477</v>
      </c>
      <c r="DB380" s="237">
        <v>328</v>
      </c>
      <c r="DC380" s="238">
        <f t="shared" si="424"/>
        <v>-2.8111689714723227E-10</v>
      </c>
      <c r="DD380" s="238">
        <f t="shared" si="424"/>
        <v>0</v>
      </c>
      <c r="DE380" s="238">
        <f t="shared" si="424"/>
        <v>6.4813062397833949E-13</v>
      </c>
      <c r="DF380" s="238">
        <f t="shared" si="424"/>
        <v>-6.4813062397833949E-13</v>
      </c>
      <c r="DG380" s="238">
        <f t="shared" si="424"/>
        <v>944233.29773330991</v>
      </c>
      <c r="DH380" s="247"/>
      <c r="DI380" s="237">
        <v>328</v>
      </c>
      <c r="DJ380" s="238">
        <f t="shared" si="425"/>
        <v>-2.8111689714723227E-10</v>
      </c>
      <c r="DK380" s="238">
        <f t="shared" si="425"/>
        <v>0</v>
      </c>
      <c r="DL380" s="238">
        <f t="shared" si="425"/>
        <v>6.4813062397833949E-13</v>
      </c>
      <c r="DM380" s="238">
        <f t="shared" si="425"/>
        <v>-6.4813062397833949E-13</v>
      </c>
      <c r="DN380" s="238">
        <f t="shared" si="425"/>
        <v>914209.03264594742</v>
      </c>
      <c r="DP380" s="3">
        <f t="shared" si="470"/>
        <v>9949</v>
      </c>
      <c r="DQ380" s="237">
        <v>328</v>
      </c>
      <c r="DR380" s="238">
        <f t="shared" si="471"/>
        <v>0</v>
      </c>
      <c r="DS380" s="238">
        <f t="shared" si="472"/>
        <v>0</v>
      </c>
      <c r="DT380" s="238">
        <f t="shared" si="426"/>
        <v>0</v>
      </c>
      <c r="DU380" s="238">
        <f t="shared" si="473"/>
        <v>0</v>
      </c>
      <c r="DV380" s="239">
        <f t="shared" si="484"/>
        <v>0</v>
      </c>
      <c r="DX380" s="241">
        <f t="shared" si="396"/>
        <v>6.0299999999999999E-2</v>
      </c>
      <c r="DY380" s="241">
        <f t="shared" si="474"/>
        <v>5.025E-3</v>
      </c>
      <c r="DZ380" s="237">
        <v>328</v>
      </c>
      <c r="EA380" s="242">
        <f t="shared" si="485"/>
        <v>0</v>
      </c>
      <c r="EB380" s="242">
        <f t="shared" si="486"/>
        <v>0</v>
      </c>
      <c r="EC380" s="242">
        <f t="shared" si="427"/>
        <v>0</v>
      </c>
      <c r="ED380" s="242">
        <f t="shared" si="437"/>
        <v>0</v>
      </c>
      <c r="EE380" s="243">
        <f t="shared" si="475"/>
        <v>0</v>
      </c>
      <c r="EF380" s="248"/>
      <c r="EG380" s="241">
        <f t="shared" si="397"/>
        <v>6.4599999999999991E-2</v>
      </c>
      <c r="EH380" s="241">
        <f t="shared" si="476"/>
        <v>5.3833333333333329E-3</v>
      </c>
      <c r="EI380" s="237">
        <v>328</v>
      </c>
      <c r="EJ380" s="242">
        <f t="shared" si="487"/>
        <v>0</v>
      </c>
      <c r="EK380" s="242">
        <f t="shared" si="488"/>
        <v>0</v>
      </c>
      <c r="EL380" s="242">
        <f t="shared" si="428"/>
        <v>0</v>
      </c>
      <c r="EM380" s="242">
        <f t="shared" si="438"/>
        <v>0</v>
      </c>
      <c r="EN380" s="243">
        <f t="shared" si="477"/>
        <v>0</v>
      </c>
      <c r="EO380" s="248"/>
      <c r="EP380" s="241">
        <f t="shared" si="398"/>
        <v>3.4599999999999999E-2</v>
      </c>
      <c r="EQ380" s="241">
        <f t="shared" si="478"/>
        <v>2.8833333333333332E-3</v>
      </c>
      <c r="ER380" s="237">
        <v>328</v>
      </c>
      <c r="ES380" s="242">
        <f t="shared" si="489"/>
        <v>0</v>
      </c>
      <c r="ET380" s="242">
        <f t="shared" si="490"/>
        <v>0</v>
      </c>
      <c r="EU380" s="242">
        <f t="shared" si="429"/>
        <v>0</v>
      </c>
      <c r="EV380" s="242">
        <f t="shared" si="439"/>
        <v>0</v>
      </c>
      <c r="EW380" s="243">
        <f t="shared" si="479"/>
        <v>0</v>
      </c>
    </row>
    <row r="381" spans="1:153" ht="14.25" customHeight="1" thickBot="1" x14ac:dyDescent="0.25">
      <c r="A381" s="3">
        <f t="shared" si="440"/>
        <v>9980</v>
      </c>
      <c r="B381" s="237">
        <v>329</v>
      </c>
      <c r="C381" s="238">
        <f t="shared" si="441"/>
        <v>-2.8176502777121063E-10</v>
      </c>
      <c r="D381" s="238">
        <f t="shared" si="399"/>
        <v>0</v>
      </c>
      <c r="E381" s="238">
        <f t="shared" si="400"/>
        <v>6.4962492513917842E-13</v>
      </c>
      <c r="F381" s="238">
        <f t="shared" si="401"/>
        <v>-6.4962492513917842E-13</v>
      </c>
      <c r="G381" s="239">
        <f t="shared" si="442"/>
        <v>603887.43406298594</v>
      </c>
      <c r="I381" s="240">
        <f>VLOOKUP(K381,[2]תחזיות!$B$4:$H$1000,5)</f>
        <v>1.2999056500000189E-2</v>
      </c>
      <c r="J381" s="134">
        <f t="shared" si="402"/>
        <v>1.0832547083333491E-3</v>
      </c>
      <c r="K381" s="237">
        <v>329</v>
      </c>
      <c r="L381" s="242">
        <f t="shared" si="443"/>
        <v>1.1119533920546834E-11</v>
      </c>
      <c r="M381" s="242">
        <f t="shared" si="430"/>
        <v>-6.6896776894759408E-14</v>
      </c>
      <c r="N381" s="242">
        <f t="shared" si="403"/>
        <v>-8.4142350336348241E-14</v>
      </c>
      <c r="O381" s="242">
        <f t="shared" si="404"/>
        <v>1.724557344158883E-14</v>
      </c>
      <c r="P381" s="243">
        <f t="shared" si="444"/>
        <v>46694.445430845924</v>
      </c>
      <c r="Q381" s="244"/>
      <c r="R381" s="240">
        <f>VLOOKUP(T381,[2]תחזיות!$B$4:$H$1000,7)</f>
        <v>2.2098396050000319E-2</v>
      </c>
      <c r="S381" s="134">
        <f t="shared" si="405"/>
        <v>1.8415330041666933E-3</v>
      </c>
      <c r="T381" s="237">
        <v>329</v>
      </c>
      <c r="U381" s="242">
        <f t="shared" si="445"/>
        <v>0</v>
      </c>
      <c r="V381" s="242">
        <f t="shared" si="431"/>
        <v>0</v>
      </c>
      <c r="W381" s="242">
        <f t="shared" si="406"/>
        <v>0</v>
      </c>
      <c r="X381" s="242">
        <f t="shared" si="432"/>
        <v>0</v>
      </c>
      <c r="Y381" s="243">
        <f t="shared" si="446"/>
        <v>49536.076503111522</v>
      </c>
      <c r="Z381" s="245"/>
      <c r="AA381" s="240">
        <f>VLOOKUP(AC381,[2]תחזיות!$B$4:$H$1000,6)</f>
        <v>1.1817324090909262E-2</v>
      </c>
      <c r="AB381" s="134">
        <f t="shared" si="407"/>
        <v>9.8477700757577187E-4</v>
      </c>
      <c r="AC381" s="237">
        <v>329</v>
      </c>
      <c r="AD381" s="242">
        <f t="shared" si="447"/>
        <v>0</v>
      </c>
      <c r="AE381" s="242">
        <f t="shared" si="433"/>
        <v>0</v>
      </c>
      <c r="AF381" s="242">
        <f t="shared" si="408"/>
        <v>0</v>
      </c>
      <c r="AG381" s="242">
        <f t="shared" si="434"/>
        <v>0</v>
      </c>
      <c r="AH381" s="243">
        <f t="shared" si="448"/>
        <v>46342.141217469514</v>
      </c>
      <c r="AI381" s="245"/>
      <c r="AJ381" s="241">
        <f t="shared" si="394"/>
        <v>5.2720000000000003E-2</v>
      </c>
      <c r="AK381" s="241">
        <f t="shared" si="449"/>
        <v>4.3933333333333333E-3</v>
      </c>
      <c r="AL381" s="240">
        <f>VLOOKUP(AN381,[2]תחזיות!$B$4:$H$1000,5)</f>
        <v>1.2999056500000189E-2</v>
      </c>
      <c r="AM381" s="134">
        <f t="shared" si="435"/>
        <v>1.0832547083333491E-3</v>
      </c>
      <c r="AN381" s="237">
        <v>329</v>
      </c>
      <c r="AO381" s="242">
        <f t="shared" si="450"/>
        <v>0</v>
      </c>
      <c r="AP381" s="242">
        <f t="shared" si="480"/>
        <v>0</v>
      </c>
      <c r="AQ381" s="242">
        <f t="shared" si="409"/>
        <v>0</v>
      </c>
      <c r="AR381" s="242">
        <f t="shared" si="451"/>
        <v>0</v>
      </c>
      <c r="AS381" s="243">
        <f t="shared" si="452"/>
        <v>0</v>
      </c>
      <c r="AT381" s="244"/>
      <c r="AU381" s="241">
        <f t="shared" si="395"/>
        <v>5.7620000000000005E-2</v>
      </c>
      <c r="AV381" s="241">
        <f t="shared" si="453"/>
        <v>4.8016666666666668E-3</v>
      </c>
      <c r="AW381" s="240">
        <f>VLOOKUP(AY381,[2]תחזיות!$B$4:$H$1000,7)</f>
        <v>2.2098396050000319E-2</v>
      </c>
      <c r="AX381" s="134">
        <f t="shared" si="410"/>
        <v>1.8415330041666933E-3</v>
      </c>
      <c r="AY381" s="237">
        <v>329</v>
      </c>
      <c r="AZ381" s="242">
        <f t="shared" si="454"/>
        <v>0</v>
      </c>
      <c r="BA381" s="242">
        <f t="shared" si="481"/>
        <v>0</v>
      </c>
      <c r="BB381" s="242">
        <f t="shared" si="411"/>
        <v>0</v>
      </c>
      <c r="BC381" s="242">
        <f t="shared" si="455"/>
        <v>0</v>
      </c>
      <c r="BD381" s="243">
        <f t="shared" si="456"/>
        <v>0</v>
      </c>
      <c r="BE381" s="245"/>
      <c r="BF381" s="245"/>
      <c r="BG381" s="245"/>
      <c r="BH381" s="240">
        <f>VLOOKUP(BJ381,[2]תחזיות!$B$4:$H$1000,6)</f>
        <v>1.1817324090909262E-2</v>
      </c>
      <c r="BI381" s="134">
        <f t="shared" si="412"/>
        <v>9.8477700757577187E-4</v>
      </c>
      <c r="BJ381" s="237">
        <v>329</v>
      </c>
      <c r="BK381" s="242">
        <f t="shared" si="457"/>
        <v>0</v>
      </c>
      <c r="BL381" s="242">
        <f t="shared" si="482"/>
        <v>0</v>
      </c>
      <c r="BM381" s="242">
        <f t="shared" si="413"/>
        <v>0</v>
      </c>
      <c r="BN381" s="242">
        <f t="shared" si="436"/>
        <v>0</v>
      </c>
      <c r="BO381" s="243">
        <f t="shared" si="458"/>
        <v>0</v>
      </c>
      <c r="BP381" s="245"/>
      <c r="BQ381" s="246">
        <f>VLOOKUP(BT381,[2]תחזיות!$B$4:$E$1000,2)</f>
        <v>4.4264080000000053E-2</v>
      </c>
      <c r="BR381" s="134">
        <f t="shared" si="414"/>
        <v>3.2720066666666711E-3</v>
      </c>
      <c r="BS381" s="3">
        <f t="shared" si="459"/>
        <v>9980</v>
      </c>
      <c r="BT381" s="237">
        <v>329</v>
      </c>
      <c r="BU381" s="238">
        <f t="shared" si="460"/>
        <v>0</v>
      </c>
      <c r="BV381" s="238">
        <f t="shared" si="461"/>
        <v>0</v>
      </c>
      <c r="BW381" s="238">
        <f t="shared" si="415"/>
        <v>0</v>
      </c>
      <c r="BX381" s="238">
        <f t="shared" si="416"/>
        <v>0</v>
      </c>
      <c r="BY381" s="239">
        <f t="shared" si="462"/>
        <v>270766.58881793288</v>
      </c>
      <c r="CA381" s="246">
        <f>VLOOKUP(CD381,[2]תחזיות!$B$4:$E$1000,4)</f>
        <v>5.8428585600000076E-2</v>
      </c>
      <c r="CB381" s="134">
        <f t="shared" si="417"/>
        <v>4.4523821333333395E-3</v>
      </c>
      <c r="CC381" s="3">
        <f t="shared" si="463"/>
        <v>9980</v>
      </c>
      <c r="CD381" s="237">
        <v>329</v>
      </c>
      <c r="CE381" s="238">
        <f t="shared" si="464"/>
        <v>0</v>
      </c>
      <c r="CF381" s="238">
        <f t="shared" si="465"/>
        <v>0</v>
      </c>
      <c r="CG381" s="238">
        <f t="shared" si="418"/>
        <v>0</v>
      </c>
      <c r="CH381" s="238">
        <f t="shared" si="419"/>
        <v>0</v>
      </c>
      <c r="CI381" s="239">
        <f t="shared" si="466"/>
        <v>290809.78716721246</v>
      </c>
      <c r="CJ381" s="1"/>
      <c r="CK381" s="246">
        <f>VLOOKUP(CN381,[2]תחזיות!$B$4:$E$1000,3)</f>
        <v>3.8490504347826138E-2</v>
      </c>
      <c r="CL381" s="134">
        <f t="shared" si="420"/>
        <v>2.790875362318845E-3</v>
      </c>
      <c r="CM381" s="3">
        <f t="shared" si="467"/>
        <v>9980</v>
      </c>
      <c r="CN381" s="237">
        <v>329</v>
      </c>
      <c r="CO381" s="238">
        <f t="shared" si="468"/>
        <v>0</v>
      </c>
      <c r="CP381" s="238">
        <f t="shared" si="483"/>
        <v>0</v>
      </c>
      <c r="CQ381" s="238">
        <f t="shared" si="421"/>
        <v>0</v>
      </c>
      <c r="CR381" s="238">
        <f t="shared" si="422"/>
        <v>0</v>
      </c>
      <c r="CS381" s="239">
        <f t="shared" si="469"/>
        <v>263979.45736549201</v>
      </c>
      <c r="CT381" s="1"/>
      <c r="CU381" s="237">
        <v>329</v>
      </c>
      <c r="CV381" s="238">
        <f t="shared" si="423"/>
        <v>-2.706454938506638E-10</v>
      </c>
      <c r="CW381" s="238">
        <f t="shared" si="423"/>
        <v>-6.6896776894759408E-14</v>
      </c>
      <c r="CX381" s="238">
        <f t="shared" si="423"/>
        <v>5.6548257480283021E-13</v>
      </c>
      <c r="CY381" s="238">
        <f t="shared" si="423"/>
        <v>-6.323793516975896E-13</v>
      </c>
      <c r="CZ381" s="238">
        <f t="shared" si="423"/>
        <v>921348.46831176477</v>
      </c>
      <c r="DB381" s="237">
        <v>329</v>
      </c>
      <c r="DC381" s="238">
        <f t="shared" si="424"/>
        <v>-2.8176502777121063E-10</v>
      </c>
      <c r="DD381" s="238">
        <f t="shared" si="424"/>
        <v>0</v>
      </c>
      <c r="DE381" s="238">
        <f t="shared" si="424"/>
        <v>6.4962492513917842E-13</v>
      </c>
      <c r="DF381" s="238">
        <f t="shared" si="424"/>
        <v>-6.4962492513917842E-13</v>
      </c>
      <c r="DG381" s="238">
        <f t="shared" si="424"/>
        <v>944233.29773330991</v>
      </c>
      <c r="DH381" s="247"/>
      <c r="DI381" s="237">
        <v>329</v>
      </c>
      <c r="DJ381" s="238">
        <f t="shared" si="425"/>
        <v>-2.8176502777121063E-10</v>
      </c>
      <c r="DK381" s="238">
        <f t="shared" si="425"/>
        <v>0</v>
      </c>
      <c r="DL381" s="238">
        <f t="shared" si="425"/>
        <v>6.4962492513917842E-13</v>
      </c>
      <c r="DM381" s="238">
        <f t="shared" si="425"/>
        <v>-6.4962492513917842E-13</v>
      </c>
      <c r="DN381" s="238">
        <f t="shared" si="425"/>
        <v>914209.03264594742</v>
      </c>
      <c r="DP381" s="3">
        <f t="shared" si="470"/>
        <v>9980</v>
      </c>
      <c r="DQ381" s="237">
        <v>329</v>
      </c>
      <c r="DR381" s="238">
        <f t="shared" si="471"/>
        <v>0</v>
      </c>
      <c r="DS381" s="238">
        <f t="shared" si="472"/>
        <v>0</v>
      </c>
      <c r="DT381" s="238">
        <f t="shared" si="426"/>
        <v>0</v>
      </c>
      <c r="DU381" s="238">
        <f t="shared" si="473"/>
        <v>0</v>
      </c>
      <c r="DV381" s="239">
        <f t="shared" si="484"/>
        <v>0</v>
      </c>
      <c r="DX381" s="241">
        <f t="shared" si="396"/>
        <v>6.0299999999999999E-2</v>
      </c>
      <c r="DY381" s="241">
        <f t="shared" si="474"/>
        <v>5.025E-3</v>
      </c>
      <c r="DZ381" s="237">
        <v>329</v>
      </c>
      <c r="EA381" s="242">
        <f t="shared" si="485"/>
        <v>0</v>
      </c>
      <c r="EB381" s="242">
        <f t="shared" si="486"/>
        <v>0</v>
      </c>
      <c r="EC381" s="242">
        <f t="shared" si="427"/>
        <v>0</v>
      </c>
      <c r="ED381" s="242">
        <f t="shared" si="437"/>
        <v>0</v>
      </c>
      <c r="EE381" s="243">
        <f t="shared" si="475"/>
        <v>0</v>
      </c>
      <c r="EF381" s="248"/>
      <c r="EG381" s="241">
        <f t="shared" si="397"/>
        <v>6.4599999999999991E-2</v>
      </c>
      <c r="EH381" s="241">
        <f t="shared" si="476"/>
        <v>5.3833333333333329E-3</v>
      </c>
      <c r="EI381" s="237">
        <v>329</v>
      </c>
      <c r="EJ381" s="242">
        <f t="shared" si="487"/>
        <v>0</v>
      </c>
      <c r="EK381" s="242">
        <f t="shared" si="488"/>
        <v>0</v>
      </c>
      <c r="EL381" s="242">
        <f t="shared" si="428"/>
        <v>0</v>
      </c>
      <c r="EM381" s="242">
        <f t="shared" si="438"/>
        <v>0</v>
      </c>
      <c r="EN381" s="243">
        <f t="shared" si="477"/>
        <v>0</v>
      </c>
      <c r="EO381" s="248"/>
      <c r="EP381" s="241">
        <f t="shared" si="398"/>
        <v>3.4599999999999999E-2</v>
      </c>
      <c r="EQ381" s="241">
        <f t="shared" si="478"/>
        <v>2.8833333333333332E-3</v>
      </c>
      <c r="ER381" s="237">
        <v>329</v>
      </c>
      <c r="ES381" s="242">
        <f t="shared" si="489"/>
        <v>0</v>
      </c>
      <c r="ET381" s="242">
        <f t="shared" si="490"/>
        <v>0</v>
      </c>
      <c r="EU381" s="242">
        <f t="shared" si="429"/>
        <v>0</v>
      </c>
      <c r="EV381" s="242">
        <f t="shared" si="439"/>
        <v>0</v>
      </c>
      <c r="EW381" s="243">
        <f t="shared" si="479"/>
        <v>0</v>
      </c>
    </row>
    <row r="382" spans="1:153" ht="14.25" customHeight="1" thickBot="1" x14ac:dyDescent="0.25">
      <c r="A382" s="3">
        <f t="shared" si="440"/>
        <v>10010</v>
      </c>
      <c r="B382" s="237">
        <v>330</v>
      </c>
      <c r="C382" s="238">
        <f t="shared" si="441"/>
        <v>-2.8241465269634983E-10</v>
      </c>
      <c r="D382" s="238">
        <f t="shared" si="399"/>
        <v>0</v>
      </c>
      <c r="E382" s="238">
        <f t="shared" si="400"/>
        <v>6.5112267149436049E-13</v>
      </c>
      <c r="F382" s="238">
        <f t="shared" si="401"/>
        <v>-6.5112267149436049E-13</v>
      </c>
      <c r="G382" s="239">
        <f t="shared" si="442"/>
        <v>603887.43406298594</v>
      </c>
      <c r="I382" s="240">
        <f>VLOOKUP(K382,[2]תחזיות!$B$4:$H$1000,5)</f>
        <v>1.299907500000019E-2</v>
      </c>
      <c r="J382" s="134">
        <f t="shared" si="402"/>
        <v>1.0832562500000158E-3</v>
      </c>
      <c r="K382" s="237">
        <v>330</v>
      </c>
      <c r="L382" s="242">
        <f t="shared" si="443"/>
        <v>1.1215812723226594E-11</v>
      </c>
      <c r="M382" s="242">
        <f t="shared" si="430"/>
        <v>-6.6969243246435522E-14</v>
      </c>
      <c r="N382" s="242">
        <f t="shared" si="403"/>
        <v>-8.4364137979217497E-14</v>
      </c>
      <c r="O382" s="242">
        <f t="shared" si="404"/>
        <v>1.7394894732781978E-14</v>
      </c>
      <c r="P382" s="243">
        <f t="shared" si="444"/>
        <v>46694.445430845924</v>
      </c>
      <c r="Q382" s="244"/>
      <c r="R382" s="240">
        <f>VLOOKUP(T382,[2]תחזיות!$B$4:$H$1000,7)</f>
        <v>2.2098427500000323E-2</v>
      </c>
      <c r="S382" s="134">
        <f t="shared" si="405"/>
        <v>1.8415356250000268E-3</v>
      </c>
      <c r="T382" s="237">
        <v>330</v>
      </c>
      <c r="U382" s="242">
        <f t="shared" si="445"/>
        <v>0</v>
      </c>
      <c r="V382" s="242">
        <f t="shared" si="431"/>
        <v>0</v>
      </c>
      <c r="W382" s="242">
        <f t="shared" si="406"/>
        <v>0</v>
      </c>
      <c r="X382" s="242">
        <f t="shared" si="432"/>
        <v>0</v>
      </c>
      <c r="Y382" s="243">
        <f t="shared" si="446"/>
        <v>49536.076503111522</v>
      </c>
      <c r="Z382" s="245"/>
      <c r="AA382" s="240">
        <f>VLOOKUP(AC382,[2]תחזיות!$B$4:$H$1000,6)</f>
        <v>1.1817340909091081E-2</v>
      </c>
      <c r="AB382" s="134">
        <f t="shared" si="407"/>
        <v>9.8477840909092342E-4</v>
      </c>
      <c r="AC382" s="237">
        <v>330</v>
      </c>
      <c r="AD382" s="242">
        <f t="shared" si="447"/>
        <v>0</v>
      </c>
      <c r="AE382" s="242">
        <f t="shared" si="433"/>
        <v>0</v>
      </c>
      <c r="AF382" s="242">
        <f t="shared" si="408"/>
        <v>0</v>
      </c>
      <c r="AG382" s="242">
        <f t="shared" si="434"/>
        <v>0</v>
      </c>
      <c r="AH382" s="243">
        <f t="shared" si="448"/>
        <v>46342.141217469514</v>
      </c>
      <c r="AI382" s="245"/>
      <c r="AJ382" s="241">
        <f t="shared" si="394"/>
        <v>5.2720000000000003E-2</v>
      </c>
      <c r="AK382" s="241">
        <f t="shared" si="449"/>
        <v>4.3933333333333333E-3</v>
      </c>
      <c r="AL382" s="240">
        <f>VLOOKUP(AN382,[2]תחזיות!$B$4:$H$1000,5)</f>
        <v>1.299907500000019E-2</v>
      </c>
      <c r="AM382" s="134">
        <f t="shared" si="435"/>
        <v>1.0832562500000158E-3</v>
      </c>
      <c r="AN382" s="237">
        <v>330</v>
      </c>
      <c r="AO382" s="242">
        <f t="shared" si="450"/>
        <v>0</v>
      </c>
      <c r="AP382" s="242">
        <f t="shared" si="480"/>
        <v>0</v>
      </c>
      <c r="AQ382" s="242">
        <f t="shared" si="409"/>
        <v>0</v>
      </c>
      <c r="AR382" s="242">
        <f t="shared" si="451"/>
        <v>0</v>
      </c>
      <c r="AS382" s="243">
        <f t="shared" si="452"/>
        <v>0</v>
      </c>
      <c r="AT382" s="244"/>
      <c r="AU382" s="241">
        <f t="shared" si="395"/>
        <v>5.7620000000000005E-2</v>
      </c>
      <c r="AV382" s="241">
        <f t="shared" si="453"/>
        <v>4.8016666666666668E-3</v>
      </c>
      <c r="AW382" s="240">
        <f>VLOOKUP(AY382,[2]תחזיות!$B$4:$H$1000,7)</f>
        <v>2.2098427500000323E-2</v>
      </c>
      <c r="AX382" s="134">
        <f t="shared" si="410"/>
        <v>1.8415356250000268E-3</v>
      </c>
      <c r="AY382" s="237">
        <v>330</v>
      </c>
      <c r="AZ382" s="242">
        <f t="shared" si="454"/>
        <v>0</v>
      </c>
      <c r="BA382" s="242">
        <f t="shared" si="481"/>
        <v>0</v>
      </c>
      <c r="BB382" s="242">
        <f t="shared" si="411"/>
        <v>0</v>
      </c>
      <c r="BC382" s="242">
        <f t="shared" si="455"/>
        <v>0</v>
      </c>
      <c r="BD382" s="243">
        <f t="shared" si="456"/>
        <v>0</v>
      </c>
      <c r="BE382" s="245"/>
      <c r="BF382" s="245"/>
      <c r="BG382" s="245"/>
      <c r="BH382" s="240">
        <f>VLOOKUP(BJ382,[2]תחזיות!$B$4:$H$1000,6)</f>
        <v>1.1817340909091081E-2</v>
      </c>
      <c r="BI382" s="134">
        <f t="shared" si="412"/>
        <v>9.8477840909092342E-4</v>
      </c>
      <c r="BJ382" s="237">
        <v>330</v>
      </c>
      <c r="BK382" s="242">
        <f t="shared" si="457"/>
        <v>0</v>
      </c>
      <c r="BL382" s="242">
        <f t="shared" si="482"/>
        <v>0</v>
      </c>
      <c r="BM382" s="242">
        <f t="shared" si="413"/>
        <v>0</v>
      </c>
      <c r="BN382" s="242">
        <f t="shared" si="436"/>
        <v>0</v>
      </c>
      <c r="BO382" s="243">
        <f t="shared" si="458"/>
        <v>0</v>
      </c>
      <c r="BP382" s="245"/>
      <c r="BQ382" s="246">
        <f>VLOOKUP(BT382,[2]תחזיות!$B$4:$E$1000,2)</f>
        <v>4.4292380000000055E-2</v>
      </c>
      <c r="BR382" s="134">
        <f t="shared" si="414"/>
        <v>3.2743650000000048E-3</v>
      </c>
      <c r="BS382" s="3">
        <f t="shared" si="459"/>
        <v>10010</v>
      </c>
      <c r="BT382" s="237">
        <v>330</v>
      </c>
      <c r="BU382" s="238">
        <f t="shared" si="460"/>
        <v>0</v>
      </c>
      <c r="BV382" s="238">
        <f t="shared" si="461"/>
        <v>0</v>
      </c>
      <c r="BW382" s="238">
        <f t="shared" si="415"/>
        <v>0</v>
      </c>
      <c r="BX382" s="238">
        <f t="shared" si="416"/>
        <v>0</v>
      </c>
      <c r="BY382" s="239">
        <f t="shared" si="462"/>
        <v>270766.58881793288</v>
      </c>
      <c r="CA382" s="246">
        <f>VLOOKUP(CD382,[2]תחזיות!$B$4:$E$1000,4)</f>
        <v>5.8465941600000078E-2</v>
      </c>
      <c r="CB382" s="134">
        <f t="shared" si="417"/>
        <v>4.4554951333333403E-3</v>
      </c>
      <c r="CC382" s="3">
        <f t="shared" si="463"/>
        <v>10010</v>
      </c>
      <c r="CD382" s="237">
        <v>330</v>
      </c>
      <c r="CE382" s="238">
        <f t="shared" si="464"/>
        <v>0</v>
      </c>
      <c r="CF382" s="238">
        <f t="shared" si="465"/>
        <v>0</v>
      </c>
      <c r="CG382" s="238">
        <f t="shared" si="418"/>
        <v>0</v>
      </c>
      <c r="CH382" s="238">
        <f t="shared" si="419"/>
        <v>0</v>
      </c>
      <c r="CI382" s="239">
        <f t="shared" si="466"/>
        <v>290809.78716721246</v>
      </c>
      <c r="CJ382" s="1"/>
      <c r="CK382" s="246">
        <f>VLOOKUP(CN382,[2]תחזיות!$B$4:$E$1000,3)</f>
        <v>3.8515113043478315E-2</v>
      </c>
      <c r="CL382" s="134">
        <f t="shared" si="420"/>
        <v>2.7929260869565264E-3</v>
      </c>
      <c r="CM382" s="3">
        <f t="shared" si="467"/>
        <v>10010</v>
      </c>
      <c r="CN382" s="237">
        <v>330</v>
      </c>
      <c r="CO382" s="238">
        <f t="shared" si="468"/>
        <v>0</v>
      </c>
      <c r="CP382" s="238">
        <f t="shared" si="483"/>
        <v>0</v>
      </c>
      <c r="CQ382" s="238">
        <f t="shared" si="421"/>
        <v>0</v>
      </c>
      <c r="CR382" s="238">
        <f t="shared" si="422"/>
        <v>0</v>
      </c>
      <c r="CS382" s="239">
        <f t="shared" si="469"/>
        <v>263979.45736549201</v>
      </c>
      <c r="CT382" s="1"/>
      <c r="CU382" s="237">
        <v>330</v>
      </c>
      <c r="CV382" s="238">
        <f t="shared" si="423"/>
        <v>-2.7119883997312325E-10</v>
      </c>
      <c r="CW382" s="238">
        <f t="shared" si="423"/>
        <v>-6.6969243246435522E-14</v>
      </c>
      <c r="CX382" s="238">
        <f t="shared" si="423"/>
        <v>5.6675853351514299E-13</v>
      </c>
      <c r="CY382" s="238">
        <f t="shared" si="423"/>
        <v>-6.3372777676157855E-13</v>
      </c>
      <c r="CZ382" s="238">
        <f t="shared" si="423"/>
        <v>921348.46831176477</v>
      </c>
      <c r="DB382" s="237">
        <v>330</v>
      </c>
      <c r="DC382" s="238">
        <f t="shared" si="424"/>
        <v>-2.8241465269634983E-10</v>
      </c>
      <c r="DD382" s="238">
        <f t="shared" si="424"/>
        <v>0</v>
      </c>
      <c r="DE382" s="238">
        <f t="shared" si="424"/>
        <v>6.5112267149436049E-13</v>
      </c>
      <c r="DF382" s="238">
        <f t="shared" si="424"/>
        <v>-6.5112267149436049E-13</v>
      </c>
      <c r="DG382" s="238">
        <f t="shared" si="424"/>
        <v>944233.29773330991</v>
      </c>
      <c r="DH382" s="247"/>
      <c r="DI382" s="237">
        <v>330</v>
      </c>
      <c r="DJ382" s="238">
        <f t="shared" si="425"/>
        <v>-2.8241465269634983E-10</v>
      </c>
      <c r="DK382" s="238">
        <f t="shared" si="425"/>
        <v>0</v>
      </c>
      <c r="DL382" s="238">
        <f t="shared" si="425"/>
        <v>6.5112267149436049E-13</v>
      </c>
      <c r="DM382" s="238">
        <f t="shared" si="425"/>
        <v>-6.5112267149436049E-13</v>
      </c>
      <c r="DN382" s="238">
        <f t="shared" si="425"/>
        <v>914209.03264594742</v>
      </c>
      <c r="DP382" s="3">
        <f t="shared" si="470"/>
        <v>10010</v>
      </c>
      <c r="DQ382" s="237">
        <v>330</v>
      </c>
      <c r="DR382" s="238">
        <f t="shared" si="471"/>
        <v>0</v>
      </c>
      <c r="DS382" s="238">
        <f t="shared" si="472"/>
        <v>0</v>
      </c>
      <c r="DT382" s="238">
        <f t="shared" si="426"/>
        <v>0</v>
      </c>
      <c r="DU382" s="238">
        <f t="shared" si="473"/>
        <v>0</v>
      </c>
      <c r="DV382" s="239">
        <f t="shared" si="484"/>
        <v>0</v>
      </c>
      <c r="DX382" s="241">
        <f t="shared" si="396"/>
        <v>6.0299999999999999E-2</v>
      </c>
      <c r="DY382" s="241">
        <f t="shared" si="474"/>
        <v>5.025E-3</v>
      </c>
      <c r="DZ382" s="237">
        <v>330</v>
      </c>
      <c r="EA382" s="242">
        <f t="shared" si="485"/>
        <v>0</v>
      </c>
      <c r="EB382" s="242">
        <f t="shared" si="486"/>
        <v>0</v>
      </c>
      <c r="EC382" s="242">
        <f t="shared" si="427"/>
        <v>0</v>
      </c>
      <c r="ED382" s="242">
        <f t="shared" si="437"/>
        <v>0</v>
      </c>
      <c r="EE382" s="243">
        <f t="shared" si="475"/>
        <v>0</v>
      </c>
      <c r="EF382" s="248"/>
      <c r="EG382" s="241">
        <f t="shared" si="397"/>
        <v>6.4599999999999991E-2</v>
      </c>
      <c r="EH382" s="241">
        <f t="shared" si="476"/>
        <v>5.3833333333333329E-3</v>
      </c>
      <c r="EI382" s="237">
        <v>330</v>
      </c>
      <c r="EJ382" s="242">
        <f t="shared" si="487"/>
        <v>0</v>
      </c>
      <c r="EK382" s="242">
        <f t="shared" si="488"/>
        <v>0</v>
      </c>
      <c r="EL382" s="242">
        <f t="shared" si="428"/>
        <v>0</v>
      </c>
      <c r="EM382" s="242">
        <f t="shared" si="438"/>
        <v>0</v>
      </c>
      <c r="EN382" s="243">
        <f t="shared" si="477"/>
        <v>0</v>
      </c>
      <c r="EO382" s="248"/>
      <c r="EP382" s="241">
        <f t="shared" si="398"/>
        <v>3.4599999999999999E-2</v>
      </c>
      <c r="EQ382" s="241">
        <f t="shared" si="478"/>
        <v>2.8833333333333332E-3</v>
      </c>
      <c r="ER382" s="237">
        <v>330</v>
      </c>
      <c r="ES382" s="242">
        <f t="shared" si="489"/>
        <v>0</v>
      </c>
      <c r="ET382" s="242">
        <f t="shared" si="490"/>
        <v>0</v>
      </c>
      <c r="EU382" s="242">
        <f t="shared" si="429"/>
        <v>0</v>
      </c>
      <c r="EV382" s="242">
        <f t="shared" si="439"/>
        <v>0</v>
      </c>
      <c r="EW382" s="243">
        <f t="shared" si="479"/>
        <v>0</v>
      </c>
    </row>
    <row r="383" spans="1:153" ht="14.25" customHeight="1" thickBot="1" x14ac:dyDescent="0.25">
      <c r="A383" s="3">
        <f t="shared" si="440"/>
        <v>10041</v>
      </c>
      <c r="B383" s="237">
        <v>331</v>
      </c>
      <c r="C383" s="238">
        <f t="shared" si="441"/>
        <v>-2.830657753678442E-10</v>
      </c>
      <c r="D383" s="238">
        <f t="shared" si="399"/>
        <v>0</v>
      </c>
      <c r="E383" s="238">
        <f t="shared" si="400"/>
        <v>6.5262387098697255E-13</v>
      </c>
      <c r="F383" s="238">
        <f t="shared" si="401"/>
        <v>-6.5262387098697255E-13</v>
      </c>
      <c r="G383" s="239">
        <f t="shared" si="442"/>
        <v>603887.43406298594</v>
      </c>
      <c r="I383" s="240">
        <f>VLOOKUP(K383,[2]תחזיות!$B$4:$H$1000,5)</f>
        <v>1.299909350000019E-2</v>
      </c>
      <c r="J383" s="134">
        <f t="shared" si="402"/>
        <v>1.0832577916666825E-3</v>
      </c>
      <c r="K383" s="237">
        <v>331</v>
      </c>
      <c r="L383" s="242">
        <f t="shared" si="443"/>
        <v>1.1312417865837925E-11</v>
      </c>
      <c r="M383" s="242">
        <f t="shared" si="430"/>
        <v>-6.7041788200984243E-14</v>
      </c>
      <c r="N383" s="242">
        <f t="shared" si="403"/>
        <v>-8.4586510354019904E-14</v>
      </c>
      <c r="O383" s="242">
        <f t="shared" si="404"/>
        <v>1.754472215303566E-14</v>
      </c>
      <c r="P383" s="243">
        <f t="shared" si="444"/>
        <v>46694.445430845924</v>
      </c>
      <c r="Q383" s="244"/>
      <c r="R383" s="240">
        <f>VLOOKUP(T383,[2]תחזיות!$B$4:$H$1000,7)</f>
        <v>2.2098458950000323E-2</v>
      </c>
      <c r="S383" s="134">
        <f t="shared" si="405"/>
        <v>1.8415382458333602E-3</v>
      </c>
      <c r="T383" s="237">
        <v>331</v>
      </c>
      <c r="U383" s="242">
        <f t="shared" si="445"/>
        <v>0</v>
      </c>
      <c r="V383" s="242">
        <f t="shared" si="431"/>
        <v>0</v>
      </c>
      <c r="W383" s="242">
        <f t="shared" si="406"/>
        <v>0</v>
      </c>
      <c r="X383" s="242">
        <f t="shared" si="432"/>
        <v>0</v>
      </c>
      <c r="Y383" s="243">
        <f t="shared" si="446"/>
        <v>49536.076503111522</v>
      </c>
      <c r="Z383" s="245"/>
      <c r="AA383" s="240">
        <f>VLOOKUP(AC383,[2]תחזיות!$B$4:$H$1000,6)</f>
        <v>1.1817357727272899E-2</v>
      </c>
      <c r="AB383" s="134">
        <f t="shared" si="407"/>
        <v>9.8477981060607496E-4</v>
      </c>
      <c r="AC383" s="237">
        <v>331</v>
      </c>
      <c r="AD383" s="242">
        <f t="shared" si="447"/>
        <v>0</v>
      </c>
      <c r="AE383" s="242">
        <f t="shared" si="433"/>
        <v>0</v>
      </c>
      <c r="AF383" s="242">
        <f t="shared" si="408"/>
        <v>0</v>
      </c>
      <c r="AG383" s="242">
        <f t="shared" si="434"/>
        <v>0</v>
      </c>
      <c r="AH383" s="243">
        <f t="shared" si="448"/>
        <v>46342.141217469514</v>
      </c>
      <c r="AI383" s="245"/>
      <c r="AJ383" s="241">
        <f t="shared" si="394"/>
        <v>5.2720000000000003E-2</v>
      </c>
      <c r="AK383" s="241">
        <f t="shared" si="449"/>
        <v>4.3933333333333333E-3</v>
      </c>
      <c r="AL383" s="240">
        <f>VLOOKUP(AN383,[2]תחזיות!$B$4:$H$1000,5)</f>
        <v>1.299909350000019E-2</v>
      </c>
      <c r="AM383" s="134">
        <f t="shared" si="435"/>
        <v>1.0832577916666825E-3</v>
      </c>
      <c r="AN383" s="237">
        <v>331</v>
      </c>
      <c r="AO383" s="242">
        <f t="shared" si="450"/>
        <v>0</v>
      </c>
      <c r="AP383" s="242">
        <f t="shared" si="480"/>
        <v>0</v>
      </c>
      <c r="AQ383" s="242">
        <f t="shared" si="409"/>
        <v>0</v>
      </c>
      <c r="AR383" s="242">
        <f t="shared" si="451"/>
        <v>0</v>
      </c>
      <c r="AS383" s="243">
        <f t="shared" si="452"/>
        <v>0</v>
      </c>
      <c r="AT383" s="244"/>
      <c r="AU383" s="241">
        <f t="shared" si="395"/>
        <v>5.7620000000000005E-2</v>
      </c>
      <c r="AV383" s="241">
        <f t="shared" si="453"/>
        <v>4.8016666666666668E-3</v>
      </c>
      <c r="AW383" s="240">
        <f>VLOOKUP(AY383,[2]תחזיות!$B$4:$H$1000,7)</f>
        <v>2.2098458950000323E-2</v>
      </c>
      <c r="AX383" s="134">
        <f t="shared" si="410"/>
        <v>1.8415382458333602E-3</v>
      </c>
      <c r="AY383" s="237">
        <v>331</v>
      </c>
      <c r="AZ383" s="242">
        <f t="shared" si="454"/>
        <v>0</v>
      </c>
      <c r="BA383" s="242">
        <f t="shared" si="481"/>
        <v>0</v>
      </c>
      <c r="BB383" s="242">
        <f t="shared" si="411"/>
        <v>0</v>
      </c>
      <c r="BC383" s="242">
        <f t="shared" si="455"/>
        <v>0</v>
      </c>
      <c r="BD383" s="243">
        <f t="shared" si="456"/>
        <v>0</v>
      </c>
      <c r="BE383" s="245"/>
      <c r="BF383" s="245"/>
      <c r="BG383" s="245"/>
      <c r="BH383" s="240">
        <f>VLOOKUP(BJ383,[2]תחזיות!$B$4:$H$1000,6)</f>
        <v>1.1817357727272899E-2</v>
      </c>
      <c r="BI383" s="134">
        <f t="shared" si="412"/>
        <v>9.8477981060607496E-4</v>
      </c>
      <c r="BJ383" s="237">
        <v>331</v>
      </c>
      <c r="BK383" s="242">
        <f t="shared" si="457"/>
        <v>0</v>
      </c>
      <c r="BL383" s="242">
        <f t="shared" si="482"/>
        <v>0</v>
      </c>
      <c r="BM383" s="242">
        <f t="shared" si="413"/>
        <v>0</v>
      </c>
      <c r="BN383" s="242">
        <f t="shared" si="436"/>
        <v>0</v>
      </c>
      <c r="BO383" s="243">
        <f t="shared" si="458"/>
        <v>0</v>
      </c>
      <c r="BP383" s="245"/>
      <c r="BQ383" s="246">
        <f>VLOOKUP(BT383,[2]תחזיות!$B$4:$E$1000,2)</f>
        <v>4.4320680000000057E-2</v>
      </c>
      <c r="BR383" s="134">
        <f t="shared" si="414"/>
        <v>3.2767233333333384E-3</v>
      </c>
      <c r="BS383" s="3">
        <f t="shared" si="459"/>
        <v>10041</v>
      </c>
      <c r="BT383" s="237">
        <v>331</v>
      </c>
      <c r="BU383" s="238">
        <f t="shared" si="460"/>
        <v>0</v>
      </c>
      <c r="BV383" s="238">
        <f t="shared" si="461"/>
        <v>0</v>
      </c>
      <c r="BW383" s="238">
        <f t="shared" si="415"/>
        <v>0</v>
      </c>
      <c r="BX383" s="238">
        <f t="shared" si="416"/>
        <v>0</v>
      </c>
      <c r="BY383" s="239">
        <f t="shared" si="462"/>
        <v>270766.58881793288</v>
      </c>
      <c r="CA383" s="246">
        <f>VLOOKUP(CD383,[2]תחזיות!$B$4:$E$1000,4)</f>
        <v>5.850329760000008E-2</v>
      </c>
      <c r="CB383" s="134">
        <f t="shared" si="417"/>
        <v>4.4586081333333402E-3</v>
      </c>
      <c r="CC383" s="3">
        <f t="shared" si="463"/>
        <v>10041</v>
      </c>
      <c r="CD383" s="237">
        <v>331</v>
      </c>
      <c r="CE383" s="238">
        <f t="shared" si="464"/>
        <v>0</v>
      </c>
      <c r="CF383" s="238">
        <f t="shared" si="465"/>
        <v>0</v>
      </c>
      <c r="CG383" s="238">
        <f t="shared" si="418"/>
        <v>0</v>
      </c>
      <c r="CH383" s="238">
        <f t="shared" si="419"/>
        <v>0</v>
      </c>
      <c r="CI383" s="239">
        <f t="shared" si="466"/>
        <v>290809.78716721246</v>
      </c>
      <c r="CJ383" s="1"/>
      <c r="CK383" s="246">
        <f>VLOOKUP(CN383,[2]תחזיות!$B$4:$E$1000,3)</f>
        <v>3.8539721739130485E-2</v>
      </c>
      <c r="CL383" s="134">
        <f t="shared" si="420"/>
        <v>2.7949768115942074E-3</v>
      </c>
      <c r="CM383" s="3">
        <f t="shared" si="467"/>
        <v>10041</v>
      </c>
      <c r="CN383" s="237">
        <v>331</v>
      </c>
      <c r="CO383" s="238">
        <f t="shared" si="468"/>
        <v>0</v>
      </c>
      <c r="CP383" s="238">
        <f t="shared" si="483"/>
        <v>0</v>
      </c>
      <c r="CQ383" s="238">
        <f t="shared" si="421"/>
        <v>0</v>
      </c>
      <c r="CR383" s="238">
        <f t="shared" si="422"/>
        <v>0</v>
      </c>
      <c r="CS383" s="239">
        <f t="shared" si="469"/>
        <v>263979.45736549201</v>
      </c>
      <c r="CT383" s="1"/>
      <c r="CU383" s="237">
        <v>331</v>
      </c>
      <c r="CV383" s="238">
        <f t="shared" si="423"/>
        <v>-2.7175335750200626E-10</v>
      </c>
      <c r="CW383" s="238">
        <f t="shared" si="423"/>
        <v>-6.7041788200984243E-14</v>
      </c>
      <c r="CX383" s="238">
        <f t="shared" si="423"/>
        <v>5.6803736063295265E-13</v>
      </c>
      <c r="CY383" s="238">
        <f t="shared" si="423"/>
        <v>-6.3507914883393693E-13</v>
      </c>
      <c r="CZ383" s="238">
        <f t="shared" si="423"/>
        <v>921348.46831176477</v>
      </c>
      <c r="DB383" s="237">
        <v>331</v>
      </c>
      <c r="DC383" s="238">
        <f t="shared" si="424"/>
        <v>-2.830657753678442E-10</v>
      </c>
      <c r="DD383" s="238">
        <f t="shared" si="424"/>
        <v>0</v>
      </c>
      <c r="DE383" s="238">
        <f t="shared" si="424"/>
        <v>6.5262387098697255E-13</v>
      </c>
      <c r="DF383" s="238">
        <f t="shared" si="424"/>
        <v>-6.5262387098697255E-13</v>
      </c>
      <c r="DG383" s="238">
        <f t="shared" si="424"/>
        <v>944233.29773330991</v>
      </c>
      <c r="DH383" s="247"/>
      <c r="DI383" s="237">
        <v>331</v>
      </c>
      <c r="DJ383" s="238">
        <f t="shared" si="425"/>
        <v>-2.830657753678442E-10</v>
      </c>
      <c r="DK383" s="238">
        <f t="shared" si="425"/>
        <v>0</v>
      </c>
      <c r="DL383" s="238">
        <f t="shared" si="425"/>
        <v>6.5262387098697255E-13</v>
      </c>
      <c r="DM383" s="238">
        <f t="shared" si="425"/>
        <v>-6.5262387098697255E-13</v>
      </c>
      <c r="DN383" s="238">
        <f t="shared" si="425"/>
        <v>914209.03264594742</v>
      </c>
      <c r="DP383" s="3">
        <f t="shared" si="470"/>
        <v>10041</v>
      </c>
      <c r="DQ383" s="237">
        <v>331</v>
      </c>
      <c r="DR383" s="238">
        <f t="shared" si="471"/>
        <v>0</v>
      </c>
      <c r="DS383" s="238">
        <f t="shared" si="472"/>
        <v>0</v>
      </c>
      <c r="DT383" s="238">
        <f t="shared" si="426"/>
        <v>0</v>
      </c>
      <c r="DU383" s="238">
        <f t="shared" si="473"/>
        <v>0</v>
      </c>
      <c r="DV383" s="239">
        <f t="shared" si="484"/>
        <v>0</v>
      </c>
      <c r="DX383" s="241">
        <f t="shared" si="396"/>
        <v>6.0299999999999999E-2</v>
      </c>
      <c r="DY383" s="241">
        <f t="shared" si="474"/>
        <v>5.025E-3</v>
      </c>
      <c r="DZ383" s="237">
        <v>331</v>
      </c>
      <c r="EA383" s="242">
        <f t="shared" si="485"/>
        <v>0</v>
      </c>
      <c r="EB383" s="242">
        <f t="shared" si="486"/>
        <v>0</v>
      </c>
      <c r="EC383" s="242">
        <f t="shared" si="427"/>
        <v>0</v>
      </c>
      <c r="ED383" s="242">
        <f t="shared" si="437"/>
        <v>0</v>
      </c>
      <c r="EE383" s="243">
        <f t="shared" si="475"/>
        <v>0</v>
      </c>
      <c r="EF383" s="248"/>
      <c r="EG383" s="241">
        <f t="shared" si="397"/>
        <v>6.4599999999999991E-2</v>
      </c>
      <c r="EH383" s="241">
        <f t="shared" si="476"/>
        <v>5.3833333333333329E-3</v>
      </c>
      <c r="EI383" s="237">
        <v>331</v>
      </c>
      <c r="EJ383" s="242">
        <f t="shared" si="487"/>
        <v>0</v>
      </c>
      <c r="EK383" s="242">
        <f t="shared" si="488"/>
        <v>0</v>
      </c>
      <c r="EL383" s="242">
        <f t="shared" si="428"/>
        <v>0</v>
      </c>
      <c r="EM383" s="242">
        <f t="shared" si="438"/>
        <v>0</v>
      </c>
      <c r="EN383" s="243">
        <f t="shared" si="477"/>
        <v>0</v>
      </c>
      <c r="EO383" s="248"/>
      <c r="EP383" s="241">
        <f t="shared" si="398"/>
        <v>3.4599999999999999E-2</v>
      </c>
      <c r="EQ383" s="241">
        <f t="shared" si="478"/>
        <v>2.8833333333333332E-3</v>
      </c>
      <c r="ER383" s="237">
        <v>331</v>
      </c>
      <c r="ES383" s="242">
        <f t="shared" si="489"/>
        <v>0</v>
      </c>
      <c r="ET383" s="242">
        <f t="shared" si="490"/>
        <v>0</v>
      </c>
      <c r="EU383" s="242">
        <f t="shared" si="429"/>
        <v>0</v>
      </c>
      <c r="EV383" s="242">
        <f t="shared" si="439"/>
        <v>0</v>
      </c>
      <c r="EW383" s="243">
        <f t="shared" si="479"/>
        <v>0</v>
      </c>
    </row>
    <row r="384" spans="1:153" ht="14.25" customHeight="1" thickBot="1" x14ac:dyDescent="0.25">
      <c r="A384" s="3">
        <f t="shared" si="440"/>
        <v>10071</v>
      </c>
      <c r="B384" s="237">
        <v>332</v>
      </c>
      <c r="C384" s="238">
        <f t="shared" si="441"/>
        <v>-2.8371839923883118E-10</v>
      </c>
      <c r="D384" s="238">
        <f t="shared" si="399"/>
        <v>0</v>
      </c>
      <c r="E384" s="238">
        <f t="shared" si="400"/>
        <v>6.5412853157841466E-13</v>
      </c>
      <c r="F384" s="238">
        <f t="shared" si="401"/>
        <v>-6.5412853157841466E-13</v>
      </c>
      <c r="G384" s="239">
        <f t="shared" si="442"/>
        <v>603887.43406298594</v>
      </c>
      <c r="I384" s="240">
        <f>VLOOKUP(K384,[2]תחזיות!$B$4:$H$1000,5)</f>
        <v>1.2999112000000191E-2</v>
      </c>
      <c r="J384" s="134">
        <f t="shared" si="402"/>
        <v>1.0832593333333492E-3</v>
      </c>
      <c r="K384" s="237">
        <v>332</v>
      </c>
      <c r="L384" s="242">
        <f t="shared" si="443"/>
        <v>1.1409350287554496E-11</v>
      </c>
      <c r="M384" s="242">
        <f t="shared" si="430"/>
        <v>-6.7114411843776313E-14</v>
      </c>
      <c r="N384" s="242">
        <f t="shared" si="403"/>
        <v>-8.4809469002714989E-14</v>
      </c>
      <c r="O384" s="242">
        <f t="shared" si="404"/>
        <v>1.7695057158938676E-14</v>
      </c>
      <c r="P384" s="243">
        <f t="shared" si="444"/>
        <v>46694.445430845924</v>
      </c>
      <c r="Q384" s="244"/>
      <c r="R384" s="240">
        <f>VLOOKUP(T384,[2]תחזיות!$B$4:$H$1000,7)</f>
        <v>2.2098490400000323E-2</v>
      </c>
      <c r="S384" s="134">
        <f t="shared" si="405"/>
        <v>1.8415408666666935E-3</v>
      </c>
      <c r="T384" s="237">
        <v>332</v>
      </c>
      <c r="U384" s="242">
        <f t="shared" si="445"/>
        <v>0</v>
      </c>
      <c r="V384" s="242">
        <f t="shared" si="431"/>
        <v>0</v>
      </c>
      <c r="W384" s="242">
        <f t="shared" si="406"/>
        <v>0</v>
      </c>
      <c r="X384" s="242">
        <f t="shared" si="432"/>
        <v>0</v>
      </c>
      <c r="Y384" s="243">
        <f t="shared" si="446"/>
        <v>49536.076503111522</v>
      </c>
      <c r="Z384" s="245"/>
      <c r="AA384" s="240">
        <f>VLOOKUP(AC384,[2]תחזיות!$B$4:$H$1000,6)</f>
        <v>1.1817374545454718E-2</v>
      </c>
      <c r="AB384" s="134">
        <f t="shared" si="407"/>
        <v>9.8478121212122651E-4</v>
      </c>
      <c r="AC384" s="237">
        <v>332</v>
      </c>
      <c r="AD384" s="242">
        <f t="shared" si="447"/>
        <v>0</v>
      </c>
      <c r="AE384" s="242">
        <f t="shared" si="433"/>
        <v>0</v>
      </c>
      <c r="AF384" s="242">
        <f t="shared" si="408"/>
        <v>0</v>
      </c>
      <c r="AG384" s="242">
        <f t="shared" si="434"/>
        <v>0</v>
      </c>
      <c r="AH384" s="243">
        <f t="shared" si="448"/>
        <v>46342.141217469514</v>
      </c>
      <c r="AI384" s="245"/>
      <c r="AJ384" s="241">
        <f t="shared" si="394"/>
        <v>5.2720000000000003E-2</v>
      </c>
      <c r="AK384" s="241">
        <f t="shared" si="449"/>
        <v>4.3933333333333333E-3</v>
      </c>
      <c r="AL384" s="240">
        <f>VLOOKUP(AN384,[2]תחזיות!$B$4:$H$1000,5)</f>
        <v>1.2999112000000191E-2</v>
      </c>
      <c r="AM384" s="134">
        <f t="shared" si="435"/>
        <v>1.0832593333333492E-3</v>
      </c>
      <c r="AN384" s="237">
        <v>332</v>
      </c>
      <c r="AO384" s="242">
        <f t="shared" si="450"/>
        <v>0</v>
      </c>
      <c r="AP384" s="242">
        <f t="shared" si="480"/>
        <v>0</v>
      </c>
      <c r="AQ384" s="242">
        <f t="shared" si="409"/>
        <v>0</v>
      </c>
      <c r="AR384" s="242">
        <f t="shared" si="451"/>
        <v>0</v>
      </c>
      <c r="AS384" s="243">
        <f t="shared" si="452"/>
        <v>0</v>
      </c>
      <c r="AT384" s="244"/>
      <c r="AU384" s="241">
        <f t="shared" si="395"/>
        <v>5.7620000000000005E-2</v>
      </c>
      <c r="AV384" s="241">
        <f t="shared" si="453"/>
        <v>4.8016666666666668E-3</v>
      </c>
      <c r="AW384" s="240">
        <f>VLOOKUP(AY384,[2]תחזיות!$B$4:$H$1000,7)</f>
        <v>2.2098490400000323E-2</v>
      </c>
      <c r="AX384" s="134">
        <f t="shared" si="410"/>
        <v>1.8415408666666935E-3</v>
      </c>
      <c r="AY384" s="237">
        <v>332</v>
      </c>
      <c r="AZ384" s="242">
        <f t="shared" si="454"/>
        <v>0</v>
      </c>
      <c r="BA384" s="242">
        <f t="shared" si="481"/>
        <v>0</v>
      </c>
      <c r="BB384" s="242">
        <f t="shared" si="411"/>
        <v>0</v>
      </c>
      <c r="BC384" s="242">
        <f t="shared" si="455"/>
        <v>0</v>
      </c>
      <c r="BD384" s="243">
        <f t="shared" si="456"/>
        <v>0</v>
      </c>
      <c r="BE384" s="245"/>
      <c r="BF384" s="245"/>
      <c r="BG384" s="245"/>
      <c r="BH384" s="240">
        <f>VLOOKUP(BJ384,[2]תחזיות!$B$4:$H$1000,6)</f>
        <v>1.1817374545454718E-2</v>
      </c>
      <c r="BI384" s="134">
        <f t="shared" si="412"/>
        <v>9.8478121212122651E-4</v>
      </c>
      <c r="BJ384" s="237">
        <v>332</v>
      </c>
      <c r="BK384" s="242">
        <f t="shared" si="457"/>
        <v>0</v>
      </c>
      <c r="BL384" s="242">
        <f t="shared" si="482"/>
        <v>0</v>
      </c>
      <c r="BM384" s="242">
        <f t="shared" si="413"/>
        <v>0</v>
      </c>
      <c r="BN384" s="242">
        <f t="shared" si="436"/>
        <v>0</v>
      </c>
      <c r="BO384" s="243">
        <f t="shared" si="458"/>
        <v>0</v>
      </c>
      <c r="BP384" s="245"/>
      <c r="BQ384" s="246">
        <f>VLOOKUP(BT384,[2]תחזיות!$B$4:$E$1000,2)</f>
        <v>4.4348980000000059E-2</v>
      </c>
      <c r="BR384" s="134">
        <f t="shared" si="414"/>
        <v>3.2790816666666716E-3</v>
      </c>
      <c r="BS384" s="3">
        <f t="shared" si="459"/>
        <v>10071</v>
      </c>
      <c r="BT384" s="237">
        <v>332</v>
      </c>
      <c r="BU384" s="238">
        <f t="shared" si="460"/>
        <v>0</v>
      </c>
      <c r="BV384" s="238">
        <f t="shared" si="461"/>
        <v>0</v>
      </c>
      <c r="BW384" s="238">
        <f t="shared" si="415"/>
        <v>0</v>
      </c>
      <c r="BX384" s="238">
        <f t="shared" si="416"/>
        <v>0</v>
      </c>
      <c r="BY384" s="239">
        <f t="shared" si="462"/>
        <v>270766.58881793288</v>
      </c>
      <c r="CA384" s="246">
        <f>VLOOKUP(CD384,[2]תחזיות!$B$4:$E$1000,4)</f>
        <v>5.8540653600000082E-2</v>
      </c>
      <c r="CB384" s="134">
        <f t="shared" si="417"/>
        <v>4.4617211333333401E-3</v>
      </c>
      <c r="CC384" s="3">
        <f t="shared" si="463"/>
        <v>10071</v>
      </c>
      <c r="CD384" s="237">
        <v>332</v>
      </c>
      <c r="CE384" s="238">
        <f t="shared" si="464"/>
        <v>0</v>
      </c>
      <c r="CF384" s="238">
        <f t="shared" si="465"/>
        <v>0</v>
      </c>
      <c r="CG384" s="238">
        <f t="shared" si="418"/>
        <v>0</v>
      </c>
      <c r="CH384" s="238">
        <f t="shared" si="419"/>
        <v>0</v>
      </c>
      <c r="CI384" s="239">
        <f t="shared" si="466"/>
        <v>290809.78716721246</v>
      </c>
      <c r="CJ384" s="1"/>
      <c r="CK384" s="246">
        <f>VLOOKUP(CN384,[2]תחזיות!$B$4:$E$1000,3)</f>
        <v>3.8564330434782662E-2</v>
      </c>
      <c r="CL384" s="134">
        <f t="shared" si="420"/>
        <v>2.7970275362318889E-3</v>
      </c>
      <c r="CM384" s="3">
        <f t="shared" si="467"/>
        <v>10071</v>
      </c>
      <c r="CN384" s="237">
        <v>332</v>
      </c>
      <c r="CO384" s="238">
        <f t="shared" si="468"/>
        <v>0</v>
      </c>
      <c r="CP384" s="238">
        <f t="shared" si="483"/>
        <v>0</v>
      </c>
      <c r="CQ384" s="238">
        <f t="shared" si="421"/>
        <v>0</v>
      </c>
      <c r="CR384" s="238">
        <f t="shared" si="422"/>
        <v>0</v>
      </c>
      <c r="CS384" s="239">
        <f t="shared" si="469"/>
        <v>263979.45736549201</v>
      </c>
      <c r="CT384" s="1"/>
      <c r="CU384" s="237">
        <v>332</v>
      </c>
      <c r="CV384" s="238">
        <f t="shared" si="423"/>
        <v>-2.7230904895127666E-10</v>
      </c>
      <c r="CW384" s="238">
        <f t="shared" si="423"/>
        <v>-6.7114411843776313E-14</v>
      </c>
      <c r="CX384" s="238">
        <f t="shared" si="423"/>
        <v>5.6931906257569965E-13</v>
      </c>
      <c r="CY384" s="238">
        <f t="shared" si="423"/>
        <v>-6.3643347441947595E-13</v>
      </c>
      <c r="CZ384" s="238">
        <f t="shared" si="423"/>
        <v>921348.46831176477</v>
      </c>
      <c r="DB384" s="237">
        <v>332</v>
      </c>
      <c r="DC384" s="238">
        <f t="shared" si="424"/>
        <v>-2.8371839923883118E-10</v>
      </c>
      <c r="DD384" s="238">
        <f t="shared" si="424"/>
        <v>0</v>
      </c>
      <c r="DE384" s="238">
        <f t="shared" si="424"/>
        <v>6.5412853157841466E-13</v>
      </c>
      <c r="DF384" s="238">
        <f t="shared" si="424"/>
        <v>-6.5412853157841466E-13</v>
      </c>
      <c r="DG384" s="238">
        <f t="shared" si="424"/>
        <v>944233.29773330991</v>
      </c>
      <c r="DH384" s="247"/>
      <c r="DI384" s="237">
        <v>332</v>
      </c>
      <c r="DJ384" s="238">
        <f t="shared" si="425"/>
        <v>-2.8371839923883118E-10</v>
      </c>
      <c r="DK384" s="238">
        <f t="shared" si="425"/>
        <v>0</v>
      </c>
      <c r="DL384" s="238">
        <f t="shared" si="425"/>
        <v>6.5412853157841466E-13</v>
      </c>
      <c r="DM384" s="238">
        <f t="shared" si="425"/>
        <v>-6.5412853157841466E-13</v>
      </c>
      <c r="DN384" s="238">
        <f t="shared" si="425"/>
        <v>914209.03264594742</v>
      </c>
      <c r="DP384" s="3">
        <f t="shared" si="470"/>
        <v>10071</v>
      </c>
      <c r="DQ384" s="237">
        <v>332</v>
      </c>
      <c r="DR384" s="238">
        <f t="shared" si="471"/>
        <v>0</v>
      </c>
      <c r="DS384" s="238">
        <f t="shared" si="472"/>
        <v>0</v>
      </c>
      <c r="DT384" s="238">
        <f t="shared" si="426"/>
        <v>0</v>
      </c>
      <c r="DU384" s="238">
        <f t="shared" si="473"/>
        <v>0</v>
      </c>
      <c r="DV384" s="239">
        <f t="shared" si="484"/>
        <v>0</v>
      </c>
      <c r="DX384" s="241">
        <f t="shared" si="396"/>
        <v>6.0299999999999999E-2</v>
      </c>
      <c r="DY384" s="241">
        <f t="shared" si="474"/>
        <v>5.025E-3</v>
      </c>
      <c r="DZ384" s="237">
        <v>332</v>
      </c>
      <c r="EA384" s="242">
        <f t="shared" si="485"/>
        <v>0</v>
      </c>
      <c r="EB384" s="242">
        <f t="shared" si="486"/>
        <v>0</v>
      </c>
      <c r="EC384" s="242">
        <f t="shared" si="427"/>
        <v>0</v>
      </c>
      <c r="ED384" s="242">
        <f t="shared" si="437"/>
        <v>0</v>
      </c>
      <c r="EE384" s="243">
        <f t="shared" si="475"/>
        <v>0</v>
      </c>
      <c r="EF384" s="248"/>
      <c r="EG384" s="241">
        <f t="shared" si="397"/>
        <v>6.4599999999999991E-2</v>
      </c>
      <c r="EH384" s="241">
        <f t="shared" si="476"/>
        <v>5.3833333333333329E-3</v>
      </c>
      <c r="EI384" s="237">
        <v>332</v>
      </c>
      <c r="EJ384" s="242">
        <f t="shared" si="487"/>
        <v>0</v>
      </c>
      <c r="EK384" s="242">
        <f t="shared" si="488"/>
        <v>0</v>
      </c>
      <c r="EL384" s="242">
        <f t="shared" si="428"/>
        <v>0</v>
      </c>
      <c r="EM384" s="242">
        <f t="shared" si="438"/>
        <v>0</v>
      </c>
      <c r="EN384" s="243">
        <f t="shared" si="477"/>
        <v>0</v>
      </c>
      <c r="EO384" s="248"/>
      <c r="EP384" s="241">
        <f t="shared" si="398"/>
        <v>3.4599999999999999E-2</v>
      </c>
      <c r="EQ384" s="241">
        <f t="shared" si="478"/>
        <v>2.8833333333333332E-3</v>
      </c>
      <c r="ER384" s="237">
        <v>332</v>
      </c>
      <c r="ES384" s="242">
        <f t="shared" si="489"/>
        <v>0</v>
      </c>
      <c r="ET384" s="242">
        <f t="shared" si="490"/>
        <v>0</v>
      </c>
      <c r="EU384" s="242">
        <f t="shared" si="429"/>
        <v>0</v>
      </c>
      <c r="EV384" s="242">
        <f t="shared" si="439"/>
        <v>0</v>
      </c>
      <c r="EW384" s="243">
        <f t="shared" si="479"/>
        <v>0</v>
      </c>
    </row>
    <row r="385" spans="1:153" ht="14.25" customHeight="1" thickBot="1" x14ac:dyDescent="0.25">
      <c r="A385" s="3">
        <f t="shared" si="440"/>
        <v>10102</v>
      </c>
      <c r="B385" s="237">
        <v>333</v>
      </c>
      <c r="C385" s="238">
        <f t="shared" si="441"/>
        <v>-2.8437252777040959E-10</v>
      </c>
      <c r="D385" s="238">
        <f t="shared" si="399"/>
        <v>0</v>
      </c>
      <c r="E385" s="238">
        <f t="shared" si="400"/>
        <v>6.5563666124844273E-13</v>
      </c>
      <c r="F385" s="238">
        <f t="shared" si="401"/>
        <v>-6.5563666124844273E-13</v>
      </c>
      <c r="G385" s="239">
        <f t="shared" si="442"/>
        <v>603887.43406298594</v>
      </c>
      <c r="I385" s="240">
        <f>VLOOKUP(K385,[2]תחזיות!$B$4:$H$1000,5)</f>
        <v>1.2999130500000192E-2</v>
      </c>
      <c r="J385" s="134">
        <f t="shared" si="402"/>
        <v>1.083260875000016E-3</v>
      </c>
      <c r="K385" s="237">
        <v>333</v>
      </c>
      <c r="L385" s="242">
        <f t="shared" si="443"/>
        <v>1.150661093011249E-11</v>
      </c>
      <c r="M385" s="242">
        <f t="shared" si="430"/>
        <v>-6.718711426027532E-14</v>
      </c>
      <c r="N385" s="242">
        <f t="shared" si="403"/>
        <v>-8.5033015471329407E-14</v>
      </c>
      <c r="O385" s="242">
        <f t="shared" si="404"/>
        <v>1.7845901211054081E-14</v>
      </c>
      <c r="P385" s="243">
        <f t="shared" si="444"/>
        <v>46694.445430845924</v>
      </c>
      <c r="Q385" s="244"/>
      <c r="R385" s="240">
        <f>VLOOKUP(T385,[2]תחזיות!$B$4:$H$1000,7)</f>
        <v>2.2098521850000327E-2</v>
      </c>
      <c r="S385" s="134">
        <f t="shared" si="405"/>
        <v>1.8415434875000273E-3</v>
      </c>
      <c r="T385" s="237">
        <v>333</v>
      </c>
      <c r="U385" s="242">
        <f t="shared" si="445"/>
        <v>0</v>
      </c>
      <c r="V385" s="242">
        <f t="shared" si="431"/>
        <v>0</v>
      </c>
      <c r="W385" s="242">
        <f t="shared" si="406"/>
        <v>0</v>
      </c>
      <c r="X385" s="242">
        <f t="shared" si="432"/>
        <v>0</v>
      </c>
      <c r="Y385" s="243">
        <f t="shared" si="446"/>
        <v>49536.076503111522</v>
      </c>
      <c r="Z385" s="245"/>
      <c r="AA385" s="240">
        <f>VLOOKUP(AC385,[2]תחזיות!$B$4:$H$1000,6)</f>
        <v>1.1817391363636538E-2</v>
      </c>
      <c r="AB385" s="134">
        <f t="shared" si="407"/>
        <v>9.8478261363637806E-4</v>
      </c>
      <c r="AC385" s="237">
        <v>333</v>
      </c>
      <c r="AD385" s="242">
        <f t="shared" si="447"/>
        <v>0</v>
      </c>
      <c r="AE385" s="242">
        <f t="shared" si="433"/>
        <v>0</v>
      </c>
      <c r="AF385" s="242">
        <f t="shared" si="408"/>
        <v>0</v>
      </c>
      <c r="AG385" s="242">
        <f t="shared" si="434"/>
        <v>0</v>
      </c>
      <c r="AH385" s="243">
        <f t="shared" si="448"/>
        <v>46342.141217469514</v>
      </c>
      <c r="AI385" s="245"/>
      <c r="AJ385" s="241">
        <f t="shared" si="394"/>
        <v>5.2720000000000003E-2</v>
      </c>
      <c r="AK385" s="241">
        <f t="shared" si="449"/>
        <v>4.3933333333333333E-3</v>
      </c>
      <c r="AL385" s="240">
        <f>VLOOKUP(AN385,[2]תחזיות!$B$4:$H$1000,5)</f>
        <v>1.2999130500000192E-2</v>
      </c>
      <c r="AM385" s="134">
        <f t="shared" si="435"/>
        <v>1.083260875000016E-3</v>
      </c>
      <c r="AN385" s="237">
        <v>333</v>
      </c>
      <c r="AO385" s="242">
        <f t="shared" si="450"/>
        <v>0</v>
      </c>
      <c r="AP385" s="242">
        <f t="shared" si="480"/>
        <v>0</v>
      </c>
      <c r="AQ385" s="242">
        <f t="shared" si="409"/>
        <v>0</v>
      </c>
      <c r="AR385" s="242">
        <f t="shared" si="451"/>
        <v>0</v>
      </c>
      <c r="AS385" s="243">
        <f t="shared" si="452"/>
        <v>0</v>
      </c>
      <c r="AT385" s="244"/>
      <c r="AU385" s="241">
        <f t="shared" si="395"/>
        <v>5.7620000000000005E-2</v>
      </c>
      <c r="AV385" s="241">
        <f t="shared" si="453"/>
        <v>4.8016666666666668E-3</v>
      </c>
      <c r="AW385" s="240">
        <f>VLOOKUP(AY385,[2]תחזיות!$B$4:$H$1000,7)</f>
        <v>2.2098521850000327E-2</v>
      </c>
      <c r="AX385" s="134">
        <f t="shared" si="410"/>
        <v>1.8415434875000273E-3</v>
      </c>
      <c r="AY385" s="237">
        <v>333</v>
      </c>
      <c r="AZ385" s="242">
        <f t="shared" si="454"/>
        <v>0</v>
      </c>
      <c r="BA385" s="242">
        <f t="shared" si="481"/>
        <v>0</v>
      </c>
      <c r="BB385" s="242">
        <f t="shared" si="411"/>
        <v>0</v>
      </c>
      <c r="BC385" s="242">
        <f t="shared" si="455"/>
        <v>0</v>
      </c>
      <c r="BD385" s="243">
        <f t="shared" si="456"/>
        <v>0</v>
      </c>
      <c r="BE385" s="245"/>
      <c r="BF385" s="245"/>
      <c r="BG385" s="245"/>
      <c r="BH385" s="240">
        <f>VLOOKUP(BJ385,[2]תחזיות!$B$4:$H$1000,6)</f>
        <v>1.1817391363636538E-2</v>
      </c>
      <c r="BI385" s="134">
        <f t="shared" si="412"/>
        <v>9.8478261363637806E-4</v>
      </c>
      <c r="BJ385" s="237">
        <v>333</v>
      </c>
      <c r="BK385" s="242">
        <f t="shared" si="457"/>
        <v>0</v>
      </c>
      <c r="BL385" s="242">
        <f t="shared" si="482"/>
        <v>0</v>
      </c>
      <c r="BM385" s="242">
        <f t="shared" si="413"/>
        <v>0</v>
      </c>
      <c r="BN385" s="242">
        <f t="shared" si="436"/>
        <v>0</v>
      </c>
      <c r="BO385" s="243">
        <f t="shared" si="458"/>
        <v>0</v>
      </c>
      <c r="BP385" s="245"/>
      <c r="BQ385" s="246">
        <f>VLOOKUP(BT385,[2]תחזיות!$B$4:$E$1000,2)</f>
        <v>4.4377280000000061E-2</v>
      </c>
      <c r="BR385" s="134">
        <f t="shared" si="414"/>
        <v>3.2814400000000053E-3</v>
      </c>
      <c r="BS385" s="3">
        <f t="shared" si="459"/>
        <v>10102</v>
      </c>
      <c r="BT385" s="237">
        <v>333</v>
      </c>
      <c r="BU385" s="238">
        <f t="shared" si="460"/>
        <v>0</v>
      </c>
      <c r="BV385" s="238">
        <f t="shared" si="461"/>
        <v>0</v>
      </c>
      <c r="BW385" s="238">
        <f t="shared" si="415"/>
        <v>0</v>
      </c>
      <c r="BX385" s="238">
        <f t="shared" si="416"/>
        <v>0</v>
      </c>
      <c r="BY385" s="239">
        <f t="shared" si="462"/>
        <v>270766.58881793288</v>
      </c>
      <c r="CA385" s="246">
        <f>VLOOKUP(CD385,[2]תחזיות!$B$4:$E$1000,4)</f>
        <v>5.8578009600000085E-2</v>
      </c>
      <c r="CB385" s="134">
        <f t="shared" si="417"/>
        <v>4.4648341333333409E-3</v>
      </c>
      <c r="CC385" s="3">
        <f t="shared" si="463"/>
        <v>10102</v>
      </c>
      <c r="CD385" s="237">
        <v>333</v>
      </c>
      <c r="CE385" s="238">
        <f t="shared" si="464"/>
        <v>0</v>
      </c>
      <c r="CF385" s="238">
        <f t="shared" si="465"/>
        <v>0</v>
      </c>
      <c r="CG385" s="238">
        <f t="shared" si="418"/>
        <v>0</v>
      </c>
      <c r="CH385" s="238">
        <f t="shared" si="419"/>
        <v>0</v>
      </c>
      <c r="CI385" s="239">
        <f t="shared" si="466"/>
        <v>290809.78716721246</v>
      </c>
      <c r="CJ385" s="1"/>
      <c r="CK385" s="246">
        <f>VLOOKUP(CN385,[2]תחזיות!$B$4:$E$1000,3)</f>
        <v>3.8588939130434839E-2</v>
      </c>
      <c r="CL385" s="134">
        <f t="shared" si="420"/>
        <v>2.7990782608695703E-3</v>
      </c>
      <c r="CM385" s="3">
        <f t="shared" si="467"/>
        <v>10102</v>
      </c>
      <c r="CN385" s="237">
        <v>333</v>
      </c>
      <c r="CO385" s="238">
        <f t="shared" si="468"/>
        <v>0</v>
      </c>
      <c r="CP385" s="238">
        <f t="shared" si="483"/>
        <v>0</v>
      </c>
      <c r="CQ385" s="238">
        <f t="shared" si="421"/>
        <v>0</v>
      </c>
      <c r="CR385" s="238">
        <f t="shared" si="422"/>
        <v>0</v>
      </c>
      <c r="CS385" s="239">
        <f t="shared" si="469"/>
        <v>263979.45736549201</v>
      </c>
      <c r="CT385" s="1"/>
      <c r="CU385" s="237">
        <v>333</v>
      </c>
      <c r="CV385" s="238">
        <f t="shared" si="423"/>
        <v>-2.7286591684029712E-10</v>
      </c>
      <c r="CW385" s="238">
        <f t="shared" si="423"/>
        <v>-6.718711426027532E-14</v>
      </c>
      <c r="CX385" s="238">
        <f t="shared" si="423"/>
        <v>5.7060364577711332E-13</v>
      </c>
      <c r="CY385" s="238">
        <f t="shared" si="423"/>
        <v>-6.3779076003738869E-13</v>
      </c>
      <c r="CZ385" s="238">
        <f t="shared" si="423"/>
        <v>921348.46831176477</v>
      </c>
      <c r="DB385" s="237">
        <v>333</v>
      </c>
      <c r="DC385" s="238">
        <f t="shared" si="424"/>
        <v>-2.8437252777040959E-10</v>
      </c>
      <c r="DD385" s="238">
        <f t="shared" si="424"/>
        <v>0</v>
      </c>
      <c r="DE385" s="238">
        <f t="shared" si="424"/>
        <v>6.5563666124844273E-13</v>
      </c>
      <c r="DF385" s="238">
        <f t="shared" si="424"/>
        <v>-6.5563666124844273E-13</v>
      </c>
      <c r="DG385" s="238">
        <f t="shared" si="424"/>
        <v>944233.29773330991</v>
      </c>
      <c r="DH385" s="247"/>
      <c r="DI385" s="237">
        <v>333</v>
      </c>
      <c r="DJ385" s="238">
        <f t="shared" si="425"/>
        <v>-2.8437252777040959E-10</v>
      </c>
      <c r="DK385" s="238">
        <f t="shared" si="425"/>
        <v>0</v>
      </c>
      <c r="DL385" s="238">
        <f t="shared" si="425"/>
        <v>6.5563666124844273E-13</v>
      </c>
      <c r="DM385" s="238">
        <f t="shared" si="425"/>
        <v>-6.5563666124844273E-13</v>
      </c>
      <c r="DN385" s="238">
        <f t="shared" si="425"/>
        <v>914209.03264594742</v>
      </c>
      <c r="DP385" s="3">
        <f t="shared" si="470"/>
        <v>10102</v>
      </c>
      <c r="DQ385" s="237">
        <v>333</v>
      </c>
      <c r="DR385" s="238">
        <f t="shared" si="471"/>
        <v>0</v>
      </c>
      <c r="DS385" s="238">
        <f t="shared" si="472"/>
        <v>0</v>
      </c>
      <c r="DT385" s="238">
        <f t="shared" si="426"/>
        <v>0</v>
      </c>
      <c r="DU385" s="238">
        <f t="shared" si="473"/>
        <v>0</v>
      </c>
      <c r="DV385" s="239">
        <f t="shared" si="484"/>
        <v>0</v>
      </c>
      <c r="DX385" s="241">
        <f t="shared" si="396"/>
        <v>6.0299999999999999E-2</v>
      </c>
      <c r="DY385" s="241">
        <f t="shared" si="474"/>
        <v>5.025E-3</v>
      </c>
      <c r="DZ385" s="237">
        <v>333</v>
      </c>
      <c r="EA385" s="242">
        <f t="shared" si="485"/>
        <v>0</v>
      </c>
      <c r="EB385" s="242">
        <f t="shared" si="486"/>
        <v>0</v>
      </c>
      <c r="EC385" s="242">
        <f t="shared" si="427"/>
        <v>0</v>
      </c>
      <c r="ED385" s="242">
        <f t="shared" si="437"/>
        <v>0</v>
      </c>
      <c r="EE385" s="243">
        <f t="shared" si="475"/>
        <v>0</v>
      </c>
      <c r="EF385" s="248"/>
      <c r="EG385" s="241">
        <f t="shared" si="397"/>
        <v>6.4599999999999991E-2</v>
      </c>
      <c r="EH385" s="241">
        <f t="shared" si="476"/>
        <v>5.3833333333333329E-3</v>
      </c>
      <c r="EI385" s="237">
        <v>333</v>
      </c>
      <c r="EJ385" s="242">
        <f t="shared" si="487"/>
        <v>0</v>
      </c>
      <c r="EK385" s="242">
        <f t="shared" si="488"/>
        <v>0</v>
      </c>
      <c r="EL385" s="242">
        <f t="shared" si="428"/>
        <v>0</v>
      </c>
      <c r="EM385" s="242">
        <f t="shared" si="438"/>
        <v>0</v>
      </c>
      <c r="EN385" s="243">
        <f t="shared" si="477"/>
        <v>0</v>
      </c>
      <c r="EO385" s="248"/>
      <c r="EP385" s="241">
        <f t="shared" si="398"/>
        <v>3.4599999999999999E-2</v>
      </c>
      <c r="EQ385" s="241">
        <f t="shared" si="478"/>
        <v>2.8833333333333332E-3</v>
      </c>
      <c r="ER385" s="237">
        <v>333</v>
      </c>
      <c r="ES385" s="242">
        <f t="shared" si="489"/>
        <v>0</v>
      </c>
      <c r="ET385" s="242">
        <f t="shared" si="490"/>
        <v>0</v>
      </c>
      <c r="EU385" s="242">
        <f t="shared" si="429"/>
        <v>0</v>
      </c>
      <c r="EV385" s="242">
        <f t="shared" si="439"/>
        <v>0</v>
      </c>
      <c r="EW385" s="243">
        <f t="shared" si="479"/>
        <v>0</v>
      </c>
    </row>
    <row r="386" spans="1:153" ht="14.25" customHeight="1" thickBot="1" x14ac:dyDescent="0.25">
      <c r="A386" s="3">
        <f t="shared" si="440"/>
        <v>10133</v>
      </c>
      <c r="B386" s="237">
        <v>334</v>
      </c>
      <c r="C386" s="238">
        <f t="shared" si="441"/>
        <v>-2.8502816443165805E-10</v>
      </c>
      <c r="D386" s="238">
        <f t="shared" si="399"/>
        <v>0</v>
      </c>
      <c r="E386" s="238">
        <f t="shared" si="400"/>
        <v>6.5714826799521E-13</v>
      </c>
      <c r="F386" s="238">
        <f t="shared" si="401"/>
        <v>-6.5714826799521E-13</v>
      </c>
      <c r="G386" s="239">
        <f t="shared" si="442"/>
        <v>603887.43406298594</v>
      </c>
      <c r="I386" s="240">
        <f>VLOOKUP(K386,[2]תחזיות!$B$4:$H$1000,5)</f>
        <v>1.2999149000000192E-2</v>
      </c>
      <c r="J386" s="134">
        <f t="shared" si="402"/>
        <v>1.0832624166666827E-3</v>
      </c>
      <c r="K386" s="237">
        <v>334</v>
      </c>
      <c r="L386" s="242">
        <f t="shared" si="443"/>
        <v>1.1604200737817454E-11</v>
      </c>
      <c r="M386" s="242">
        <f t="shared" si="430"/>
        <v>-6.7259895536037784E-14</v>
      </c>
      <c r="N386" s="242">
        <f t="shared" si="403"/>
        <v>-8.5257151309967617E-14</v>
      </c>
      <c r="O386" s="242">
        <f t="shared" si="404"/>
        <v>1.7997255773929836E-14</v>
      </c>
      <c r="P386" s="243">
        <f t="shared" si="444"/>
        <v>46694.445430845924</v>
      </c>
      <c r="Q386" s="244"/>
      <c r="R386" s="240">
        <f>VLOOKUP(T386,[2]תחזיות!$B$4:$H$1000,7)</f>
        <v>2.2098553300000327E-2</v>
      </c>
      <c r="S386" s="134">
        <f t="shared" si="405"/>
        <v>1.8415461083333606E-3</v>
      </c>
      <c r="T386" s="237">
        <v>334</v>
      </c>
      <c r="U386" s="242">
        <f t="shared" si="445"/>
        <v>0</v>
      </c>
      <c r="V386" s="242">
        <f t="shared" si="431"/>
        <v>0</v>
      </c>
      <c r="W386" s="242">
        <f t="shared" si="406"/>
        <v>0</v>
      </c>
      <c r="X386" s="242">
        <f t="shared" si="432"/>
        <v>0</v>
      </c>
      <c r="Y386" s="243">
        <f t="shared" si="446"/>
        <v>49536.076503111522</v>
      </c>
      <c r="Z386" s="245"/>
      <c r="AA386" s="240">
        <f>VLOOKUP(AC386,[2]תחזיות!$B$4:$H$1000,6)</f>
        <v>1.1817408181818355E-2</v>
      </c>
      <c r="AB386" s="134">
        <f t="shared" si="407"/>
        <v>9.847840151515296E-4</v>
      </c>
      <c r="AC386" s="237">
        <v>334</v>
      </c>
      <c r="AD386" s="242">
        <f t="shared" si="447"/>
        <v>0</v>
      </c>
      <c r="AE386" s="242">
        <f t="shared" si="433"/>
        <v>0</v>
      </c>
      <c r="AF386" s="242">
        <f t="shared" si="408"/>
        <v>0</v>
      </c>
      <c r="AG386" s="242">
        <f t="shared" si="434"/>
        <v>0</v>
      </c>
      <c r="AH386" s="243">
        <f t="shared" si="448"/>
        <v>46342.141217469514</v>
      </c>
      <c r="AI386" s="245"/>
      <c r="AJ386" s="241">
        <f t="shared" si="394"/>
        <v>5.2720000000000003E-2</v>
      </c>
      <c r="AK386" s="241">
        <f t="shared" si="449"/>
        <v>4.3933333333333333E-3</v>
      </c>
      <c r="AL386" s="240">
        <f>VLOOKUP(AN386,[2]תחזיות!$B$4:$H$1000,5)</f>
        <v>1.2999149000000192E-2</v>
      </c>
      <c r="AM386" s="134">
        <f t="shared" si="435"/>
        <v>1.0832624166666827E-3</v>
      </c>
      <c r="AN386" s="237">
        <v>334</v>
      </c>
      <c r="AO386" s="242">
        <f t="shared" si="450"/>
        <v>0</v>
      </c>
      <c r="AP386" s="242">
        <f t="shared" si="480"/>
        <v>0</v>
      </c>
      <c r="AQ386" s="242">
        <f t="shared" si="409"/>
        <v>0</v>
      </c>
      <c r="AR386" s="242">
        <f t="shared" si="451"/>
        <v>0</v>
      </c>
      <c r="AS386" s="243">
        <f t="shared" si="452"/>
        <v>0</v>
      </c>
      <c r="AT386" s="244"/>
      <c r="AU386" s="241">
        <f t="shared" si="395"/>
        <v>5.7620000000000005E-2</v>
      </c>
      <c r="AV386" s="241">
        <f t="shared" si="453"/>
        <v>4.8016666666666668E-3</v>
      </c>
      <c r="AW386" s="240">
        <f>VLOOKUP(AY386,[2]תחזיות!$B$4:$H$1000,7)</f>
        <v>2.2098553300000327E-2</v>
      </c>
      <c r="AX386" s="134">
        <f t="shared" si="410"/>
        <v>1.8415461083333606E-3</v>
      </c>
      <c r="AY386" s="237">
        <v>334</v>
      </c>
      <c r="AZ386" s="242">
        <f t="shared" si="454"/>
        <v>0</v>
      </c>
      <c r="BA386" s="242">
        <f t="shared" si="481"/>
        <v>0</v>
      </c>
      <c r="BB386" s="242">
        <f t="shared" si="411"/>
        <v>0</v>
      </c>
      <c r="BC386" s="242">
        <f t="shared" si="455"/>
        <v>0</v>
      </c>
      <c r="BD386" s="243">
        <f t="shared" si="456"/>
        <v>0</v>
      </c>
      <c r="BE386" s="245"/>
      <c r="BF386" s="245"/>
      <c r="BG386" s="245"/>
      <c r="BH386" s="240">
        <f>VLOOKUP(BJ386,[2]תחזיות!$B$4:$H$1000,6)</f>
        <v>1.1817408181818355E-2</v>
      </c>
      <c r="BI386" s="134">
        <f t="shared" si="412"/>
        <v>9.847840151515296E-4</v>
      </c>
      <c r="BJ386" s="237">
        <v>334</v>
      </c>
      <c r="BK386" s="242">
        <f t="shared" si="457"/>
        <v>0</v>
      </c>
      <c r="BL386" s="242">
        <f t="shared" si="482"/>
        <v>0</v>
      </c>
      <c r="BM386" s="242">
        <f t="shared" si="413"/>
        <v>0</v>
      </c>
      <c r="BN386" s="242">
        <f t="shared" si="436"/>
        <v>0</v>
      </c>
      <c r="BO386" s="243">
        <f t="shared" si="458"/>
        <v>0</v>
      </c>
      <c r="BP386" s="245"/>
      <c r="BQ386" s="246">
        <f>VLOOKUP(BT386,[2]תחזיות!$B$4:$E$1000,2)</f>
        <v>4.4405580000000063E-2</v>
      </c>
      <c r="BR386" s="134">
        <f t="shared" si="414"/>
        <v>3.2837983333333389E-3</v>
      </c>
      <c r="BS386" s="3">
        <f t="shared" si="459"/>
        <v>10133</v>
      </c>
      <c r="BT386" s="237">
        <v>334</v>
      </c>
      <c r="BU386" s="238">
        <f t="shared" si="460"/>
        <v>0</v>
      </c>
      <c r="BV386" s="238">
        <f t="shared" si="461"/>
        <v>0</v>
      </c>
      <c r="BW386" s="238">
        <f t="shared" si="415"/>
        <v>0</v>
      </c>
      <c r="BX386" s="238">
        <f t="shared" si="416"/>
        <v>0</v>
      </c>
      <c r="BY386" s="239">
        <f t="shared" si="462"/>
        <v>270766.58881793288</v>
      </c>
      <c r="CA386" s="246">
        <f>VLOOKUP(CD386,[2]תחזיות!$B$4:$E$1000,4)</f>
        <v>5.8615365600000087E-2</v>
      </c>
      <c r="CB386" s="134">
        <f t="shared" si="417"/>
        <v>4.4679471333333408E-3</v>
      </c>
      <c r="CC386" s="3">
        <f t="shared" si="463"/>
        <v>10133</v>
      </c>
      <c r="CD386" s="237">
        <v>334</v>
      </c>
      <c r="CE386" s="238">
        <f t="shared" si="464"/>
        <v>0</v>
      </c>
      <c r="CF386" s="238">
        <f t="shared" si="465"/>
        <v>0</v>
      </c>
      <c r="CG386" s="238">
        <f t="shared" si="418"/>
        <v>0</v>
      </c>
      <c r="CH386" s="238">
        <f t="shared" si="419"/>
        <v>0</v>
      </c>
      <c r="CI386" s="239">
        <f t="shared" si="466"/>
        <v>290809.78716721246</v>
      </c>
      <c r="CJ386" s="1"/>
      <c r="CK386" s="246">
        <f>VLOOKUP(CN386,[2]תחזיות!$B$4:$E$1000,3)</f>
        <v>3.8613547826087016E-2</v>
      </c>
      <c r="CL386" s="134">
        <f t="shared" si="420"/>
        <v>2.8011289855072517E-3</v>
      </c>
      <c r="CM386" s="3">
        <f t="shared" si="467"/>
        <v>10133</v>
      </c>
      <c r="CN386" s="237">
        <v>334</v>
      </c>
      <c r="CO386" s="238">
        <f t="shared" si="468"/>
        <v>0</v>
      </c>
      <c r="CP386" s="238">
        <f t="shared" si="483"/>
        <v>0</v>
      </c>
      <c r="CQ386" s="238">
        <f t="shared" si="421"/>
        <v>0</v>
      </c>
      <c r="CR386" s="238">
        <f t="shared" si="422"/>
        <v>0</v>
      </c>
      <c r="CS386" s="239">
        <f t="shared" si="469"/>
        <v>263979.45736549201</v>
      </c>
      <c r="CT386" s="1"/>
      <c r="CU386" s="237">
        <v>334</v>
      </c>
      <c r="CV386" s="238">
        <f t="shared" si="423"/>
        <v>-2.7342396369384061E-10</v>
      </c>
      <c r="CW386" s="238">
        <f t="shared" si="423"/>
        <v>-6.7259895536037784E-14</v>
      </c>
      <c r="CX386" s="238">
        <f t="shared" si="423"/>
        <v>5.7189111668524242E-13</v>
      </c>
      <c r="CY386" s="238">
        <f t="shared" si="423"/>
        <v>-6.3915101222128016E-13</v>
      </c>
      <c r="CZ386" s="238">
        <f t="shared" si="423"/>
        <v>921348.46831176477</v>
      </c>
      <c r="DB386" s="237">
        <v>334</v>
      </c>
      <c r="DC386" s="238">
        <f t="shared" si="424"/>
        <v>-2.8502816443165805E-10</v>
      </c>
      <c r="DD386" s="238">
        <f t="shared" si="424"/>
        <v>0</v>
      </c>
      <c r="DE386" s="238">
        <f t="shared" si="424"/>
        <v>6.5714826799521E-13</v>
      </c>
      <c r="DF386" s="238">
        <f t="shared" si="424"/>
        <v>-6.5714826799521E-13</v>
      </c>
      <c r="DG386" s="238">
        <f t="shared" si="424"/>
        <v>944233.29773330991</v>
      </c>
      <c r="DH386" s="247"/>
      <c r="DI386" s="237">
        <v>334</v>
      </c>
      <c r="DJ386" s="238">
        <f t="shared" si="425"/>
        <v>-2.8502816443165805E-10</v>
      </c>
      <c r="DK386" s="238">
        <f t="shared" si="425"/>
        <v>0</v>
      </c>
      <c r="DL386" s="238">
        <f t="shared" si="425"/>
        <v>6.5714826799521E-13</v>
      </c>
      <c r="DM386" s="238">
        <f t="shared" si="425"/>
        <v>-6.5714826799521E-13</v>
      </c>
      <c r="DN386" s="238">
        <f t="shared" si="425"/>
        <v>914209.03264594742</v>
      </c>
      <c r="DP386" s="3">
        <f t="shared" si="470"/>
        <v>10133</v>
      </c>
      <c r="DQ386" s="237">
        <v>334</v>
      </c>
      <c r="DR386" s="238">
        <f t="shared" si="471"/>
        <v>0</v>
      </c>
      <c r="DS386" s="238">
        <f t="shared" si="472"/>
        <v>0</v>
      </c>
      <c r="DT386" s="238">
        <f t="shared" si="426"/>
        <v>0</v>
      </c>
      <c r="DU386" s="238">
        <f t="shared" si="473"/>
        <v>0</v>
      </c>
      <c r="DV386" s="239">
        <f t="shared" si="484"/>
        <v>0</v>
      </c>
      <c r="DX386" s="241">
        <f t="shared" si="396"/>
        <v>6.0299999999999999E-2</v>
      </c>
      <c r="DY386" s="241">
        <f t="shared" si="474"/>
        <v>5.025E-3</v>
      </c>
      <c r="DZ386" s="237">
        <v>334</v>
      </c>
      <c r="EA386" s="242">
        <f t="shared" si="485"/>
        <v>0</v>
      </c>
      <c r="EB386" s="242">
        <f t="shared" si="486"/>
        <v>0</v>
      </c>
      <c r="EC386" s="242">
        <f t="shared" si="427"/>
        <v>0</v>
      </c>
      <c r="ED386" s="242">
        <f t="shared" si="437"/>
        <v>0</v>
      </c>
      <c r="EE386" s="243">
        <f t="shared" si="475"/>
        <v>0</v>
      </c>
      <c r="EF386" s="248"/>
      <c r="EG386" s="241">
        <f t="shared" si="397"/>
        <v>6.4599999999999991E-2</v>
      </c>
      <c r="EH386" s="241">
        <f t="shared" si="476"/>
        <v>5.3833333333333329E-3</v>
      </c>
      <c r="EI386" s="237">
        <v>334</v>
      </c>
      <c r="EJ386" s="242">
        <f t="shared" si="487"/>
        <v>0</v>
      </c>
      <c r="EK386" s="242">
        <f t="shared" si="488"/>
        <v>0</v>
      </c>
      <c r="EL386" s="242">
        <f t="shared" si="428"/>
        <v>0</v>
      </c>
      <c r="EM386" s="242">
        <f t="shared" si="438"/>
        <v>0</v>
      </c>
      <c r="EN386" s="243">
        <f t="shared" si="477"/>
        <v>0</v>
      </c>
      <c r="EO386" s="248"/>
      <c r="EP386" s="241">
        <f t="shared" si="398"/>
        <v>3.4599999999999999E-2</v>
      </c>
      <c r="EQ386" s="241">
        <f t="shared" si="478"/>
        <v>2.8833333333333332E-3</v>
      </c>
      <c r="ER386" s="237">
        <v>334</v>
      </c>
      <c r="ES386" s="242">
        <f t="shared" si="489"/>
        <v>0</v>
      </c>
      <c r="ET386" s="242">
        <f t="shared" si="490"/>
        <v>0</v>
      </c>
      <c r="EU386" s="242">
        <f t="shared" si="429"/>
        <v>0</v>
      </c>
      <c r="EV386" s="242">
        <f t="shared" si="439"/>
        <v>0</v>
      </c>
      <c r="EW386" s="243">
        <f t="shared" si="479"/>
        <v>0</v>
      </c>
    </row>
    <row r="387" spans="1:153" ht="14.25" customHeight="1" thickBot="1" x14ac:dyDescent="0.25">
      <c r="A387" s="3">
        <f t="shared" si="440"/>
        <v>10163</v>
      </c>
      <c r="B387" s="237">
        <v>335</v>
      </c>
      <c r="C387" s="238">
        <f t="shared" si="441"/>
        <v>-2.8568531269965325E-10</v>
      </c>
      <c r="D387" s="238">
        <f t="shared" si="399"/>
        <v>0</v>
      </c>
      <c r="E387" s="238">
        <f t="shared" si="400"/>
        <v>6.5866335983531002E-13</v>
      </c>
      <c r="F387" s="238">
        <f t="shared" si="401"/>
        <v>-6.5866335983531002E-13</v>
      </c>
      <c r="G387" s="239">
        <f t="shared" si="442"/>
        <v>603887.43406298594</v>
      </c>
      <c r="I387" s="240">
        <f>VLOOKUP(K387,[2]תחזיות!$B$4:$H$1000,5)</f>
        <v>1.2999167500000193E-2</v>
      </c>
      <c r="J387" s="134">
        <f t="shared" si="402"/>
        <v>1.0832639583333494E-3</v>
      </c>
      <c r="K387" s="237">
        <v>335</v>
      </c>
      <c r="L387" s="242">
        <f t="shared" si="443"/>
        <v>1.1702120657551169E-11</v>
      </c>
      <c r="M387" s="242">
        <f t="shared" si="430"/>
        <v>-6.7332755756713225E-14</v>
      </c>
      <c r="N387" s="242">
        <f t="shared" si="403"/>
        <v>-8.5481878072822661E-14</v>
      </c>
      <c r="O387" s="242">
        <f t="shared" si="404"/>
        <v>1.814912231610944E-14</v>
      </c>
      <c r="P387" s="243">
        <f t="shared" si="444"/>
        <v>46694.445430845924</v>
      </c>
      <c r="Q387" s="244"/>
      <c r="R387" s="240">
        <f>VLOOKUP(T387,[2]תחזיות!$B$4:$H$1000,7)</f>
        <v>2.2098584750000327E-2</v>
      </c>
      <c r="S387" s="134">
        <f t="shared" si="405"/>
        <v>1.841548729166694E-3</v>
      </c>
      <c r="T387" s="237">
        <v>335</v>
      </c>
      <c r="U387" s="242">
        <f t="shared" si="445"/>
        <v>0</v>
      </c>
      <c r="V387" s="242">
        <f t="shared" si="431"/>
        <v>0</v>
      </c>
      <c r="W387" s="242">
        <f t="shared" si="406"/>
        <v>0</v>
      </c>
      <c r="X387" s="242">
        <f t="shared" si="432"/>
        <v>0</v>
      </c>
      <c r="Y387" s="243">
        <f t="shared" si="446"/>
        <v>49536.076503111522</v>
      </c>
      <c r="Z387" s="245"/>
      <c r="AA387" s="240">
        <f>VLOOKUP(AC387,[2]תחזיות!$B$4:$H$1000,6)</f>
        <v>1.1817425000000175E-2</v>
      </c>
      <c r="AB387" s="134">
        <f t="shared" si="407"/>
        <v>9.8478541666668115E-4</v>
      </c>
      <c r="AC387" s="237">
        <v>335</v>
      </c>
      <c r="AD387" s="242">
        <f t="shared" si="447"/>
        <v>0</v>
      </c>
      <c r="AE387" s="242">
        <f t="shared" si="433"/>
        <v>0</v>
      </c>
      <c r="AF387" s="242">
        <f t="shared" si="408"/>
        <v>0</v>
      </c>
      <c r="AG387" s="242">
        <f t="shared" si="434"/>
        <v>0</v>
      </c>
      <c r="AH387" s="243">
        <f t="shared" si="448"/>
        <v>46342.141217469514</v>
      </c>
      <c r="AI387" s="245"/>
      <c r="AJ387" s="241">
        <f t="shared" si="394"/>
        <v>5.2720000000000003E-2</v>
      </c>
      <c r="AK387" s="241">
        <f t="shared" si="449"/>
        <v>4.3933333333333333E-3</v>
      </c>
      <c r="AL387" s="240">
        <f>VLOOKUP(AN387,[2]תחזיות!$B$4:$H$1000,5)</f>
        <v>1.2999167500000193E-2</v>
      </c>
      <c r="AM387" s="134">
        <f t="shared" si="435"/>
        <v>1.0832639583333494E-3</v>
      </c>
      <c r="AN387" s="237">
        <v>335</v>
      </c>
      <c r="AO387" s="242">
        <f t="shared" si="450"/>
        <v>0</v>
      </c>
      <c r="AP387" s="242">
        <f t="shared" si="480"/>
        <v>0</v>
      </c>
      <c r="AQ387" s="242">
        <f t="shared" si="409"/>
        <v>0</v>
      </c>
      <c r="AR387" s="242">
        <f t="shared" si="451"/>
        <v>0</v>
      </c>
      <c r="AS387" s="243">
        <f t="shared" si="452"/>
        <v>0</v>
      </c>
      <c r="AT387" s="244"/>
      <c r="AU387" s="241">
        <f t="shared" si="395"/>
        <v>5.7620000000000005E-2</v>
      </c>
      <c r="AV387" s="241">
        <f t="shared" si="453"/>
        <v>4.8016666666666668E-3</v>
      </c>
      <c r="AW387" s="240">
        <f>VLOOKUP(AY387,[2]תחזיות!$B$4:$H$1000,7)</f>
        <v>2.2098584750000327E-2</v>
      </c>
      <c r="AX387" s="134">
        <f t="shared" si="410"/>
        <v>1.841548729166694E-3</v>
      </c>
      <c r="AY387" s="237">
        <v>335</v>
      </c>
      <c r="AZ387" s="242">
        <f t="shared" si="454"/>
        <v>0</v>
      </c>
      <c r="BA387" s="242">
        <f t="shared" si="481"/>
        <v>0</v>
      </c>
      <c r="BB387" s="242">
        <f t="shared" si="411"/>
        <v>0</v>
      </c>
      <c r="BC387" s="242">
        <f t="shared" si="455"/>
        <v>0</v>
      </c>
      <c r="BD387" s="243">
        <f t="shared" si="456"/>
        <v>0</v>
      </c>
      <c r="BE387" s="245"/>
      <c r="BF387" s="245"/>
      <c r="BG387" s="245"/>
      <c r="BH387" s="240">
        <f>VLOOKUP(BJ387,[2]תחזיות!$B$4:$H$1000,6)</f>
        <v>1.1817425000000175E-2</v>
      </c>
      <c r="BI387" s="134">
        <f t="shared" si="412"/>
        <v>9.8478541666668115E-4</v>
      </c>
      <c r="BJ387" s="237">
        <v>335</v>
      </c>
      <c r="BK387" s="242">
        <f t="shared" si="457"/>
        <v>0</v>
      </c>
      <c r="BL387" s="242">
        <f t="shared" si="482"/>
        <v>0</v>
      </c>
      <c r="BM387" s="242">
        <f t="shared" si="413"/>
        <v>0</v>
      </c>
      <c r="BN387" s="242">
        <f t="shared" si="436"/>
        <v>0</v>
      </c>
      <c r="BO387" s="243">
        <f t="shared" si="458"/>
        <v>0</v>
      </c>
      <c r="BP387" s="245"/>
      <c r="BQ387" s="246">
        <f>VLOOKUP(BT387,[2]תחזיות!$B$4:$E$1000,2)</f>
        <v>4.4433880000000064E-2</v>
      </c>
      <c r="BR387" s="134">
        <f t="shared" si="414"/>
        <v>3.2861566666666721E-3</v>
      </c>
      <c r="BS387" s="3">
        <f t="shared" si="459"/>
        <v>10163</v>
      </c>
      <c r="BT387" s="237">
        <v>335</v>
      </c>
      <c r="BU387" s="238">
        <f t="shared" si="460"/>
        <v>0</v>
      </c>
      <c r="BV387" s="238">
        <f t="shared" si="461"/>
        <v>0</v>
      </c>
      <c r="BW387" s="238">
        <f t="shared" si="415"/>
        <v>0</v>
      </c>
      <c r="BX387" s="238">
        <f t="shared" si="416"/>
        <v>0</v>
      </c>
      <c r="BY387" s="239">
        <f t="shared" si="462"/>
        <v>270766.58881793288</v>
      </c>
      <c r="CA387" s="246">
        <f>VLOOKUP(CD387,[2]תחזיות!$B$4:$E$1000,4)</f>
        <v>5.8652721600000089E-2</v>
      </c>
      <c r="CB387" s="134">
        <f t="shared" si="417"/>
        <v>4.4710601333333407E-3</v>
      </c>
      <c r="CC387" s="3">
        <f t="shared" si="463"/>
        <v>10163</v>
      </c>
      <c r="CD387" s="237">
        <v>335</v>
      </c>
      <c r="CE387" s="238">
        <f t="shared" si="464"/>
        <v>0</v>
      </c>
      <c r="CF387" s="238">
        <f t="shared" si="465"/>
        <v>0</v>
      </c>
      <c r="CG387" s="238">
        <f t="shared" si="418"/>
        <v>0</v>
      </c>
      <c r="CH387" s="238">
        <f t="shared" si="419"/>
        <v>0</v>
      </c>
      <c r="CI387" s="239">
        <f t="shared" si="466"/>
        <v>290809.78716721246</v>
      </c>
      <c r="CJ387" s="1"/>
      <c r="CK387" s="246">
        <f>VLOOKUP(CN387,[2]תחזיות!$B$4:$E$1000,3)</f>
        <v>3.8638156521739186E-2</v>
      </c>
      <c r="CL387" s="134">
        <f t="shared" si="420"/>
        <v>2.8031797101449323E-3</v>
      </c>
      <c r="CM387" s="3">
        <f t="shared" si="467"/>
        <v>10163</v>
      </c>
      <c r="CN387" s="237">
        <v>335</v>
      </c>
      <c r="CO387" s="238">
        <f t="shared" si="468"/>
        <v>0</v>
      </c>
      <c r="CP387" s="238">
        <f t="shared" si="483"/>
        <v>0</v>
      </c>
      <c r="CQ387" s="238">
        <f t="shared" si="421"/>
        <v>0</v>
      </c>
      <c r="CR387" s="238">
        <f t="shared" si="422"/>
        <v>0</v>
      </c>
      <c r="CS387" s="239">
        <f t="shared" si="469"/>
        <v>263979.45736549201</v>
      </c>
      <c r="CT387" s="1"/>
      <c r="CU387" s="237">
        <v>335</v>
      </c>
      <c r="CV387" s="238">
        <f t="shared" si="423"/>
        <v>-2.739831920421021E-10</v>
      </c>
      <c r="CW387" s="238">
        <f t="shared" si="423"/>
        <v>-6.7332755756713225E-14</v>
      </c>
      <c r="CX387" s="238">
        <f t="shared" si="423"/>
        <v>5.731814817624874E-13</v>
      </c>
      <c r="CY387" s="238">
        <f t="shared" si="423"/>
        <v>-6.4051423751920053E-13</v>
      </c>
      <c r="CZ387" s="238">
        <f t="shared" si="423"/>
        <v>921348.46831176477</v>
      </c>
      <c r="DB387" s="237">
        <v>335</v>
      </c>
      <c r="DC387" s="238">
        <f t="shared" si="424"/>
        <v>-2.8568531269965325E-10</v>
      </c>
      <c r="DD387" s="238">
        <f t="shared" si="424"/>
        <v>0</v>
      </c>
      <c r="DE387" s="238">
        <f t="shared" si="424"/>
        <v>6.5866335983531002E-13</v>
      </c>
      <c r="DF387" s="238">
        <f t="shared" si="424"/>
        <v>-6.5866335983531002E-13</v>
      </c>
      <c r="DG387" s="238">
        <f t="shared" si="424"/>
        <v>944233.29773330991</v>
      </c>
      <c r="DH387" s="247"/>
      <c r="DI387" s="237">
        <v>335</v>
      </c>
      <c r="DJ387" s="238">
        <f t="shared" si="425"/>
        <v>-2.8568531269965325E-10</v>
      </c>
      <c r="DK387" s="238">
        <f t="shared" si="425"/>
        <v>0</v>
      </c>
      <c r="DL387" s="238">
        <f t="shared" si="425"/>
        <v>6.5866335983531002E-13</v>
      </c>
      <c r="DM387" s="238">
        <f t="shared" si="425"/>
        <v>-6.5866335983531002E-13</v>
      </c>
      <c r="DN387" s="238">
        <f t="shared" si="425"/>
        <v>914209.03264594742</v>
      </c>
      <c r="DP387" s="3">
        <f t="shared" si="470"/>
        <v>10163</v>
      </c>
      <c r="DQ387" s="237">
        <v>335</v>
      </c>
      <c r="DR387" s="238">
        <f t="shared" si="471"/>
        <v>0</v>
      </c>
      <c r="DS387" s="238">
        <f t="shared" si="472"/>
        <v>0</v>
      </c>
      <c r="DT387" s="238">
        <f t="shared" si="426"/>
        <v>0</v>
      </c>
      <c r="DU387" s="238">
        <f t="shared" si="473"/>
        <v>0</v>
      </c>
      <c r="DV387" s="239">
        <f t="shared" si="484"/>
        <v>0</v>
      </c>
      <c r="DX387" s="241">
        <f t="shared" si="396"/>
        <v>6.0299999999999999E-2</v>
      </c>
      <c r="DY387" s="241">
        <f t="shared" si="474"/>
        <v>5.025E-3</v>
      </c>
      <c r="DZ387" s="237">
        <v>335</v>
      </c>
      <c r="EA387" s="242">
        <f t="shared" si="485"/>
        <v>0</v>
      </c>
      <c r="EB387" s="242">
        <f t="shared" si="486"/>
        <v>0</v>
      </c>
      <c r="EC387" s="242">
        <f t="shared" si="427"/>
        <v>0</v>
      </c>
      <c r="ED387" s="242">
        <f t="shared" si="437"/>
        <v>0</v>
      </c>
      <c r="EE387" s="243">
        <f t="shared" si="475"/>
        <v>0</v>
      </c>
      <c r="EF387" s="248"/>
      <c r="EG387" s="241">
        <f t="shared" si="397"/>
        <v>6.4599999999999991E-2</v>
      </c>
      <c r="EH387" s="241">
        <f t="shared" si="476"/>
        <v>5.3833333333333329E-3</v>
      </c>
      <c r="EI387" s="237">
        <v>335</v>
      </c>
      <c r="EJ387" s="242">
        <f t="shared" si="487"/>
        <v>0</v>
      </c>
      <c r="EK387" s="242">
        <f t="shared" si="488"/>
        <v>0</v>
      </c>
      <c r="EL387" s="242">
        <f t="shared" si="428"/>
        <v>0</v>
      </c>
      <c r="EM387" s="242">
        <f t="shared" si="438"/>
        <v>0</v>
      </c>
      <c r="EN387" s="243">
        <f t="shared" si="477"/>
        <v>0</v>
      </c>
      <c r="EO387" s="248"/>
      <c r="EP387" s="241">
        <f t="shared" si="398"/>
        <v>3.4599999999999999E-2</v>
      </c>
      <c r="EQ387" s="241">
        <f t="shared" si="478"/>
        <v>2.8833333333333332E-3</v>
      </c>
      <c r="ER387" s="237">
        <v>335</v>
      </c>
      <c r="ES387" s="242">
        <f t="shared" si="489"/>
        <v>0</v>
      </c>
      <c r="ET387" s="242">
        <f t="shared" si="490"/>
        <v>0</v>
      </c>
      <c r="EU387" s="242">
        <f t="shared" si="429"/>
        <v>0</v>
      </c>
      <c r="EV387" s="242">
        <f t="shared" si="439"/>
        <v>0</v>
      </c>
      <c r="EW387" s="243">
        <f t="shared" si="479"/>
        <v>0</v>
      </c>
    </row>
    <row r="388" spans="1:153" ht="14.25" customHeight="1" thickBot="1" x14ac:dyDescent="0.25">
      <c r="A388" s="3">
        <f t="shared" si="440"/>
        <v>10194</v>
      </c>
      <c r="B388" s="237">
        <v>336</v>
      </c>
      <c r="C388" s="238">
        <f t="shared" si="441"/>
        <v>-2.8634397605948854E-10</v>
      </c>
      <c r="D388" s="238">
        <f t="shared" si="399"/>
        <v>0</v>
      </c>
      <c r="E388" s="238">
        <f t="shared" si="400"/>
        <v>6.6018194480381915E-13</v>
      </c>
      <c r="F388" s="238">
        <f t="shared" si="401"/>
        <v>-6.6018194480381915E-13</v>
      </c>
      <c r="G388" s="239">
        <f t="shared" si="442"/>
        <v>603887.43406298594</v>
      </c>
      <c r="I388" s="240">
        <f>VLOOKUP(K388,[2]תחזיות!$B$4:$H$1000,5)</f>
        <v>1.2999186000000194E-2</v>
      </c>
      <c r="J388" s="134">
        <f t="shared" si="402"/>
        <v>1.0832655000000161E-3</v>
      </c>
      <c r="K388" s="237">
        <v>336</v>
      </c>
      <c r="L388" s="242">
        <f t="shared" si="443"/>
        <v>1.1800371638778544E-11</v>
      </c>
      <c r="M388" s="242">
        <f t="shared" si="430"/>
        <v>-6.7405695008044386E-14</v>
      </c>
      <c r="N388" s="242">
        <f t="shared" si="403"/>
        <v>-8.5707197318187022E-14</v>
      </c>
      <c r="O388" s="242">
        <f t="shared" si="404"/>
        <v>1.830150231014264E-14</v>
      </c>
      <c r="P388" s="243">
        <f t="shared" si="444"/>
        <v>46694.445430845924</v>
      </c>
      <c r="Q388" s="244"/>
      <c r="R388" s="240">
        <f>VLOOKUP(T388,[2]תחזיות!$B$4:$H$1000,7)</f>
        <v>2.209861620000033E-2</v>
      </c>
      <c r="S388" s="134">
        <f t="shared" si="405"/>
        <v>1.8415513500000275E-3</v>
      </c>
      <c r="T388" s="237">
        <v>336</v>
      </c>
      <c r="U388" s="242">
        <f t="shared" si="445"/>
        <v>0</v>
      </c>
      <c r="V388" s="242">
        <f t="shared" si="431"/>
        <v>0</v>
      </c>
      <c r="W388" s="242">
        <f t="shared" si="406"/>
        <v>0</v>
      </c>
      <c r="X388" s="242">
        <f t="shared" si="432"/>
        <v>0</v>
      </c>
      <c r="Y388" s="243">
        <f t="shared" si="446"/>
        <v>49536.076503111522</v>
      </c>
      <c r="Z388" s="245"/>
      <c r="AA388" s="240">
        <f>VLOOKUP(AC388,[2]תחזיות!$B$4:$H$1000,6)</f>
        <v>1.1817441818181994E-2</v>
      </c>
      <c r="AB388" s="134">
        <f t="shared" si="407"/>
        <v>9.8478681818183291E-4</v>
      </c>
      <c r="AC388" s="237">
        <v>336</v>
      </c>
      <c r="AD388" s="242">
        <f t="shared" si="447"/>
        <v>0</v>
      </c>
      <c r="AE388" s="242">
        <f t="shared" si="433"/>
        <v>0</v>
      </c>
      <c r="AF388" s="242">
        <f t="shared" si="408"/>
        <v>0</v>
      </c>
      <c r="AG388" s="242">
        <f t="shared" si="434"/>
        <v>0</v>
      </c>
      <c r="AH388" s="243">
        <f t="shared" si="448"/>
        <v>46342.141217469514</v>
      </c>
      <c r="AI388" s="245"/>
      <c r="AJ388" s="241">
        <f t="shared" si="394"/>
        <v>5.2720000000000003E-2</v>
      </c>
      <c r="AK388" s="241">
        <f t="shared" si="449"/>
        <v>4.3933333333333333E-3</v>
      </c>
      <c r="AL388" s="240">
        <f>VLOOKUP(AN388,[2]תחזיות!$B$4:$H$1000,5)</f>
        <v>1.2999186000000194E-2</v>
      </c>
      <c r="AM388" s="134">
        <f t="shared" si="435"/>
        <v>1.0832655000000161E-3</v>
      </c>
      <c r="AN388" s="237">
        <v>336</v>
      </c>
      <c r="AO388" s="242">
        <f t="shared" si="450"/>
        <v>0</v>
      </c>
      <c r="AP388" s="242">
        <f t="shared" si="480"/>
        <v>0</v>
      </c>
      <c r="AQ388" s="242">
        <f t="shared" si="409"/>
        <v>0</v>
      </c>
      <c r="AR388" s="242">
        <f t="shared" si="451"/>
        <v>0</v>
      </c>
      <c r="AS388" s="243">
        <f t="shared" si="452"/>
        <v>0</v>
      </c>
      <c r="AT388" s="244"/>
      <c r="AU388" s="241">
        <f t="shared" si="395"/>
        <v>5.7620000000000005E-2</v>
      </c>
      <c r="AV388" s="241">
        <f t="shared" si="453"/>
        <v>4.8016666666666668E-3</v>
      </c>
      <c r="AW388" s="240">
        <f>VLOOKUP(AY388,[2]תחזיות!$B$4:$H$1000,7)</f>
        <v>2.209861620000033E-2</v>
      </c>
      <c r="AX388" s="134">
        <f t="shared" si="410"/>
        <v>1.8415513500000275E-3</v>
      </c>
      <c r="AY388" s="237">
        <v>336</v>
      </c>
      <c r="AZ388" s="242">
        <f t="shared" si="454"/>
        <v>0</v>
      </c>
      <c r="BA388" s="242">
        <f t="shared" si="481"/>
        <v>0</v>
      </c>
      <c r="BB388" s="242">
        <f t="shared" si="411"/>
        <v>0</v>
      </c>
      <c r="BC388" s="242">
        <f t="shared" si="455"/>
        <v>0</v>
      </c>
      <c r="BD388" s="243">
        <f t="shared" si="456"/>
        <v>0</v>
      </c>
      <c r="BE388" s="245"/>
      <c r="BF388" s="245"/>
      <c r="BG388" s="245"/>
      <c r="BH388" s="240">
        <f>VLOOKUP(BJ388,[2]תחזיות!$B$4:$H$1000,6)</f>
        <v>1.1817441818181994E-2</v>
      </c>
      <c r="BI388" s="134">
        <f t="shared" si="412"/>
        <v>9.8478681818183291E-4</v>
      </c>
      <c r="BJ388" s="237">
        <v>336</v>
      </c>
      <c r="BK388" s="242">
        <f t="shared" si="457"/>
        <v>0</v>
      </c>
      <c r="BL388" s="242">
        <f t="shared" si="482"/>
        <v>0</v>
      </c>
      <c r="BM388" s="242">
        <f t="shared" si="413"/>
        <v>0</v>
      </c>
      <c r="BN388" s="242">
        <f t="shared" si="436"/>
        <v>0</v>
      </c>
      <c r="BO388" s="243">
        <f t="shared" si="458"/>
        <v>0</v>
      </c>
      <c r="BP388" s="245"/>
      <c r="BQ388" s="246">
        <f>VLOOKUP(BT388,[2]תחזיות!$B$4:$E$1000,2)</f>
        <v>4.4462180000000066E-2</v>
      </c>
      <c r="BR388" s="134">
        <f t="shared" si="414"/>
        <v>3.2885150000000057E-3</v>
      </c>
      <c r="BS388" s="3">
        <f t="shared" si="459"/>
        <v>10194</v>
      </c>
      <c r="BT388" s="237">
        <v>336</v>
      </c>
      <c r="BU388" s="238">
        <f t="shared" si="460"/>
        <v>0</v>
      </c>
      <c r="BV388" s="238">
        <f t="shared" si="461"/>
        <v>0</v>
      </c>
      <c r="BW388" s="238">
        <f t="shared" si="415"/>
        <v>0</v>
      </c>
      <c r="BX388" s="238">
        <f t="shared" si="416"/>
        <v>0</v>
      </c>
      <c r="BY388" s="239">
        <f t="shared" si="462"/>
        <v>270766.58881793288</v>
      </c>
      <c r="CA388" s="246">
        <f>VLOOKUP(CD388,[2]תחזיות!$B$4:$E$1000,4)</f>
        <v>5.8690077600000091E-2</v>
      </c>
      <c r="CB388" s="134">
        <f t="shared" si="417"/>
        <v>4.4741731333333415E-3</v>
      </c>
      <c r="CC388" s="3">
        <f t="shared" si="463"/>
        <v>10194</v>
      </c>
      <c r="CD388" s="237">
        <v>336</v>
      </c>
      <c r="CE388" s="238">
        <f t="shared" si="464"/>
        <v>0</v>
      </c>
      <c r="CF388" s="238">
        <f t="shared" si="465"/>
        <v>0</v>
      </c>
      <c r="CG388" s="238">
        <f t="shared" si="418"/>
        <v>0</v>
      </c>
      <c r="CH388" s="238">
        <f t="shared" si="419"/>
        <v>0</v>
      </c>
      <c r="CI388" s="239">
        <f t="shared" si="466"/>
        <v>290809.78716721246</v>
      </c>
      <c r="CJ388" s="1"/>
      <c r="CK388" s="246">
        <f>VLOOKUP(CN388,[2]תחזיות!$B$4:$E$1000,3)</f>
        <v>3.8662765217391364E-2</v>
      </c>
      <c r="CL388" s="134">
        <f t="shared" si="420"/>
        <v>2.8052304347826137E-3</v>
      </c>
      <c r="CM388" s="3">
        <f t="shared" si="467"/>
        <v>10194</v>
      </c>
      <c r="CN388" s="237">
        <v>336</v>
      </c>
      <c r="CO388" s="238">
        <f t="shared" si="468"/>
        <v>0</v>
      </c>
      <c r="CP388" s="238">
        <f t="shared" si="483"/>
        <v>0</v>
      </c>
      <c r="CQ388" s="238">
        <f t="shared" si="421"/>
        <v>0</v>
      </c>
      <c r="CR388" s="238">
        <f t="shared" si="422"/>
        <v>0</v>
      </c>
      <c r="CS388" s="239">
        <f t="shared" si="469"/>
        <v>263979.45736549201</v>
      </c>
      <c r="CT388" s="1"/>
      <c r="CU388" s="237">
        <v>336</v>
      </c>
      <c r="CV388" s="238">
        <f t="shared" si="423"/>
        <v>-2.7454360442071001E-10</v>
      </c>
      <c r="CW388" s="238">
        <f t="shared" si="423"/>
        <v>-6.7405695008044386E-14</v>
      </c>
      <c r="CX388" s="238">
        <f t="shared" si="423"/>
        <v>5.7447474748563215E-13</v>
      </c>
      <c r="CY388" s="238">
        <f t="shared" si="423"/>
        <v>-6.4188044249367647E-13</v>
      </c>
      <c r="CZ388" s="238">
        <f t="shared" si="423"/>
        <v>921348.46831176477</v>
      </c>
      <c r="DB388" s="237">
        <v>336</v>
      </c>
      <c r="DC388" s="238">
        <f t="shared" si="424"/>
        <v>-2.8634397605948854E-10</v>
      </c>
      <c r="DD388" s="238">
        <f t="shared" si="424"/>
        <v>0</v>
      </c>
      <c r="DE388" s="238">
        <f t="shared" si="424"/>
        <v>6.6018194480381915E-13</v>
      </c>
      <c r="DF388" s="238">
        <f t="shared" si="424"/>
        <v>-6.6018194480381915E-13</v>
      </c>
      <c r="DG388" s="238">
        <f t="shared" si="424"/>
        <v>944233.29773330991</v>
      </c>
      <c r="DH388" s="247"/>
      <c r="DI388" s="237">
        <v>336</v>
      </c>
      <c r="DJ388" s="238">
        <f t="shared" si="425"/>
        <v>-2.8634397605948854E-10</v>
      </c>
      <c r="DK388" s="238">
        <f t="shared" si="425"/>
        <v>0</v>
      </c>
      <c r="DL388" s="238">
        <f t="shared" si="425"/>
        <v>6.6018194480381915E-13</v>
      </c>
      <c r="DM388" s="238">
        <f t="shared" si="425"/>
        <v>-6.6018194480381915E-13</v>
      </c>
      <c r="DN388" s="238">
        <f t="shared" si="425"/>
        <v>914209.03264594742</v>
      </c>
      <c r="DP388" s="3">
        <f t="shared" si="470"/>
        <v>10194</v>
      </c>
      <c r="DQ388" s="237">
        <v>336</v>
      </c>
      <c r="DR388" s="238">
        <f t="shared" si="471"/>
        <v>0</v>
      </c>
      <c r="DS388" s="238">
        <f t="shared" si="472"/>
        <v>0</v>
      </c>
      <c r="DT388" s="238">
        <f t="shared" si="426"/>
        <v>0</v>
      </c>
      <c r="DU388" s="238">
        <f t="shared" si="473"/>
        <v>0</v>
      </c>
      <c r="DV388" s="239">
        <f t="shared" si="484"/>
        <v>0</v>
      </c>
      <c r="DX388" s="241">
        <f t="shared" si="396"/>
        <v>6.0299999999999999E-2</v>
      </c>
      <c r="DY388" s="241">
        <f t="shared" si="474"/>
        <v>5.025E-3</v>
      </c>
      <c r="DZ388" s="237">
        <v>336</v>
      </c>
      <c r="EA388" s="242">
        <f t="shared" si="485"/>
        <v>0</v>
      </c>
      <c r="EB388" s="242">
        <f t="shared" si="486"/>
        <v>0</v>
      </c>
      <c r="EC388" s="242">
        <f t="shared" si="427"/>
        <v>0</v>
      </c>
      <c r="ED388" s="242">
        <f t="shared" si="437"/>
        <v>0</v>
      </c>
      <c r="EE388" s="243">
        <f t="shared" si="475"/>
        <v>0</v>
      </c>
      <c r="EF388" s="248"/>
      <c r="EG388" s="241">
        <f t="shared" si="397"/>
        <v>6.4599999999999991E-2</v>
      </c>
      <c r="EH388" s="241">
        <f t="shared" si="476"/>
        <v>5.3833333333333329E-3</v>
      </c>
      <c r="EI388" s="237">
        <v>336</v>
      </c>
      <c r="EJ388" s="242">
        <f t="shared" si="487"/>
        <v>0</v>
      </c>
      <c r="EK388" s="242">
        <f t="shared" si="488"/>
        <v>0</v>
      </c>
      <c r="EL388" s="242">
        <f t="shared" si="428"/>
        <v>0</v>
      </c>
      <c r="EM388" s="242">
        <f t="shared" si="438"/>
        <v>0</v>
      </c>
      <c r="EN388" s="243">
        <f t="shared" si="477"/>
        <v>0</v>
      </c>
      <c r="EO388" s="248"/>
      <c r="EP388" s="241">
        <f t="shared" si="398"/>
        <v>3.4599999999999999E-2</v>
      </c>
      <c r="EQ388" s="241">
        <f t="shared" si="478"/>
        <v>2.8833333333333332E-3</v>
      </c>
      <c r="ER388" s="237">
        <v>336</v>
      </c>
      <c r="ES388" s="242">
        <f t="shared" si="489"/>
        <v>0</v>
      </c>
      <c r="ET388" s="242">
        <f t="shared" si="490"/>
        <v>0</v>
      </c>
      <c r="EU388" s="242">
        <f t="shared" si="429"/>
        <v>0</v>
      </c>
      <c r="EV388" s="242">
        <f t="shared" si="439"/>
        <v>0</v>
      </c>
      <c r="EW388" s="243">
        <f t="shared" si="479"/>
        <v>0</v>
      </c>
    </row>
    <row r="389" spans="1:153" ht="14.25" customHeight="1" thickBot="1" x14ac:dyDescent="0.25">
      <c r="A389" s="3">
        <f t="shared" si="440"/>
        <v>10224</v>
      </c>
      <c r="B389" s="237">
        <v>337</v>
      </c>
      <c r="C389" s="238">
        <f t="shared" si="441"/>
        <v>-2.8700415800429237E-10</v>
      </c>
      <c r="D389" s="238">
        <f t="shared" si="399"/>
        <v>0</v>
      </c>
      <c r="E389" s="238">
        <f t="shared" si="400"/>
        <v>6.6170403095433908E-13</v>
      </c>
      <c r="F389" s="238">
        <f t="shared" si="401"/>
        <v>-6.6170403095433908E-13</v>
      </c>
      <c r="G389" s="239">
        <f t="shared" si="442"/>
        <v>603887.43406298594</v>
      </c>
      <c r="I389" s="240">
        <f>VLOOKUP(K389,[2]תחזיות!$B$4:$H$1000,5)</f>
        <v>1.2999204500000194E-2</v>
      </c>
      <c r="J389" s="134">
        <f t="shared" si="402"/>
        <v>1.0832670416666829E-3</v>
      </c>
      <c r="K389" s="237">
        <v>337</v>
      </c>
      <c r="L389" s="242">
        <f t="shared" si="443"/>
        <v>1.1898954633554526E-11</v>
      </c>
      <c r="M389" s="242">
        <f t="shared" si="430"/>
        <v>-6.7478713375867247E-14</v>
      </c>
      <c r="N389" s="242">
        <f t="shared" si="403"/>
        <v>-8.5933110608463374E-14</v>
      </c>
      <c r="O389" s="242">
        <f t="shared" si="404"/>
        <v>1.845439723259613E-14</v>
      </c>
      <c r="P389" s="243">
        <f t="shared" si="444"/>
        <v>46694.445430845924</v>
      </c>
      <c r="Q389" s="244"/>
      <c r="R389" s="240">
        <f>VLOOKUP(T389,[2]תחזיות!$B$4:$H$1000,7)</f>
        <v>2.209864765000033E-2</v>
      </c>
      <c r="S389" s="134">
        <f t="shared" si="405"/>
        <v>1.8415539708333609E-3</v>
      </c>
      <c r="T389" s="237">
        <v>337</v>
      </c>
      <c r="U389" s="242">
        <f t="shared" si="445"/>
        <v>0</v>
      </c>
      <c r="V389" s="242">
        <f t="shared" si="431"/>
        <v>0</v>
      </c>
      <c r="W389" s="242">
        <f t="shared" si="406"/>
        <v>0</v>
      </c>
      <c r="X389" s="242">
        <f t="shared" si="432"/>
        <v>0</v>
      </c>
      <c r="Y389" s="243">
        <f t="shared" si="446"/>
        <v>49536.076503111522</v>
      </c>
      <c r="Z389" s="245"/>
      <c r="AA389" s="240">
        <f>VLOOKUP(AC389,[2]תחזיות!$B$4:$H$1000,6)</f>
        <v>1.1817458636363812E-2</v>
      </c>
      <c r="AB389" s="134">
        <f t="shared" si="407"/>
        <v>9.8478821969698424E-4</v>
      </c>
      <c r="AC389" s="237">
        <v>337</v>
      </c>
      <c r="AD389" s="242">
        <f t="shared" si="447"/>
        <v>0</v>
      </c>
      <c r="AE389" s="242">
        <f t="shared" si="433"/>
        <v>0</v>
      </c>
      <c r="AF389" s="242">
        <f t="shared" si="408"/>
        <v>0</v>
      </c>
      <c r="AG389" s="242">
        <f t="shared" si="434"/>
        <v>0</v>
      </c>
      <c r="AH389" s="243">
        <f t="shared" si="448"/>
        <v>46342.141217469514</v>
      </c>
      <c r="AI389" s="245"/>
      <c r="AJ389" s="241">
        <f t="shared" si="394"/>
        <v>5.2720000000000003E-2</v>
      </c>
      <c r="AK389" s="241">
        <f t="shared" si="449"/>
        <v>4.3933333333333333E-3</v>
      </c>
      <c r="AL389" s="240">
        <f>VLOOKUP(AN389,[2]תחזיות!$B$4:$H$1000,5)</f>
        <v>1.2999204500000194E-2</v>
      </c>
      <c r="AM389" s="134">
        <f t="shared" si="435"/>
        <v>1.0832670416666829E-3</v>
      </c>
      <c r="AN389" s="237">
        <v>337</v>
      </c>
      <c r="AO389" s="242">
        <f t="shared" si="450"/>
        <v>0</v>
      </c>
      <c r="AP389" s="242">
        <f t="shared" si="480"/>
        <v>0</v>
      </c>
      <c r="AQ389" s="242">
        <f t="shared" si="409"/>
        <v>0</v>
      </c>
      <c r="AR389" s="242">
        <f t="shared" si="451"/>
        <v>0</v>
      </c>
      <c r="AS389" s="243">
        <f t="shared" si="452"/>
        <v>0</v>
      </c>
      <c r="AT389" s="244"/>
      <c r="AU389" s="241">
        <f t="shared" si="395"/>
        <v>5.7620000000000005E-2</v>
      </c>
      <c r="AV389" s="241">
        <f t="shared" si="453"/>
        <v>4.8016666666666668E-3</v>
      </c>
      <c r="AW389" s="240">
        <f>VLOOKUP(AY389,[2]תחזיות!$B$4:$H$1000,7)</f>
        <v>2.209864765000033E-2</v>
      </c>
      <c r="AX389" s="134">
        <f t="shared" si="410"/>
        <v>1.8415539708333609E-3</v>
      </c>
      <c r="AY389" s="237">
        <v>337</v>
      </c>
      <c r="AZ389" s="242">
        <f t="shared" si="454"/>
        <v>0</v>
      </c>
      <c r="BA389" s="242">
        <f t="shared" si="481"/>
        <v>0</v>
      </c>
      <c r="BB389" s="242">
        <f t="shared" si="411"/>
        <v>0</v>
      </c>
      <c r="BC389" s="242">
        <f t="shared" si="455"/>
        <v>0</v>
      </c>
      <c r="BD389" s="243">
        <f t="shared" si="456"/>
        <v>0</v>
      </c>
      <c r="BE389" s="245"/>
      <c r="BF389" s="245"/>
      <c r="BG389" s="245"/>
      <c r="BH389" s="240">
        <f>VLOOKUP(BJ389,[2]תחזיות!$B$4:$H$1000,6)</f>
        <v>1.1817458636363812E-2</v>
      </c>
      <c r="BI389" s="134">
        <f t="shared" si="412"/>
        <v>9.8478821969698424E-4</v>
      </c>
      <c r="BJ389" s="237">
        <v>337</v>
      </c>
      <c r="BK389" s="242">
        <f t="shared" si="457"/>
        <v>0</v>
      </c>
      <c r="BL389" s="242">
        <f t="shared" si="482"/>
        <v>0</v>
      </c>
      <c r="BM389" s="242">
        <f t="shared" si="413"/>
        <v>0</v>
      </c>
      <c r="BN389" s="242">
        <f t="shared" si="436"/>
        <v>0</v>
      </c>
      <c r="BO389" s="243">
        <f t="shared" si="458"/>
        <v>0</v>
      </c>
      <c r="BP389" s="245"/>
      <c r="BQ389" s="246">
        <f>VLOOKUP(BT389,[2]תחזיות!$B$4:$E$1000,2)</f>
        <v>4.4490480000000068E-2</v>
      </c>
      <c r="BR389" s="134">
        <f t="shared" si="414"/>
        <v>3.2908733333333394E-3</v>
      </c>
      <c r="BS389" s="3">
        <f t="shared" si="459"/>
        <v>10224</v>
      </c>
      <c r="BT389" s="237">
        <v>337</v>
      </c>
      <c r="BU389" s="238">
        <f t="shared" si="460"/>
        <v>0</v>
      </c>
      <c r="BV389" s="238">
        <f t="shared" si="461"/>
        <v>0</v>
      </c>
      <c r="BW389" s="238">
        <f t="shared" si="415"/>
        <v>0</v>
      </c>
      <c r="BX389" s="238">
        <f t="shared" si="416"/>
        <v>0</v>
      </c>
      <c r="BY389" s="239">
        <f t="shared" si="462"/>
        <v>270766.58881793288</v>
      </c>
      <c r="CA389" s="246">
        <f>VLOOKUP(CD389,[2]תחזיות!$B$4:$E$1000,4)</f>
        <v>5.8727433600000094E-2</v>
      </c>
      <c r="CB389" s="134">
        <f t="shared" si="417"/>
        <v>4.4772861333333414E-3</v>
      </c>
      <c r="CC389" s="3">
        <f t="shared" si="463"/>
        <v>10224</v>
      </c>
      <c r="CD389" s="237">
        <v>337</v>
      </c>
      <c r="CE389" s="238">
        <f t="shared" si="464"/>
        <v>0</v>
      </c>
      <c r="CF389" s="238">
        <f t="shared" si="465"/>
        <v>0</v>
      </c>
      <c r="CG389" s="238">
        <f t="shared" si="418"/>
        <v>0</v>
      </c>
      <c r="CH389" s="238">
        <f t="shared" si="419"/>
        <v>0</v>
      </c>
      <c r="CI389" s="239">
        <f t="shared" si="466"/>
        <v>290809.78716721246</v>
      </c>
      <c r="CJ389" s="1"/>
      <c r="CK389" s="246">
        <f>VLOOKUP(CN389,[2]תחזיות!$B$4:$E$1000,3)</f>
        <v>3.8687373913043541E-2</v>
      </c>
      <c r="CL389" s="134">
        <f t="shared" si="420"/>
        <v>2.8072811594202951E-3</v>
      </c>
      <c r="CM389" s="3">
        <f t="shared" si="467"/>
        <v>10224</v>
      </c>
      <c r="CN389" s="237">
        <v>337</v>
      </c>
      <c r="CO389" s="238">
        <f t="shared" si="468"/>
        <v>0</v>
      </c>
      <c r="CP389" s="238">
        <f t="shared" si="483"/>
        <v>0</v>
      </c>
      <c r="CQ389" s="238">
        <f t="shared" si="421"/>
        <v>0</v>
      </c>
      <c r="CR389" s="238">
        <f t="shared" si="422"/>
        <v>0</v>
      </c>
      <c r="CS389" s="239">
        <f t="shared" si="469"/>
        <v>263979.45736549201</v>
      </c>
      <c r="CT389" s="1"/>
      <c r="CU389" s="237">
        <v>337</v>
      </c>
      <c r="CV389" s="238">
        <f t="shared" si="423"/>
        <v>-2.7510520337073785E-10</v>
      </c>
      <c r="CW389" s="238">
        <f t="shared" si="423"/>
        <v>-6.7478713375867247E-14</v>
      </c>
      <c r="CX389" s="238">
        <f t="shared" si="423"/>
        <v>5.7577092034587566E-13</v>
      </c>
      <c r="CY389" s="238">
        <f t="shared" si="423"/>
        <v>-6.432496337217429E-13</v>
      </c>
      <c r="CZ389" s="238">
        <f t="shared" si="423"/>
        <v>921348.46831176477</v>
      </c>
      <c r="DB389" s="237">
        <v>337</v>
      </c>
      <c r="DC389" s="238">
        <f t="shared" si="424"/>
        <v>-2.8700415800429237E-10</v>
      </c>
      <c r="DD389" s="238">
        <f t="shared" si="424"/>
        <v>0</v>
      </c>
      <c r="DE389" s="238">
        <f t="shared" si="424"/>
        <v>6.6170403095433908E-13</v>
      </c>
      <c r="DF389" s="238">
        <f t="shared" si="424"/>
        <v>-6.6170403095433908E-13</v>
      </c>
      <c r="DG389" s="238">
        <f t="shared" si="424"/>
        <v>944233.29773330991</v>
      </c>
      <c r="DH389" s="247"/>
      <c r="DI389" s="237">
        <v>337</v>
      </c>
      <c r="DJ389" s="238">
        <f t="shared" si="425"/>
        <v>-2.8700415800429237E-10</v>
      </c>
      <c r="DK389" s="238">
        <f t="shared" si="425"/>
        <v>0</v>
      </c>
      <c r="DL389" s="238">
        <f t="shared" si="425"/>
        <v>6.6170403095433908E-13</v>
      </c>
      <c r="DM389" s="238">
        <f t="shared" si="425"/>
        <v>-6.6170403095433908E-13</v>
      </c>
      <c r="DN389" s="238">
        <f t="shared" si="425"/>
        <v>914209.03264594742</v>
      </c>
      <c r="DP389" s="3">
        <f t="shared" si="470"/>
        <v>10224</v>
      </c>
      <c r="DQ389" s="237">
        <v>337</v>
      </c>
      <c r="DR389" s="238">
        <f t="shared" si="471"/>
        <v>0</v>
      </c>
      <c r="DS389" s="238">
        <f t="shared" si="472"/>
        <v>0</v>
      </c>
      <c r="DT389" s="238">
        <f t="shared" si="426"/>
        <v>0</v>
      </c>
      <c r="DU389" s="238">
        <f t="shared" si="473"/>
        <v>0</v>
      </c>
      <c r="DV389" s="239">
        <f t="shared" si="484"/>
        <v>0</v>
      </c>
      <c r="DX389" s="241">
        <f t="shared" si="396"/>
        <v>6.0299999999999999E-2</v>
      </c>
      <c r="DY389" s="241">
        <f t="shared" si="474"/>
        <v>5.025E-3</v>
      </c>
      <c r="DZ389" s="237">
        <v>337</v>
      </c>
      <c r="EA389" s="242">
        <f t="shared" si="485"/>
        <v>0</v>
      </c>
      <c r="EB389" s="242">
        <f t="shared" si="486"/>
        <v>0</v>
      </c>
      <c r="EC389" s="242">
        <f t="shared" si="427"/>
        <v>0</v>
      </c>
      <c r="ED389" s="242">
        <f t="shared" si="437"/>
        <v>0</v>
      </c>
      <c r="EE389" s="243">
        <f t="shared" si="475"/>
        <v>0</v>
      </c>
      <c r="EF389" s="248"/>
      <c r="EG389" s="241">
        <f t="shared" si="397"/>
        <v>6.4599999999999991E-2</v>
      </c>
      <c r="EH389" s="241">
        <f t="shared" si="476"/>
        <v>5.3833333333333329E-3</v>
      </c>
      <c r="EI389" s="237">
        <v>337</v>
      </c>
      <c r="EJ389" s="242">
        <f t="shared" si="487"/>
        <v>0</v>
      </c>
      <c r="EK389" s="242">
        <f t="shared" si="488"/>
        <v>0</v>
      </c>
      <c r="EL389" s="242">
        <f t="shared" si="428"/>
        <v>0</v>
      </c>
      <c r="EM389" s="242">
        <f t="shared" si="438"/>
        <v>0</v>
      </c>
      <c r="EN389" s="243">
        <f t="shared" si="477"/>
        <v>0</v>
      </c>
      <c r="EO389" s="248"/>
      <c r="EP389" s="241">
        <f t="shared" si="398"/>
        <v>3.4599999999999999E-2</v>
      </c>
      <c r="EQ389" s="241">
        <f t="shared" si="478"/>
        <v>2.8833333333333332E-3</v>
      </c>
      <c r="ER389" s="237">
        <v>337</v>
      </c>
      <c r="ES389" s="242">
        <f t="shared" si="489"/>
        <v>0</v>
      </c>
      <c r="ET389" s="242">
        <f t="shared" si="490"/>
        <v>0</v>
      </c>
      <c r="EU389" s="242">
        <f t="shared" si="429"/>
        <v>0</v>
      </c>
      <c r="EV389" s="242">
        <f t="shared" si="439"/>
        <v>0</v>
      </c>
      <c r="EW389" s="243">
        <f t="shared" si="479"/>
        <v>0</v>
      </c>
    </row>
    <row r="390" spans="1:153" ht="14.25" customHeight="1" thickBot="1" x14ac:dyDescent="0.25">
      <c r="A390" s="3">
        <f t="shared" si="440"/>
        <v>10255</v>
      </c>
      <c r="B390" s="237">
        <v>338</v>
      </c>
      <c r="C390" s="238">
        <f t="shared" si="441"/>
        <v>-2.8766586203524669E-10</v>
      </c>
      <c r="D390" s="238">
        <f t="shared" si="399"/>
        <v>0</v>
      </c>
      <c r="E390" s="238">
        <f t="shared" si="400"/>
        <v>6.6322962635903935E-13</v>
      </c>
      <c r="F390" s="238">
        <f t="shared" si="401"/>
        <v>-6.6322962635903935E-13</v>
      </c>
      <c r="G390" s="239">
        <f t="shared" si="442"/>
        <v>603887.43406298594</v>
      </c>
      <c r="I390" s="240">
        <f>VLOOKUP(K390,[2]תחזיות!$B$4:$H$1000,5)</f>
        <v>1.2999223000000195E-2</v>
      </c>
      <c r="J390" s="134">
        <f t="shared" si="402"/>
        <v>1.0832685833333496E-3</v>
      </c>
      <c r="K390" s="237">
        <v>338</v>
      </c>
      <c r="L390" s="242">
        <f t="shared" si="443"/>
        <v>1.1997870596531017E-11</v>
      </c>
      <c r="M390" s="242">
        <f t="shared" si="430"/>
        <v>-6.755181094611109E-14</v>
      </c>
      <c r="N390" s="242">
        <f t="shared" si="403"/>
        <v>-8.6159619510175389E-14</v>
      </c>
      <c r="O390" s="242">
        <f t="shared" si="404"/>
        <v>1.8607808564064299E-14</v>
      </c>
      <c r="P390" s="243">
        <f t="shared" si="444"/>
        <v>46694.445430845924</v>
      </c>
      <c r="Q390" s="244"/>
      <c r="R390" s="240">
        <f>VLOOKUP(T390,[2]תחזיות!$B$4:$H$1000,7)</f>
        <v>2.209867910000033E-2</v>
      </c>
      <c r="S390" s="134">
        <f t="shared" si="405"/>
        <v>1.8415565916666942E-3</v>
      </c>
      <c r="T390" s="237">
        <v>338</v>
      </c>
      <c r="U390" s="242">
        <f t="shared" si="445"/>
        <v>0</v>
      </c>
      <c r="V390" s="242">
        <f t="shared" si="431"/>
        <v>0</v>
      </c>
      <c r="W390" s="242">
        <f t="shared" si="406"/>
        <v>0</v>
      </c>
      <c r="X390" s="242">
        <f t="shared" si="432"/>
        <v>0</v>
      </c>
      <c r="Y390" s="243">
        <f t="shared" si="446"/>
        <v>49536.076503111522</v>
      </c>
      <c r="Z390" s="245"/>
      <c r="AA390" s="240">
        <f>VLOOKUP(AC390,[2]תחזיות!$B$4:$H$1000,6)</f>
        <v>1.1817475454545631E-2</v>
      </c>
      <c r="AB390" s="134">
        <f t="shared" si="407"/>
        <v>9.8478962121213601E-4</v>
      </c>
      <c r="AC390" s="237">
        <v>338</v>
      </c>
      <c r="AD390" s="242">
        <f t="shared" si="447"/>
        <v>0</v>
      </c>
      <c r="AE390" s="242">
        <f t="shared" si="433"/>
        <v>0</v>
      </c>
      <c r="AF390" s="242">
        <f t="shared" si="408"/>
        <v>0</v>
      </c>
      <c r="AG390" s="242">
        <f t="shared" si="434"/>
        <v>0</v>
      </c>
      <c r="AH390" s="243">
        <f t="shared" si="448"/>
        <v>46342.141217469514</v>
      </c>
      <c r="AI390" s="245"/>
      <c r="AJ390" s="241">
        <f t="shared" si="394"/>
        <v>5.2720000000000003E-2</v>
      </c>
      <c r="AK390" s="241">
        <f t="shared" si="449"/>
        <v>4.3933333333333333E-3</v>
      </c>
      <c r="AL390" s="240">
        <f>VLOOKUP(AN390,[2]תחזיות!$B$4:$H$1000,5)</f>
        <v>1.2999223000000195E-2</v>
      </c>
      <c r="AM390" s="134">
        <f t="shared" si="435"/>
        <v>1.0832685833333496E-3</v>
      </c>
      <c r="AN390" s="237">
        <v>338</v>
      </c>
      <c r="AO390" s="242">
        <f t="shared" si="450"/>
        <v>0</v>
      </c>
      <c r="AP390" s="242">
        <f t="shared" si="480"/>
        <v>0</v>
      </c>
      <c r="AQ390" s="242">
        <f t="shared" si="409"/>
        <v>0</v>
      </c>
      <c r="AR390" s="242">
        <f t="shared" si="451"/>
        <v>0</v>
      </c>
      <c r="AS390" s="243">
        <f t="shared" si="452"/>
        <v>0</v>
      </c>
      <c r="AT390" s="244"/>
      <c r="AU390" s="241">
        <f t="shared" si="395"/>
        <v>5.7620000000000005E-2</v>
      </c>
      <c r="AV390" s="241">
        <f t="shared" si="453"/>
        <v>4.8016666666666668E-3</v>
      </c>
      <c r="AW390" s="240">
        <f>VLOOKUP(AY390,[2]תחזיות!$B$4:$H$1000,7)</f>
        <v>2.209867910000033E-2</v>
      </c>
      <c r="AX390" s="134">
        <f t="shared" si="410"/>
        <v>1.8415565916666942E-3</v>
      </c>
      <c r="AY390" s="237">
        <v>338</v>
      </c>
      <c r="AZ390" s="242">
        <f t="shared" si="454"/>
        <v>0</v>
      </c>
      <c r="BA390" s="242">
        <f t="shared" si="481"/>
        <v>0</v>
      </c>
      <c r="BB390" s="242">
        <f t="shared" si="411"/>
        <v>0</v>
      </c>
      <c r="BC390" s="242">
        <f t="shared" si="455"/>
        <v>0</v>
      </c>
      <c r="BD390" s="243">
        <f t="shared" si="456"/>
        <v>0</v>
      </c>
      <c r="BE390" s="245"/>
      <c r="BF390" s="245"/>
      <c r="BG390" s="245"/>
      <c r="BH390" s="240">
        <f>VLOOKUP(BJ390,[2]תחזיות!$B$4:$H$1000,6)</f>
        <v>1.1817475454545631E-2</v>
      </c>
      <c r="BI390" s="134">
        <f t="shared" si="412"/>
        <v>9.8478962121213601E-4</v>
      </c>
      <c r="BJ390" s="237">
        <v>338</v>
      </c>
      <c r="BK390" s="242">
        <f t="shared" si="457"/>
        <v>0</v>
      </c>
      <c r="BL390" s="242">
        <f t="shared" si="482"/>
        <v>0</v>
      </c>
      <c r="BM390" s="242">
        <f t="shared" si="413"/>
        <v>0</v>
      </c>
      <c r="BN390" s="242">
        <f t="shared" si="436"/>
        <v>0</v>
      </c>
      <c r="BO390" s="243">
        <f t="shared" si="458"/>
        <v>0</v>
      </c>
      <c r="BP390" s="245"/>
      <c r="BQ390" s="246">
        <f>VLOOKUP(BT390,[2]תחזיות!$B$4:$E$1000,2)</f>
        <v>4.451878000000007E-2</v>
      </c>
      <c r="BR390" s="134">
        <f t="shared" si="414"/>
        <v>3.2932316666666726E-3</v>
      </c>
      <c r="BS390" s="3">
        <f t="shared" si="459"/>
        <v>10255</v>
      </c>
      <c r="BT390" s="237">
        <v>338</v>
      </c>
      <c r="BU390" s="238">
        <f t="shared" si="460"/>
        <v>0</v>
      </c>
      <c r="BV390" s="238">
        <f t="shared" si="461"/>
        <v>0</v>
      </c>
      <c r="BW390" s="238">
        <f t="shared" si="415"/>
        <v>0</v>
      </c>
      <c r="BX390" s="238">
        <f t="shared" si="416"/>
        <v>0</v>
      </c>
      <c r="BY390" s="239">
        <f t="shared" si="462"/>
        <v>270766.58881793288</v>
      </c>
      <c r="CA390" s="246">
        <f>VLOOKUP(CD390,[2]תחזיות!$B$4:$E$1000,4)</f>
        <v>5.8764789600000096E-2</v>
      </c>
      <c r="CB390" s="134">
        <f t="shared" si="417"/>
        <v>4.4803991333333413E-3</v>
      </c>
      <c r="CC390" s="3">
        <f t="shared" si="463"/>
        <v>10255</v>
      </c>
      <c r="CD390" s="237">
        <v>338</v>
      </c>
      <c r="CE390" s="238">
        <f t="shared" si="464"/>
        <v>0</v>
      </c>
      <c r="CF390" s="238">
        <f t="shared" si="465"/>
        <v>0</v>
      </c>
      <c r="CG390" s="238">
        <f t="shared" si="418"/>
        <v>0</v>
      </c>
      <c r="CH390" s="238">
        <f t="shared" si="419"/>
        <v>0</v>
      </c>
      <c r="CI390" s="239">
        <f t="shared" si="466"/>
        <v>290809.78716721246</v>
      </c>
      <c r="CJ390" s="1"/>
      <c r="CK390" s="246">
        <f>VLOOKUP(CN390,[2]תחזיות!$B$4:$E$1000,3)</f>
        <v>3.8711982608695718E-2</v>
      </c>
      <c r="CL390" s="134">
        <f t="shared" si="420"/>
        <v>2.8093318840579765E-3</v>
      </c>
      <c r="CM390" s="3">
        <f t="shared" si="467"/>
        <v>10255</v>
      </c>
      <c r="CN390" s="237">
        <v>338</v>
      </c>
      <c r="CO390" s="238">
        <f t="shared" si="468"/>
        <v>0</v>
      </c>
      <c r="CP390" s="238">
        <f t="shared" si="483"/>
        <v>0</v>
      </c>
      <c r="CQ390" s="238">
        <f t="shared" si="421"/>
        <v>0</v>
      </c>
      <c r="CR390" s="238">
        <f t="shared" si="422"/>
        <v>0</v>
      </c>
      <c r="CS390" s="239">
        <f t="shared" si="469"/>
        <v>263979.45736549201</v>
      </c>
      <c r="CT390" s="1"/>
      <c r="CU390" s="237">
        <v>338</v>
      </c>
      <c r="CV390" s="238">
        <f t="shared" si="423"/>
        <v>-2.7566799143871568E-10</v>
      </c>
      <c r="CW390" s="238">
        <f t="shared" si="423"/>
        <v>-6.755181094611109E-14</v>
      </c>
      <c r="CX390" s="238">
        <f t="shared" si="423"/>
        <v>5.7707000684886391E-13</v>
      </c>
      <c r="CY390" s="238">
        <f t="shared" si="423"/>
        <v>-6.4462181779497502E-13</v>
      </c>
      <c r="CZ390" s="238">
        <f t="shared" si="423"/>
        <v>921348.46831176477</v>
      </c>
      <c r="DB390" s="237">
        <v>338</v>
      </c>
      <c r="DC390" s="238">
        <f t="shared" si="424"/>
        <v>-2.8766586203524669E-10</v>
      </c>
      <c r="DD390" s="238">
        <f t="shared" si="424"/>
        <v>0</v>
      </c>
      <c r="DE390" s="238">
        <f t="shared" si="424"/>
        <v>6.6322962635903935E-13</v>
      </c>
      <c r="DF390" s="238">
        <f t="shared" si="424"/>
        <v>-6.6322962635903935E-13</v>
      </c>
      <c r="DG390" s="238">
        <f t="shared" si="424"/>
        <v>944233.29773330991</v>
      </c>
      <c r="DH390" s="247"/>
      <c r="DI390" s="237">
        <v>338</v>
      </c>
      <c r="DJ390" s="238">
        <f t="shared" si="425"/>
        <v>-2.8766586203524669E-10</v>
      </c>
      <c r="DK390" s="238">
        <f t="shared" si="425"/>
        <v>0</v>
      </c>
      <c r="DL390" s="238">
        <f t="shared" si="425"/>
        <v>6.6322962635903935E-13</v>
      </c>
      <c r="DM390" s="238">
        <f t="shared" si="425"/>
        <v>-6.6322962635903935E-13</v>
      </c>
      <c r="DN390" s="238">
        <f t="shared" si="425"/>
        <v>914209.03264594742</v>
      </c>
      <c r="DP390" s="3">
        <f t="shared" si="470"/>
        <v>10255</v>
      </c>
      <c r="DQ390" s="237">
        <v>338</v>
      </c>
      <c r="DR390" s="238">
        <f t="shared" si="471"/>
        <v>0</v>
      </c>
      <c r="DS390" s="238">
        <f t="shared" si="472"/>
        <v>0</v>
      </c>
      <c r="DT390" s="238">
        <f t="shared" si="426"/>
        <v>0</v>
      </c>
      <c r="DU390" s="238">
        <f t="shared" si="473"/>
        <v>0</v>
      </c>
      <c r="DV390" s="239">
        <f t="shared" si="484"/>
        <v>0</v>
      </c>
      <c r="DX390" s="241">
        <f t="shared" si="396"/>
        <v>6.0299999999999999E-2</v>
      </c>
      <c r="DY390" s="241">
        <f t="shared" si="474"/>
        <v>5.025E-3</v>
      </c>
      <c r="DZ390" s="237">
        <v>338</v>
      </c>
      <c r="EA390" s="242">
        <f t="shared" si="485"/>
        <v>0</v>
      </c>
      <c r="EB390" s="242">
        <f t="shared" si="486"/>
        <v>0</v>
      </c>
      <c r="EC390" s="242">
        <f t="shared" si="427"/>
        <v>0</v>
      </c>
      <c r="ED390" s="242">
        <f t="shared" si="437"/>
        <v>0</v>
      </c>
      <c r="EE390" s="243">
        <f t="shared" si="475"/>
        <v>0</v>
      </c>
      <c r="EF390" s="248"/>
      <c r="EG390" s="241">
        <f t="shared" si="397"/>
        <v>6.4599999999999991E-2</v>
      </c>
      <c r="EH390" s="241">
        <f t="shared" si="476"/>
        <v>5.3833333333333329E-3</v>
      </c>
      <c r="EI390" s="237">
        <v>338</v>
      </c>
      <c r="EJ390" s="242">
        <f t="shared" si="487"/>
        <v>0</v>
      </c>
      <c r="EK390" s="242">
        <f t="shared" si="488"/>
        <v>0</v>
      </c>
      <c r="EL390" s="242">
        <f t="shared" si="428"/>
        <v>0</v>
      </c>
      <c r="EM390" s="242">
        <f t="shared" si="438"/>
        <v>0</v>
      </c>
      <c r="EN390" s="243">
        <f t="shared" si="477"/>
        <v>0</v>
      </c>
      <c r="EO390" s="248"/>
      <c r="EP390" s="241">
        <f t="shared" si="398"/>
        <v>3.4599999999999999E-2</v>
      </c>
      <c r="EQ390" s="241">
        <f t="shared" si="478"/>
        <v>2.8833333333333332E-3</v>
      </c>
      <c r="ER390" s="237">
        <v>338</v>
      </c>
      <c r="ES390" s="242">
        <f t="shared" si="489"/>
        <v>0</v>
      </c>
      <c r="ET390" s="242">
        <f t="shared" si="490"/>
        <v>0</v>
      </c>
      <c r="EU390" s="242">
        <f t="shared" si="429"/>
        <v>0</v>
      </c>
      <c r="EV390" s="242">
        <f t="shared" si="439"/>
        <v>0</v>
      </c>
      <c r="EW390" s="243">
        <f t="shared" si="479"/>
        <v>0</v>
      </c>
    </row>
    <row r="391" spans="1:153" ht="14.25" customHeight="1" thickBot="1" x14ac:dyDescent="0.25">
      <c r="A391" s="3">
        <f t="shared" si="440"/>
        <v>10286</v>
      </c>
      <c r="B391" s="237">
        <v>339</v>
      </c>
      <c r="C391" s="238">
        <f t="shared" si="441"/>
        <v>-2.8832909166160573E-10</v>
      </c>
      <c r="D391" s="238">
        <f t="shared" si="399"/>
        <v>0</v>
      </c>
      <c r="E391" s="238">
        <f t="shared" si="400"/>
        <v>6.6475873910870046E-13</v>
      </c>
      <c r="F391" s="238">
        <f t="shared" si="401"/>
        <v>-6.6475873910870046E-13</v>
      </c>
      <c r="G391" s="239">
        <f t="shared" si="442"/>
        <v>603887.43406298594</v>
      </c>
      <c r="I391" s="240">
        <f>VLOOKUP(K391,[2]תחזיות!$B$4:$H$1000,5)</f>
        <v>1.2999241500000196E-2</v>
      </c>
      <c r="J391" s="134">
        <f t="shared" si="402"/>
        <v>1.0832701250000163E-3</v>
      </c>
      <c r="K391" s="237">
        <v>339</v>
      </c>
      <c r="L391" s="242">
        <f t="shared" si="443"/>
        <v>1.2097120484963828E-11</v>
      </c>
      <c r="M391" s="242">
        <f t="shared" si="430"/>
        <v>-6.7624987804798658E-14</v>
      </c>
      <c r="N391" s="242">
        <f t="shared" si="403"/>
        <v>-8.6386725593978664E-14</v>
      </c>
      <c r="O391" s="242">
        <f t="shared" si="404"/>
        <v>1.8761737789179999E-14</v>
      </c>
      <c r="P391" s="243">
        <f t="shared" si="444"/>
        <v>46694.445430845924</v>
      </c>
      <c r="Q391" s="244"/>
      <c r="R391" s="240">
        <f>VLOOKUP(T391,[2]תחזיות!$B$4:$H$1000,7)</f>
        <v>2.2098710550000331E-2</v>
      </c>
      <c r="S391" s="134">
        <f t="shared" si="405"/>
        <v>1.8415592125000275E-3</v>
      </c>
      <c r="T391" s="237">
        <v>339</v>
      </c>
      <c r="U391" s="242">
        <f t="shared" si="445"/>
        <v>0</v>
      </c>
      <c r="V391" s="242">
        <f t="shared" si="431"/>
        <v>0</v>
      </c>
      <c r="W391" s="242">
        <f t="shared" si="406"/>
        <v>0</v>
      </c>
      <c r="X391" s="242">
        <f t="shared" si="432"/>
        <v>0</v>
      </c>
      <c r="Y391" s="243">
        <f t="shared" si="446"/>
        <v>49536.076503111522</v>
      </c>
      <c r="Z391" s="245"/>
      <c r="AA391" s="240">
        <f>VLOOKUP(AC391,[2]תחזיות!$B$4:$H$1000,6)</f>
        <v>1.1817492272727449E-2</v>
      </c>
      <c r="AB391" s="134">
        <f t="shared" si="407"/>
        <v>9.8479102272728733E-4</v>
      </c>
      <c r="AC391" s="237">
        <v>339</v>
      </c>
      <c r="AD391" s="242">
        <f t="shared" si="447"/>
        <v>0</v>
      </c>
      <c r="AE391" s="242">
        <f t="shared" si="433"/>
        <v>0</v>
      </c>
      <c r="AF391" s="242">
        <f t="shared" si="408"/>
        <v>0</v>
      </c>
      <c r="AG391" s="242">
        <f t="shared" si="434"/>
        <v>0</v>
      </c>
      <c r="AH391" s="243">
        <f t="shared" si="448"/>
        <v>46342.141217469514</v>
      </c>
      <c r="AI391" s="245"/>
      <c r="AJ391" s="241">
        <f t="shared" si="394"/>
        <v>5.2720000000000003E-2</v>
      </c>
      <c r="AK391" s="241">
        <f t="shared" si="449"/>
        <v>4.3933333333333333E-3</v>
      </c>
      <c r="AL391" s="240">
        <f>VLOOKUP(AN391,[2]תחזיות!$B$4:$H$1000,5)</f>
        <v>1.2999241500000196E-2</v>
      </c>
      <c r="AM391" s="134">
        <f t="shared" si="435"/>
        <v>1.0832701250000163E-3</v>
      </c>
      <c r="AN391" s="237">
        <v>339</v>
      </c>
      <c r="AO391" s="242">
        <f t="shared" si="450"/>
        <v>0</v>
      </c>
      <c r="AP391" s="242">
        <f t="shared" si="480"/>
        <v>0</v>
      </c>
      <c r="AQ391" s="242">
        <f t="shared" si="409"/>
        <v>0</v>
      </c>
      <c r="AR391" s="242">
        <f t="shared" si="451"/>
        <v>0</v>
      </c>
      <c r="AS391" s="243">
        <f t="shared" si="452"/>
        <v>0</v>
      </c>
      <c r="AT391" s="244"/>
      <c r="AU391" s="241">
        <f t="shared" si="395"/>
        <v>5.7620000000000005E-2</v>
      </c>
      <c r="AV391" s="241">
        <f t="shared" si="453"/>
        <v>4.8016666666666668E-3</v>
      </c>
      <c r="AW391" s="240">
        <f>VLOOKUP(AY391,[2]תחזיות!$B$4:$H$1000,7)</f>
        <v>2.2098710550000331E-2</v>
      </c>
      <c r="AX391" s="134">
        <f t="shared" si="410"/>
        <v>1.8415592125000275E-3</v>
      </c>
      <c r="AY391" s="237">
        <v>339</v>
      </c>
      <c r="AZ391" s="242">
        <f t="shared" si="454"/>
        <v>0</v>
      </c>
      <c r="BA391" s="242">
        <f t="shared" si="481"/>
        <v>0</v>
      </c>
      <c r="BB391" s="242">
        <f t="shared" si="411"/>
        <v>0</v>
      </c>
      <c r="BC391" s="242">
        <f t="shared" si="455"/>
        <v>0</v>
      </c>
      <c r="BD391" s="243">
        <f t="shared" si="456"/>
        <v>0</v>
      </c>
      <c r="BE391" s="245"/>
      <c r="BF391" s="245"/>
      <c r="BG391" s="245"/>
      <c r="BH391" s="240">
        <f>VLOOKUP(BJ391,[2]תחזיות!$B$4:$H$1000,6)</f>
        <v>1.1817492272727449E-2</v>
      </c>
      <c r="BI391" s="134">
        <f t="shared" si="412"/>
        <v>9.8479102272728733E-4</v>
      </c>
      <c r="BJ391" s="237">
        <v>339</v>
      </c>
      <c r="BK391" s="242">
        <f t="shared" si="457"/>
        <v>0</v>
      </c>
      <c r="BL391" s="242">
        <f t="shared" si="482"/>
        <v>0</v>
      </c>
      <c r="BM391" s="242">
        <f t="shared" si="413"/>
        <v>0</v>
      </c>
      <c r="BN391" s="242">
        <f t="shared" si="436"/>
        <v>0</v>
      </c>
      <c r="BO391" s="243">
        <f t="shared" si="458"/>
        <v>0</v>
      </c>
      <c r="BP391" s="245"/>
      <c r="BQ391" s="246">
        <f>VLOOKUP(BT391,[2]תחזיות!$B$4:$E$1000,2)</f>
        <v>4.4547080000000072E-2</v>
      </c>
      <c r="BR391" s="134">
        <f t="shared" si="414"/>
        <v>3.2955900000000062E-3</v>
      </c>
      <c r="BS391" s="3">
        <f t="shared" si="459"/>
        <v>10286</v>
      </c>
      <c r="BT391" s="237">
        <v>339</v>
      </c>
      <c r="BU391" s="238">
        <f t="shared" si="460"/>
        <v>0</v>
      </c>
      <c r="BV391" s="238">
        <f t="shared" si="461"/>
        <v>0</v>
      </c>
      <c r="BW391" s="238">
        <f t="shared" si="415"/>
        <v>0</v>
      </c>
      <c r="BX391" s="238">
        <f t="shared" si="416"/>
        <v>0</v>
      </c>
      <c r="BY391" s="239">
        <f t="shared" si="462"/>
        <v>270766.58881793288</v>
      </c>
      <c r="CA391" s="246">
        <f>VLOOKUP(CD391,[2]תחזיות!$B$4:$E$1000,4)</f>
        <v>5.8802145600000098E-2</v>
      </c>
      <c r="CB391" s="134">
        <f t="shared" si="417"/>
        <v>4.483512133333342E-3</v>
      </c>
      <c r="CC391" s="3">
        <f t="shared" si="463"/>
        <v>10286</v>
      </c>
      <c r="CD391" s="237">
        <v>339</v>
      </c>
      <c r="CE391" s="238">
        <f t="shared" si="464"/>
        <v>0</v>
      </c>
      <c r="CF391" s="238">
        <f t="shared" si="465"/>
        <v>0</v>
      </c>
      <c r="CG391" s="238">
        <f t="shared" si="418"/>
        <v>0</v>
      </c>
      <c r="CH391" s="238">
        <f t="shared" si="419"/>
        <v>0</v>
      </c>
      <c r="CI391" s="239">
        <f t="shared" si="466"/>
        <v>290809.78716721246</v>
      </c>
      <c r="CJ391" s="1"/>
      <c r="CK391" s="246">
        <f>VLOOKUP(CN391,[2]תחזיות!$B$4:$E$1000,3)</f>
        <v>3.8736591304347895E-2</v>
      </c>
      <c r="CL391" s="134">
        <f t="shared" si="420"/>
        <v>2.811382608695658E-3</v>
      </c>
      <c r="CM391" s="3">
        <f t="shared" si="467"/>
        <v>10286</v>
      </c>
      <c r="CN391" s="237">
        <v>339</v>
      </c>
      <c r="CO391" s="238">
        <f t="shared" si="468"/>
        <v>0</v>
      </c>
      <c r="CP391" s="238">
        <f t="shared" si="483"/>
        <v>0</v>
      </c>
      <c r="CQ391" s="238">
        <f t="shared" si="421"/>
        <v>0</v>
      </c>
      <c r="CR391" s="238">
        <f t="shared" si="422"/>
        <v>0</v>
      </c>
      <c r="CS391" s="239">
        <f t="shared" si="469"/>
        <v>263979.45736549201</v>
      </c>
      <c r="CT391" s="1"/>
      <c r="CU391" s="237">
        <v>339</v>
      </c>
      <c r="CV391" s="238">
        <f t="shared" si="423"/>
        <v>-2.7623197117664191E-10</v>
      </c>
      <c r="CW391" s="238">
        <f t="shared" si="423"/>
        <v>-6.7624987804798658E-14</v>
      </c>
      <c r="CX391" s="238">
        <f t="shared" si="423"/>
        <v>5.7837201351472184E-13</v>
      </c>
      <c r="CY391" s="238">
        <f t="shared" si="423"/>
        <v>-6.4599700131952045E-13</v>
      </c>
      <c r="CZ391" s="238">
        <f t="shared" si="423"/>
        <v>921348.46831176477</v>
      </c>
      <c r="DB391" s="237">
        <v>339</v>
      </c>
      <c r="DC391" s="238">
        <f t="shared" si="424"/>
        <v>-2.8832909166160573E-10</v>
      </c>
      <c r="DD391" s="238">
        <f t="shared" si="424"/>
        <v>0</v>
      </c>
      <c r="DE391" s="238">
        <f t="shared" si="424"/>
        <v>6.6475873910870046E-13</v>
      </c>
      <c r="DF391" s="238">
        <f t="shared" si="424"/>
        <v>-6.6475873910870046E-13</v>
      </c>
      <c r="DG391" s="238">
        <f t="shared" si="424"/>
        <v>944233.29773330991</v>
      </c>
      <c r="DH391" s="247"/>
      <c r="DI391" s="237">
        <v>339</v>
      </c>
      <c r="DJ391" s="238">
        <f t="shared" si="425"/>
        <v>-2.8832909166160573E-10</v>
      </c>
      <c r="DK391" s="238">
        <f t="shared" si="425"/>
        <v>0</v>
      </c>
      <c r="DL391" s="238">
        <f t="shared" si="425"/>
        <v>6.6475873910870046E-13</v>
      </c>
      <c r="DM391" s="238">
        <f t="shared" si="425"/>
        <v>-6.6475873910870046E-13</v>
      </c>
      <c r="DN391" s="238">
        <f t="shared" si="425"/>
        <v>914209.03264594742</v>
      </c>
      <c r="DP391" s="3">
        <f t="shared" si="470"/>
        <v>10286</v>
      </c>
      <c r="DQ391" s="237">
        <v>339</v>
      </c>
      <c r="DR391" s="238">
        <f t="shared" si="471"/>
        <v>0</v>
      </c>
      <c r="DS391" s="238">
        <f t="shared" si="472"/>
        <v>0</v>
      </c>
      <c r="DT391" s="238">
        <f t="shared" si="426"/>
        <v>0</v>
      </c>
      <c r="DU391" s="238">
        <f t="shared" si="473"/>
        <v>0</v>
      </c>
      <c r="DV391" s="239">
        <f t="shared" si="484"/>
        <v>0</v>
      </c>
      <c r="DX391" s="241">
        <f t="shared" si="396"/>
        <v>6.0299999999999999E-2</v>
      </c>
      <c r="DY391" s="241">
        <f t="shared" si="474"/>
        <v>5.025E-3</v>
      </c>
      <c r="DZ391" s="237">
        <v>339</v>
      </c>
      <c r="EA391" s="242">
        <f t="shared" si="485"/>
        <v>0</v>
      </c>
      <c r="EB391" s="242">
        <f t="shared" si="486"/>
        <v>0</v>
      </c>
      <c r="EC391" s="242">
        <f t="shared" si="427"/>
        <v>0</v>
      </c>
      <c r="ED391" s="242">
        <f t="shared" si="437"/>
        <v>0</v>
      </c>
      <c r="EE391" s="243">
        <f t="shared" si="475"/>
        <v>0</v>
      </c>
      <c r="EF391" s="248"/>
      <c r="EG391" s="241">
        <f t="shared" si="397"/>
        <v>6.4599999999999991E-2</v>
      </c>
      <c r="EH391" s="241">
        <f t="shared" si="476"/>
        <v>5.3833333333333329E-3</v>
      </c>
      <c r="EI391" s="237">
        <v>339</v>
      </c>
      <c r="EJ391" s="242">
        <f t="shared" si="487"/>
        <v>0</v>
      </c>
      <c r="EK391" s="242">
        <f t="shared" si="488"/>
        <v>0</v>
      </c>
      <c r="EL391" s="242">
        <f t="shared" si="428"/>
        <v>0</v>
      </c>
      <c r="EM391" s="242">
        <f t="shared" si="438"/>
        <v>0</v>
      </c>
      <c r="EN391" s="243">
        <f t="shared" si="477"/>
        <v>0</v>
      </c>
      <c r="EO391" s="248"/>
      <c r="EP391" s="241">
        <f t="shared" si="398"/>
        <v>3.4599999999999999E-2</v>
      </c>
      <c r="EQ391" s="241">
        <f t="shared" si="478"/>
        <v>2.8833333333333332E-3</v>
      </c>
      <c r="ER391" s="237">
        <v>339</v>
      </c>
      <c r="ES391" s="242">
        <f t="shared" si="489"/>
        <v>0</v>
      </c>
      <c r="ET391" s="242">
        <f t="shared" si="490"/>
        <v>0</v>
      </c>
      <c r="EU391" s="242">
        <f t="shared" si="429"/>
        <v>0</v>
      </c>
      <c r="EV391" s="242">
        <f t="shared" si="439"/>
        <v>0</v>
      </c>
      <c r="EW391" s="243">
        <f t="shared" si="479"/>
        <v>0</v>
      </c>
    </row>
    <row r="392" spans="1:153" ht="14.25" customHeight="1" thickBot="1" x14ac:dyDescent="0.25">
      <c r="A392" s="3">
        <f t="shared" si="440"/>
        <v>10315</v>
      </c>
      <c r="B392" s="237">
        <v>340</v>
      </c>
      <c r="C392" s="238">
        <f t="shared" si="441"/>
        <v>-2.8899385040071445E-10</v>
      </c>
      <c r="D392" s="238">
        <f t="shared" si="399"/>
        <v>0</v>
      </c>
      <c r="E392" s="238">
        <f t="shared" si="400"/>
        <v>6.6629137731275667E-13</v>
      </c>
      <c r="F392" s="238">
        <f t="shared" si="401"/>
        <v>-6.6629137731275667E-13</v>
      </c>
      <c r="G392" s="239">
        <f t="shared" si="442"/>
        <v>603887.43406298594</v>
      </c>
      <c r="I392" s="240">
        <f>VLOOKUP(K392,[2]תחזיות!$B$4:$H$1000,5)</f>
        <v>1.2999260000000196E-2</v>
      </c>
      <c r="J392" s="134">
        <f t="shared" si="402"/>
        <v>1.083271666666683E-3</v>
      </c>
      <c r="K392" s="237">
        <v>340</v>
      </c>
      <c r="L392" s="242">
        <f t="shared" si="443"/>
        <v>1.2196705258719634E-11</v>
      </c>
      <c r="M392" s="242">
        <f t="shared" si="430"/>
        <v>-6.7698244038046274E-14</v>
      </c>
      <c r="N392" s="242">
        <f t="shared" si="403"/>
        <v>-8.6614430434671617E-14</v>
      </c>
      <c r="O392" s="242">
        <f t="shared" si="404"/>
        <v>1.8916186396625346E-14</v>
      </c>
      <c r="P392" s="243">
        <f t="shared" si="444"/>
        <v>46694.445430845924</v>
      </c>
      <c r="Q392" s="244"/>
      <c r="R392" s="240">
        <f>VLOOKUP(T392,[2]תחזיות!$B$4:$H$1000,7)</f>
        <v>2.2098742000000334E-2</v>
      </c>
      <c r="S392" s="134">
        <f t="shared" si="405"/>
        <v>1.8415618333333611E-3</v>
      </c>
      <c r="T392" s="237">
        <v>340</v>
      </c>
      <c r="U392" s="242">
        <f t="shared" si="445"/>
        <v>0</v>
      </c>
      <c r="V392" s="242">
        <f t="shared" si="431"/>
        <v>0</v>
      </c>
      <c r="W392" s="242">
        <f t="shared" si="406"/>
        <v>0</v>
      </c>
      <c r="X392" s="242">
        <f t="shared" si="432"/>
        <v>0</v>
      </c>
      <c r="Y392" s="243">
        <f t="shared" si="446"/>
        <v>49536.076503111522</v>
      </c>
      <c r="Z392" s="245"/>
      <c r="AA392" s="240">
        <f>VLOOKUP(AC392,[2]תחזיות!$B$4:$H$1000,6)</f>
        <v>1.1817509090909268E-2</v>
      </c>
      <c r="AB392" s="134">
        <f t="shared" si="407"/>
        <v>9.847924242424391E-4</v>
      </c>
      <c r="AC392" s="237">
        <v>340</v>
      </c>
      <c r="AD392" s="242">
        <f t="shared" si="447"/>
        <v>0</v>
      </c>
      <c r="AE392" s="242">
        <f t="shared" si="433"/>
        <v>0</v>
      </c>
      <c r="AF392" s="242">
        <f t="shared" si="408"/>
        <v>0</v>
      </c>
      <c r="AG392" s="242">
        <f t="shared" si="434"/>
        <v>0</v>
      </c>
      <c r="AH392" s="243">
        <f t="shared" si="448"/>
        <v>46342.141217469514</v>
      </c>
      <c r="AI392" s="245"/>
      <c r="AJ392" s="241">
        <f t="shared" si="394"/>
        <v>5.2720000000000003E-2</v>
      </c>
      <c r="AK392" s="241">
        <f t="shared" si="449"/>
        <v>4.3933333333333333E-3</v>
      </c>
      <c r="AL392" s="240">
        <f>VLOOKUP(AN392,[2]תחזיות!$B$4:$H$1000,5)</f>
        <v>1.2999260000000196E-2</v>
      </c>
      <c r="AM392" s="134">
        <f t="shared" si="435"/>
        <v>1.083271666666683E-3</v>
      </c>
      <c r="AN392" s="237">
        <v>340</v>
      </c>
      <c r="AO392" s="242">
        <f t="shared" si="450"/>
        <v>0</v>
      </c>
      <c r="AP392" s="242">
        <f t="shared" si="480"/>
        <v>0</v>
      </c>
      <c r="AQ392" s="242">
        <f t="shared" si="409"/>
        <v>0</v>
      </c>
      <c r="AR392" s="242">
        <f t="shared" si="451"/>
        <v>0</v>
      </c>
      <c r="AS392" s="243">
        <f t="shared" si="452"/>
        <v>0</v>
      </c>
      <c r="AT392" s="244"/>
      <c r="AU392" s="241">
        <f t="shared" si="395"/>
        <v>5.7620000000000005E-2</v>
      </c>
      <c r="AV392" s="241">
        <f t="shared" si="453"/>
        <v>4.8016666666666668E-3</v>
      </c>
      <c r="AW392" s="240">
        <f>VLOOKUP(AY392,[2]תחזיות!$B$4:$H$1000,7)</f>
        <v>2.2098742000000334E-2</v>
      </c>
      <c r="AX392" s="134">
        <f t="shared" si="410"/>
        <v>1.8415618333333611E-3</v>
      </c>
      <c r="AY392" s="237">
        <v>340</v>
      </c>
      <c r="AZ392" s="242">
        <f t="shared" si="454"/>
        <v>0</v>
      </c>
      <c r="BA392" s="242">
        <f t="shared" si="481"/>
        <v>0</v>
      </c>
      <c r="BB392" s="242">
        <f t="shared" si="411"/>
        <v>0</v>
      </c>
      <c r="BC392" s="242">
        <f t="shared" si="455"/>
        <v>0</v>
      </c>
      <c r="BD392" s="243">
        <f t="shared" si="456"/>
        <v>0</v>
      </c>
      <c r="BE392" s="245"/>
      <c r="BF392" s="245"/>
      <c r="BG392" s="245"/>
      <c r="BH392" s="240">
        <f>VLOOKUP(BJ392,[2]תחזיות!$B$4:$H$1000,6)</f>
        <v>1.1817509090909268E-2</v>
      </c>
      <c r="BI392" s="134">
        <f t="shared" si="412"/>
        <v>9.847924242424391E-4</v>
      </c>
      <c r="BJ392" s="237">
        <v>340</v>
      </c>
      <c r="BK392" s="242">
        <f t="shared" si="457"/>
        <v>0</v>
      </c>
      <c r="BL392" s="242">
        <f t="shared" si="482"/>
        <v>0</v>
      </c>
      <c r="BM392" s="242">
        <f t="shared" si="413"/>
        <v>0</v>
      </c>
      <c r="BN392" s="242">
        <f t="shared" si="436"/>
        <v>0</v>
      </c>
      <c r="BO392" s="243">
        <f t="shared" si="458"/>
        <v>0</v>
      </c>
      <c r="BP392" s="245"/>
      <c r="BQ392" s="246">
        <f>VLOOKUP(BT392,[2]תחזיות!$B$4:$E$1000,2)</f>
        <v>4.4575380000000074E-2</v>
      </c>
      <c r="BR392" s="134">
        <f t="shared" si="414"/>
        <v>3.2979483333333399E-3</v>
      </c>
      <c r="BS392" s="3">
        <f t="shared" si="459"/>
        <v>10315</v>
      </c>
      <c r="BT392" s="237">
        <v>340</v>
      </c>
      <c r="BU392" s="238">
        <f t="shared" si="460"/>
        <v>0</v>
      </c>
      <c r="BV392" s="238">
        <f t="shared" si="461"/>
        <v>0</v>
      </c>
      <c r="BW392" s="238">
        <f t="shared" si="415"/>
        <v>0</v>
      </c>
      <c r="BX392" s="238">
        <f t="shared" si="416"/>
        <v>0</v>
      </c>
      <c r="BY392" s="239">
        <f t="shared" si="462"/>
        <v>270766.58881793288</v>
      </c>
      <c r="CA392" s="246">
        <f>VLOOKUP(CD392,[2]תחזיות!$B$4:$E$1000,4)</f>
        <v>5.8839501600000101E-2</v>
      </c>
      <c r="CB392" s="134">
        <f t="shared" si="417"/>
        <v>4.4866251333333419E-3</v>
      </c>
      <c r="CC392" s="3">
        <f t="shared" si="463"/>
        <v>10315</v>
      </c>
      <c r="CD392" s="237">
        <v>340</v>
      </c>
      <c r="CE392" s="238">
        <f t="shared" si="464"/>
        <v>0</v>
      </c>
      <c r="CF392" s="238">
        <f t="shared" si="465"/>
        <v>0</v>
      </c>
      <c r="CG392" s="238">
        <f t="shared" si="418"/>
        <v>0</v>
      </c>
      <c r="CH392" s="238">
        <f t="shared" si="419"/>
        <v>0</v>
      </c>
      <c r="CI392" s="239">
        <f t="shared" si="466"/>
        <v>290809.78716721246</v>
      </c>
      <c r="CJ392" s="1"/>
      <c r="CK392" s="246">
        <f>VLOOKUP(CN392,[2]תחזיות!$B$4:$E$1000,3)</f>
        <v>3.8761200000000065E-2</v>
      </c>
      <c r="CL392" s="134">
        <f t="shared" si="420"/>
        <v>2.813433333333339E-3</v>
      </c>
      <c r="CM392" s="3">
        <f t="shared" si="467"/>
        <v>10315</v>
      </c>
      <c r="CN392" s="237">
        <v>340</v>
      </c>
      <c r="CO392" s="238">
        <f t="shared" si="468"/>
        <v>0</v>
      </c>
      <c r="CP392" s="238">
        <f t="shared" si="483"/>
        <v>0</v>
      </c>
      <c r="CQ392" s="238">
        <f t="shared" si="421"/>
        <v>0</v>
      </c>
      <c r="CR392" s="238">
        <f t="shared" si="422"/>
        <v>0</v>
      </c>
      <c r="CS392" s="239">
        <f t="shared" si="469"/>
        <v>263979.45736549201</v>
      </c>
      <c r="CT392" s="1"/>
      <c r="CU392" s="237">
        <v>340</v>
      </c>
      <c r="CV392" s="238">
        <f t="shared" si="423"/>
        <v>-2.7679714514199482E-10</v>
      </c>
      <c r="CW392" s="238">
        <f t="shared" si="423"/>
        <v>-6.7698244038046274E-14</v>
      </c>
      <c r="CX392" s="238">
        <f t="shared" si="423"/>
        <v>5.7967694687808503E-13</v>
      </c>
      <c r="CY392" s="238">
        <f t="shared" si="423"/>
        <v>-6.4737519091613129E-13</v>
      </c>
      <c r="CZ392" s="238">
        <f t="shared" si="423"/>
        <v>921348.46831176477</v>
      </c>
      <c r="DB392" s="237">
        <v>340</v>
      </c>
      <c r="DC392" s="238">
        <f t="shared" si="424"/>
        <v>-2.8899385040071445E-10</v>
      </c>
      <c r="DD392" s="238">
        <f t="shared" si="424"/>
        <v>0</v>
      </c>
      <c r="DE392" s="238">
        <f t="shared" si="424"/>
        <v>6.6629137731275667E-13</v>
      </c>
      <c r="DF392" s="238">
        <f t="shared" si="424"/>
        <v>-6.6629137731275667E-13</v>
      </c>
      <c r="DG392" s="238">
        <f t="shared" si="424"/>
        <v>944233.29773330991</v>
      </c>
      <c r="DH392" s="247"/>
      <c r="DI392" s="237">
        <v>340</v>
      </c>
      <c r="DJ392" s="238">
        <f t="shared" si="425"/>
        <v>-2.8899385040071445E-10</v>
      </c>
      <c r="DK392" s="238">
        <f t="shared" si="425"/>
        <v>0</v>
      </c>
      <c r="DL392" s="238">
        <f t="shared" si="425"/>
        <v>6.6629137731275667E-13</v>
      </c>
      <c r="DM392" s="238">
        <f t="shared" si="425"/>
        <v>-6.6629137731275667E-13</v>
      </c>
      <c r="DN392" s="238">
        <f t="shared" si="425"/>
        <v>914209.03264594742</v>
      </c>
      <c r="DP392" s="3">
        <f t="shared" si="470"/>
        <v>10315</v>
      </c>
      <c r="DQ392" s="237">
        <v>340</v>
      </c>
      <c r="DR392" s="238">
        <f t="shared" si="471"/>
        <v>0</v>
      </c>
      <c r="DS392" s="238">
        <f t="shared" si="472"/>
        <v>0</v>
      </c>
      <c r="DT392" s="238">
        <f t="shared" si="426"/>
        <v>0</v>
      </c>
      <c r="DU392" s="238">
        <f t="shared" si="473"/>
        <v>0</v>
      </c>
      <c r="DV392" s="239">
        <f t="shared" si="484"/>
        <v>0</v>
      </c>
      <c r="DX392" s="241">
        <f t="shared" si="396"/>
        <v>6.0299999999999999E-2</v>
      </c>
      <c r="DY392" s="241">
        <f t="shared" si="474"/>
        <v>5.025E-3</v>
      </c>
      <c r="DZ392" s="237">
        <v>340</v>
      </c>
      <c r="EA392" s="242">
        <f t="shared" si="485"/>
        <v>0</v>
      </c>
      <c r="EB392" s="242">
        <f t="shared" si="486"/>
        <v>0</v>
      </c>
      <c r="EC392" s="242">
        <f t="shared" si="427"/>
        <v>0</v>
      </c>
      <c r="ED392" s="242">
        <f t="shared" si="437"/>
        <v>0</v>
      </c>
      <c r="EE392" s="243">
        <f t="shared" si="475"/>
        <v>0</v>
      </c>
      <c r="EF392" s="248"/>
      <c r="EG392" s="241">
        <f t="shared" si="397"/>
        <v>6.4599999999999991E-2</v>
      </c>
      <c r="EH392" s="241">
        <f t="shared" si="476"/>
        <v>5.3833333333333329E-3</v>
      </c>
      <c r="EI392" s="237">
        <v>340</v>
      </c>
      <c r="EJ392" s="242">
        <f t="shared" si="487"/>
        <v>0</v>
      </c>
      <c r="EK392" s="242">
        <f t="shared" si="488"/>
        <v>0</v>
      </c>
      <c r="EL392" s="242">
        <f t="shared" si="428"/>
        <v>0</v>
      </c>
      <c r="EM392" s="242">
        <f t="shared" si="438"/>
        <v>0</v>
      </c>
      <c r="EN392" s="243">
        <f t="shared" si="477"/>
        <v>0</v>
      </c>
      <c r="EO392" s="248"/>
      <c r="EP392" s="241">
        <f t="shared" si="398"/>
        <v>3.4599999999999999E-2</v>
      </c>
      <c r="EQ392" s="241">
        <f t="shared" si="478"/>
        <v>2.8833333333333332E-3</v>
      </c>
      <c r="ER392" s="237">
        <v>340</v>
      </c>
      <c r="ES392" s="242">
        <f t="shared" si="489"/>
        <v>0</v>
      </c>
      <c r="ET392" s="242">
        <f t="shared" si="490"/>
        <v>0</v>
      </c>
      <c r="EU392" s="242">
        <f t="shared" si="429"/>
        <v>0</v>
      </c>
      <c r="EV392" s="242">
        <f t="shared" si="439"/>
        <v>0</v>
      </c>
      <c r="EW392" s="243">
        <f t="shared" si="479"/>
        <v>0</v>
      </c>
    </row>
    <row r="393" spans="1:153" ht="14.25" customHeight="1" thickBot="1" x14ac:dyDescent="0.25">
      <c r="A393" s="3">
        <f t="shared" si="440"/>
        <v>10346</v>
      </c>
      <c r="B393" s="237">
        <v>341</v>
      </c>
      <c r="C393" s="238">
        <f t="shared" si="441"/>
        <v>-2.8966014177802722E-10</v>
      </c>
      <c r="D393" s="238">
        <f t="shared" si="399"/>
        <v>0</v>
      </c>
      <c r="E393" s="238">
        <f t="shared" si="400"/>
        <v>6.6782754909933884E-13</v>
      </c>
      <c r="F393" s="238">
        <f t="shared" si="401"/>
        <v>-6.6782754909933884E-13</v>
      </c>
      <c r="G393" s="239">
        <f t="shared" si="442"/>
        <v>603887.43406298594</v>
      </c>
      <c r="I393" s="240">
        <f>VLOOKUP(K393,[2]תחזיות!$B$4:$H$1000,5)</f>
        <v>1.2999278500000197E-2</v>
      </c>
      <c r="J393" s="134">
        <f t="shared" si="402"/>
        <v>1.0832732083333498E-3</v>
      </c>
      <c r="K393" s="237">
        <v>341</v>
      </c>
      <c r="L393" s="242">
        <f t="shared" si="443"/>
        <v>1.2296625880282961E-11</v>
      </c>
      <c r="M393" s="242">
        <f t="shared" si="430"/>
        <v>-6.7771579732063902E-14</v>
      </c>
      <c r="N393" s="242">
        <f t="shared" si="403"/>
        <v>-8.6842735611206443E-14</v>
      </c>
      <c r="O393" s="242">
        <f t="shared" si="404"/>
        <v>1.9071155879142544E-14</v>
      </c>
      <c r="P393" s="243">
        <f t="shared" si="444"/>
        <v>46694.445430845924</v>
      </c>
      <c r="Q393" s="244"/>
      <c r="R393" s="240">
        <f>VLOOKUP(T393,[2]תחזיות!$B$4:$H$1000,7)</f>
        <v>2.2098773450000334E-2</v>
      </c>
      <c r="S393" s="134">
        <f t="shared" si="405"/>
        <v>1.8415644541666944E-3</v>
      </c>
      <c r="T393" s="237">
        <v>341</v>
      </c>
      <c r="U393" s="242">
        <f t="shared" si="445"/>
        <v>0</v>
      </c>
      <c r="V393" s="242">
        <f t="shared" si="431"/>
        <v>0</v>
      </c>
      <c r="W393" s="242">
        <f t="shared" si="406"/>
        <v>0</v>
      </c>
      <c r="X393" s="242">
        <f t="shared" si="432"/>
        <v>0</v>
      </c>
      <c r="Y393" s="243">
        <f t="shared" si="446"/>
        <v>49536.076503111522</v>
      </c>
      <c r="Z393" s="245"/>
      <c r="AA393" s="240">
        <f>VLOOKUP(AC393,[2]תחזיות!$B$4:$H$1000,6)</f>
        <v>1.1817525909091088E-2</v>
      </c>
      <c r="AB393" s="134">
        <f t="shared" si="407"/>
        <v>9.8479382575759064E-4</v>
      </c>
      <c r="AC393" s="237">
        <v>341</v>
      </c>
      <c r="AD393" s="242">
        <f t="shared" si="447"/>
        <v>0</v>
      </c>
      <c r="AE393" s="242">
        <f t="shared" si="433"/>
        <v>0</v>
      </c>
      <c r="AF393" s="242">
        <f t="shared" si="408"/>
        <v>0</v>
      </c>
      <c r="AG393" s="242">
        <f t="shared" si="434"/>
        <v>0</v>
      </c>
      <c r="AH393" s="243">
        <f t="shared" si="448"/>
        <v>46342.141217469514</v>
      </c>
      <c r="AI393" s="245"/>
      <c r="AJ393" s="241">
        <f t="shared" si="394"/>
        <v>5.2720000000000003E-2</v>
      </c>
      <c r="AK393" s="241">
        <f t="shared" si="449"/>
        <v>4.3933333333333333E-3</v>
      </c>
      <c r="AL393" s="240">
        <f>VLOOKUP(AN393,[2]תחזיות!$B$4:$H$1000,5)</f>
        <v>1.2999278500000197E-2</v>
      </c>
      <c r="AM393" s="134">
        <f t="shared" si="435"/>
        <v>1.0832732083333498E-3</v>
      </c>
      <c r="AN393" s="237">
        <v>341</v>
      </c>
      <c r="AO393" s="242">
        <f t="shared" si="450"/>
        <v>0</v>
      </c>
      <c r="AP393" s="242">
        <f t="shared" si="480"/>
        <v>0</v>
      </c>
      <c r="AQ393" s="242">
        <f t="shared" si="409"/>
        <v>0</v>
      </c>
      <c r="AR393" s="242">
        <f t="shared" si="451"/>
        <v>0</v>
      </c>
      <c r="AS393" s="243">
        <f t="shared" si="452"/>
        <v>0</v>
      </c>
      <c r="AT393" s="244"/>
      <c r="AU393" s="241">
        <f t="shared" si="395"/>
        <v>5.7620000000000005E-2</v>
      </c>
      <c r="AV393" s="241">
        <f t="shared" si="453"/>
        <v>4.8016666666666668E-3</v>
      </c>
      <c r="AW393" s="240">
        <f>VLOOKUP(AY393,[2]תחזיות!$B$4:$H$1000,7)</f>
        <v>2.2098773450000334E-2</v>
      </c>
      <c r="AX393" s="134">
        <f t="shared" si="410"/>
        <v>1.8415644541666944E-3</v>
      </c>
      <c r="AY393" s="237">
        <v>341</v>
      </c>
      <c r="AZ393" s="242">
        <f t="shared" si="454"/>
        <v>0</v>
      </c>
      <c r="BA393" s="242">
        <f t="shared" si="481"/>
        <v>0</v>
      </c>
      <c r="BB393" s="242">
        <f t="shared" si="411"/>
        <v>0</v>
      </c>
      <c r="BC393" s="242">
        <f t="shared" si="455"/>
        <v>0</v>
      </c>
      <c r="BD393" s="243">
        <f t="shared" si="456"/>
        <v>0</v>
      </c>
      <c r="BE393" s="245"/>
      <c r="BF393" s="245"/>
      <c r="BG393" s="245"/>
      <c r="BH393" s="240">
        <f>VLOOKUP(BJ393,[2]תחזיות!$B$4:$H$1000,6)</f>
        <v>1.1817525909091088E-2</v>
      </c>
      <c r="BI393" s="134">
        <f t="shared" si="412"/>
        <v>9.8479382575759064E-4</v>
      </c>
      <c r="BJ393" s="237">
        <v>341</v>
      </c>
      <c r="BK393" s="242">
        <f t="shared" si="457"/>
        <v>0</v>
      </c>
      <c r="BL393" s="242">
        <f t="shared" si="482"/>
        <v>0</v>
      </c>
      <c r="BM393" s="242">
        <f t="shared" si="413"/>
        <v>0</v>
      </c>
      <c r="BN393" s="242">
        <f t="shared" si="436"/>
        <v>0</v>
      </c>
      <c r="BO393" s="243">
        <f t="shared" si="458"/>
        <v>0</v>
      </c>
      <c r="BP393" s="245"/>
      <c r="BQ393" s="246">
        <f>VLOOKUP(BT393,[2]תחזיות!$B$4:$E$1000,2)</f>
        <v>4.4603680000000076E-2</v>
      </c>
      <c r="BR393" s="134">
        <f t="shared" si="414"/>
        <v>3.3003066666666731E-3</v>
      </c>
      <c r="BS393" s="3">
        <f t="shared" si="459"/>
        <v>10346</v>
      </c>
      <c r="BT393" s="237">
        <v>341</v>
      </c>
      <c r="BU393" s="238">
        <f t="shared" si="460"/>
        <v>0</v>
      </c>
      <c r="BV393" s="238">
        <f t="shared" si="461"/>
        <v>0</v>
      </c>
      <c r="BW393" s="238">
        <f t="shared" si="415"/>
        <v>0</v>
      </c>
      <c r="BX393" s="238">
        <f t="shared" si="416"/>
        <v>0</v>
      </c>
      <c r="BY393" s="239">
        <f t="shared" si="462"/>
        <v>270766.58881793288</v>
      </c>
      <c r="CA393" s="246">
        <f>VLOOKUP(CD393,[2]תחזיות!$B$4:$E$1000,4)</f>
        <v>5.8876857600000103E-2</v>
      </c>
      <c r="CB393" s="134">
        <f t="shared" si="417"/>
        <v>4.4897381333333418E-3</v>
      </c>
      <c r="CC393" s="3">
        <f t="shared" si="463"/>
        <v>10346</v>
      </c>
      <c r="CD393" s="237">
        <v>341</v>
      </c>
      <c r="CE393" s="238">
        <f t="shared" si="464"/>
        <v>0</v>
      </c>
      <c r="CF393" s="238">
        <f t="shared" si="465"/>
        <v>0</v>
      </c>
      <c r="CG393" s="238">
        <f t="shared" si="418"/>
        <v>0</v>
      </c>
      <c r="CH393" s="238">
        <f t="shared" si="419"/>
        <v>0</v>
      </c>
      <c r="CI393" s="239">
        <f t="shared" si="466"/>
        <v>290809.78716721246</v>
      </c>
      <c r="CJ393" s="1"/>
      <c r="CK393" s="246">
        <f>VLOOKUP(CN393,[2]תחזיות!$B$4:$E$1000,3)</f>
        <v>3.8785808695652242E-2</v>
      </c>
      <c r="CL393" s="134">
        <f t="shared" si="420"/>
        <v>2.8154840579710204E-3</v>
      </c>
      <c r="CM393" s="3">
        <f t="shared" si="467"/>
        <v>10346</v>
      </c>
      <c r="CN393" s="237">
        <v>341</v>
      </c>
      <c r="CO393" s="238">
        <f t="shared" si="468"/>
        <v>0</v>
      </c>
      <c r="CP393" s="238">
        <f t="shared" si="483"/>
        <v>0</v>
      </c>
      <c r="CQ393" s="238">
        <f t="shared" si="421"/>
        <v>0</v>
      </c>
      <c r="CR393" s="238">
        <f t="shared" si="422"/>
        <v>0</v>
      </c>
      <c r="CS393" s="239">
        <f t="shared" si="469"/>
        <v>263979.45736549201</v>
      </c>
      <c r="CT393" s="1"/>
      <c r="CU393" s="237">
        <v>341</v>
      </c>
      <c r="CV393" s="238">
        <f t="shared" si="423"/>
        <v>-2.7736351589774424E-10</v>
      </c>
      <c r="CW393" s="238">
        <f t="shared" si="423"/>
        <v>-6.7771579732063902E-14</v>
      </c>
      <c r="CX393" s="238">
        <f t="shared" si="423"/>
        <v>5.8098481348813244E-13</v>
      </c>
      <c r="CY393" s="238">
        <f t="shared" si="423"/>
        <v>-6.4875639322019626E-13</v>
      </c>
      <c r="CZ393" s="238">
        <f t="shared" si="423"/>
        <v>921348.46831176477</v>
      </c>
      <c r="DB393" s="237">
        <v>341</v>
      </c>
      <c r="DC393" s="238">
        <f t="shared" si="424"/>
        <v>-2.8966014177802722E-10</v>
      </c>
      <c r="DD393" s="238">
        <f t="shared" si="424"/>
        <v>0</v>
      </c>
      <c r="DE393" s="238">
        <f t="shared" si="424"/>
        <v>6.6782754909933884E-13</v>
      </c>
      <c r="DF393" s="238">
        <f t="shared" si="424"/>
        <v>-6.6782754909933884E-13</v>
      </c>
      <c r="DG393" s="238">
        <f t="shared" si="424"/>
        <v>944233.29773330991</v>
      </c>
      <c r="DH393" s="247"/>
      <c r="DI393" s="237">
        <v>341</v>
      </c>
      <c r="DJ393" s="238">
        <f t="shared" si="425"/>
        <v>-2.8966014177802722E-10</v>
      </c>
      <c r="DK393" s="238">
        <f t="shared" si="425"/>
        <v>0</v>
      </c>
      <c r="DL393" s="238">
        <f t="shared" si="425"/>
        <v>6.6782754909933884E-13</v>
      </c>
      <c r="DM393" s="238">
        <f t="shared" si="425"/>
        <v>-6.6782754909933884E-13</v>
      </c>
      <c r="DN393" s="238">
        <f t="shared" si="425"/>
        <v>914209.03264594742</v>
      </c>
      <c r="DP393" s="3">
        <f t="shared" si="470"/>
        <v>10346</v>
      </c>
      <c r="DQ393" s="237">
        <v>341</v>
      </c>
      <c r="DR393" s="238">
        <f t="shared" si="471"/>
        <v>0</v>
      </c>
      <c r="DS393" s="238">
        <f t="shared" si="472"/>
        <v>0</v>
      </c>
      <c r="DT393" s="238">
        <f t="shared" si="426"/>
        <v>0</v>
      </c>
      <c r="DU393" s="238">
        <f t="shared" si="473"/>
        <v>0</v>
      </c>
      <c r="DV393" s="239">
        <f t="shared" si="484"/>
        <v>0</v>
      </c>
      <c r="DX393" s="241">
        <f t="shared" si="396"/>
        <v>6.0299999999999999E-2</v>
      </c>
      <c r="DY393" s="241">
        <f t="shared" si="474"/>
        <v>5.025E-3</v>
      </c>
      <c r="DZ393" s="237">
        <v>341</v>
      </c>
      <c r="EA393" s="242">
        <f t="shared" si="485"/>
        <v>0</v>
      </c>
      <c r="EB393" s="242">
        <f t="shared" si="486"/>
        <v>0</v>
      </c>
      <c r="EC393" s="242">
        <f t="shared" si="427"/>
        <v>0</v>
      </c>
      <c r="ED393" s="242">
        <f t="shared" si="437"/>
        <v>0</v>
      </c>
      <c r="EE393" s="243">
        <f t="shared" si="475"/>
        <v>0</v>
      </c>
      <c r="EF393" s="248"/>
      <c r="EG393" s="241">
        <f t="shared" si="397"/>
        <v>6.4599999999999991E-2</v>
      </c>
      <c r="EH393" s="241">
        <f t="shared" si="476"/>
        <v>5.3833333333333329E-3</v>
      </c>
      <c r="EI393" s="237">
        <v>341</v>
      </c>
      <c r="EJ393" s="242">
        <f t="shared" si="487"/>
        <v>0</v>
      </c>
      <c r="EK393" s="242">
        <f t="shared" si="488"/>
        <v>0</v>
      </c>
      <c r="EL393" s="242">
        <f t="shared" si="428"/>
        <v>0</v>
      </c>
      <c r="EM393" s="242">
        <f t="shared" si="438"/>
        <v>0</v>
      </c>
      <c r="EN393" s="243">
        <f t="shared" si="477"/>
        <v>0</v>
      </c>
      <c r="EO393" s="248"/>
      <c r="EP393" s="241">
        <f t="shared" si="398"/>
        <v>3.4599999999999999E-2</v>
      </c>
      <c r="EQ393" s="241">
        <f t="shared" si="478"/>
        <v>2.8833333333333332E-3</v>
      </c>
      <c r="ER393" s="237">
        <v>341</v>
      </c>
      <c r="ES393" s="242">
        <f t="shared" si="489"/>
        <v>0</v>
      </c>
      <c r="ET393" s="242">
        <f t="shared" si="490"/>
        <v>0</v>
      </c>
      <c r="EU393" s="242">
        <f t="shared" si="429"/>
        <v>0</v>
      </c>
      <c r="EV393" s="242">
        <f t="shared" si="439"/>
        <v>0</v>
      </c>
      <c r="EW393" s="243">
        <f t="shared" si="479"/>
        <v>0</v>
      </c>
    </row>
    <row r="394" spans="1:153" ht="14.25" customHeight="1" thickBot="1" x14ac:dyDescent="0.25">
      <c r="A394" s="3">
        <f t="shared" si="440"/>
        <v>10376</v>
      </c>
      <c r="B394" s="237">
        <v>342</v>
      </c>
      <c r="C394" s="238">
        <f t="shared" si="441"/>
        <v>-2.9032796932712654E-10</v>
      </c>
      <c r="D394" s="238">
        <f t="shared" si="399"/>
        <v>0</v>
      </c>
      <c r="E394" s="238">
        <f t="shared" si="400"/>
        <v>6.6936726261531782E-13</v>
      </c>
      <c r="F394" s="238">
        <f t="shared" si="401"/>
        <v>-6.6936726261531782E-13</v>
      </c>
      <c r="G394" s="239">
        <f t="shared" si="442"/>
        <v>603887.43406298594</v>
      </c>
      <c r="I394" s="240">
        <f>VLOOKUP(K394,[2]תחזיות!$B$4:$H$1000,5)</f>
        <v>1.2999297000000198E-2</v>
      </c>
      <c r="J394" s="134">
        <f t="shared" si="402"/>
        <v>1.0832747500000165E-3</v>
      </c>
      <c r="K394" s="237">
        <v>342</v>
      </c>
      <c r="L394" s="242">
        <f t="shared" si="443"/>
        <v>1.2396883314763183E-11</v>
      </c>
      <c r="M394" s="242">
        <f t="shared" si="430"/>
        <v>-6.784499497315526E-14</v>
      </c>
      <c r="N394" s="242">
        <f t="shared" si="403"/>
        <v>-8.7071642706700003E-14</v>
      </c>
      <c r="O394" s="242">
        <f t="shared" si="404"/>
        <v>1.922664773354474E-14</v>
      </c>
      <c r="P394" s="243">
        <f t="shared" si="444"/>
        <v>46694.445430845924</v>
      </c>
      <c r="Q394" s="244"/>
      <c r="R394" s="240">
        <f>VLOOKUP(T394,[2]תחזיות!$B$4:$H$1000,7)</f>
        <v>2.2098804900000334E-2</v>
      </c>
      <c r="S394" s="134">
        <f t="shared" si="405"/>
        <v>1.8415670750000278E-3</v>
      </c>
      <c r="T394" s="237">
        <v>342</v>
      </c>
      <c r="U394" s="242">
        <f t="shared" si="445"/>
        <v>0</v>
      </c>
      <c r="V394" s="242">
        <f t="shared" si="431"/>
        <v>0</v>
      </c>
      <c r="W394" s="242">
        <f t="shared" si="406"/>
        <v>0</v>
      </c>
      <c r="X394" s="242">
        <f t="shared" si="432"/>
        <v>0</v>
      </c>
      <c r="Y394" s="243">
        <f t="shared" si="446"/>
        <v>49536.076503111522</v>
      </c>
      <c r="Z394" s="245"/>
      <c r="AA394" s="240">
        <f>VLOOKUP(AC394,[2]תחזיות!$B$4:$H$1000,6)</f>
        <v>1.1817542727272905E-2</v>
      </c>
      <c r="AB394" s="134">
        <f t="shared" si="407"/>
        <v>9.8479522727274219E-4</v>
      </c>
      <c r="AC394" s="237">
        <v>342</v>
      </c>
      <c r="AD394" s="242">
        <f t="shared" si="447"/>
        <v>0</v>
      </c>
      <c r="AE394" s="242">
        <f t="shared" si="433"/>
        <v>0</v>
      </c>
      <c r="AF394" s="242">
        <f t="shared" si="408"/>
        <v>0</v>
      </c>
      <c r="AG394" s="242">
        <f t="shared" si="434"/>
        <v>0</v>
      </c>
      <c r="AH394" s="243">
        <f t="shared" si="448"/>
        <v>46342.141217469514</v>
      </c>
      <c r="AI394" s="245"/>
      <c r="AJ394" s="241">
        <f t="shared" si="394"/>
        <v>5.2720000000000003E-2</v>
      </c>
      <c r="AK394" s="241">
        <f t="shared" si="449"/>
        <v>4.3933333333333333E-3</v>
      </c>
      <c r="AL394" s="240">
        <f>VLOOKUP(AN394,[2]תחזיות!$B$4:$H$1000,5)</f>
        <v>1.2999297000000198E-2</v>
      </c>
      <c r="AM394" s="134">
        <f t="shared" si="435"/>
        <v>1.0832747500000165E-3</v>
      </c>
      <c r="AN394" s="237">
        <v>342</v>
      </c>
      <c r="AO394" s="242">
        <f t="shared" si="450"/>
        <v>0</v>
      </c>
      <c r="AP394" s="242">
        <f t="shared" si="480"/>
        <v>0</v>
      </c>
      <c r="AQ394" s="242">
        <f t="shared" si="409"/>
        <v>0</v>
      </c>
      <c r="AR394" s="242">
        <f t="shared" si="451"/>
        <v>0</v>
      </c>
      <c r="AS394" s="243">
        <f t="shared" si="452"/>
        <v>0</v>
      </c>
      <c r="AT394" s="244"/>
      <c r="AU394" s="241">
        <f t="shared" si="395"/>
        <v>5.7620000000000005E-2</v>
      </c>
      <c r="AV394" s="241">
        <f t="shared" si="453"/>
        <v>4.8016666666666668E-3</v>
      </c>
      <c r="AW394" s="240">
        <f>VLOOKUP(AY394,[2]תחזיות!$B$4:$H$1000,7)</f>
        <v>2.2098804900000334E-2</v>
      </c>
      <c r="AX394" s="134">
        <f t="shared" si="410"/>
        <v>1.8415670750000278E-3</v>
      </c>
      <c r="AY394" s="237">
        <v>342</v>
      </c>
      <c r="AZ394" s="242">
        <f t="shared" si="454"/>
        <v>0</v>
      </c>
      <c r="BA394" s="242">
        <f t="shared" si="481"/>
        <v>0</v>
      </c>
      <c r="BB394" s="242">
        <f t="shared" si="411"/>
        <v>0</v>
      </c>
      <c r="BC394" s="242">
        <f t="shared" si="455"/>
        <v>0</v>
      </c>
      <c r="BD394" s="243">
        <f t="shared" si="456"/>
        <v>0</v>
      </c>
      <c r="BE394" s="245"/>
      <c r="BF394" s="245"/>
      <c r="BG394" s="245"/>
      <c r="BH394" s="240">
        <f>VLOOKUP(BJ394,[2]תחזיות!$B$4:$H$1000,6)</f>
        <v>1.1817542727272905E-2</v>
      </c>
      <c r="BI394" s="134">
        <f t="shared" si="412"/>
        <v>9.8479522727274219E-4</v>
      </c>
      <c r="BJ394" s="237">
        <v>342</v>
      </c>
      <c r="BK394" s="242">
        <f t="shared" si="457"/>
        <v>0</v>
      </c>
      <c r="BL394" s="242">
        <f t="shared" si="482"/>
        <v>0</v>
      </c>
      <c r="BM394" s="242">
        <f t="shared" si="413"/>
        <v>0</v>
      </c>
      <c r="BN394" s="242">
        <f t="shared" si="436"/>
        <v>0</v>
      </c>
      <c r="BO394" s="243">
        <f t="shared" si="458"/>
        <v>0</v>
      </c>
      <c r="BP394" s="245"/>
      <c r="BQ394" s="246">
        <f>VLOOKUP(BT394,[2]תחזיות!$B$4:$E$1000,2)</f>
        <v>4.4631980000000078E-2</v>
      </c>
      <c r="BR394" s="134">
        <f t="shared" si="414"/>
        <v>3.3026650000000067E-3</v>
      </c>
      <c r="BS394" s="3">
        <f t="shared" si="459"/>
        <v>10376</v>
      </c>
      <c r="BT394" s="237">
        <v>342</v>
      </c>
      <c r="BU394" s="238">
        <f t="shared" si="460"/>
        <v>0</v>
      </c>
      <c r="BV394" s="238">
        <f t="shared" si="461"/>
        <v>0</v>
      </c>
      <c r="BW394" s="238">
        <f t="shared" si="415"/>
        <v>0</v>
      </c>
      <c r="BX394" s="238">
        <f t="shared" si="416"/>
        <v>0</v>
      </c>
      <c r="BY394" s="239">
        <f t="shared" si="462"/>
        <v>270766.58881793288</v>
      </c>
      <c r="CA394" s="246">
        <f>VLOOKUP(CD394,[2]תחזיות!$B$4:$E$1000,4)</f>
        <v>5.8914213600000105E-2</v>
      </c>
      <c r="CB394" s="134">
        <f t="shared" si="417"/>
        <v>4.4928511333333426E-3</v>
      </c>
      <c r="CC394" s="3">
        <f t="shared" si="463"/>
        <v>10376</v>
      </c>
      <c r="CD394" s="237">
        <v>342</v>
      </c>
      <c r="CE394" s="238">
        <f t="shared" si="464"/>
        <v>0</v>
      </c>
      <c r="CF394" s="238">
        <f t="shared" si="465"/>
        <v>0</v>
      </c>
      <c r="CG394" s="238">
        <f t="shared" si="418"/>
        <v>0</v>
      </c>
      <c r="CH394" s="238">
        <f t="shared" si="419"/>
        <v>0</v>
      </c>
      <c r="CI394" s="239">
        <f t="shared" si="466"/>
        <v>290809.78716721246</v>
      </c>
      <c r="CJ394" s="1"/>
      <c r="CK394" s="246">
        <f>VLOOKUP(CN394,[2]תחזיות!$B$4:$E$1000,3)</f>
        <v>3.8810417391304419E-2</v>
      </c>
      <c r="CL394" s="134">
        <f t="shared" si="420"/>
        <v>2.8175347826087018E-3</v>
      </c>
      <c r="CM394" s="3">
        <f t="shared" si="467"/>
        <v>10376</v>
      </c>
      <c r="CN394" s="237">
        <v>342</v>
      </c>
      <c r="CO394" s="238">
        <f t="shared" si="468"/>
        <v>0</v>
      </c>
      <c r="CP394" s="238">
        <f t="shared" si="483"/>
        <v>0</v>
      </c>
      <c r="CQ394" s="238">
        <f t="shared" si="421"/>
        <v>0</v>
      </c>
      <c r="CR394" s="238">
        <f t="shared" si="422"/>
        <v>0</v>
      </c>
      <c r="CS394" s="239">
        <f t="shared" si="469"/>
        <v>263979.45736549201</v>
      </c>
      <c r="CT394" s="1"/>
      <c r="CU394" s="237">
        <v>342</v>
      </c>
      <c r="CV394" s="238">
        <f t="shared" si="423"/>
        <v>-2.7793108601236336E-10</v>
      </c>
      <c r="CW394" s="238">
        <f t="shared" si="423"/>
        <v>-6.784499497315526E-14</v>
      </c>
      <c r="CX394" s="238">
        <f t="shared" si="423"/>
        <v>5.8229561990861786E-13</v>
      </c>
      <c r="CY394" s="238">
        <f t="shared" si="423"/>
        <v>-6.5014061488177312E-13</v>
      </c>
      <c r="CZ394" s="238">
        <f t="shared" si="423"/>
        <v>921348.46831176477</v>
      </c>
      <c r="DB394" s="237">
        <v>342</v>
      </c>
      <c r="DC394" s="238">
        <f t="shared" si="424"/>
        <v>-2.9032796932712654E-10</v>
      </c>
      <c r="DD394" s="238">
        <f t="shared" si="424"/>
        <v>0</v>
      </c>
      <c r="DE394" s="238">
        <f t="shared" si="424"/>
        <v>6.6936726261531782E-13</v>
      </c>
      <c r="DF394" s="238">
        <f t="shared" si="424"/>
        <v>-6.6936726261531782E-13</v>
      </c>
      <c r="DG394" s="238">
        <f t="shared" si="424"/>
        <v>944233.29773330991</v>
      </c>
      <c r="DH394" s="247"/>
      <c r="DI394" s="237">
        <v>342</v>
      </c>
      <c r="DJ394" s="238">
        <f t="shared" si="425"/>
        <v>-2.9032796932712654E-10</v>
      </c>
      <c r="DK394" s="238">
        <f t="shared" si="425"/>
        <v>0</v>
      </c>
      <c r="DL394" s="238">
        <f t="shared" si="425"/>
        <v>6.6936726261531782E-13</v>
      </c>
      <c r="DM394" s="238">
        <f t="shared" si="425"/>
        <v>-6.6936726261531782E-13</v>
      </c>
      <c r="DN394" s="238">
        <f t="shared" si="425"/>
        <v>914209.03264594742</v>
      </c>
      <c r="DP394" s="3">
        <f t="shared" si="470"/>
        <v>10376</v>
      </c>
      <c r="DQ394" s="237">
        <v>342</v>
      </c>
      <c r="DR394" s="238">
        <f t="shared" si="471"/>
        <v>0</v>
      </c>
      <c r="DS394" s="238">
        <f t="shared" si="472"/>
        <v>0</v>
      </c>
      <c r="DT394" s="238">
        <f t="shared" si="426"/>
        <v>0</v>
      </c>
      <c r="DU394" s="238">
        <f t="shared" si="473"/>
        <v>0</v>
      </c>
      <c r="DV394" s="239">
        <f t="shared" si="484"/>
        <v>0</v>
      </c>
      <c r="DX394" s="241">
        <f t="shared" si="396"/>
        <v>6.0299999999999999E-2</v>
      </c>
      <c r="DY394" s="241">
        <f t="shared" si="474"/>
        <v>5.025E-3</v>
      </c>
      <c r="DZ394" s="237">
        <v>342</v>
      </c>
      <c r="EA394" s="242">
        <f t="shared" si="485"/>
        <v>0</v>
      </c>
      <c r="EB394" s="242">
        <f t="shared" si="486"/>
        <v>0</v>
      </c>
      <c r="EC394" s="242">
        <f t="shared" si="427"/>
        <v>0</v>
      </c>
      <c r="ED394" s="242">
        <f t="shared" si="437"/>
        <v>0</v>
      </c>
      <c r="EE394" s="243">
        <f t="shared" si="475"/>
        <v>0</v>
      </c>
      <c r="EF394" s="248"/>
      <c r="EG394" s="241">
        <f t="shared" si="397"/>
        <v>6.4599999999999991E-2</v>
      </c>
      <c r="EH394" s="241">
        <f t="shared" si="476"/>
        <v>5.3833333333333329E-3</v>
      </c>
      <c r="EI394" s="237">
        <v>342</v>
      </c>
      <c r="EJ394" s="242">
        <f t="shared" si="487"/>
        <v>0</v>
      </c>
      <c r="EK394" s="242">
        <f t="shared" si="488"/>
        <v>0</v>
      </c>
      <c r="EL394" s="242">
        <f t="shared" si="428"/>
        <v>0</v>
      </c>
      <c r="EM394" s="242">
        <f t="shared" si="438"/>
        <v>0</v>
      </c>
      <c r="EN394" s="243">
        <f t="shared" si="477"/>
        <v>0</v>
      </c>
      <c r="EO394" s="248"/>
      <c r="EP394" s="241">
        <f t="shared" si="398"/>
        <v>3.4599999999999999E-2</v>
      </c>
      <c r="EQ394" s="241">
        <f t="shared" si="478"/>
        <v>2.8833333333333332E-3</v>
      </c>
      <c r="ER394" s="237">
        <v>342</v>
      </c>
      <c r="ES394" s="242">
        <f t="shared" si="489"/>
        <v>0</v>
      </c>
      <c r="ET394" s="242">
        <f t="shared" si="490"/>
        <v>0</v>
      </c>
      <c r="EU394" s="242">
        <f t="shared" si="429"/>
        <v>0</v>
      </c>
      <c r="EV394" s="242">
        <f t="shared" si="439"/>
        <v>0</v>
      </c>
      <c r="EW394" s="243">
        <f t="shared" si="479"/>
        <v>0</v>
      </c>
    </row>
    <row r="395" spans="1:153" ht="14.25" customHeight="1" thickBot="1" x14ac:dyDescent="0.25">
      <c r="A395" s="3">
        <f t="shared" si="440"/>
        <v>10407</v>
      </c>
      <c r="B395" s="237">
        <v>343</v>
      </c>
      <c r="C395" s="238">
        <f t="shared" si="441"/>
        <v>-2.9099733658974187E-10</v>
      </c>
      <c r="D395" s="238">
        <f t="shared" si="399"/>
        <v>0</v>
      </c>
      <c r="E395" s="238">
        <f t="shared" si="400"/>
        <v>6.7091052602634769E-13</v>
      </c>
      <c r="F395" s="238">
        <f t="shared" si="401"/>
        <v>-6.7091052602634769E-13</v>
      </c>
      <c r="G395" s="239">
        <f t="shared" si="442"/>
        <v>603887.43406298594</v>
      </c>
      <c r="I395" s="240">
        <f>VLOOKUP(K395,[2]תחזיות!$B$4:$H$1000,5)</f>
        <v>1.2999315500000198E-2</v>
      </c>
      <c r="J395" s="134">
        <f t="shared" si="402"/>
        <v>1.0832762916666832E-3</v>
      </c>
      <c r="K395" s="237">
        <v>343</v>
      </c>
      <c r="L395" s="242">
        <f t="shared" si="443"/>
        <v>1.2497478529901542E-11</v>
      </c>
      <c r="M395" s="242">
        <f t="shared" si="430"/>
        <v>-6.7918489847717909E-14</v>
      </c>
      <c r="N395" s="242">
        <f t="shared" si="403"/>
        <v>-8.7301153308444821E-14</v>
      </c>
      <c r="O395" s="242">
        <f t="shared" si="404"/>
        <v>1.9382663460726918E-14</v>
      </c>
      <c r="P395" s="243">
        <f t="shared" si="444"/>
        <v>46694.445430845924</v>
      </c>
      <c r="Q395" s="244"/>
      <c r="R395" s="240">
        <f>VLOOKUP(T395,[2]תחזיות!$B$4:$H$1000,7)</f>
        <v>2.2098836350000338E-2</v>
      </c>
      <c r="S395" s="134">
        <f t="shared" si="405"/>
        <v>1.8415696958333616E-3</v>
      </c>
      <c r="T395" s="237">
        <v>343</v>
      </c>
      <c r="U395" s="242">
        <f t="shared" si="445"/>
        <v>0</v>
      </c>
      <c r="V395" s="242">
        <f t="shared" si="431"/>
        <v>0</v>
      </c>
      <c r="W395" s="242">
        <f t="shared" si="406"/>
        <v>0</v>
      </c>
      <c r="X395" s="242">
        <f t="shared" si="432"/>
        <v>0</v>
      </c>
      <c r="Y395" s="243">
        <f t="shared" si="446"/>
        <v>49536.076503111522</v>
      </c>
      <c r="Z395" s="245"/>
      <c r="AA395" s="240">
        <f>VLOOKUP(AC395,[2]תחזיות!$B$4:$H$1000,6)</f>
        <v>1.1817559545454725E-2</v>
      </c>
      <c r="AB395" s="134">
        <f t="shared" si="407"/>
        <v>9.8479662878789374E-4</v>
      </c>
      <c r="AC395" s="237">
        <v>343</v>
      </c>
      <c r="AD395" s="242">
        <f t="shared" si="447"/>
        <v>0</v>
      </c>
      <c r="AE395" s="242">
        <f t="shared" si="433"/>
        <v>0</v>
      </c>
      <c r="AF395" s="242">
        <f t="shared" si="408"/>
        <v>0</v>
      </c>
      <c r="AG395" s="242">
        <f t="shared" si="434"/>
        <v>0</v>
      </c>
      <c r="AH395" s="243">
        <f t="shared" si="448"/>
        <v>46342.141217469514</v>
      </c>
      <c r="AI395" s="245"/>
      <c r="AJ395" s="241">
        <f t="shared" si="394"/>
        <v>5.2720000000000003E-2</v>
      </c>
      <c r="AK395" s="241">
        <f t="shared" si="449"/>
        <v>4.3933333333333333E-3</v>
      </c>
      <c r="AL395" s="240">
        <f>VLOOKUP(AN395,[2]תחזיות!$B$4:$H$1000,5)</f>
        <v>1.2999315500000198E-2</v>
      </c>
      <c r="AM395" s="134">
        <f t="shared" si="435"/>
        <v>1.0832762916666832E-3</v>
      </c>
      <c r="AN395" s="237">
        <v>343</v>
      </c>
      <c r="AO395" s="242">
        <f t="shared" si="450"/>
        <v>0</v>
      </c>
      <c r="AP395" s="242">
        <f t="shared" si="480"/>
        <v>0</v>
      </c>
      <c r="AQ395" s="242">
        <f t="shared" si="409"/>
        <v>0</v>
      </c>
      <c r="AR395" s="242">
        <f t="shared" si="451"/>
        <v>0</v>
      </c>
      <c r="AS395" s="243">
        <f t="shared" si="452"/>
        <v>0</v>
      </c>
      <c r="AT395" s="244"/>
      <c r="AU395" s="241">
        <f t="shared" si="395"/>
        <v>5.7620000000000005E-2</v>
      </c>
      <c r="AV395" s="241">
        <f t="shared" si="453"/>
        <v>4.8016666666666668E-3</v>
      </c>
      <c r="AW395" s="240">
        <f>VLOOKUP(AY395,[2]תחזיות!$B$4:$H$1000,7)</f>
        <v>2.2098836350000338E-2</v>
      </c>
      <c r="AX395" s="134">
        <f t="shared" si="410"/>
        <v>1.8415696958333616E-3</v>
      </c>
      <c r="AY395" s="237">
        <v>343</v>
      </c>
      <c r="AZ395" s="242">
        <f t="shared" si="454"/>
        <v>0</v>
      </c>
      <c r="BA395" s="242">
        <f t="shared" si="481"/>
        <v>0</v>
      </c>
      <c r="BB395" s="242">
        <f t="shared" si="411"/>
        <v>0</v>
      </c>
      <c r="BC395" s="242">
        <f t="shared" si="455"/>
        <v>0</v>
      </c>
      <c r="BD395" s="243">
        <f t="shared" si="456"/>
        <v>0</v>
      </c>
      <c r="BE395" s="245"/>
      <c r="BF395" s="245"/>
      <c r="BG395" s="245"/>
      <c r="BH395" s="240">
        <f>VLOOKUP(BJ395,[2]תחזיות!$B$4:$H$1000,6)</f>
        <v>1.1817559545454725E-2</v>
      </c>
      <c r="BI395" s="134">
        <f t="shared" si="412"/>
        <v>9.8479662878789374E-4</v>
      </c>
      <c r="BJ395" s="237">
        <v>343</v>
      </c>
      <c r="BK395" s="242">
        <f t="shared" si="457"/>
        <v>0</v>
      </c>
      <c r="BL395" s="242">
        <f t="shared" si="482"/>
        <v>0</v>
      </c>
      <c r="BM395" s="242">
        <f t="shared" si="413"/>
        <v>0</v>
      </c>
      <c r="BN395" s="242">
        <f t="shared" si="436"/>
        <v>0</v>
      </c>
      <c r="BO395" s="243">
        <f t="shared" si="458"/>
        <v>0</v>
      </c>
      <c r="BP395" s="245"/>
      <c r="BQ395" s="246">
        <f>VLOOKUP(BT395,[2]תחזיות!$B$4:$E$1000,2)</f>
        <v>4.466028000000008E-2</v>
      </c>
      <c r="BR395" s="134">
        <f t="shared" si="414"/>
        <v>3.3050233333333403E-3</v>
      </c>
      <c r="BS395" s="3">
        <f t="shared" si="459"/>
        <v>10407</v>
      </c>
      <c r="BT395" s="237">
        <v>343</v>
      </c>
      <c r="BU395" s="238">
        <f t="shared" si="460"/>
        <v>0</v>
      </c>
      <c r="BV395" s="238">
        <f t="shared" si="461"/>
        <v>0</v>
      </c>
      <c r="BW395" s="238">
        <f t="shared" si="415"/>
        <v>0</v>
      </c>
      <c r="BX395" s="238">
        <f t="shared" si="416"/>
        <v>0</v>
      </c>
      <c r="BY395" s="239">
        <f t="shared" si="462"/>
        <v>270766.58881793288</v>
      </c>
      <c r="CA395" s="246">
        <f>VLOOKUP(CD395,[2]תחזיות!$B$4:$E$1000,4)</f>
        <v>5.8951569600000107E-2</v>
      </c>
      <c r="CB395" s="134">
        <f t="shared" si="417"/>
        <v>4.4959641333333425E-3</v>
      </c>
      <c r="CC395" s="3">
        <f t="shared" si="463"/>
        <v>10407</v>
      </c>
      <c r="CD395" s="237">
        <v>343</v>
      </c>
      <c r="CE395" s="238">
        <f t="shared" si="464"/>
        <v>0</v>
      </c>
      <c r="CF395" s="238">
        <f t="shared" si="465"/>
        <v>0</v>
      </c>
      <c r="CG395" s="238">
        <f t="shared" si="418"/>
        <v>0</v>
      </c>
      <c r="CH395" s="238">
        <f t="shared" si="419"/>
        <v>0</v>
      </c>
      <c r="CI395" s="239">
        <f t="shared" si="466"/>
        <v>290809.78716721246</v>
      </c>
      <c r="CJ395" s="1"/>
      <c r="CK395" s="246">
        <f>VLOOKUP(CN395,[2]תחזיות!$B$4:$E$1000,3)</f>
        <v>3.8835026086956596E-2</v>
      </c>
      <c r="CL395" s="134">
        <f t="shared" si="420"/>
        <v>2.8195855072463832E-3</v>
      </c>
      <c r="CM395" s="3">
        <f t="shared" si="467"/>
        <v>10407</v>
      </c>
      <c r="CN395" s="237">
        <v>343</v>
      </c>
      <c r="CO395" s="238">
        <f t="shared" si="468"/>
        <v>0</v>
      </c>
      <c r="CP395" s="238">
        <f t="shared" si="483"/>
        <v>0</v>
      </c>
      <c r="CQ395" s="238">
        <f t="shared" si="421"/>
        <v>0</v>
      </c>
      <c r="CR395" s="238">
        <f t="shared" si="422"/>
        <v>0</v>
      </c>
      <c r="CS395" s="239">
        <f t="shared" si="469"/>
        <v>263979.45736549201</v>
      </c>
      <c r="CT395" s="1"/>
      <c r="CU395" s="237">
        <v>343</v>
      </c>
      <c r="CV395" s="238">
        <f t="shared" si="423"/>
        <v>-2.7849985805984034E-10</v>
      </c>
      <c r="CW395" s="238">
        <f t="shared" si="423"/>
        <v>-6.7918489847717909E-14</v>
      </c>
      <c r="CX395" s="238">
        <f t="shared" si="423"/>
        <v>5.8360937271790281E-13</v>
      </c>
      <c r="CY395" s="238">
        <f t="shared" si="423"/>
        <v>-6.5152786256562074E-13</v>
      </c>
      <c r="CZ395" s="238">
        <f t="shared" si="423"/>
        <v>921348.46831176477</v>
      </c>
      <c r="DB395" s="237">
        <v>343</v>
      </c>
      <c r="DC395" s="238">
        <f t="shared" si="424"/>
        <v>-2.9099733658974187E-10</v>
      </c>
      <c r="DD395" s="238">
        <f t="shared" si="424"/>
        <v>0</v>
      </c>
      <c r="DE395" s="238">
        <f t="shared" si="424"/>
        <v>6.7091052602634769E-13</v>
      </c>
      <c r="DF395" s="238">
        <f t="shared" si="424"/>
        <v>-6.7091052602634769E-13</v>
      </c>
      <c r="DG395" s="238">
        <f t="shared" si="424"/>
        <v>944233.29773330991</v>
      </c>
      <c r="DH395" s="247"/>
      <c r="DI395" s="237">
        <v>343</v>
      </c>
      <c r="DJ395" s="238">
        <f t="shared" si="425"/>
        <v>-2.9099733658974187E-10</v>
      </c>
      <c r="DK395" s="238">
        <f t="shared" si="425"/>
        <v>0</v>
      </c>
      <c r="DL395" s="238">
        <f t="shared" si="425"/>
        <v>6.7091052602634769E-13</v>
      </c>
      <c r="DM395" s="238">
        <f t="shared" si="425"/>
        <v>-6.7091052602634769E-13</v>
      </c>
      <c r="DN395" s="238">
        <f t="shared" si="425"/>
        <v>914209.03264594742</v>
      </c>
      <c r="DP395" s="3">
        <f t="shared" si="470"/>
        <v>10407</v>
      </c>
      <c r="DQ395" s="237">
        <v>343</v>
      </c>
      <c r="DR395" s="238">
        <f t="shared" si="471"/>
        <v>0</v>
      </c>
      <c r="DS395" s="238">
        <f t="shared" si="472"/>
        <v>0</v>
      </c>
      <c r="DT395" s="238">
        <f t="shared" si="426"/>
        <v>0</v>
      </c>
      <c r="DU395" s="238">
        <f t="shared" si="473"/>
        <v>0</v>
      </c>
      <c r="DV395" s="239">
        <f t="shared" si="484"/>
        <v>0</v>
      </c>
      <c r="DX395" s="241">
        <f t="shared" si="396"/>
        <v>6.0299999999999999E-2</v>
      </c>
      <c r="DY395" s="241">
        <f t="shared" si="474"/>
        <v>5.025E-3</v>
      </c>
      <c r="DZ395" s="237">
        <v>343</v>
      </c>
      <c r="EA395" s="242">
        <f t="shared" si="485"/>
        <v>0</v>
      </c>
      <c r="EB395" s="242">
        <f t="shared" si="486"/>
        <v>0</v>
      </c>
      <c r="EC395" s="242">
        <f t="shared" si="427"/>
        <v>0</v>
      </c>
      <c r="ED395" s="242">
        <f t="shared" si="437"/>
        <v>0</v>
      </c>
      <c r="EE395" s="243">
        <f t="shared" si="475"/>
        <v>0</v>
      </c>
      <c r="EF395" s="248"/>
      <c r="EG395" s="241">
        <f t="shared" si="397"/>
        <v>6.4599999999999991E-2</v>
      </c>
      <c r="EH395" s="241">
        <f t="shared" si="476"/>
        <v>5.3833333333333329E-3</v>
      </c>
      <c r="EI395" s="237">
        <v>343</v>
      </c>
      <c r="EJ395" s="242">
        <f t="shared" si="487"/>
        <v>0</v>
      </c>
      <c r="EK395" s="242">
        <f t="shared" si="488"/>
        <v>0</v>
      </c>
      <c r="EL395" s="242">
        <f t="shared" si="428"/>
        <v>0</v>
      </c>
      <c r="EM395" s="242">
        <f t="shared" si="438"/>
        <v>0</v>
      </c>
      <c r="EN395" s="243">
        <f t="shared" si="477"/>
        <v>0</v>
      </c>
      <c r="EO395" s="248"/>
      <c r="EP395" s="241">
        <f t="shared" si="398"/>
        <v>3.4599999999999999E-2</v>
      </c>
      <c r="EQ395" s="241">
        <f t="shared" si="478"/>
        <v>2.8833333333333332E-3</v>
      </c>
      <c r="ER395" s="237">
        <v>343</v>
      </c>
      <c r="ES395" s="242">
        <f t="shared" si="489"/>
        <v>0</v>
      </c>
      <c r="ET395" s="242">
        <f t="shared" si="490"/>
        <v>0</v>
      </c>
      <c r="EU395" s="242">
        <f t="shared" si="429"/>
        <v>0</v>
      </c>
      <c r="EV395" s="242">
        <f t="shared" si="439"/>
        <v>0</v>
      </c>
      <c r="EW395" s="243">
        <f t="shared" si="479"/>
        <v>0</v>
      </c>
    </row>
    <row r="396" spans="1:153" ht="14.25" customHeight="1" thickBot="1" x14ac:dyDescent="0.25">
      <c r="A396" s="3">
        <f t="shared" si="440"/>
        <v>10437</v>
      </c>
      <c r="B396" s="237">
        <v>344</v>
      </c>
      <c r="C396" s="238">
        <f t="shared" si="441"/>
        <v>-2.9166824711576823E-10</v>
      </c>
      <c r="D396" s="238">
        <f t="shared" si="399"/>
        <v>0</v>
      </c>
      <c r="E396" s="238">
        <f t="shared" si="400"/>
        <v>6.7245734751690844E-13</v>
      </c>
      <c r="F396" s="238">
        <f t="shared" si="401"/>
        <v>-6.7245734751690844E-13</v>
      </c>
      <c r="G396" s="239">
        <f t="shared" si="442"/>
        <v>603887.43406298594</v>
      </c>
      <c r="I396" s="240">
        <f>VLOOKUP(K396,[2]תחזיות!$B$4:$H$1000,5)</f>
        <v>1.2999334000000199E-2</v>
      </c>
      <c r="J396" s="134">
        <f t="shared" si="402"/>
        <v>1.0832778333333499E-3</v>
      </c>
      <c r="K396" s="237">
        <v>344</v>
      </c>
      <c r="L396" s="242">
        <f t="shared" si="443"/>
        <v>1.2598412496078193E-11</v>
      </c>
      <c r="M396" s="242">
        <f t="shared" si="430"/>
        <v>-6.7992064442243429E-14</v>
      </c>
      <c r="N396" s="242">
        <f t="shared" si="403"/>
        <v>-8.7531269007920238E-14</v>
      </c>
      <c r="O396" s="242">
        <f t="shared" si="404"/>
        <v>1.9539204565676816E-14</v>
      </c>
      <c r="P396" s="243">
        <f t="shared" si="444"/>
        <v>46694.445430845924</v>
      </c>
      <c r="Q396" s="244"/>
      <c r="R396" s="240">
        <f>VLOOKUP(T396,[2]תחזיות!$B$4:$H$1000,7)</f>
        <v>2.2098867800000338E-2</v>
      </c>
      <c r="S396" s="134">
        <f t="shared" si="405"/>
        <v>1.8415723166666949E-3</v>
      </c>
      <c r="T396" s="237">
        <v>344</v>
      </c>
      <c r="U396" s="242">
        <f t="shared" si="445"/>
        <v>0</v>
      </c>
      <c r="V396" s="242">
        <f t="shared" si="431"/>
        <v>0</v>
      </c>
      <c r="W396" s="242">
        <f t="shared" si="406"/>
        <v>0</v>
      </c>
      <c r="X396" s="242">
        <f t="shared" si="432"/>
        <v>0</v>
      </c>
      <c r="Y396" s="243">
        <f t="shared" si="446"/>
        <v>49536.076503111522</v>
      </c>
      <c r="Z396" s="245"/>
      <c r="AA396" s="240">
        <f>VLOOKUP(AC396,[2]תחזיות!$B$4:$H$1000,6)</f>
        <v>1.1817576363636544E-2</v>
      </c>
      <c r="AB396" s="134">
        <f t="shared" si="407"/>
        <v>9.8479803030304528E-4</v>
      </c>
      <c r="AC396" s="237">
        <v>344</v>
      </c>
      <c r="AD396" s="242">
        <f t="shared" si="447"/>
        <v>0</v>
      </c>
      <c r="AE396" s="242">
        <f t="shared" si="433"/>
        <v>0</v>
      </c>
      <c r="AF396" s="242">
        <f t="shared" si="408"/>
        <v>0</v>
      </c>
      <c r="AG396" s="242">
        <f t="shared" si="434"/>
        <v>0</v>
      </c>
      <c r="AH396" s="243">
        <f t="shared" si="448"/>
        <v>46342.141217469514</v>
      </c>
      <c r="AI396" s="245"/>
      <c r="AJ396" s="241">
        <f t="shared" si="394"/>
        <v>5.2720000000000003E-2</v>
      </c>
      <c r="AK396" s="241">
        <f t="shared" si="449"/>
        <v>4.3933333333333333E-3</v>
      </c>
      <c r="AL396" s="240">
        <f>VLOOKUP(AN396,[2]תחזיות!$B$4:$H$1000,5)</f>
        <v>1.2999334000000199E-2</v>
      </c>
      <c r="AM396" s="134">
        <f t="shared" si="435"/>
        <v>1.0832778333333499E-3</v>
      </c>
      <c r="AN396" s="237">
        <v>344</v>
      </c>
      <c r="AO396" s="242">
        <f t="shared" si="450"/>
        <v>0</v>
      </c>
      <c r="AP396" s="242">
        <f t="shared" si="480"/>
        <v>0</v>
      </c>
      <c r="AQ396" s="242">
        <f t="shared" si="409"/>
        <v>0</v>
      </c>
      <c r="AR396" s="242">
        <f t="shared" si="451"/>
        <v>0</v>
      </c>
      <c r="AS396" s="243">
        <f t="shared" si="452"/>
        <v>0</v>
      </c>
      <c r="AT396" s="244"/>
      <c r="AU396" s="241">
        <f t="shared" si="395"/>
        <v>5.7620000000000005E-2</v>
      </c>
      <c r="AV396" s="241">
        <f t="shared" si="453"/>
        <v>4.8016666666666668E-3</v>
      </c>
      <c r="AW396" s="240">
        <f>VLOOKUP(AY396,[2]תחזיות!$B$4:$H$1000,7)</f>
        <v>2.2098867800000338E-2</v>
      </c>
      <c r="AX396" s="134">
        <f t="shared" si="410"/>
        <v>1.8415723166666949E-3</v>
      </c>
      <c r="AY396" s="237">
        <v>344</v>
      </c>
      <c r="AZ396" s="242">
        <f t="shared" si="454"/>
        <v>0</v>
      </c>
      <c r="BA396" s="242">
        <f t="shared" si="481"/>
        <v>0</v>
      </c>
      <c r="BB396" s="242">
        <f t="shared" si="411"/>
        <v>0</v>
      </c>
      <c r="BC396" s="242">
        <f t="shared" si="455"/>
        <v>0</v>
      </c>
      <c r="BD396" s="243">
        <f t="shared" si="456"/>
        <v>0</v>
      </c>
      <c r="BE396" s="245"/>
      <c r="BF396" s="245"/>
      <c r="BG396" s="245"/>
      <c r="BH396" s="240">
        <f>VLOOKUP(BJ396,[2]תחזיות!$B$4:$H$1000,6)</f>
        <v>1.1817576363636544E-2</v>
      </c>
      <c r="BI396" s="134">
        <f t="shared" si="412"/>
        <v>9.8479803030304528E-4</v>
      </c>
      <c r="BJ396" s="237">
        <v>344</v>
      </c>
      <c r="BK396" s="242">
        <f t="shared" si="457"/>
        <v>0</v>
      </c>
      <c r="BL396" s="242">
        <f t="shared" si="482"/>
        <v>0</v>
      </c>
      <c r="BM396" s="242">
        <f t="shared" si="413"/>
        <v>0</v>
      </c>
      <c r="BN396" s="242">
        <f t="shared" si="436"/>
        <v>0</v>
      </c>
      <c r="BO396" s="243">
        <f t="shared" si="458"/>
        <v>0</v>
      </c>
      <c r="BP396" s="245"/>
      <c r="BQ396" s="246">
        <f>VLOOKUP(BT396,[2]תחזיות!$B$4:$E$1000,2)</f>
        <v>4.4688580000000082E-2</v>
      </c>
      <c r="BR396" s="134">
        <f t="shared" si="414"/>
        <v>3.3073816666666736E-3</v>
      </c>
      <c r="BS396" s="3">
        <f t="shared" si="459"/>
        <v>10437</v>
      </c>
      <c r="BT396" s="237">
        <v>344</v>
      </c>
      <c r="BU396" s="238">
        <f t="shared" si="460"/>
        <v>0</v>
      </c>
      <c r="BV396" s="238">
        <f t="shared" si="461"/>
        <v>0</v>
      </c>
      <c r="BW396" s="238">
        <f t="shared" si="415"/>
        <v>0</v>
      </c>
      <c r="BX396" s="238">
        <f t="shared" si="416"/>
        <v>0</v>
      </c>
      <c r="BY396" s="239">
        <f t="shared" si="462"/>
        <v>270766.58881793288</v>
      </c>
      <c r="CA396" s="246">
        <f>VLOOKUP(CD396,[2]תחזיות!$B$4:$E$1000,4)</f>
        <v>5.898892560000011E-2</v>
      </c>
      <c r="CB396" s="134">
        <f t="shared" si="417"/>
        <v>4.4990771333333424E-3</v>
      </c>
      <c r="CC396" s="3">
        <f t="shared" si="463"/>
        <v>10437</v>
      </c>
      <c r="CD396" s="237">
        <v>344</v>
      </c>
      <c r="CE396" s="238">
        <f t="shared" si="464"/>
        <v>0</v>
      </c>
      <c r="CF396" s="238">
        <f t="shared" si="465"/>
        <v>0</v>
      </c>
      <c r="CG396" s="238">
        <f t="shared" si="418"/>
        <v>0</v>
      </c>
      <c r="CH396" s="238">
        <f t="shared" si="419"/>
        <v>0</v>
      </c>
      <c r="CI396" s="239">
        <f t="shared" si="466"/>
        <v>290809.78716721246</v>
      </c>
      <c r="CJ396" s="1"/>
      <c r="CK396" s="246">
        <f>VLOOKUP(CN396,[2]תחזיות!$B$4:$E$1000,3)</f>
        <v>3.8859634782608767E-2</v>
      </c>
      <c r="CL396" s="134">
        <f t="shared" si="420"/>
        <v>2.8216362318840642E-3</v>
      </c>
      <c r="CM396" s="3">
        <f t="shared" si="467"/>
        <v>10437</v>
      </c>
      <c r="CN396" s="237">
        <v>344</v>
      </c>
      <c r="CO396" s="238">
        <f t="shared" si="468"/>
        <v>0</v>
      </c>
      <c r="CP396" s="238">
        <f t="shared" si="483"/>
        <v>0</v>
      </c>
      <c r="CQ396" s="238">
        <f t="shared" si="421"/>
        <v>0</v>
      </c>
      <c r="CR396" s="238">
        <f t="shared" si="422"/>
        <v>0</v>
      </c>
      <c r="CS396" s="239">
        <f t="shared" si="469"/>
        <v>263979.45736549201</v>
      </c>
      <c r="CT396" s="1"/>
      <c r="CU396" s="237">
        <v>344</v>
      </c>
      <c r="CV396" s="238">
        <f t="shared" si="423"/>
        <v>-2.7906983461969005E-10</v>
      </c>
      <c r="CW396" s="238">
        <f t="shared" si="423"/>
        <v>-6.7992064442243429E-14</v>
      </c>
      <c r="CX396" s="238">
        <f t="shared" si="423"/>
        <v>5.8492607850898818E-13</v>
      </c>
      <c r="CY396" s="238">
        <f t="shared" si="423"/>
        <v>-6.5291814295123166E-13</v>
      </c>
      <c r="CZ396" s="238">
        <f t="shared" si="423"/>
        <v>921348.46831176477</v>
      </c>
      <c r="DB396" s="237">
        <v>344</v>
      </c>
      <c r="DC396" s="238">
        <f t="shared" si="424"/>
        <v>-2.9166824711576823E-10</v>
      </c>
      <c r="DD396" s="238">
        <f t="shared" si="424"/>
        <v>0</v>
      </c>
      <c r="DE396" s="238">
        <f t="shared" si="424"/>
        <v>6.7245734751690844E-13</v>
      </c>
      <c r="DF396" s="238">
        <f t="shared" si="424"/>
        <v>-6.7245734751690844E-13</v>
      </c>
      <c r="DG396" s="238">
        <f t="shared" si="424"/>
        <v>944233.29773330991</v>
      </c>
      <c r="DH396" s="247"/>
      <c r="DI396" s="237">
        <v>344</v>
      </c>
      <c r="DJ396" s="238">
        <f t="shared" si="425"/>
        <v>-2.9166824711576823E-10</v>
      </c>
      <c r="DK396" s="238">
        <f t="shared" si="425"/>
        <v>0</v>
      </c>
      <c r="DL396" s="238">
        <f t="shared" si="425"/>
        <v>6.7245734751690844E-13</v>
      </c>
      <c r="DM396" s="238">
        <f t="shared" si="425"/>
        <v>-6.7245734751690844E-13</v>
      </c>
      <c r="DN396" s="238">
        <f t="shared" si="425"/>
        <v>914209.03264594742</v>
      </c>
      <c r="DP396" s="3">
        <f t="shared" si="470"/>
        <v>10437</v>
      </c>
      <c r="DQ396" s="237">
        <v>344</v>
      </c>
      <c r="DR396" s="238">
        <f t="shared" si="471"/>
        <v>0</v>
      </c>
      <c r="DS396" s="238">
        <f t="shared" si="472"/>
        <v>0</v>
      </c>
      <c r="DT396" s="238">
        <f t="shared" si="426"/>
        <v>0</v>
      </c>
      <c r="DU396" s="238">
        <f t="shared" si="473"/>
        <v>0</v>
      </c>
      <c r="DV396" s="239">
        <f t="shared" si="484"/>
        <v>0</v>
      </c>
      <c r="DX396" s="241">
        <f t="shared" si="396"/>
        <v>6.0299999999999999E-2</v>
      </c>
      <c r="DY396" s="241">
        <f t="shared" si="474"/>
        <v>5.025E-3</v>
      </c>
      <c r="DZ396" s="237">
        <v>344</v>
      </c>
      <c r="EA396" s="242">
        <f t="shared" si="485"/>
        <v>0</v>
      </c>
      <c r="EB396" s="242">
        <f t="shared" si="486"/>
        <v>0</v>
      </c>
      <c r="EC396" s="242">
        <f t="shared" si="427"/>
        <v>0</v>
      </c>
      <c r="ED396" s="242">
        <f t="shared" si="437"/>
        <v>0</v>
      </c>
      <c r="EE396" s="243">
        <f t="shared" si="475"/>
        <v>0</v>
      </c>
      <c r="EF396" s="248"/>
      <c r="EG396" s="241">
        <f t="shared" si="397"/>
        <v>6.4599999999999991E-2</v>
      </c>
      <c r="EH396" s="241">
        <f t="shared" si="476"/>
        <v>5.3833333333333329E-3</v>
      </c>
      <c r="EI396" s="237">
        <v>344</v>
      </c>
      <c r="EJ396" s="242">
        <f t="shared" si="487"/>
        <v>0</v>
      </c>
      <c r="EK396" s="242">
        <f t="shared" si="488"/>
        <v>0</v>
      </c>
      <c r="EL396" s="242">
        <f t="shared" si="428"/>
        <v>0</v>
      </c>
      <c r="EM396" s="242">
        <f t="shared" si="438"/>
        <v>0</v>
      </c>
      <c r="EN396" s="243">
        <f t="shared" si="477"/>
        <v>0</v>
      </c>
      <c r="EO396" s="248"/>
      <c r="EP396" s="241">
        <f t="shared" si="398"/>
        <v>3.4599999999999999E-2</v>
      </c>
      <c r="EQ396" s="241">
        <f t="shared" si="478"/>
        <v>2.8833333333333332E-3</v>
      </c>
      <c r="ER396" s="237">
        <v>344</v>
      </c>
      <c r="ES396" s="242">
        <f t="shared" si="489"/>
        <v>0</v>
      </c>
      <c r="ET396" s="242">
        <f t="shared" si="490"/>
        <v>0</v>
      </c>
      <c r="EU396" s="242">
        <f t="shared" si="429"/>
        <v>0</v>
      </c>
      <c r="EV396" s="242">
        <f t="shared" si="439"/>
        <v>0</v>
      </c>
      <c r="EW396" s="243">
        <f t="shared" si="479"/>
        <v>0</v>
      </c>
    </row>
    <row r="397" spans="1:153" ht="14.25" customHeight="1" thickBot="1" x14ac:dyDescent="0.25">
      <c r="A397" s="3">
        <f t="shared" si="440"/>
        <v>10468</v>
      </c>
      <c r="B397" s="237">
        <v>345</v>
      </c>
      <c r="C397" s="238">
        <f t="shared" si="441"/>
        <v>-2.9234070446328513E-10</v>
      </c>
      <c r="D397" s="238">
        <f t="shared" si="399"/>
        <v>0</v>
      </c>
      <c r="E397" s="238">
        <f t="shared" si="400"/>
        <v>6.7400773529035015E-13</v>
      </c>
      <c r="F397" s="238">
        <f t="shared" si="401"/>
        <v>-6.7400773529035015E-13</v>
      </c>
      <c r="G397" s="239">
        <f t="shared" si="442"/>
        <v>603887.43406298594</v>
      </c>
      <c r="I397" s="240">
        <f>VLOOKUP(K397,[2]תחזיות!$B$4:$H$1000,5)</f>
        <v>1.29993525000002E-2</v>
      </c>
      <c r="J397" s="134">
        <f t="shared" si="402"/>
        <v>1.0832793750000166E-3</v>
      </c>
      <c r="K397" s="237">
        <v>345</v>
      </c>
      <c r="L397" s="242">
        <f t="shared" si="443"/>
        <v>1.2699686186319241E-11</v>
      </c>
      <c r="M397" s="242">
        <f t="shared" si="430"/>
        <v>-6.8065718843317382E-14</v>
      </c>
      <c r="N397" s="242">
        <f t="shared" si="403"/>
        <v>-8.7761991400803235E-14</v>
      </c>
      <c r="O397" s="242">
        <f t="shared" si="404"/>
        <v>1.9696272557485846E-14</v>
      </c>
      <c r="P397" s="243">
        <f t="shared" si="444"/>
        <v>46694.445430845924</v>
      </c>
      <c r="Q397" s="244"/>
      <c r="R397" s="240">
        <f>VLOOKUP(T397,[2]תחזיות!$B$4:$H$1000,7)</f>
        <v>2.2098899250000338E-2</v>
      </c>
      <c r="S397" s="134">
        <f t="shared" si="405"/>
        <v>1.8415749375000282E-3</v>
      </c>
      <c r="T397" s="237">
        <v>345</v>
      </c>
      <c r="U397" s="242">
        <f t="shared" si="445"/>
        <v>0</v>
      </c>
      <c r="V397" s="242">
        <f t="shared" si="431"/>
        <v>0</v>
      </c>
      <c r="W397" s="242">
        <f t="shared" si="406"/>
        <v>0</v>
      </c>
      <c r="X397" s="242">
        <f t="shared" si="432"/>
        <v>0</v>
      </c>
      <c r="Y397" s="243">
        <f t="shared" si="446"/>
        <v>49536.076503111522</v>
      </c>
      <c r="Z397" s="245"/>
      <c r="AA397" s="240">
        <f>VLOOKUP(AC397,[2]תחזיות!$B$4:$H$1000,6)</f>
        <v>1.1817593181818362E-2</v>
      </c>
      <c r="AB397" s="134">
        <f t="shared" si="407"/>
        <v>9.8479943181819683E-4</v>
      </c>
      <c r="AC397" s="237">
        <v>345</v>
      </c>
      <c r="AD397" s="242">
        <f t="shared" si="447"/>
        <v>0</v>
      </c>
      <c r="AE397" s="242">
        <f t="shared" si="433"/>
        <v>0</v>
      </c>
      <c r="AF397" s="242">
        <f t="shared" si="408"/>
        <v>0</v>
      </c>
      <c r="AG397" s="242">
        <f t="shared" si="434"/>
        <v>0</v>
      </c>
      <c r="AH397" s="243">
        <f t="shared" si="448"/>
        <v>46342.141217469514</v>
      </c>
      <c r="AI397" s="245"/>
      <c r="AJ397" s="241">
        <f t="shared" si="394"/>
        <v>5.2720000000000003E-2</v>
      </c>
      <c r="AK397" s="241">
        <f t="shared" si="449"/>
        <v>4.3933333333333333E-3</v>
      </c>
      <c r="AL397" s="240">
        <f>VLOOKUP(AN397,[2]תחזיות!$B$4:$H$1000,5)</f>
        <v>1.29993525000002E-2</v>
      </c>
      <c r="AM397" s="134">
        <f t="shared" si="435"/>
        <v>1.0832793750000166E-3</v>
      </c>
      <c r="AN397" s="237">
        <v>345</v>
      </c>
      <c r="AO397" s="242">
        <f t="shared" si="450"/>
        <v>0</v>
      </c>
      <c r="AP397" s="242">
        <f t="shared" si="480"/>
        <v>0</v>
      </c>
      <c r="AQ397" s="242">
        <f t="shared" si="409"/>
        <v>0</v>
      </c>
      <c r="AR397" s="242">
        <f t="shared" si="451"/>
        <v>0</v>
      </c>
      <c r="AS397" s="243">
        <f t="shared" si="452"/>
        <v>0</v>
      </c>
      <c r="AT397" s="244"/>
      <c r="AU397" s="241">
        <f t="shared" si="395"/>
        <v>5.7620000000000005E-2</v>
      </c>
      <c r="AV397" s="241">
        <f t="shared" si="453"/>
        <v>4.8016666666666668E-3</v>
      </c>
      <c r="AW397" s="240">
        <f>VLOOKUP(AY397,[2]תחזיות!$B$4:$H$1000,7)</f>
        <v>2.2098899250000338E-2</v>
      </c>
      <c r="AX397" s="134">
        <f t="shared" si="410"/>
        <v>1.8415749375000282E-3</v>
      </c>
      <c r="AY397" s="237">
        <v>345</v>
      </c>
      <c r="AZ397" s="242">
        <f t="shared" si="454"/>
        <v>0</v>
      </c>
      <c r="BA397" s="242">
        <f t="shared" si="481"/>
        <v>0</v>
      </c>
      <c r="BB397" s="242">
        <f t="shared" si="411"/>
        <v>0</v>
      </c>
      <c r="BC397" s="242">
        <f t="shared" si="455"/>
        <v>0</v>
      </c>
      <c r="BD397" s="243">
        <f t="shared" si="456"/>
        <v>0</v>
      </c>
      <c r="BE397" s="245"/>
      <c r="BF397" s="245"/>
      <c r="BG397" s="245"/>
      <c r="BH397" s="240">
        <f>VLOOKUP(BJ397,[2]תחזיות!$B$4:$H$1000,6)</f>
        <v>1.1817593181818362E-2</v>
      </c>
      <c r="BI397" s="134">
        <f t="shared" si="412"/>
        <v>9.8479943181819683E-4</v>
      </c>
      <c r="BJ397" s="237">
        <v>345</v>
      </c>
      <c r="BK397" s="242">
        <f t="shared" si="457"/>
        <v>0</v>
      </c>
      <c r="BL397" s="242">
        <f t="shared" si="482"/>
        <v>0</v>
      </c>
      <c r="BM397" s="242">
        <f t="shared" si="413"/>
        <v>0</v>
      </c>
      <c r="BN397" s="242">
        <f t="shared" si="436"/>
        <v>0</v>
      </c>
      <c r="BO397" s="243">
        <f t="shared" si="458"/>
        <v>0</v>
      </c>
      <c r="BP397" s="245"/>
      <c r="BQ397" s="246">
        <f>VLOOKUP(BT397,[2]תחזיות!$B$4:$E$1000,2)</f>
        <v>4.4716880000000084E-2</v>
      </c>
      <c r="BR397" s="134">
        <f t="shared" si="414"/>
        <v>3.3097400000000072E-3</v>
      </c>
      <c r="BS397" s="3">
        <f t="shared" si="459"/>
        <v>10468</v>
      </c>
      <c r="BT397" s="237">
        <v>345</v>
      </c>
      <c r="BU397" s="238">
        <f t="shared" si="460"/>
        <v>0</v>
      </c>
      <c r="BV397" s="238">
        <f t="shared" si="461"/>
        <v>0</v>
      </c>
      <c r="BW397" s="238">
        <f t="shared" si="415"/>
        <v>0</v>
      </c>
      <c r="BX397" s="238">
        <f t="shared" si="416"/>
        <v>0</v>
      </c>
      <c r="BY397" s="239">
        <f t="shared" si="462"/>
        <v>270766.58881793288</v>
      </c>
      <c r="CA397" s="246">
        <f>VLOOKUP(CD397,[2]תחזיות!$B$4:$E$1000,4)</f>
        <v>5.9026281600000112E-2</v>
      </c>
      <c r="CB397" s="134">
        <f t="shared" si="417"/>
        <v>4.5021901333333432E-3</v>
      </c>
      <c r="CC397" s="3">
        <f t="shared" si="463"/>
        <v>10468</v>
      </c>
      <c r="CD397" s="237">
        <v>345</v>
      </c>
      <c r="CE397" s="238">
        <f t="shared" si="464"/>
        <v>0</v>
      </c>
      <c r="CF397" s="238">
        <f t="shared" si="465"/>
        <v>0</v>
      </c>
      <c r="CG397" s="238">
        <f t="shared" si="418"/>
        <v>0</v>
      </c>
      <c r="CH397" s="238">
        <f t="shared" si="419"/>
        <v>0</v>
      </c>
      <c r="CI397" s="239">
        <f t="shared" si="466"/>
        <v>290809.78716721246</v>
      </c>
      <c r="CJ397" s="1"/>
      <c r="CK397" s="246">
        <f>VLOOKUP(CN397,[2]תחזיות!$B$4:$E$1000,3)</f>
        <v>3.8884243478260944E-2</v>
      </c>
      <c r="CL397" s="134">
        <f t="shared" si="420"/>
        <v>2.8236869565217457E-3</v>
      </c>
      <c r="CM397" s="3">
        <f t="shared" si="467"/>
        <v>10468</v>
      </c>
      <c r="CN397" s="237">
        <v>345</v>
      </c>
      <c r="CO397" s="238">
        <f t="shared" si="468"/>
        <v>0</v>
      </c>
      <c r="CP397" s="238">
        <f t="shared" si="483"/>
        <v>0</v>
      </c>
      <c r="CQ397" s="238">
        <f t="shared" si="421"/>
        <v>0</v>
      </c>
      <c r="CR397" s="238">
        <f t="shared" si="422"/>
        <v>0</v>
      </c>
      <c r="CS397" s="239">
        <f t="shared" si="469"/>
        <v>263979.45736549201</v>
      </c>
      <c r="CT397" s="1"/>
      <c r="CU397" s="237">
        <v>345</v>
      </c>
      <c r="CV397" s="238">
        <f t="shared" si="423"/>
        <v>-2.796410182769659E-10</v>
      </c>
      <c r="CW397" s="238">
        <f t="shared" si="423"/>
        <v>-6.8065718843317382E-14</v>
      </c>
      <c r="CX397" s="238">
        <f t="shared" si="423"/>
        <v>5.8624574388954696E-13</v>
      </c>
      <c r="CY397" s="238">
        <f t="shared" si="423"/>
        <v>-6.5431146273286427E-13</v>
      </c>
      <c r="CZ397" s="238">
        <f t="shared" si="423"/>
        <v>921348.46831176477</v>
      </c>
      <c r="DB397" s="237">
        <v>345</v>
      </c>
      <c r="DC397" s="238">
        <f t="shared" si="424"/>
        <v>-2.9234070446328513E-10</v>
      </c>
      <c r="DD397" s="238">
        <f t="shared" si="424"/>
        <v>0</v>
      </c>
      <c r="DE397" s="238">
        <f t="shared" si="424"/>
        <v>6.7400773529035015E-13</v>
      </c>
      <c r="DF397" s="238">
        <f t="shared" si="424"/>
        <v>-6.7400773529035015E-13</v>
      </c>
      <c r="DG397" s="238">
        <f t="shared" si="424"/>
        <v>944233.29773330991</v>
      </c>
      <c r="DH397" s="247"/>
      <c r="DI397" s="237">
        <v>345</v>
      </c>
      <c r="DJ397" s="238">
        <f t="shared" si="425"/>
        <v>-2.9234070446328513E-10</v>
      </c>
      <c r="DK397" s="238">
        <f t="shared" si="425"/>
        <v>0</v>
      </c>
      <c r="DL397" s="238">
        <f t="shared" si="425"/>
        <v>6.7400773529035015E-13</v>
      </c>
      <c r="DM397" s="238">
        <f t="shared" si="425"/>
        <v>-6.7400773529035015E-13</v>
      </c>
      <c r="DN397" s="238">
        <f t="shared" si="425"/>
        <v>914209.03264594742</v>
      </c>
      <c r="DP397" s="3">
        <f t="shared" si="470"/>
        <v>10468</v>
      </c>
      <c r="DQ397" s="237">
        <v>345</v>
      </c>
      <c r="DR397" s="238">
        <f t="shared" si="471"/>
        <v>0</v>
      </c>
      <c r="DS397" s="238">
        <f t="shared" si="472"/>
        <v>0</v>
      </c>
      <c r="DT397" s="238">
        <f t="shared" si="426"/>
        <v>0</v>
      </c>
      <c r="DU397" s="238">
        <f t="shared" si="473"/>
        <v>0</v>
      </c>
      <c r="DV397" s="239">
        <f t="shared" si="484"/>
        <v>0</v>
      </c>
      <c r="DX397" s="241">
        <f t="shared" si="396"/>
        <v>6.0299999999999999E-2</v>
      </c>
      <c r="DY397" s="241">
        <f t="shared" si="474"/>
        <v>5.025E-3</v>
      </c>
      <c r="DZ397" s="237">
        <v>345</v>
      </c>
      <c r="EA397" s="242">
        <f t="shared" si="485"/>
        <v>0</v>
      </c>
      <c r="EB397" s="242">
        <f t="shared" si="486"/>
        <v>0</v>
      </c>
      <c r="EC397" s="242">
        <f t="shared" si="427"/>
        <v>0</v>
      </c>
      <c r="ED397" s="242">
        <f t="shared" si="437"/>
        <v>0</v>
      </c>
      <c r="EE397" s="243">
        <f t="shared" si="475"/>
        <v>0</v>
      </c>
      <c r="EF397" s="248"/>
      <c r="EG397" s="241">
        <f t="shared" si="397"/>
        <v>6.4599999999999991E-2</v>
      </c>
      <c r="EH397" s="241">
        <f t="shared" si="476"/>
        <v>5.3833333333333329E-3</v>
      </c>
      <c r="EI397" s="237">
        <v>345</v>
      </c>
      <c r="EJ397" s="242">
        <f t="shared" si="487"/>
        <v>0</v>
      </c>
      <c r="EK397" s="242">
        <f t="shared" si="488"/>
        <v>0</v>
      </c>
      <c r="EL397" s="242">
        <f t="shared" si="428"/>
        <v>0</v>
      </c>
      <c r="EM397" s="242">
        <f t="shared" si="438"/>
        <v>0</v>
      </c>
      <c r="EN397" s="243">
        <f t="shared" si="477"/>
        <v>0</v>
      </c>
      <c r="EO397" s="248"/>
      <c r="EP397" s="241">
        <f t="shared" si="398"/>
        <v>3.4599999999999999E-2</v>
      </c>
      <c r="EQ397" s="241">
        <f t="shared" si="478"/>
        <v>2.8833333333333332E-3</v>
      </c>
      <c r="ER397" s="237">
        <v>345</v>
      </c>
      <c r="ES397" s="242">
        <f t="shared" si="489"/>
        <v>0</v>
      </c>
      <c r="ET397" s="242">
        <f t="shared" si="490"/>
        <v>0</v>
      </c>
      <c r="EU397" s="242">
        <f t="shared" si="429"/>
        <v>0</v>
      </c>
      <c r="EV397" s="242">
        <f t="shared" si="439"/>
        <v>0</v>
      </c>
      <c r="EW397" s="243">
        <f t="shared" si="479"/>
        <v>0</v>
      </c>
    </row>
    <row r="398" spans="1:153" ht="14.25" customHeight="1" thickBot="1" x14ac:dyDescent="0.25">
      <c r="A398" s="3">
        <f t="shared" si="440"/>
        <v>10499</v>
      </c>
      <c r="B398" s="237">
        <v>346</v>
      </c>
      <c r="C398" s="238">
        <f t="shared" si="441"/>
        <v>-2.930147121985755E-10</v>
      </c>
      <c r="D398" s="238">
        <f t="shared" si="399"/>
        <v>0</v>
      </c>
      <c r="E398" s="238">
        <f t="shared" si="400"/>
        <v>6.7556169756893625E-13</v>
      </c>
      <c r="F398" s="238">
        <f t="shared" si="401"/>
        <v>-6.7556169756893625E-13</v>
      </c>
      <c r="G398" s="239">
        <f t="shared" si="442"/>
        <v>603887.43406298594</v>
      </c>
      <c r="I398" s="240">
        <f>VLOOKUP(K398,[2]תחזיות!$B$4:$H$1000,5)</f>
        <v>1.29993710000002E-2</v>
      </c>
      <c r="J398" s="134">
        <f t="shared" si="402"/>
        <v>1.0832809166666834E-3</v>
      </c>
      <c r="K398" s="237">
        <v>346</v>
      </c>
      <c r="L398" s="242">
        <f t="shared" si="443"/>
        <v>1.2801300576303833E-11</v>
      </c>
      <c r="M398" s="242">
        <f t="shared" si="430"/>
        <v>-6.8139453137619541E-14</v>
      </c>
      <c r="N398" s="242">
        <f t="shared" si="403"/>
        <v>-8.7993322086979634E-14</v>
      </c>
      <c r="O398" s="242">
        <f t="shared" si="404"/>
        <v>1.9853868949360099E-14</v>
      </c>
      <c r="P398" s="243">
        <f t="shared" si="444"/>
        <v>46694.445430845924</v>
      </c>
      <c r="Q398" s="244"/>
      <c r="R398" s="240">
        <f>VLOOKUP(T398,[2]תחזיות!$B$4:$H$1000,7)</f>
        <v>2.2098930700000342E-2</v>
      </c>
      <c r="S398" s="134">
        <f t="shared" si="405"/>
        <v>1.8415775583333618E-3</v>
      </c>
      <c r="T398" s="237">
        <v>346</v>
      </c>
      <c r="U398" s="242">
        <f t="shared" si="445"/>
        <v>0</v>
      </c>
      <c r="V398" s="242">
        <f t="shared" si="431"/>
        <v>0</v>
      </c>
      <c r="W398" s="242">
        <f t="shared" si="406"/>
        <v>0</v>
      </c>
      <c r="X398" s="242">
        <f t="shared" si="432"/>
        <v>0</v>
      </c>
      <c r="Y398" s="243">
        <f t="shared" si="446"/>
        <v>49536.076503111522</v>
      </c>
      <c r="Z398" s="245"/>
      <c r="AA398" s="240">
        <f>VLOOKUP(AC398,[2]תחזיות!$B$4:$H$1000,6)</f>
        <v>1.1817610000000181E-2</v>
      </c>
      <c r="AB398" s="134">
        <f t="shared" si="407"/>
        <v>9.8480083333334838E-4</v>
      </c>
      <c r="AC398" s="237">
        <v>346</v>
      </c>
      <c r="AD398" s="242">
        <f t="shared" si="447"/>
        <v>0</v>
      </c>
      <c r="AE398" s="242">
        <f t="shared" si="433"/>
        <v>0</v>
      </c>
      <c r="AF398" s="242">
        <f t="shared" si="408"/>
        <v>0</v>
      </c>
      <c r="AG398" s="242">
        <f t="shared" si="434"/>
        <v>0</v>
      </c>
      <c r="AH398" s="243">
        <f t="shared" si="448"/>
        <v>46342.141217469514</v>
      </c>
      <c r="AI398" s="245"/>
      <c r="AJ398" s="241">
        <f t="shared" si="394"/>
        <v>5.2720000000000003E-2</v>
      </c>
      <c r="AK398" s="241">
        <f t="shared" si="449"/>
        <v>4.3933333333333333E-3</v>
      </c>
      <c r="AL398" s="240">
        <f>VLOOKUP(AN398,[2]תחזיות!$B$4:$H$1000,5)</f>
        <v>1.29993710000002E-2</v>
      </c>
      <c r="AM398" s="134">
        <f t="shared" si="435"/>
        <v>1.0832809166666834E-3</v>
      </c>
      <c r="AN398" s="237">
        <v>346</v>
      </c>
      <c r="AO398" s="242">
        <f t="shared" si="450"/>
        <v>0</v>
      </c>
      <c r="AP398" s="242">
        <f t="shared" si="480"/>
        <v>0</v>
      </c>
      <c r="AQ398" s="242">
        <f t="shared" si="409"/>
        <v>0</v>
      </c>
      <c r="AR398" s="242">
        <f t="shared" si="451"/>
        <v>0</v>
      </c>
      <c r="AS398" s="243">
        <f t="shared" si="452"/>
        <v>0</v>
      </c>
      <c r="AT398" s="244"/>
      <c r="AU398" s="241">
        <f t="shared" si="395"/>
        <v>5.7620000000000005E-2</v>
      </c>
      <c r="AV398" s="241">
        <f t="shared" si="453"/>
        <v>4.8016666666666668E-3</v>
      </c>
      <c r="AW398" s="240">
        <f>VLOOKUP(AY398,[2]תחזיות!$B$4:$H$1000,7)</f>
        <v>2.2098930700000342E-2</v>
      </c>
      <c r="AX398" s="134">
        <f t="shared" si="410"/>
        <v>1.8415775583333618E-3</v>
      </c>
      <c r="AY398" s="237">
        <v>346</v>
      </c>
      <c r="AZ398" s="242">
        <f t="shared" si="454"/>
        <v>0</v>
      </c>
      <c r="BA398" s="242">
        <f t="shared" si="481"/>
        <v>0</v>
      </c>
      <c r="BB398" s="242">
        <f t="shared" si="411"/>
        <v>0</v>
      </c>
      <c r="BC398" s="242">
        <f t="shared" si="455"/>
        <v>0</v>
      </c>
      <c r="BD398" s="243">
        <f t="shared" si="456"/>
        <v>0</v>
      </c>
      <c r="BE398" s="245"/>
      <c r="BF398" s="245"/>
      <c r="BG398" s="245"/>
      <c r="BH398" s="240">
        <f>VLOOKUP(BJ398,[2]תחזיות!$B$4:$H$1000,6)</f>
        <v>1.1817610000000181E-2</v>
      </c>
      <c r="BI398" s="134">
        <f t="shared" si="412"/>
        <v>9.8480083333334838E-4</v>
      </c>
      <c r="BJ398" s="237">
        <v>346</v>
      </c>
      <c r="BK398" s="242">
        <f t="shared" si="457"/>
        <v>0</v>
      </c>
      <c r="BL398" s="242">
        <f t="shared" si="482"/>
        <v>0</v>
      </c>
      <c r="BM398" s="242">
        <f t="shared" si="413"/>
        <v>0</v>
      </c>
      <c r="BN398" s="242">
        <f t="shared" si="436"/>
        <v>0</v>
      </c>
      <c r="BO398" s="243">
        <f t="shared" si="458"/>
        <v>0</v>
      </c>
      <c r="BP398" s="245"/>
      <c r="BQ398" s="246">
        <f>VLOOKUP(BT398,[2]תחזיות!$B$4:$E$1000,2)</f>
        <v>4.4745180000000086E-2</v>
      </c>
      <c r="BR398" s="134">
        <f t="shared" si="414"/>
        <v>3.3120983333333408E-3</v>
      </c>
      <c r="BS398" s="3">
        <f t="shared" si="459"/>
        <v>10499</v>
      </c>
      <c r="BT398" s="237">
        <v>346</v>
      </c>
      <c r="BU398" s="238">
        <f t="shared" si="460"/>
        <v>0</v>
      </c>
      <c r="BV398" s="238">
        <f t="shared" si="461"/>
        <v>0</v>
      </c>
      <c r="BW398" s="238">
        <f t="shared" si="415"/>
        <v>0</v>
      </c>
      <c r="BX398" s="238">
        <f t="shared" si="416"/>
        <v>0</v>
      </c>
      <c r="BY398" s="239">
        <f t="shared" si="462"/>
        <v>270766.58881793288</v>
      </c>
      <c r="CA398" s="246">
        <f>VLOOKUP(CD398,[2]תחזיות!$B$4:$E$1000,4)</f>
        <v>5.9063637600000114E-2</v>
      </c>
      <c r="CB398" s="134">
        <f t="shared" si="417"/>
        <v>4.5053031333333431E-3</v>
      </c>
      <c r="CC398" s="3">
        <f t="shared" si="463"/>
        <v>10499</v>
      </c>
      <c r="CD398" s="237">
        <v>346</v>
      </c>
      <c r="CE398" s="238">
        <f t="shared" si="464"/>
        <v>0</v>
      </c>
      <c r="CF398" s="238">
        <f t="shared" si="465"/>
        <v>0</v>
      </c>
      <c r="CG398" s="238">
        <f t="shared" si="418"/>
        <v>0</v>
      </c>
      <c r="CH398" s="238">
        <f t="shared" si="419"/>
        <v>0</v>
      </c>
      <c r="CI398" s="239">
        <f t="shared" si="466"/>
        <v>290809.78716721246</v>
      </c>
      <c r="CJ398" s="1"/>
      <c r="CK398" s="246">
        <f>VLOOKUP(CN398,[2]תחזיות!$B$4:$E$1000,3)</f>
        <v>3.8908852173913121E-2</v>
      </c>
      <c r="CL398" s="134">
        <f t="shared" si="420"/>
        <v>2.8257376811594271E-3</v>
      </c>
      <c r="CM398" s="3">
        <f t="shared" si="467"/>
        <v>10499</v>
      </c>
      <c r="CN398" s="237">
        <v>346</v>
      </c>
      <c r="CO398" s="238">
        <f t="shared" si="468"/>
        <v>0</v>
      </c>
      <c r="CP398" s="238">
        <f t="shared" si="483"/>
        <v>0</v>
      </c>
      <c r="CQ398" s="238">
        <f t="shared" si="421"/>
        <v>0</v>
      </c>
      <c r="CR398" s="238">
        <f t="shared" si="422"/>
        <v>0</v>
      </c>
      <c r="CS398" s="239">
        <f t="shared" si="469"/>
        <v>263979.45736549201</v>
      </c>
      <c r="CT398" s="1"/>
      <c r="CU398" s="237">
        <v>346</v>
      </c>
      <c r="CV398" s="238">
        <f t="shared" si="423"/>
        <v>-2.8021341162227168E-10</v>
      </c>
      <c r="CW398" s="238">
        <f t="shared" si="423"/>
        <v>-6.8139453137619541E-14</v>
      </c>
      <c r="CX398" s="238">
        <f t="shared" si="423"/>
        <v>5.8756837548195666E-13</v>
      </c>
      <c r="CY398" s="238">
        <f t="shared" si="423"/>
        <v>-6.5570782861957615E-13</v>
      </c>
      <c r="CZ398" s="238">
        <f t="shared" si="423"/>
        <v>921348.46831176477</v>
      </c>
      <c r="DB398" s="237">
        <v>346</v>
      </c>
      <c r="DC398" s="238">
        <f t="shared" si="424"/>
        <v>-2.930147121985755E-10</v>
      </c>
      <c r="DD398" s="238">
        <f t="shared" si="424"/>
        <v>0</v>
      </c>
      <c r="DE398" s="238">
        <f t="shared" si="424"/>
        <v>6.7556169756893625E-13</v>
      </c>
      <c r="DF398" s="238">
        <f t="shared" si="424"/>
        <v>-6.7556169756893625E-13</v>
      </c>
      <c r="DG398" s="238">
        <f t="shared" si="424"/>
        <v>944233.29773330991</v>
      </c>
      <c r="DH398" s="247"/>
      <c r="DI398" s="237">
        <v>346</v>
      </c>
      <c r="DJ398" s="238">
        <f t="shared" si="425"/>
        <v>-2.930147121985755E-10</v>
      </c>
      <c r="DK398" s="238">
        <f t="shared" si="425"/>
        <v>0</v>
      </c>
      <c r="DL398" s="238">
        <f t="shared" si="425"/>
        <v>6.7556169756893625E-13</v>
      </c>
      <c r="DM398" s="238">
        <f t="shared" si="425"/>
        <v>-6.7556169756893625E-13</v>
      </c>
      <c r="DN398" s="238">
        <f t="shared" si="425"/>
        <v>914209.03264594742</v>
      </c>
      <c r="DP398" s="3">
        <f t="shared" si="470"/>
        <v>10499</v>
      </c>
      <c r="DQ398" s="237">
        <v>346</v>
      </c>
      <c r="DR398" s="238">
        <f t="shared" si="471"/>
        <v>0</v>
      </c>
      <c r="DS398" s="238">
        <f t="shared" si="472"/>
        <v>0</v>
      </c>
      <c r="DT398" s="238">
        <f t="shared" si="426"/>
        <v>0</v>
      </c>
      <c r="DU398" s="238">
        <f t="shared" si="473"/>
        <v>0</v>
      </c>
      <c r="DV398" s="239">
        <f t="shared" si="484"/>
        <v>0</v>
      </c>
      <c r="DX398" s="241">
        <f t="shared" si="396"/>
        <v>6.0299999999999999E-2</v>
      </c>
      <c r="DY398" s="241">
        <f t="shared" si="474"/>
        <v>5.025E-3</v>
      </c>
      <c r="DZ398" s="237">
        <v>346</v>
      </c>
      <c r="EA398" s="242">
        <f t="shared" si="485"/>
        <v>0</v>
      </c>
      <c r="EB398" s="242">
        <f t="shared" si="486"/>
        <v>0</v>
      </c>
      <c r="EC398" s="242">
        <f t="shared" si="427"/>
        <v>0</v>
      </c>
      <c r="ED398" s="242">
        <f t="shared" si="437"/>
        <v>0</v>
      </c>
      <c r="EE398" s="243">
        <f t="shared" si="475"/>
        <v>0</v>
      </c>
      <c r="EF398" s="248"/>
      <c r="EG398" s="241">
        <f t="shared" si="397"/>
        <v>6.4599999999999991E-2</v>
      </c>
      <c r="EH398" s="241">
        <f t="shared" si="476"/>
        <v>5.3833333333333329E-3</v>
      </c>
      <c r="EI398" s="237">
        <v>346</v>
      </c>
      <c r="EJ398" s="242">
        <f t="shared" si="487"/>
        <v>0</v>
      </c>
      <c r="EK398" s="242">
        <f t="shared" si="488"/>
        <v>0</v>
      </c>
      <c r="EL398" s="242">
        <f t="shared" si="428"/>
        <v>0</v>
      </c>
      <c r="EM398" s="242">
        <f t="shared" si="438"/>
        <v>0</v>
      </c>
      <c r="EN398" s="243">
        <f t="shared" si="477"/>
        <v>0</v>
      </c>
      <c r="EO398" s="248"/>
      <c r="EP398" s="241">
        <f t="shared" si="398"/>
        <v>3.4599999999999999E-2</v>
      </c>
      <c r="EQ398" s="241">
        <f t="shared" si="478"/>
        <v>2.8833333333333332E-3</v>
      </c>
      <c r="ER398" s="237">
        <v>346</v>
      </c>
      <c r="ES398" s="242">
        <f t="shared" si="489"/>
        <v>0</v>
      </c>
      <c r="ET398" s="242">
        <f t="shared" si="490"/>
        <v>0</v>
      </c>
      <c r="EU398" s="242">
        <f t="shared" si="429"/>
        <v>0</v>
      </c>
      <c r="EV398" s="242">
        <f t="shared" si="439"/>
        <v>0</v>
      </c>
      <c r="EW398" s="243">
        <f t="shared" si="479"/>
        <v>0</v>
      </c>
    </row>
    <row r="399" spans="1:153" ht="14.25" customHeight="1" thickBot="1" x14ac:dyDescent="0.25">
      <c r="A399" s="3">
        <f t="shared" si="440"/>
        <v>10529</v>
      </c>
      <c r="B399" s="237">
        <v>347</v>
      </c>
      <c r="C399" s="238">
        <f t="shared" si="441"/>
        <v>-2.9369027389614441E-10</v>
      </c>
      <c r="D399" s="238">
        <f t="shared" si="399"/>
        <v>0</v>
      </c>
      <c r="E399" s="238">
        <f t="shared" si="400"/>
        <v>6.7711924259388687E-13</v>
      </c>
      <c r="F399" s="238">
        <f t="shared" si="401"/>
        <v>-6.7711924259388687E-13</v>
      </c>
      <c r="G399" s="239">
        <f t="shared" si="442"/>
        <v>603887.43406298594</v>
      </c>
      <c r="I399" s="240">
        <f>VLOOKUP(K399,[2]תחזיות!$B$4:$H$1000,5)</f>
        <v>1.2999389500000201E-2</v>
      </c>
      <c r="J399" s="134">
        <f t="shared" si="402"/>
        <v>1.0832824583333501E-3</v>
      </c>
      <c r="K399" s="237">
        <v>347</v>
      </c>
      <c r="L399" s="242">
        <f t="shared" si="443"/>
        <v>1.2903256644371241E-11</v>
      </c>
      <c r="M399" s="242">
        <f t="shared" si="430"/>
        <v>-6.821326741192396E-14</v>
      </c>
      <c r="N399" s="242">
        <f t="shared" si="403"/>
        <v>-8.8225262670555272E-14</v>
      </c>
      <c r="O399" s="242">
        <f t="shared" si="404"/>
        <v>2.0011995258631309E-14</v>
      </c>
      <c r="P399" s="243">
        <f t="shared" si="444"/>
        <v>46694.445430845924</v>
      </c>
      <c r="Q399" s="244"/>
      <c r="R399" s="240">
        <f>VLOOKUP(T399,[2]תחזיות!$B$4:$H$1000,7)</f>
        <v>2.2098962150000342E-2</v>
      </c>
      <c r="S399" s="134">
        <f t="shared" si="405"/>
        <v>1.8415801791666951E-3</v>
      </c>
      <c r="T399" s="237">
        <v>347</v>
      </c>
      <c r="U399" s="242">
        <f t="shared" si="445"/>
        <v>0</v>
      </c>
      <c r="V399" s="242">
        <f t="shared" si="431"/>
        <v>0</v>
      </c>
      <c r="W399" s="242">
        <f t="shared" si="406"/>
        <v>0</v>
      </c>
      <c r="X399" s="242">
        <f t="shared" si="432"/>
        <v>0</v>
      </c>
      <c r="Y399" s="243">
        <f t="shared" si="446"/>
        <v>49536.076503111522</v>
      </c>
      <c r="Z399" s="245"/>
      <c r="AA399" s="240">
        <f>VLOOKUP(AC399,[2]תחזיות!$B$4:$H$1000,6)</f>
        <v>1.1817626818182001E-2</v>
      </c>
      <c r="AB399" s="134">
        <f t="shared" si="407"/>
        <v>9.8480223484850014E-4</v>
      </c>
      <c r="AC399" s="237">
        <v>347</v>
      </c>
      <c r="AD399" s="242">
        <f t="shared" si="447"/>
        <v>0</v>
      </c>
      <c r="AE399" s="242">
        <f t="shared" si="433"/>
        <v>0</v>
      </c>
      <c r="AF399" s="242">
        <f t="shared" si="408"/>
        <v>0</v>
      </c>
      <c r="AG399" s="242">
        <f t="shared" si="434"/>
        <v>0</v>
      </c>
      <c r="AH399" s="243">
        <f t="shared" si="448"/>
        <v>46342.141217469514</v>
      </c>
      <c r="AI399" s="245"/>
      <c r="AJ399" s="241">
        <f t="shared" si="394"/>
        <v>5.2720000000000003E-2</v>
      </c>
      <c r="AK399" s="241">
        <f t="shared" si="449"/>
        <v>4.3933333333333333E-3</v>
      </c>
      <c r="AL399" s="240">
        <f>VLOOKUP(AN399,[2]תחזיות!$B$4:$H$1000,5)</f>
        <v>1.2999389500000201E-2</v>
      </c>
      <c r="AM399" s="134">
        <f t="shared" si="435"/>
        <v>1.0832824583333501E-3</v>
      </c>
      <c r="AN399" s="237">
        <v>347</v>
      </c>
      <c r="AO399" s="242">
        <f t="shared" si="450"/>
        <v>0</v>
      </c>
      <c r="AP399" s="242">
        <f t="shared" si="480"/>
        <v>0</v>
      </c>
      <c r="AQ399" s="242">
        <f t="shared" si="409"/>
        <v>0</v>
      </c>
      <c r="AR399" s="242">
        <f t="shared" si="451"/>
        <v>0</v>
      </c>
      <c r="AS399" s="243">
        <f t="shared" si="452"/>
        <v>0</v>
      </c>
      <c r="AT399" s="244"/>
      <c r="AU399" s="241">
        <f t="shared" si="395"/>
        <v>5.7620000000000005E-2</v>
      </c>
      <c r="AV399" s="241">
        <f t="shared" si="453"/>
        <v>4.8016666666666668E-3</v>
      </c>
      <c r="AW399" s="240">
        <f>VLOOKUP(AY399,[2]תחזיות!$B$4:$H$1000,7)</f>
        <v>2.2098962150000342E-2</v>
      </c>
      <c r="AX399" s="134">
        <f t="shared" si="410"/>
        <v>1.8415801791666951E-3</v>
      </c>
      <c r="AY399" s="237">
        <v>347</v>
      </c>
      <c r="AZ399" s="242">
        <f t="shared" si="454"/>
        <v>0</v>
      </c>
      <c r="BA399" s="242">
        <f t="shared" si="481"/>
        <v>0</v>
      </c>
      <c r="BB399" s="242">
        <f t="shared" si="411"/>
        <v>0</v>
      </c>
      <c r="BC399" s="242">
        <f t="shared" si="455"/>
        <v>0</v>
      </c>
      <c r="BD399" s="243">
        <f t="shared" si="456"/>
        <v>0</v>
      </c>
      <c r="BE399" s="245"/>
      <c r="BF399" s="245"/>
      <c r="BG399" s="245"/>
      <c r="BH399" s="240">
        <f>VLOOKUP(BJ399,[2]תחזיות!$B$4:$H$1000,6)</f>
        <v>1.1817626818182001E-2</v>
      </c>
      <c r="BI399" s="134">
        <f t="shared" si="412"/>
        <v>9.8480223484850014E-4</v>
      </c>
      <c r="BJ399" s="237">
        <v>347</v>
      </c>
      <c r="BK399" s="242">
        <f t="shared" si="457"/>
        <v>0</v>
      </c>
      <c r="BL399" s="242">
        <f t="shared" si="482"/>
        <v>0</v>
      </c>
      <c r="BM399" s="242">
        <f t="shared" si="413"/>
        <v>0</v>
      </c>
      <c r="BN399" s="242">
        <f t="shared" si="436"/>
        <v>0</v>
      </c>
      <c r="BO399" s="243">
        <f t="shared" si="458"/>
        <v>0</v>
      </c>
      <c r="BP399" s="245"/>
      <c r="BQ399" s="246">
        <f>VLOOKUP(BT399,[2]תחזיות!$B$4:$E$1000,2)</f>
        <v>4.4773480000000088E-2</v>
      </c>
      <c r="BR399" s="134">
        <f t="shared" si="414"/>
        <v>3.314456666666674E-3</v>
      </c>
      <c r="BS399" s="3">
        <f t="shared" si="459"/>
        <v>10529</v>
      </c>
      <c r="BT399" s="237">
        <v>347</v>
      </c>
      <c r="BU399" s="238">
        <f t="shared" si="460"/>
        <v>0</v>
      </c>
      <c r="BV399" s="238">
        <f t="shared" si="461"/>
        <v>0</v>
      </c>
      <c r="BW399" s="238">
        <f t="shared" si="415"/>
        <v>0</v>
      </c>
      <c r="BX399" s="238">
        <f t="shared" si="416"/>
        <v>0</v>
      </c>
      <c r="BY399" s="239">
        <f t="shared" si="462"/>
        <v>270766.58881793288</v>
      </c>
      <c r="CA399" s="246">
        <f>VLOOKUP(CD399,[2]תחזיות!$B$4:$E$1000,4)</f>
        <v>5.9100993600000117E-2</v>
      </c>
      <c r="CB399" s="134">
        <f t="shared" si="417"/>
        <v>4.508416133333343E-3</v>
      </c>
      <c r="CC399" s="3">
        <f t="shared" si="463"/>
        <v>10529</v>
      </c>
      <c r="CD399" s="237">
        <v>347</v>
      </c>
      <c r="CE399" s="238">
        <f t="shared" si="464"/>
        <v>0</v>
      </c>
      <c r="CF399" s="238">
        <f t="shared" si="465"/>
        <v>0</v>
      </c>
      <c r="CG399" s="238">
        <f t="shared" si="418"/>
        <v>0</v>
      </c>
      <c r="CH399" s="238">
        <f t="shared" si="419"/>
        <v>0</v>
      </c>
      <c r="CI399" s="239">
        <f t="shared" si="466"/>
        <v>290809.78716721246</v>
      </c>
      <c r="CJ399" s="1"/>
      <c r="CK399" s="246">
        <f>VLOOKUP(CN399,[2]תחזיות!$B$4:$E$1000,3)</f>
        <v>3.8933460869565298E-2</v>
      </c>
      <c r="CL399" s="134">
        <f t="shared" si="420"/>
        <v>2.8277884057971085E-3</v>
      </c>
      <c r="CM399" s="3">
        <f t="shared" si="467"/>
        <v>10529</v>
      </c>
      <c r="CN399" s="237">
        <v>347</v>
      </c>
      <c r="CO399" s="238">
        <f t="shared" si="468"/>
        <v>0</v>
      </c>
      <c r="CP399" s="238">
        <f t="shared" si="483"/>
        <v>0</v>
      </c>
      <c r="CQ399" s="238">
        <f t="shared" si="421"/>
        <v>0</v>
      </c>
      <c r="CR399" s="238">
        <f t="shared" si="422"/>
        <v>0</v>
      </c>
      <c r="CS399" s="239">
        <f t="shared" si="469"/>
        <v>263979.45736549201</v>
      </c>
      <c r="CT399" s="1"/>
      <c r="CU399" s="237">
        <v>347</v>
      </c>
      <c r="CV399" s="238">
        <f t="shared" si="423"/>
        <v>-2.8078701725177315E-10</v>
      </c>
      <c r="CW399" s="238">
        <f t="shared" si="423"/>
        <v>-6.821326741192396E-14</v>
      </c>
      <c r="CX399" s="238">
        <f t="shared" si="423"/>
        <v>5.8889397992333155E-13</v>
      </c>
      <c r="CY399" s="238">
        <f t="shared" si="423"/>
        <v>-6.5710724733525557E-13</v>
      </c>
      <c r="CZ399" s="238">
        <f t="shared" si="423"/>
        <v>921348.46831176477</v>
      </c>
      <c r="DB399" s="237">
        <v>347</v>
      </c>
      <c r="DC399" s="238">
        <f t="shared" si="424"/>
        <v>-2.9369027389614441E-10</v>
      </c>
      <c r="DD399" s="238">
        <f t="shared" si="424"/>
        <v>0</v>
      </c>
      <c r="DE399" s="238">
        <f t="shared" si="424"/>
        <v>6.7711924259388687E-13</v>
      </c>
      <c r="DF399" s="238">
        <f t="shared" si="424"/>
        <v>-6.7711924259388687E-13</v>
      </c>
      <c r="DG399" s="238">
        <f t="shared" si="424"/>
        <v>944233.29773330991</v>
      </c>
      <c r="DH399" s="247"/>
      <c r="DI399" s="237">
        <v>347</v>
      </c>
      <c r="DJ399" s="238">
        <f t="shared" si="425"/>
        <v>-2.9369027389614441E-10</v>
      </c>
      <c r="DK399" s="238">
        <f t="shared" si="425"/>
        <v>0</v>
      </c>
      <c r="DL399" s="238">
        <f t="shared" si="425"/>
        <v>6.7711924259388687E-13</v>
      </c>
      <c r="DM399" s="238">
        <f t="shared" si="425"/>
        <v>-6.7711924259388687E-13</v>
      </c>
      <c r="DN399" s="238">
        <f t="shared" si="425"/>
        <v>914209.03264594742</v>
      </c>
      <c r="DP399" s="3">
        <f t="shared" si="470"/>
        <v>10529</v>
      </c>
      <c r="DQ399" s="237">
        <v>347</v>
      </c>
      <c r="DR399" s="238">
        <f t="shared" si="471"/>
        <v>0</v>
      </c>
      <c r="DS399" s="238">
        <f t="shared" si="472"/>
        <v>0</v>
      </c>
      <c r="DT399" s="238">
        <f t="shared" si="426"/>
        <v>0</v>
      </c>
      <c r="DU399" s="238">
        <f t="shared" si="473"/>
        <v>0</v>
      </c>
      <c r="DV399" s="239">
        <f t="shared" si="484"/>
        <v>0</v>
      </c>
      <c r="DX399" s="241">
        <f t="shared" si="396"/>
        <v>6.0299999999999999E-2</v>
      </c>
      <c r="DY399" s="241">
        <f t="shared" si="474"/>
        <v>5.025E-3</v>
      </c>
      <c r="DZ399" s="237">
        <v>347</v>
      </c>
      <c r="EA399" s="242">
        <f t="shared" si="485"/>
        <v>0</v>
      </c>
      <c r="EB399" s="242">
        <f t="shared" si="486"/>
        <v>0</v>
      </c>
      <c r="EC399" s="242">
        <f t="shared" si="427"/>
        <v>0</v>
      </c>
      <c r="ED399" s="242">
        <f t="shared" si="437"/>
        <v>0</v>
      </c>
      <c r="EE399" s="243">
        <f t="shared" si="475"/>
        <v>0</v>
      </c>
      <c r="EF399" s="248"/>
      <c r="EG399" s="241">
        <f t="shared" si="397"/>
        <v>6.4599999999999991E-2</v>
      </c>
      <c r="EH399" s="241">
        <f t="shared" si="476"/>
        <v>5.3833333333333329E-3</v>
      </c>
      <c r="EI399" s="237">
        <v>347</v>
      </c>
      <c r="EJ399" s="242">
        <f t="shared" si="487"/>
        <v>0</v>
      </c>
      <c r="EK399" s="242">
        <f t="shared" si="488"/>
        <v>0</v>
      </c>
      <c r="EL399" s="242">
        <f t="shared" si="428"/>
        <v>0</v>
      </c>
      <c r="EM399" s="242">
        <f t="shared" si="438"/>
        <v>0</v>
      </c>
      <c r="EN399" s="243">
        <f t="shared" si="477"/>
        <v>0</v>
      </c>
      <c r="EO399" s="248"/>
      <c r="EP399" s="241">
        <f t="shared" si="398"/>
        <v>3.4599999999999999E-2</v>
      </c>
      <c r="EQ399" s="241">
        <f t="shared" si="478"/>
        <v>2.8833333333333332E-3</v>
      </c>
      <c r="ER399" s="237">
        <v>347</v>
      </c>
      <c r="ES399" s="242">
        <f t="shared" si="489"/>
        <v>0</v>
      </c>
      <c r="ET399" s="242">
        <f t="shared" si="490"/>
        <v>0</v>
      </c>
      <c r="EU399" s="242">
        <f t="shared" si="429"/>
        <v>0</v>
      </c>
      <c r="EV399" s="242">
        <f t="shared" si="439"/>
        <v>0</v>
      </c>
      <c r="EW399" s="243">
        <f t="shared" si="479"/>
        <v>0</v>
      </c>
    </row>
    <row r="400" spans="1:153" ht="14.25" customHeight="1" thickBot="1" x14ac:dyDescent="0.25">
      <c r="A400" s="3">
        <f t="shared" si="440"/>
        <v>10560</v>
      </c>
      <c r="B400" s="237">
        <v>348</v>
      </c>
      <c r="C400" s="238">
        <f t="shared" si="441"/>
        <v>-2.9436739313873827E-10</v>
      </c>
      <c r="D400" s="238">
        <f t="shared" si="399"/>
        <v>0</v>
      </c>
      <c r="E400" s="238">
        <f t="shared" si="400"/>
        <v>6.7868037862542267E-13</v>
      </c>
      <c r="F400" s="238">
        <f t="shared" si="401"/>
        <v>-6.7868037862542267E-13</v>
      </c>
      <c r="G400" s="239">
        <f t="shared" si="442"/>
        <v>603887.43406298594</v>
      </c>
      <c r="I400" s="240">
        <f>VLOOKUP(K400,[2]תחזיות!$B$4:$H$1000,5)</f>
        <v>1.2999408000000202E-2</v>
      </c>
      <c r="J400" s="134">
        <f t="shared" si="402"/>
        <v>1.0832840000000168E-3</v>
      </c>
      <c r="K400" s="237">
        <v>348</v>
      </c>
      <c r="L400" s="242">
        <f t="shared" si="443"/>
        <v>1.3005555371527983E-11</v>
      </c>
      <c r="M400" s="242">
        <f t="shared" si="430"/>
        <v>-6.8287161753099018E-14</v>
      </c>
      <c r="N400" s="242">
        <f t="shared" si="403"/>
        <v>-8.8457814759866946E-14</v>
      </c>
      <c r="O400" s="242">
        <f t="shared" si="404"/>
        <v>2.0170653006767925E-14</v>
      </c>
      <c r="P400" s="243">
        <f t="shared" si="444"/>
        <v>46694.445430845924</v>
      </c>
      <c r="Q400" s="244"/>
      <c r="R400" s="240">
        <f>VLOOKUP(T400,[2]תחזיות!$B$4:$H$1000,7)</f>
        <v>2.2098993600000342E-2</v>
      </c>
      <c r="S400" s="134">
        <f t="shared" si="405"/>
        <v>1.8415828000000285E-3</v>
      </c>
      <c r="T400" s="237">
        <v>348</v>
      </c>
      <c r="U400" s="242">
        <f t="shared" si="445"/>
        <v>0</v>
      </c>
      <c r="V400" s="242">
        <f t="shared" si="431"/>
        <v>0</v>
      </c>
      <c r="W400" s="242">
        <f t="shared" si="406"/>
        <v>0</v>
      </c>
      <c r="X400" s="242">
        <f t="shared" si="432"/>
        <v>0</v>
      </c>
      <c r="Y400" s="243">
        <f t="shared" si="446"/>
        <v>49536.076503111522</v>
      </c>
      <c r="Z400" s="245"/>
      <c r="AA400" s="240">
        <f>VLOOKUP(AC400,[2]תחזיות!$B$4:$H$1000,6)</f>
        <v>1.1817643636363818E-2</v>
      </c>
      <c r="AB400" s="134">
        <f t="shared" si="407"/>
        <v>9.8480363636365147E-4</v>
      </c>
      <c r="AC400" s="237">
        <v>348</v>
      </c>
      <c r="AD400" s="242">
        <f t="shared" si="447"/>
        <v>0</v>
      </c>
      <c r="AE400" s="242">
        <f t="shared" si="433"/>
        <v>0</v>
      </c>
      <c r="AF400" s="242">
        <f t="shared" si="408"/>
        <v>0</v>
      </c>
      <c r="AG400" s="242">
        <f t="shared" si="434"/>
        <v>0</v>
      </c>
      <c r="AH400" s="243">
        <f t="shared" si="448"/>
        <v>46342.141217469514</v>
      </c>
      <c r="AI400" s="245"/>
      <c r="AJ400" s="241">
        <f t="shared" si="394"/>
        <v>5.2720000000000003E-2</v>
      </c>
      <c r="AK400" s="241">
        <f t="shared" si="449"/>
        <v>4.3933333333333333E-3</v>
      </c>
      <c r="AL400" s="240">
        <f>VLOOKUP(AN400,[2]תחזיות!$B$4:$H$1000,5)</f>
        <v>1.2999408000000202E-2</v>
      </c>
      <c r="AM400" s="134">
        <f t="shared" si="435"/>
        <v>1.0832840000000168E-3</v>
      </c>
      <c r="AN400" s="237">
        <v>348</v>
      </c>
      <c r="AO400" s="242">
        <f t="shared" si="450"/>
        <v>0</v>
      </c>
      <c r="AP400" s="242">
        <f t="shared" si="480"/>
        <v>0</v>
      </c>
      <c r="AQ400" s="242">
        <f t="shared" si="409"/>
        <v>0</v>
      </c>
      <c r="AR400" s="242">
        <f t="shared" si="451"/>
        <v>0</v>
      </c>
      <c r="AS400" s="243">
        <f t="shared" si="452"/>
        <v>0</v>
      </c>
      <c r="AT400" s="244"/>
      <c r="AU400" s="241">
        <f t="shared" si="395"/>
        <v>5.7620000000000005E-2</v>
      </c>
      <c r="AV400" s="241">
        <f t="shared" si="453"/>
        <v>4.8016666666666668E-3</v>
      </c>
      <c r="AW400" s="240">
        <f>VLOOKUP(AY400,[2]תחזיות!$B$4:$H$1000,7)</f>
        <v>2.2098993600000342E-2</v>
      </c>
      <c r="AX400" s="134">
        <f t="shared" si="410"/>
        <v>1.8415828000000285E-3</v>
      </c>
      <c r="AY400" s="237">
        <v>348</v>
      </c>
      <c r="AZ400" s="242">
        <f t="shared" si="454"/>
        <v>0</v>
      </c>
      <c r="BA400" s="242">
        <f t="shared" si="481"/>
        <v>0</v>
      </c>
      <c r="BB400" s="242">
        <f t="shared" si="411"/>
        <v>0</v>
      </c>
      <c r="BC400" s="242">
        <f t="shared" si="455"/>
        <v>0</v>
      </c>
      <c r="BD400" s="243">
        <f t="shared" si="456"/>
        <v>0</v>
      </c>
      <c r="BE400" s="245"/>
      <c r="BF400" s="245"/>
      <c r="BG400" s="245"/>
      <c r="BH400" s="240">
        <f>VLOOKUP(BJ400,[2]תחזיות!$B$4:$H$1000,6)</f>
        <v>1.1817643636363818E-2</v>
      </c>
      <c r="BI400" s="134">
        <f t="shared" si="412"/>
        <v>9.8480363636365147E-4</v>
      </c>
      <c r="BJ400" s="237">
        <v>348</v>
      </c>
      <c r="BK400" s="242">
        <f t="shared" si="457"/>
        <v>0</v>
      </c>
      <c r="BL400" s="242">
        <f t="shared" si="482"/>
        <v>0</v>
      </c>
      <c r="BM400" s="242">
        <f t="shared" si="413"/>
        <v>0</v>
      </c>
      <c r="BN400" s="242">
        <f t="shared" si="436"/>
        <v>0</v>
      </c>
      <c r="BO400" s="243">
        <f t="shared" si="458"/>
        <v>0</v>
      </c>
      <c r="BP400" s="245"/>
      <c r="BQ400" s="246">
        <f>VLOOKUP(BT400,[2]תחזיות!$B$4:$E$1000,2)</f>
        <v>4.480178000000009E-2</v>
      </c>
      <c r="BR400" s="134">
        <f t="shared" si="414"/>
        <v>3.3168150000000077E-3</v>
      </c>
      <c r="BS400" s="3">
        <f t="shared" si="459"/>
        <v>10560</v>
      </c>
      <c r="BT400" s="237">
        <v>348</v>
      </c>
      <c r="BU400" s="238">
        <f t="shared" si="460"/>
        <v>0</v>
      </c>
      <c r="BV400" s="238">
        <f t="shared" si="461"/>
        <v>0</v>
      </c>
      <c r="BW400" s="238">
        <f t="shared" si="415"/>
        <v>0</v>
      </c>
      <c r="BX400" s="238">
        <f t="shared" si="416"/>
        <v>0</v>
      </c>
      <c r="BY400" s="239">
        <f t="shared" si="462"/>
        <v>270766.58881793288</v>
      </c>
      <c r="CA400" s="246">
        <f>VLOOKUP(CD400,[2]תחזיות!$B$4:$E$1000,4)</f>
        <v>5.9138349600000119E-2</v>
      </c>
      <c r="CB400" s="134">
        <f t="shared" si="417"/>
        <v>4.5115291333333437E-3</v>
      </c>
      <c r="CC400" s="3">
        <f t="shared" si="463"/>
        <v>10560</v>
      </c>
      <c r="CD400" s="237">
        <v>348</v>
      </c>
      <c r="CE400" s="238">
        <f t="shared" si="464"/>
        <v>0</v>
      </c>
      <c r="CF400" s="238">
        <f t="shared" si="465"/>
        <v>0</v>
      </c>
      <c r="CG400" s="238">
        <f t="shared" si="418"/>
        <v>0</v>
      </c>
      <c r="CH400" s="238">
        <f t="shared" si="419"/>
        <v>0</v>
      </c>
      <c r="CI400" s="239">
        <f t="shared" si="466"/>
        <v>290809.78716721246</v>
      </c>
      <c r="CJ400" s="1"/>
      <c r="CK400" s="246">
        <f>VLOOKUP(CN400,[2]תחזיות!$B$4:$E$1000,3)</f>
        <v>3.8958069565217475E-2</v>
      </c>
      <c r="CL400" s="134">
        <f t="shared" si="420"/>
        <v>2.8298391304347899E-3</v>
      </c>
      <c r="CM400" s="3">
        <f t="shared" si="467"/>
        <v>10560</v>
      </c>
      <c r="CN400" s="237">
        <v>348</v>
      </c>
      <c r="CO400" s="238">
        <f t="shared" si="468"/>
        <v>0</v>
      </c>
      <c r="CP400" s="238">
        <f t="shared" si="483"/>
        <v>0</v>
      </c>
      <c r="CQ400" s="238">
        <f t="shared" si="421"/>
        <v>0</v>
      </c>
      <c r="CR400" s="238">
        <f t="shared" si="422"/>
        <v>0</v>
      </c>
      <c r="CS400" s="239">
        <f t="shared" si="469"/>
        <v>263979.45736549201</v>
      </c>
      <c r="CT400" s="1"/>
      <c r="CU400" s="237">
        <v>348</v>
      </c>
      <c r="CV400" s="238">
        <f t="shared" si="423"/>
        <v>-2.8136183776721027E-10</v>
      </c>
      <c r="CW400" s="238">
        <f t="shared" si="423"/>
        <v>-6.8287161753099018E-14</v>
      </c>
      <c r="CX400" s="238">
        <f t="shared" si="423"/>
        <v>5.9022256386555569E-13</v>
      </c>
      <c r="CY400" s="238">
        <f t="shared" si="423"/>
        <v>-6.5850972561865479E-13</v>
      </c>
      <c r="CZ400" s="238">
        <f t="shared" si="423"/>
        <v>921348.46831176477</v>
      </c>
      <c r="DB400" s="237">
        <v>348</v>
      </c>
      <c r="DC400" s="238">
        <f t="shared" si="424"/>
        <v>-2.9436739313873827E-10</v>
      </c>
      <c r="DD400" s="238">
        <f t="shared" si="424"/>
        <v>0</v>
      </c>
      <c r="DE400" s="238">
        <f t="shared" si="424"/>
        <v>6.7868037862542267E-13</v>
      </c>
      <c r="DF400" s="238">
        <f t="shared" si="424"/>
        <v>-6.7868037862542267E-13</v>
      </c>
      <c r="DG400" s="238">
        <f t="shared" si="424"/>
        <v>944233.29773330991</v>
      </c>
      <c r="DH400" s="247"/>
      <c r="DI400" s="237">
        <v>348</v>
      </c>
      <c r="DJ400" s="238">
        <f t="shared" si="425"/>
        <v>-2.9436739313873827E-10</v>
      </c>
      <c r="DK400" s="238">
        <f t="shared" si="425"/>
        <v>0</v>
      </c>
      <c r="DL400" s="238">
        <f t="shared" si="425"/>
        <v>6.7868037862542267E-13</v>
      </c>
      <c r="DM400" s="238">
        <f t="shared" si="425"/>
        <v>-6.7868037862542267E-13</v>
      </c>
      <c r="DN400" s="238">
        <f t="shared" si="425"/>
        <v>914209.03264594742</v>
      </c>
      <c r="DP400" s="3">
        <f t="shared" si="470"/>
        <v>10560</v>
      </c>
      <c r="DQ400" s="237">
        <v>348</v>
      </c>
      <c r="DR400" s="238">
        <f t="shared" si="471"/>
        <v>0</v>
      </c>
      <c r="DS400" s="238">
        <f t="shared" si="472"/>
        <v>0</v>
      </c>
      <c r="DT400" s="238">
        <f t="shared" si="426"/>
        <v>0</v>
      </c>
      <c r="DU400" s="238">
        <f t="shared" si="473"/>
        <v>0</v>
      </c>
      <c r="DV400" s="239">
        <f t="shared" si="484"/>
        <v>0</v>
      </c>
      <c r="DX400" s="241">
        <f t="shared" si="396"/>
        <v>6.0299999999999999E-2</v>
      </c>
      <c r="DY400" s="241">
        <f t="shared" si="474"/>
        <v>5.025E-3</v>
      </c>
      <c r="DZ400" s="237">
        <v>348</v>
      </c>
      <c r="EA400" s="242">
        <f t="shared" si="485"/>
        <v>0</v>
      </c>
      <c r="EB400" s="242">
        <f t="shared" si="486"/>
        <v>0</v>
      </c>
      <c r="EC400" s="242">
        <f t="shared" si="427"/>
        <v>0</v>
      </c>
      <c r="ED400" s="242">
        <f t="shared" si="437"/>
        <v>0</v>
      </c>
      <c r="EE400" s="243">
        <f t="shared" si="475"/>
        <v>0</v>
      </c>
      <c r="EF400" s="248"/>
      <c r="EG400" s="241">
        <f t="shared" si="397"/>
        <v>6.4599999999999991E-2</v>
      </c>
      <c r="EH400" s="241">
        <f t="shared" si="476"/>
        <v>5.3833333333333329E-3</v>
      </c>
      <c r="EI400" s="237">
        <v>348</v>
      </c>
      <c r="EJ400" s="242">
        <f t="shared" si="487"/>
        <v>0</v>
      </c>
      <c r="EK400" s="242">
        <f t="shared" si="488"/>
        <v>0</v>
      </c>
      <c r="EL400" s="242">
        <f t="shared" si="428"/>
        <v>0</v>
      </c>
      <c r="EM400" s="242">
        <f t="shared" si="438"/>
        <v>0</v>
      </c>
      <c r="EN400" s="243">
        <f t="shared" si="477"/>
        <v>0</v>
      </c>
      <c r="EO400" s="248"/>
      <c r="EP400" s="241">
        <f t="shared" si="398"/>
        <v>3.4599999999999999E-2</v>
      </c>
      <c r="EQ400" s="241">
        <f t="shared" si="478"/>
        <v>2.8833333333333332E-3</v>
      </c>
      <c r="ER400" s="237">
        <v>348</v>
      </c>
      <c r="ES400" s="242">
        <f t="shared" si="489"/>
        <v>0</v>
      </c>
      <c r="ET400" s="242">
        <f t="shared" si="490"/>
        <v>0</v>
      </c>
      <c r="EU400" s="242">
        <f t="shared" si="429"/>
        <v>0</v>
      </c>
      <c r="EV400" s="242">
        <f t="shared" si="439"/>
        <v>0</v>
      </c>
      <c r="EW400" s="243">
        <f t="shared" si="479"/>
        <v>0</v>
      </c>
    </row>
    <row r="401" spans="1:153" ht="14.25" customHeight="1" thickBot="1" x14ac:dyDescent="0.25">
      <c r="A401" s="3">
        <f t="shared" si="440"/>
        <v>10590</v>
      </c>
      <c r="B401" s="237">
        <v>349</v>
      </c>
      <c r="C401" s="238">
        <f t="shared" si="441"/>
        <v>-2.9504607351736371E-10</v>
      </c>
      <c r="D401" s="238">
        <f t="shared" si="399"/>
        <v>0</v>
      </c>
      <c r="E401" s="238">
        <f t="shared" si="400"/>
        <v>6.8024511394280914E-13</v>
      </c>
      <c r="F401" s="238">
        <f t="shared" si="401"/>
        <v>-6.8024511394280914E-13</v>
      </c>
      <c r="G401" s="239">
        <f t="shared" si="442"/>
        <v>603887.43406298594</v>
      </c>
      <c r="I401" s="240">
        <f>VLOOKUP(K401,[2]תחזיות!$B$4:$H$1000,5)</f>
        <v>1.2999426500000202E-2</v>
      </c>
      <c r="J401" s="134">
        <f t="shared" si="402"/>
        <v>1.0832855416666835E-3</v>
      </c>
      <c r="K401" s="237">
        <v>349</v>
      </c>
      <c r="L401" s="242">
        <f t="shared" si="443"/>
        <v>1.3108197741454949E-11</v>
      </c>
      <c r="M401" s="242">
        <f t="shared" si="430"/>
        <v>-6.8361136248107593E-14</v>
      </c>
      <c r="N401" s="242">
        <f t="shared" si="403"/>
        <v>-8.869097996749373E-14</v>
      </c>
      <c r="O401" s="242">
        <f t="shared" si="404"/>
        <v>2.0329843719386134E-14</v>
      </c>
      <c r="P401" s="243">
        <f t="shared" si="444"/>
        <v>46694.445430845924</v>
      </c>
      <c r="Q401" s="244"/>
      <c r="R401" s="240">
        <f>VLOOKUP(T401,[2]תחזיות!$B$4:$H$1000,7)</f>
        <v>2.2099025050000342E-2</v>
      </c>
      <c r="S401" s="134">
        <f t="shared" si="405"/>
        <v>1.8415854208333618E-3</v>
      </c>
      <c r="T401" s="237">
        <v>349</v>
      </c>
      <c r="U401" s="242">
        <f t="shared" si="445"/>
        <v>0</v>
      </c>
      <c r="V401" s="242">
        <f t="shared" si="431"/>
        <v>0</v>
      </c>
      <c r="W401" s="242">
        <f t="shared" si="406"/>
        <v>0</v>
      </c>
      <c r="X401" s="242">
        <f t="shared" si="432"/>
        <v>0</v>
      </c>
      <c r="Y401" s="243">
        <f t="shared" si="446"/>
        <v>49536.076503111522</v>
      </c>
      <c r="Z401" s="245"/>
      <c r="AA401" s="240">
        <f>VLOOKUP(AC401,[2]תחזיות!$B$4:$H$1000,6)</f>
        <v>1.1817660454545638E-2</v>
      </c>
      <c r="AB401" s="134">
        <f t="shared" si="407"/>
        <v>9.8480503787880323E-4</v>
      </c>
      <c r="AC401" s="237">
        <v>349</v>
      </c>
      <c r="AD401" s="242">
        <f t="shared" si="447"/>
        <v>0</v>
      </c>
      <c r="AE401" s="242">
        <f t="shared" si="433"/>
        <v>0</v>
      </c>
      <c r="AF401" s="242">
        <f t="shared" si="408"/>
        <v>0</v>
      </c>
      <c r="AG401" s="242">
        <f t="shared" si="434"/>
        <v>0</v>
      </c>
      <c r="AH401" s="243">
        <f t="shared" si="448"/>
        <v>46342.141217469514</v>
      </c>
      <c r="AI401" s="245"/>
      <c r="AJ401" s="241">
        <f t="shared" si="394"/>
        <v>5.2720000000000003E-2</v>
      </c>
      <c r="AK401" s="241">
        <f t="shared" si="449"/>
        <v>4.3933333333333333E-3</v>
      </c>
      <c r="AL401" s="240">
        <f>VLOOKUP(AN401,[2]תחזיות!$B$4:$H$1000,5)</f>
        <v>1.2999426500000202E-2</v>
      </c>
      <c r="AM401" s="134">
        <f t="shared" si="435"/>
        <v>1.0832855416666835E-3</v>
      </c>
      <c r="AN401" s="237">
        <v>349</v>
      </c>
      <c r="AO401" s="242">
        <f t="shared" si="450"/>
        <v>0</v>
      </c>
      <c r="AP401" s="242">
        <f t="shared" si="480"/>
        <v>0</v>
      </c>
      <c r="AQ401" s="242">
        <f t="shared" si="409"/>
        <v>0</v>
      </c>
      <c r="AR401" s="242">
        <f t="shared" si="451"/>
        <v>0</v>
      </c>
      <c r="AS401" s="243">
        <f t="shared" si="452"/>
        <v>0</v>
      </c>
      <c r="AT401" s="244"/>
      <c r="AU401" s="241">
        <f t="shared" si="395"/>
        <v>5.7620000000000005E-2</v>
      </c>
      <c r="AV401" s="241">
        <f t="shared" si="453"/>
        <v>4.8016666666666668E-3</v>
      </c>
      <c r="AW401" s="240">
        <f>VLOOKUP(AY401,[2]תחזיות!$B$4:$H$1000,7)</f>
        <v>2.2099025050000342E-2</v>
      </c>
      <c r="AX401" s="134">
        <f t="shared" si="410"/>
        <v>1.8415854208333618E-3</v>
      </c>
      <c r="AY401" s="237">
        <v>349</v>
      </c>
      <c r="AZ401" s="242">
        <f t="shared" si="454"/>
        <v>0</v>
      </c>
      <c r="BA401" s="242">
        <f t="shared" si="481"/>
        <v>0</v>
      </c>
      <c r="BB401" s="242">
        <f t="shared" si="411"/>
        <v>0</v>
      </c>
      <c r="BC401" s="242">
        <f t="shared" si="455"/>
        <v>0</v>
      </c>
      <c r="BD401" s="243">
        <f t="shared" si="456"/>
        <v>0</v>
      </c>
      <c r="BE401" s="245"/>
      <c r="BF401" s="245"/>
      <c r="BG401" s="245"/>
      <c r="BH401" s="240">
        <f>VLOOKUP(BJ401,[2]תחזיות!$B$4:$H$1000,6)</f>
        <v>1.1817660454545638E-2</v>
      </c>
      <c r="BI401" s="134">
        <f t="shared" si="412"/>
        <v>9.8480503787880323E-4</v>
      </c>
      <c r="BJ401" s="237">
        <v>349</v>
      </c>
      <c r="BK401" s="242">
        <f t="shared" si="457"/>
        <v>0</v>
      </c>
      <c r="BL401" s="242">
        <f t="shared" si="482"/>
        <v>0</v>
      </c>
      <c r="BM401" s="242">
        <f t="shared" si="413"/>
        <v>0</v>
      </c>
      <c r="BN401" s="242">
        <f t="shared" si="436"/>
        <v>0</v>
      </c>
      <c r="BO401" s="243">
        <f t="shared" si="458"/>
        <v>0</v>
      </c>
      <c r="BP401" s="245"/>
      <c r="BQ401" s="246">
        <f>VLOOKUP(BT401,[2]תחזיות!$B$4:$E$1000,2)</f>
        <v>4.4830080000000092E-2</v>
      </c>
      <c r="BR401" s="134">
        <f t="shared" si="414"/>
        <v>3.3191733333333413E-3</v>
      </c>
      <c r="BS401" s="3">
        <f t="shared" si="459"/>
        <v>10590</v>
      </c>
      <c r="BT401" s="237">
        <v>349</v>
      </c>
      <c r="BU401" s="238">
        <f t="shared" si="460"/>
        <v>0</v>
      </c>
      <c r="BV401" s="238">
        <f t="shared" si="461"/>
        <v>0</v>
      </c>
      <c r="BW401" s="238">
        <f t="shared" si="415"/>
        <v>0</v>
      </c>
      <c r="BX401" s="238">
        <f t="shared" si="416"/>
        <v>0</v>
      </c>
      <c r="BY401" s="239">
        <f t="shared" si="462"/>
        <v>270766.58881793288</v>
      </c>
      <c r="CA401" s="246">
        <f>VLOOKUP(CD401,[2]תחזיות!$B$4:$E$1000,4)</f>
        <v>5.9175705600000121E-2</v>
      </c>
      <c r="CB401" s="134">
        <f t="shared" si="417"/>
        <v>4.5146421333333436E-3</v>
      </c>
      <c r="CC401" s="3">
        <f t="shared" si="463"/>
        <v>10590</v>
      </c>
      <c r="CD401" s="237">
        <v>349</v>
      </c>
      <c r="CE401" s="238">
        <f t="shared" si="464"/>
        <v>0</v>
      </c>
      <c r="CF401" s="238">
        <f t="shared" si="465"/>
        <v>0</v>
      </c>
      <c r="CG401" s="238">
        <f t="shared" si="418"/>
        <v>0</v>
      </c>
      <c r="CH401" s="238">
        <f t="shared" si="419"/>
        <v>0</v>
      </c>
      <c r="CI401" s="239">
        <f t="shared" si="466"/>
        <v>290809.78716721246</v>
      </c>
      <c r="CJ401" s="1"/>
      <c r="CK401" s="246">
        <f>VLOOKUP(CN401,[2]תחזיות!$B$4:$E$1000,3)</f>
        <v>3.8982678260869645E-2</v>
      </c>
      <c r="CL401" s="134">
        <f t="shared" si="420"/>
        <v>2.8318898550724705E-3</v>
      </c>
      <c r="CM401" s="3">
        <f t="shared" si="467"/>
        <v>10590</v>
      </c>
      <c r="CN401" s="237">
        <v>349</v>
      </c>
      <c r="CO401" s="238">
        <f t="shared" si="468"/>
        <v>0</v>
      </c>
      <c r="CP401" s="238">
        <f t="shared" si="483"/>
        <v>0</v>
      </c>
      <c r="CQ401" s="238">
        <f t="shared" si="421"/>
        <v>0</v>
      </c>
      <c r="CR401" s="238">
        <f t="shared" si="422"/>
        <v>0</v>
      </c>
      <c r="CS401" s="239">
        <f t="shared" si="469"/>
        <v>263979.45736549201</v>
      </c>
      <c r="CT401" s="1"/>
      <c r="CU401" s="237">
        <v>349</v>
      </c>
      <c r="CV401" s="238">
        <f t="shared" si="423"/>
        <v>-2.8193787577590876E-10</v>
      </c>
      <c r="CW401" s="238">
        <f t="shared" si="423"/>
        <v>-6.8361136248107593E-14</v>
      </c>
      <c r="CX401" s="238">
        <f t="shared" si="423"/>
        <v>5.9155413397531536E-13</v>
      </c>
      <c r="CY401" s="238">
        <f t="shared" si="423"/>
        <v>-6.5991527022342301E-13</v>
      </c>
      <c r="CZ401" s="238">
        <f t="shared" si="423"/>
        <v>921348.46831176477</v>
      </c>
      <c r="DB401" s="237">
        <v>349</v>
      </c>
      <c r="DC401" s="238">
        <f t="shared" si="424"/>
        <v>-2.9504607351736371E-10</v>
      </c>
      <c r="DD401" s="238">
        <f t="shared" si="424"/>
        <v>0</v>
      </c>
      <c r="DE401" s="238">
        <f t="shared" si="424"/>
        <v>6.8024511394280914E-13</v>
      </c>
      <c r="DF401" s="238">
        <f t="shared" si="424"/>
        <v>-6.8024511394280914E-13</v>
      </c>
      <c r="DG401" s="238">
        <f t="shared" si="424"/>
        <v>944233.29773330991</v>
      </c>
      <c r="DH401" s="247"/>
      <c r="DI401" s="237">
        <v>349</v>
      </c>
      <c r="DJ401" s="238">
        <f t="shared" si="425"/>
        <v>-2.9504607351736371E-10</v>
      </c>
      <c r="DK401" s="238">
        <f t="shared" si="425"/>
        <v>0</v>
      </c>
      <c r="DL401" s="238">
        <f t="shared" si="425"/>
        <v>6.8024511394280914E-13</v>
      </c>
      <c r="DM401" s="238">
        <f t="shared" si="425"/>
        <v>-6.8024511394280914E-13</v>
      </c>
      <c r="DN401" s="238">
        <f t="shared" si="425"/>
        <v>914209.03264594742</v>
      </c>
      <c r="DP401" s="3">
        <f t="shared" si="470"/>
        <v>10590</v>
      </c>
      <c r="DQ401" s="237">
        <v>349</v>
      </c>
      <c r="DR401" s="238">
        <f t="shared" si="471"/>
        <v>0</v>
      </c>
      <c r="DS401" s="238">
        <f t="shared" si="472"/>
        <v>0</v>
      </c>
      <c r="DT401" s="238">
        <f t="shared" si="426"/>
        <v>0</v>
      </c>
      <c r="DU401" s="238">
        <f t="shared" si="473"/>
        <v>0</v>
      </c>
      <c r="DV401" s="239">
        <f t="shared" si="484"/>
        <v>0</v>
      </c>
      <c r="DX401" s="241">
        <f t="shared" si="396"/>
        <v>6.0299999999999999E-2</v>
      </c>
      <c r="DY401" s="241">
        <f t="shared" si="474"/>
        <v>5.025E-3</v>
      </c>
      <c r="DZ401" s="237">
        <v>349</v>
      </c>
      <c r="EA401" s="242">
        <f t="shared" si="485"/>
        <v>0</v>
      </c>
      <c r="EB401" s="242">
        <f t="shared" si="486"/>
        <v>0</v>
      </c>
      <c r="EC401" s="242">
        <f t="shared" si="427"/>
        <v>0</v>
      </c>
      <c r="ED401" s="242">
        <f t="shared" si="437"/>
        <v>0</v>
      </c>
      <c r="EE401" s="243">
        <f t="shared" si="475"/>
        <v>0</v>
      </c>
      <c r="EF401" s="248"/>
      <c r="EG401" s="241">
        <f t="shared" si="397"/>
        <v>6.4599999999999991E-2</v>
      </c>
      <c r="EH401" s="241">
        <f t="shared" si="476"/>
        <v>5.3833333333333329E-3</v>
      </c>
      <c r="EI401" s="237">
        <v>349</v>
      </c>
      <c r="EJ401" s="242">
        <f t="shared" si="487"/>
        <v>0</v>
      </c>
      <c r="EK401" s="242">
        <f t="shared" si="488"/>
        <v>0</v>
      </c>
      <c r="EL401" s="242">
        <f t="shared" si="428"/>
        <v>0</v>
      </c>
      <c r="EM401" s="242">
        <f t="shared" si="438"/>
        <v>0</v>
      </c>
      <c r="EN401" s="243">
        <f t="shared" si="477"/>
        <v>0</v>
      </c>
      <c r="EO401" s="248"/>
      <c r="EP401" s="241">
        <f t="shared" si="398"/>
        <v>3.4599999999999999E-2</v>
      </c>
      <c r="EQ401" s="241">
        <f t="shared" si="478"/>
        <v>2.8833333333333332E-3</v>
      </c>
      <c r="ER401" s="237">
        <v>349</v>
      </c>
      <c r="ES401" s="242">
        <f t="shared" si="489"/>
        <v>0</v>
      </c>
      <c r="ET401" s="242">
        <f t="shared" si="490"/>
        <v>0</v>
      </c>
      <c r="EU401" s="242">
        <f t="shared" si="429"/>
        <v>0</v>
      </c>
      <c r="EV401" s="242">
        <f t="shared" si="439"/>
        <v>0</v>
      </c>
      <c r="EW401" s="243">
        <f t="shared" si="479"/>
        <v>0</v>
      </c>
    </row>
    <row r="402" spans="1:153" ht="14.25" customHeight="1" thickBot="1" x14ac:dyDescent="0.25">
      <c r="A402" s="3">
        <f t="shared" si="440"/>
        <v>10621</v>
      </c>
      <c r="B402" s="237">
        <v>350</v>
      </c>
      <c r="C402" s="238">
        <f t="shared" si="441"/>
        <v>-2.9572631863130655E-10</v>
      </c>
      <c r="D402" s="238">
        <f t="shared" si="399"/>
        <v>0</v>
      </c>
      <c r="E402" s="238">
        <f t="shared" si="400"/>
        <v>6.8181345684439952E-13</v>
      </c>
      <c r="F402" s="238">
        <f t="shared" si="401"/>
        <v>-6.8181345684439952E-13</v>
      </c>
      <c r="G402" s="239">
        <f t="shared" si="442"/>
        <v>603887.43406298594</v>
      </c>
      <c r="I402" s="240">
        <f>VLOOKUP(K402,[2]תחזיות!$B$4:$H$1000,5)</f>
        <v>1.2999445000000203E-2</v>
      </c>
      <c r="J402" s="134">
        <f t="shared" si="402"/>
        <v>1.0832870833333503E-3</v>
      </c>
      <c r="K402" s="237">
        <v>350</v>
      </c>
      <c r="L402" s="242">
        <f t="shared" si="443"/>
        <v>1.3211184740514546E-11</v>
      </c>
      <c r="M402" s="242">
        <f t="shared" si="430"/>
        <v>-6.8435190984007175E-14</v>
      </c>
      <c r="N402" s="242">
        <f t="shared" si="403"/>
        <v>-8.8924759910268147E-14</v>
      </c>
      <c r="O402" s="242">
        <f t="shared" si="404"/>
        <v>2.0489568926260973E-14</v>
      </c>
      <c r="P402" s="243">
        <f t="shared" si="444"/>
        <v>46694.445430845924</v>
      </c>
      <c r="Q402" s="244"/>
      <c r="R402" s="240">
        <f>VLOOKUP(T402,[2]תחזיות!$B$4:$H$1000,7)</f>
        <v>2.2099056500000346E-2</v>
      </c>
      <c r="S402" s="134">
        <f t="shared" si="405"/>
        <v>1.8415880416666954E-3</v>
      </c>
      <c r="T402" s="237">
        <v>350</v>
      </c>
      <c r="U402" s="242">
        <f t="shared" si="445"/>
        <v>0</v>
      </c>
      <c r="V402" s="242">
        <f t="shared" si="431"/>
        <v>0</v>
      </c>
      <c r="W402" s="242">
        <f t="shared" si="406"/>
        <v>0</v>
      </c>
      <c r="X402" s="242">
        <f t="shared" si="432"/>
        <v>0</v>
      </c>
      <c r="Y402" s="243">
        <f t="shared" si="446"/>
        <v>49536.076503111522</v>
      </c>
      <c r="Z402" s="245"/>
      <c r="AA402" s="240">
        <f>VLOOKUP(AC402,[2]תחזיות!$B$4:$H$1000,6)</f>
        <v>1.1817677272727456E-2</v>
      </c>
      <c r="AB402" s="134">
        <f t="shared" si="407"/>
        <v>9.8480643939395456E-4</v>
      </c>
      <c r="AC402" s="237">
        <v>350</v>
      </c>
      <c r="AD402" s="242">
        <f t="shared" si="447"/>
        <v>0</v>
      </c>
      <c r="AE402" s="242">
        <f t="shared" si="433"/>
        <v>0</v>
      </c>
      <c r="AF402" s="242">
        <f t="shared" si="408"/>
        <v>0</v>
      </c>
      <c r="AG402" s="242">
        <f t="shared" si="434"/>
        <v>0</v>
      </c>
      <c r="AH402" s="243">
        <f t="shared" si="448"/>
        <v>46342.141217469514</v>
      </c>
      <c r="AI402" s="245"/>
      <c r="AJ402" s="241">
        <f t="shared" si="394"/>
        <v>5.2720000000000003E-2</v>
      </c>
      <c r="AK402" s="241">
        <f t="shared" si="449"/>
        <v>4.3933333333333333E-3</v>
      </c>
      <c r="AL402" s="240">
        <f>VLOOKUP(AN402,[2]תחזיות!$B$4:$H$1000,5)</f>
        <v>1.2999445000000203E-2</v>
      </c>
      <c r="AM402" s="134">
        <f t="shared" si="435"/>
        <v>1.0832870833333503E-3</v>
      </c>
      <c r="AN402" s="237">
        <v>350</v>
      </c>
      <c r="AO402" s="242">
        <f t="shared" si="450"/>
        <v>0</v>
      </c>
      <c r="AP402" s="242">
        <f t="shared" si="480"/>
        <v>0</v>
      </c>
      <c r="AQ402" s="242">
        <f t="shared" si="409"/>
        <v>0</v>
      </c>
      <c r="AR402" s="242">
        <f t="shared" si="451"/>
        <v>0</v>
      </c>
      <c r="AS402" s="243">
        <f t="shared" si="452"/>
        <v>0</v>
      </c>
      <c r="AT402" s="244"/>
      <c r="AU402" s="241">
        <f t="shared" si="395"/>
        <v>5.7620000000000005E-2</v>
      </c>
      <c r="AV402" s="241">
        <f t="shared" si="453"/>
        <v>4.8016666666666668E-3</v>
      </c>
      <c r="AW402" s="240">
        <f>VLOOKUP(AY402,[2]תחזיות!$B$4:$H$1000,7)</f>
        <v>2.2099056500000346E-2</v>
      </c>
      <c r="AX402" s="134">
        <f t="shared" si="410"/>
        <v>1.8415880416666954E-3</v>
      </c>
      <c r="AY402" s="237">
        <v>350</v>
      </c>
      <c r="AZ402" s="242">
        <f t="shared" si="454"/>
        <v>0</v>
      </c>
      <c r="BA402" s="242">
        <f t="shared" si="481"/>
        <v>0</v>
      </c>
      <c r="BB402" s="242">
        <f t="shared" si="411"/>
        <v>0</v>
      </c>
      <c r="BC402" s="242">
        <f t="shared" si="455"/>
        <v>0</v>
      </c>
      <c r="BD402" s="243">
        <f t="shared" si="456"/>
        <v>0</v>
      </c>
      <c r="BE402" s="245"/>
      <c r="BF402" s="245"/>
      <c r="BG402" s="245"/>
      <c r="BH402" s="240">
        <f>VLOOKUP(BJ402,[2]תחזיות!$B$4:$H$1000,6)</f>
        <v>1.1817677272727456E-2</v>
      </c>
      <c r="BI402" s="134">
        <f t="shared" si="412"/>
        <v>9.8480643939395456E-4</v>
      </c>
      <c r="BJ402" s="237">
        <v>350</v>
      </c>
      <c r="BK402" s="242">
        <f t="shared" si="457"/>
        <v>0</v>
      </c>
      <c r="BL402" s="242">
        <f t="shared" si="482"/>
        <v>0</v>
      </c>
      <c r="BM402" s="242">
        <f t="shared" si="413"/>
        <v>0</v>
      </c>
      <c r="BN402" s="242">
        <f t="shared" si="436"/>
        <v>0</v>
      </c>
      <c r="BO402" s="243">
        <f t="shared" si="458"/>
        <v>0</v>
      </c>
      <c r="BP402" s="245"/>
      <c r="BQ402" s="246">
        <f>VLOOKUP(BT402,[2]תחזיות!$B$4:$E$1000,2)</f>
        <v>4.4858380000000093E-2</v>
      </c>
      <c r="BR402" s="134">
        <f t="shared" si="414"/>
        <v>3.3215316666666745E-3</v>
      </c>
      <c r="BS402" s="3">
        <f t="shared" si="459"/>
        <v>10621</v>
      </c>
      <c r="BT402" s="237">
        <v>350</v>
      </c>
      <c r="BU402" s="238">
        <f t="shared" si="460"/>
        <v>0</v>
      </c>
      <c r="BV402" s="238">
        <f t="shared" si="461"/>
        <v>0</v>
      </c>
      <c r="BW402" s="238">
        <f t="shared" si="415"/>
        <v>0</v>
      </c>
      <c r="BX402" s="238">
        <f t="shared" si="416"/>
        <v>0</v>
      </c>
      <c r="BY402" s="239">
        <f t="shared" si="462"/>
        <v>270766.58881793288</v>
      </c>
      <c r="CA402" s="246">
        <f>VLOOKUP(CD402,[2]תחזיות!$B$4:$E$1000,4)</f>
        <v>5.9213061600000123E-2</v>
      </c>
      <c r="CB402" s="134">
        <f t="shared" si="417"/>
        <v>4.5177551333333435E-3</v>
      </c>
      <c r="CC402" s="3">
        <f t="shared" si="463"/>
        <v>10621</v>
      </c>
      <c r="CD402" s="237">
        <v>350</v>
      </c>
      <c r="CE402" s="238">
        <f t="shared" si="464"/>
        <v>0</v>
      </c>
      <c r="CF402" s="238">
        <f t="shared" si="465"/>
        <v>0</v>
      </c>
      <c r="CG402" s="238">
        <f t="shared" si="418"/>
        <v>0</v>
      </c>
      <c r="CH402" s="238">
        <f t="shared" si="419"/>
        <v>0</v>
      </c>
      <c r="CI402" s="239">
        <f t="shared" si="466"/>
        <v>290809.78716721246</v>
      </c>
      <c r="CJ402" s="1"/>
      <c r="CK402" s="246">
        <f>VLOOKUP(CN402,[2]תחזיות!$B$4:$E$1000,3)</f>
        <v>3.9007286956521822E-2</v>
      </c>
      <c r="CL402" s="134">
        <f t="shared" si="420"/>
        <v>2.8339405797101519E-3</v>
      </c>
      <c r="CM402" s="3">
        <f t="shared" si="467"/>
        <v>10621</v>
      </c>
      <c r="CN402" s="237">
        <v>350</v>
      </c>
      <c r="CO402" s="238">
        <f t="shared" si="468"/>
        <v>0</v>
      </c>
      <c r="CP402" s="238">
        <f t="shared" si="483"/>
        <v>0</v>
      </c>
      <c r="CQ402" s="238">
        <f t="shared" si="421"/>
        <v>0</v>
      </c>
      <c r="CR402" s="238">
        <f t="shared" si="422"/>
        <v>0</v>
      </c>
      <c r="CS402" s="239">
        <f t="shared" si="469"/>
        <v>263979.45736549201</v>
      </c>
      <c r="CT402" s="1"/>
      <c r="CU402" s="237">
        <v>350</v>
      </c>
      <c r="CV402" s="238">
        <f t="shared" si="423"/>
        <v>-2.8251513389079202E-10</v>
      </c>
      <c r="CW402" s="238">
        <f t="shared" si="423"/>
        <v>-6.8435190984007175E-14</v>
      </c>
      <c r="CX402" s="238">
        <f t="shared" si="423"/>
        <v>5.9288869693413136E-13</v>
      </c>
      <c r="CY402" s="238">
        <f t="shared" si="423"/>
        <v>-6.6132388791813856E-13</v>
      </c>
      <c r="CZ402" s="238">
        <f t="shared" si="423"/>
        <v>921348.46831176477</v>
      </c>
      <c r="DB402" s="237">
        <v>350</v>
      </c>
      <c r="DC402" s="238">
        <f t="shared" si="424"/>
        <v>-2.9572631863130655E-10</v>
      </c>
      <c r="DD402" s="238">
        <f t="shared" si="424"/>
        <v>0</v>
      </c>
      <c r="DE402" s="238">
        <f t="shared" si="424"/>
        <v>6.8181345684439952E-13</v>
      </c>
      <c r="DF402" s="238">
        <f t="shared" si="424"/>
        <v>-6.8181345684439952E-13</v>
      </c>
      <c r="DG402" s="238">
        <f t="shared" si="424"/>
        <v>944233.29773330991</v>
      </c>
      <c r="DH402" s="247"/>
      <c r="DI402" s="237">
        <v>350</v>
      </c>
      <c r="DJ402" s="238">
        <f t="shared" si="425"/>
        <v>-2.9572631863130655E-10</v>
      </c>
      <c r="DK402" s="238">
        <f t="shared" si="425"/>
        <v>0</v>
      </c>
      <c r="DL402" s="238">
        <f t="shared" si="425"/>
        <v>6.8181345684439952E-13</v>
      </c>
      <c r="DM402" s="238">
        <f t="shared" si="425"/>
        <v>-6.8181345684439952E-13</v>
      </c>
      <c r="DN402" s="238">
        <f t="shared" si="425"/>
        <v>914209.03264594742</v>
      </c>
      <c r="DP402" s="3">
        <f t="shared" si="470"/>
        <v>10621</v>
      </c>
      <c r="DQ402" s="237">
        <v>350</v>
      </c>
      <c r="DR402" s="238">
        <f t="shared" si="471"/>
        <v>0</v>
      </c>
      <c r="DS402" s="238">
        <f t="shared" si="472"/>
        <v>0</v>
      </c>
      <c r="DT402" s="238">
        <f t="shared" si="426"/>
        <v>0</v>
      </c>
      <c r="DU402" s="238">
        <f t="shared" si="473"/>
        <v>0</v>
      </c>
      <c r="DV402" s="239">
        <f t="shared" si="484"/>
        <v>0</v>
      </c>
      <c r="DX402" s="241">
        <f t="shared" si="396"/>
        <v>6.0299999999999999E-2</v>
      </c>
      <c r="DY402" s="241">
        <f t="shared" si="474"/>
        <v>5.025E-3</v>
      </c>
      <c r="DZ402" s="237">
        <v>350</v>
      </c>
      <c r="EA402" s="242">
        <f t="shared" si="485"/>
        <v>0</v>
      </c>
      <c r="EB402" s="242">
        <f t="shared" si="486"/>
        <v>0</v>
      </c>
      <c r="EC402" s="242">
        <f t="shared" si="427"/>
        <v>0</v>
      </c>
      <c r="ED402" s="242">
        <f t="shared" si="437"/>
        <v>0</v>
      </c>
      <c r="EE402" s="243">
        <f t="shared" si="475"/>
        <v>0</v>
      </c>
      <c r="EF402" s="248"/>
      <c r="EG402" s="241">
        <f t="shared" si="397"/>
        <v>6.4599999999999991E-2</v>
      </c>
      <c r="EH402" s="241">
        <f t="shared" si="476"/>
        <v>5.3833333333333329E-3</v>
      </c>
      <c r="EI402" s="237">
        <v>350</v>
      </c>
      <c r="EJ402" s="242">
        <f t="shared" si="487"/>
        <v>0</v>
      </c>
      <c r="EK402" s="242">
        <f t="shared" si="488"/>
        <v>0</v>
      </c>
      <c r="EL402" s="242">
        <f t="shared" si="428"/>
        <v>0</v>
      </c>
      <c r="EM402" s="242">
        <f t="shared" si="438"/>
        <v>0</v>
      </c>
      <c r="EN402" s="243">
        <f t="shared" si="477"/>
        <v>0</v>
      </c>
      <c r="EO402" s="248"/>
      <c r="EP402" s="241">
        <f t="shared" si="398"/>
        <v>3.4599999999999999E-2</v>
      </c>
      <c r="EQ402" s="241">
        <f t="shared" si="478"/>
        <v>2.8833333333333332E-3</v>
      </c>
      <c r="ER402" s="237">
        <v>350</v>
      </c>
      <c r="ES402" s="242">
        <f t="shared" si="489"/>
        <v>0</v>
      </c>
      <c r="ET402" s="242">
        <f t="shared" si="490"/>
        <v>0</v>
      </c>
      <c r="EU402" s="242">
        <f t="shared" si="429"/>
        <v>0</v>
      </c>
      <c r="EV402" s="242">
        <f t="shared" si="439"/>
        <v>0</v>
      </c>
      <c r="EW402" s="243">
        <f t="shared" si="479"/>
        <v>0</v>
      </c>
    </row>
    <row r="403" spans="1:153" ht="14.25" customHeight="1" thickBot="1" x14ac:dyDescent="0.25">
      <c r="A403" s="3">
        <f t="shared" si="440"/>
        <v>10652</v>
      </c>
      <c r="B403" s="237">
        <v>351</v>
      </c>
      <c r="C403" s="238">
        <f t="shared" si="441"/>
        <v>-2.9640813208815093E-10</v>
      </c>
      <c r="D403" s="238">
        <f t="shared" si="399"/>
        <v>0</v>
      </c>
      <c r="E403" s="238">
        <f t="shared" si="400"/>
        <v>6.8338541564767957E-13</v>
      </c>
      <c r="F403" s="238">
        <f t="shared" si="401"/>
        <v>-6.8338541564767957E-13</v>
      </c>
      <c r="G403" s="239">
        <f t="shared" si="442"/>
        <v>603887.43406298594</v>
      </c>
      <c r="I403" s="240">
        <f>VLOOKUP(K403,[2]תחזיות!$B$4:$H$1000,5)</f>
        <v>1.2999463500000204E-2</v>
      </c>
      <c r="J403" s="134">
        <f t="shared" si="402"/>
        <v>1.083288625000017E-3</v>
      </c>
      <c r="K403" s="237">
        <v>351</v>
      </c>
      <c r="L403" s="242">
        <f t="shared" si="443"/>
        <v>1.331451735775788E-11</v>
      </c>
      <c r="M403" s="242">
        <f t="shared" si="430"/>
        <v>-6.8509326047949842E-14</v>
      </c>
      <c r="N403" s="242">
        <f t="shared" si="403"/>
        <v>-8.9159156209287281E-14</v>
      </c>
      <c r="O403" s="242">
        <f t="shared" si="404"/>
        <v>2.0649830161337442E-14</v>
      </c>
      <c r="P403" s="243">
        <f t="shared" si="444"/>
        <v>46694.445430845924</v>
      </c>
      <c r="Q403" s="244"/>
      <c r="R403" s="240">
        <f>VLOOKUP(T403,[2]תחזיות!$B$4:$H$1000,7)</f>
        <v>2.2099087950000346E-2</v>
      </c>
      <c r="S403" s="134">
        <f t="shared" si="405"/>
        <v>1.8415906625000287E-3</v>
      </c>
      <c r="T403" s="237">
        <v>351</v>
      </c>
      <c r="U403" s="242">
        <f t="shared" si="445"/>
        <v>0</v>
      </c>
      <c r="V403" s="242">
        <f t="shared" si="431"/>
        <v>0</v>
      </c>
      <c r="W403" s="242">
        <f t="shared" si="406"/>
        <v>0</v>
      </c>
      <c r="X403" s="242">
        <f t="shared" si="432"/>
        <v>0</v>
      </c>
      <c r="Y403" s="243">
        <f t="shared" si="446"/>
        <v>49536.076503111522</v>
      </c>
      <c r="Z403" s="245"/>
      <c r="AA403" s="240">
        <f>VLOOKUP(AC403,[2]תחזיות!$B$4:$H$1000,6)</f>
        <v>1.1817694090909275E-2</v>
      </c>
      <c r="AB403" s="134">
        <f t="shared" si="407"/>
        <v>9.8480784090910632E-4</v>
      </c>
      <c r="AC403" s="237">
        <v>351</v>
      </c>
      <c r="AD403" s="242">
        <f t="shared" si="447"/>
        <v>0</v>
      </c>
      <c r="AE403" s="242">
        <f t="shared" si="433"/>
        <v>0</v>
      </c>
      <c r="AF403" s="242">
        <f t="shared" si="408"/>
        <v>0</v>
      </c>
      <c r="AG403" s="242">
        <f t="shared" si="434"/>
        <v>0</v>
      </c>
      <c r="AH403" s="243">
        <f t="shared" si="448"/>
        <v>46342.141217469514</v>
      </c>
      <c r="AI403" s="245"/>
      <c r="AJ403" s="241">
        <f t="shared" si="394"/>
        <v>5.2720000000000003E-2</v>
      </c>
      <c r="AK403" s="241">
        <f t="shared" si="449"/>
        <v>4.3933333333333333E-3</v>
      </c>
      <c r="AL403" s="240">
        <f>VLOOKUP(AN403,[2]תחזיות!$B$4:$H$1000,5)</f>
        <v>1.2999463500000204E-2</v>
      </c>
      <c r="AM403" s="134">
        <f t="shared" si="435"/>
        <v>1.083288625000017E-3</v>
      </c>
      <c r="AN403" s="237">
        <v>351</v>
      </c>
      <c r="AO403" s="242">
        <f t="shared" si="450"/>
        <v>0</v>
      </c>
      <c r="AP403" s="242">
        <f t="shared" si="480"/>
        <v>0</v>
      </c>
      <c r="AQ403" s="242">
        <f t="shared" si="409"/>
        <v>0</v>
      </c>
      <c r="AR403" s="242">
        <f t="shared" si="451"/>
        <v>0</v>
      </c>
      <c r="AS403" s="243">
        <f t="shared" si="452"/>
        <v>0</v>
      </c>
      <c r="AT403" s="244"/>
      <c r="AU403" s="241">
        <f t="shared" si="395"/>
        <v>5.7620000000000005E-2</v>
      </c>
      <c r="AV403" s="241">
        <f t="shared" si="453"/>
        <v>4.8016666666666668E-3</v>
      </c>
      <c r="AW403" s="240">
        <f>VLOOKUP(AY403,[2]תחזיות!$B$4:$H$1000,7)</f>
        <v>2.2099087950000346E-2</v>
      </c>
      <c r="AX403" s="134">
        <f t="shared" si="410"/>
        <v>1.8415906625000287E-3</v>
      </c>
      <c r="AY403" s="237">
        <v>351</v>
      </c>
      <c r="AZ403" s="242">
        <f t="shared" si="454"/>
        <v>0</v>
      </c>
      <c r="BA403" s="242">
        <f t="shared" si="481"/>
        <v>0</v>
      </c>
      <c r="BB403" s="242">
        <f t="shared" si="411"/>
        <v>0</v>
      </c>
      <c r="BC403" s="242">
        <f t="shared" si="455"/>
        <v>0</v>
      </c>
      <c r="BD403" s="243">
        <f t="shared" si="456"/>
        <v>0</v>
      </c>
      <c r="BE403" s="245"/>
      <c r="BF403" s="245"/>
      <c r="BG403" s="245"/>
      <c r="BH403" s="240">
        <f>VLOOKUP(BJ403,[2]תחזיות!$B$4:$H$1000,6)</f>
        <v>1.1817694090909275E-2</v>
      </c>
      <c r="BI403" s="134">
        <f t="shared" si="412"/>
        <v>9.8480784090910632E-4</v>
      </c>
      <c r="BJ403" s="237">
        <v>351</v>
      </c>
      <c r="BK403" s="242">
        <f t="shared" si="457"/>
        <v>0</v>
      </c>
      <c r="BL403" s="242">
        <f t="shared" si="482"/>
        <v>0</v>
      </c>
      <c r="BM403" s="242">
        <f t="shared" si="413"/>
        <v>0</v>
      </c>
      <c r="BN403" s="242">
        <f t="shared" si="436"/>
        <v>0</v>
      </c>
      <c r="BO403" s="243">
        <f t="shared" si="458"/>
        <v>0</v>
      </c>
      <c r="BP403" s="245"/>
      <c r="BQ403" s="246">
        <f>VLOOKUP(BT403,[2]תחזיות!$B$4:$E$1000,2)</f>
        <v>4.4886680000000095E-2</v>
      </c>
      <c r="BR403" s="134">
        <f t="shared" si="414"/>
        <v>3.3238900000000082E-3</v>
      </c>
      <c r="BS403" s="3">
        <f t="shared" si="459"/>
        <v>10652</v>
      </c>
      <c r="BT403" s="237">
        <v>351</v>
      </c>
      <c r="BU403" s="238">
        <f t="shared" si="460"/>
        <v>0</v>
      </c>
      <c r="BV403" s="238">
        <f t="shared" si="461"/>
        <v>0</v>
      </c>
      <c r="BW403" s="238">
        <f t="shared" si="415"/>
        <v>0</v>
      </c>
      <c r="BX403" s="238">
        <f t="shared" si="416"/>
        <v>0</v>
      </c>
      <c r="BY403" s="239">
        <f t="shared" si="462"/>
        <v>270766.58881793288</v>
      </c>
      <c r="CA403" s="246">
        <f>VLOOKUP(CD403,[2]תחזיות!$B$4:$E$1000,4)</f>
        <v>5.9250417600000126E-2</v>
      </c>
      <c r="CB403" s="134">
        <f t="shared" si="417"/>
        <v>4.5208681333333443E-3</v>
      </c>
      <c r="CC403" s="3">
        <f t="shared" si="463"/>
        <v>10652</v>
      </c>
      <c r="CD403" s="237">
        <v>351</v>
      </c>
      <c r="CE403" s="238">
        <f t="shared" si="464"/>
        <v>0</v>
      </c>
      <c r="CF403" s="238">
        <f t="shared" si="465"/>
        <v>0</v>
      </c>
      <c r="CG403" s="238">
        <f t="shared" si="418"/>
        <v>0</v>
      </c>
      <c r="CH403" s="238">
        <f t="shared" si="419"/>
        <v>0</v>
      </c>
      <c r="CI403" s="239">
        <f t="shared" si="466"/>
        <v>290809.78716721246</v>
      </c>
      <c r="CJ403" s="1"/>
      <c r="CK403" s="246">
        <f>VLOOKUP(CN403,[2]תחזיות!$B$4:$E$1000,3)</f>
        <v>3.9031895652173999E-2</v>
      </c>
      <c r="CL403" s="134">
        <f t="shared" si="420"/>
        <v>2.8359913043478333E-3</v>
      </c>
      <c r="CM403" s="3">
        <f t="shared" si="467"/>
        <v>10652</v>
      </c>
      <c r="CN403" s="237">
        <v>351</v>
      </c>
      <c r="CO403" s="238">
        <f t="shared" si="468"/>
        <v>0</v>
      </c>
      <c r="CP403" s="238">
        <f t="shared" si="483"/>
        <v>0</v>
      </c>
      <c r="CQ403" s="238">
        <f t="shared" si="421"/>
        <v>0</v>
      </c>
      <c r="CR403" s="238">
        <f t="shared" si="422"/>
        <v>0</v>
      </c>
      <c r="CS403" s="239">
        <f t="shared" si="469"/>
        <v>263979.45736549201</v>
      </c>
      <c r="CT403" s="1"/>
      <c r="CU403" s="237">
        <v>351</v>
      </c>
      <c r="CV403" s="238">
        <f t="shared" si="423"/>
        <v>-2.8309361473039307E-10</v>
      </c>
      <c r="CW403" s="238">
        <f t="shared" si="423"/>
        <v>-6.8509326047949842E-14</v>
      </c>
      <c r="CX403" s="238">
        <f t="shared" si="423"/>
        <v>5.9422625943839225E-13</v>
      </c>
      <c r="CY403" s="238">
        <f t="shared" si="423"/>
        <v>-6.6273558548634213E-13</v>
      </c>
      <c r="CZ403" s="238">
        <f t="shared" si="423"/>
        <v>921348.46831176477</v>
      </c>
      <c r="DB403" s="237">
        <v>351</v>
      </c>
      <c r="DC403" s="238">
        <f t="shared" si="424"/>
        <v>-2.9640813208815093E-10</v>
      </c>
      <c r="DD403" s="238">
        <f t="shared" si="424"/>
        <v>0</v>
      </c>
      <c r="DE403" s="238">
        <f t="shared" si="424"/>
        <v>6.8338541564767957E-13</v>
      </c>
      <c r="DF403" s="238">
        <f t="shared" si="424"/>
        <v>-6.8338541564767957E-13</v>
      </c>
      <c r="DG403" s="238">
        <f t="shared" si="424"/>
        <v>944233.29773330991</v>
      </c>
      <c r="DH403" s="247"/>
      <c r="DI403" s="237">
        <v>351</v>
      </c>
      <c r="DJ403" s="238">
        <f t="shared" si="425"/>
        <v>-2.9640813208815093E-10</v>
      </c>
      <c r="DK403" s="238">
        <f t="shared" si="425"/>
        <v>0</v>
      </c>
      <c r="DL403" s="238">
        <f t="shared" si="425"/>
        <v>6.8338541564767957E-13</v>
      </c>
      <c r="DM403" s="238">
        <f t="shared" si="425"/>
        <v>-6.8338541564767957E-13</v>
      </c>
      <c r="DN403" s="238">
        <f t="shared" si="425"/>
        <v>914209.03264594742</v>
      </c>
      <c r="DP403" s="3">
        <f t="shared" si="470"/>
        <v>10652</v>
      </c>
      <c r="DQ403" s="237">
        <v>351</v>
      </c>
      <c r="DR403" s="238">
        <f t="shared" si="471"/>
        <v>0</v>
      </c>
      <c r="DS403" s="238">
        <f t="shared" si="472"/>
        <v>0</v>
      </c>
      <c r="DT403" s="238">
        <f t="shared" si="426"/>
        <v>0</v>
      </c>
      <c r="DU403" s="238">
        <f t="shared" si="473"/>
        <v>0</v>
      </c>
      <c r="DV403" s="239">
        <f t="shared" si="484"/>
        <v>0</v>
      </c>
      <c r="DX403" s="241">
        <f t="shared" si="396"/>
        <v>6.0299999999999999E-2</v>
      </c>
      <c r="DY403" s="241">
        <f t="shared" si="474"/>
        <v>5.025E-3</v>
      </c>
      <c r="DZ403" s="237">
        <v>351</v>
      </c>
      <c r="EA403" s="242">
        <f t="shared" si="485"/>
        <v>0</v>
      </c>
      <c r="EB403" s="242">
        <f t="shared" si="486"/>
        <v>0</v>
      </c>
      <c r="EC403" s="242">
        <f t="shared" si="427"/>
        <v>0</v>
      </c>
      <c r="ED403" s="242">
        <f t="shared" si="437"/>
        <v>0</v>
      </c>
      <c r="EE403" s="243">
        <f t="shared" si="475"/>
        <v>0</v>
      </c>
      <c r="EF403" s="248"/>
      <c r="EG403" s="241">
        <f t="shared" si="397"/>
        <v>6.4599999999999991E-2</v>
      </c>
      <c r="EH403" s="241">
        <f t="shared" si="476"/>
        <v>5.3833333333333329E-3</v>
      </c>
      <c r="EI403" s="237">
        <v>351</v>
      </c>
      <c r="EJ403" s="242">
        <f t="shared" si="487"/>
        <v>0</v>
      </c>
      <c r="EK403" s="242">
        <f t="shared" si="488"/>
        <v>0</v>
      </c>
      <c r="EL403" s="242">
        <f t="shared" si="428"/>
        <v>0</v>
      </c>
      <c r="EM403" s="242">
        <f t="shared" si="438"/>
        <v>0</v>
      </c>
      <c r="EN403" s="243">
        <f t="shared" si="477"/>
        <v>0</v>
      </c>
      <c r="EO403" s="248"/>
      <c r="EP403" s="241">
        <f t="shared" si="398"/>
        <v>3.4599999999999999E-2</v>
      </c>
      <c r="EQ403" s="241">
        <f t="shared" si="478"/>
        <v>2.8833333333333332E-3</v>
      </c>
      <c r="ER403" s="237">
        <v>351</v>
      </c>
      <c r="ES403" s="242">
        <f t="shared" si="489"/>
        <v>0</v>
      </c>
      <c r="ET403" s="242">
        <f t="shared" si="490"/>
        <v>0</v>
      </c>
      <c r="EU403" s="242">
        <f t="shared" si="429"/>
        <v>0</v>
      </c>
      <c r="EV403" s="242">
        <f t="shared" si="439"/>
        <v>0</v>
      </c>
      <c r="EW403" s="243">
        <f t="shared" si="479"/>
        <v>0</v>
      </c>
    </row>
    <row r="404" spans="1:153" ht="14.25" customHeight="1" thickBot="1" x14ac:dyDescent="0.25">
      <c r="A404" s="3">
        <f t="shared" si="440"/>
        <v>10680</v>
      </c>
      <c r="B404" s="237">
        <v>352</v>
      </c>
      <c r="C404" s="238">
        <f t="shared" si="441"/>
        <v>-2.9709151750379861E-10</v>
      </c>
      <c r="D404" s="238">
        <f t="shared" si="399"/>
        <v>0</v>
      </c>
      <c r="E404" s="238">
        <f t="shared" si="400"/>
        <v>6.8496099868931173E-13</v>
      </c>
      <c r="F404" s="238">
        <f t="shared" si="401"/>
        <v>-6.8496099868931173E-13</v>
      </c>
      <c r="G404" s="239">
        <f t="shared" si="442"/>
        <v>603887.43406298594</v>
      </c>
      <c r="I404" s="240">
        <f>VLOOKUP(K404,[2]תחזיות!$B$4:$H$1000,5)</f>
        <v>1.2999482000000204E-2</v>
      </c>
      <c r="J404" s="134">
        <f t="shared" si="402"/>
        <v>1.0832901666666837E-3</v>
      </c>
      <c r="K404" s="237">
        <v>352</v>
      </c>
      <c r="L404" s="242">
        <f t="shared" si="443"/>
        <v>1.3418196584931929E-11</v>
      </c>
      <c r="M404" s="242">
        <f t="shared" si="430"/>
        <v>-6.8583541527182562E-14</v>
      </c>
      <c r="N404" s="242">
        <f t="shared" si="403"/>
        <v>-8.9394170489924203E-14</v>
      </c>
      <c r="O404" s="242">
        <f t="shared" si="404"/>
        <v>2.0810628962741638E-14</v>
      </c>
      <c r="P404" s="243">
        <f t="shared" si="444"/>
        <v>46694.445430845924</v>
      </c>
      <c r="Q404" s="244"/>
      <c r="R404" s="240">
        <f>VLOOKUP(T404,[2]תחזיות!$B$4:$H$1000,7)</f>
        <v>2.2099119400000346E-2</v>
      </c>
      <c r="S404" s="134">
        <f t="shared" si="405"/>
        <v>1.8415932833333621E-3</v>
      </c>
      <c r="T404" s="237">
        <v>352</v>
      </c>
      <c r="U404" s="242">
        <f t="shared" si="445"/>
        <v>0</v>
      </c>
      <c r="V404" s="242">
        <f t="shared" si="431"/>
        <v>0</v>
      </c>
      <c r="W404" s="242">
        <f t="shared" si="406"/>
        <v>0</v>
      </c>
      <c r="X404" s="242">
        <f t="shared" si="432"/>
        <v>0</v>
      </c>
      <c r="Y404" s="243">
        <f t="shared" si="446"/>
        <v>49536.076503111522</v>
      </c>
      <c r="Z404" s="245"/>
      <c r="AA404" s="240">
        <f>VLOOKUP(AC404,[2]תחזיות!$B$4:$H$1000,6)</f>
        <v>1.1817710909091094E-2</v>
      </c>
      <c r="AB404" s="134">
        <f t="shared" si="407"/>
        <v>9.8480924242425787E-4</v>
      </c>
      <c r="AC404" s="237">
        <v>352</v>
      </c>
      <c r="AD404" s="242">
        <f t="shared" si="447"/>
        <v>0</v>
      </c>
      <c r="AE404" s="242">
        <f t="shared" si="433"/>
        <v>0</v>
      </c>
      <c r="AF404" s="242">
        <f t="shared" si="408"/>
        <v>0</v>
      </c>
      <c r="AG404" s="242">
        <f t="shared" si="434"/>
        <v>0</v>
      </c>
      <c r="AH404" s="243">
        <f t="shared" si="448"/>
        <v>46342.141217469514</v>
      </c>
      <c r="AI404" s="245"/>
      <c r="AJ404" s="241">
        <f t="shared" si="394"/>
        <v>5.2720000000000003E-2</v>
      </c>
      <c r="AK404" s="241">
        <f t="shared" si="449"/>
        <v>4.3933333333333333E-3</v>
      </c>
      <c r="AL404" s="240">
        <f>VLOOKUP(AN404,[2]תחזיות!$B$4:$H$1000,5)</f>
        <v>1.2999482000000204E-2</v>
      </c>
      <c r="AM404" s="134">
        <f t="shared" si="435"/>
        <v>1.0832901666666837E-3</v>
      </c>
      <c r="AN404" s="237">
        <v>352</v>
      </c>
      <c r="AO404" s="242">
        <f t="shared" si="450"/>
        <v>0</v>
      </c>
      <c r="AP404" s="242">
        <f t="shared" si="480"/>
        <v>0</v>
      </c>
      <c r="AQ404" s="242">
        <f t="shared" si="409"/>
        <v>0</v>
      </c>
      <c r="AR404" s="242">
        <f t="shared" si="451"/>
        <v>0</v>
      </c>
      <c r="AS404" s="243">
        <f t="shared" si="452"/>
        <v>0</v>
      </c>
      <c r="AT404" s="244"/>
      <c r="AU404" s="241">
        <f t="shared" si="395"/>
        <v>5.7620000000000005E-2</v>
      </c>
      <c r="AV404" s="241">
        <f t="shared" si="453"/>
        <v>4.8016666666666668E-3</v>
      </c>
      <c r="AW404" s="240">
        <f>VLOOKUP(AY404,[2]תחזיות!$B$4:$H$1000,7)</f>
        <v>2.2099119400000346E-2</v>
      </c>
      <c r="AX404" s="134">
        <f t="shared" si="410"/>
        <v>1.8415932833333621E-3</v>
      </c>
      <c r="AY404" s="237">
        <v>352</v>
      </c>
      <c r="AZ404" s="242">
        <f t="shared" si="454"/>
        <v>0</v>
      </c>
      <c r="BA404" s="242">
        <f t="shared" si="481"/>
        <v>0</v>
      </c>
      <c r="BB404" s="242">
        <f t="shared" si="411"/>
        <v>0</v>
      </c>
      <c r="BC404" s="242">
        <f t="shared" si="455"/>
        <v>0</v>
      </c>
      <c r="BD404" s="243">
        <f t="shared" si="456"/>
        <v>0</v>
      </c>
      <c r="BE404" s="245"/>
      <c r="BF404" s="245"/>
      <c r="BG404" s="245"/>
      <c r="BH404" s="240">
        <f>VLOOKUP(BJ404,[2]תחזיות!$B$4:$H$1000,6)</f>
        <v>1.1817710909091094E-2</v>
      </c>
      <c r="BI404" s="134">
        <f t="shared" si="412"/>
        <v>9.8480924242425787E-4</v>
      </c>
      <c r="BJ404" s="237">
        <v>352</v>
      </c>
      <c r="BK404" s="242">
        <f t="shared" si="457"/>
        <v>0</v>
      </c>
      <c r="BL404" s="242">
        <f t="shared" si="482"/>
        <v>0</v>
      </c>
      <c r="BM404" s="242">
        <f t="shared" si="413"/>
        <v>0</v>
      </c>
      <c r="BN404" s="242">
        <f t="shared" si="436"/>
        <v>0</v>
      </c>
      <c r="BO404" s="243">
        <f t="shared" si="458"/>
        <v>0</v>
      </c>
      <c r="BP404" s="245"/>
      <c r="BQ404" s="246">
        <f>VLOOKUP(BT404,[2]תחזיות!$B$4:$E$1000,2)</f>
        <v>4.4914980000000097E-2</v>
      </c>
      <c r="BR404" s="134">
        <f t="shared" si="414"/>
        <v>3.3262483333333418E-3</v>
      </c>
      <c r="BS404" s="3">
        <f t="shared" si="459"/>
        <v>10680</v>
      </c>
      <c r="BT404" s="237">
        <v>352</v>
      </c>
      <c r="BU404" s="238">
        <f t="shared" si="460"/>
        <v>0</v>
      </c>
      <c r="BV404" s="238">
        <f t="shared" si="461"/>
        <v>0</v>
      </c>
      <c r="BW404" s="238">
        <f t="shared" si="415"/>
        <v>0</v>
      </c>
      <c r="BX404" s="238">
        <f t="shared" si="416"/>
        <v>0</v>
      </c>
      <c r="BY404" s="239">
        <f t="shared" si="462"/>
        <v>270766.58881793288</v>
      </c>
      <c r="CA404" s="246">
        <f>VLOOKUP(CD404,[2]תחזיות!$B$4:$E$1000,4)</f>
        <v>5.9287773600000128E-2</v>
      </c>
      <c r="CB404" s="134">
        <f t="shared" si="417"/>
        <v>4.5239811333333442E-3</v>
      </c>
      <c r="CC404" s="3">
        <f t="shared" si="463"/>
        <v>10680</v>
      </c>
      <c r="CD404" s="237">
        <v>352</v>
      </c>
      <c r="CE404" s="238">
        <f t="shared" si="464"/>
        <v>0</v>
      </c>
      <c r="CF404" s="238">
        <f t="shared" si="465"/>
        <v>0</v>
      </c>
      <c r="CG404" s="238">
        <f t="shared" si="418"/>
        <v>0</v>
      </c>
      <c r="CH404" s="238">
        <f t="shared" si="419"/>
        <v>0</v>
      </c>
      <c r="CI404" s="239">
        <f t="shared" si="466"/>
        <v>290809.78716721246</v>
      </c>
      <c r="CJ404" s="1"/>
      <c r="CK404" s="246">
        <f>VLOOKUP(CN404,[2]תחזיות!$B$4:$E$1000,3)</f>
        <v>3.9056504347826176E-2</v>
      </c>
      <c r="CL404" s="134">
        <f t="shared" si="420"/>
        <v>2.8380420289855148E-3</v>
      </c>
      <c r="CM404" s="3">
        <f t="shared" si="467"/>
        <v>10680</v>
      </c>
      <c r="CN404" s="237">
        <v>352</v>
      </c>
      <c r="CO404" s="238">
        <f t="shared" si="468"/>
        <v>0</v>
      </c>
      <c r="CP404" s="238">
        <f t="shared" si="483"/>
        <v>0</v>
      </c>
      <c r="CQ404" s="238">
        <f t="shared" si="421"/>
        <v>0</v>
      </c>
      <c r="CR404" s="238">
        <f t="shared" si="422"/>
        <v>0</v>
      </c>
      <c r="CS404" s="239">
        <f t="shared" si="469"/>
        <v>263979.45736549201</v>
      </c>
      <c r="CT404" s="1"/>
      <c r="CU404" s="237">
        <v>352</v>
      </c>
      <c r="CV404" s="238">
        <f t="shared" si="423"/>
        <v>-2.8367332091886667E-10</v>
      </c>
      <c r="CW404" s="238">
        <f t="shared" si="423"/>
        <v>-6.8583541527182562E-14</v>
      </c>
      <c r="CX404" s="238">
        <f t="shared" si="423"/>
        <v>5.9556682819938753E-13</v>
      </c>
      <c r="CY404" s="238">
        <f t="shared" si="423"/>
        <v>-6.6415036972657008E-13</v>
      </c>
      <c r="CZ404" s="238">
        <f t="shared" si="423"/>
        <v>921348.46831176477</v>
      </c>
      <c r="DB404" s="237">
        <v>352</v>
      </c>
      <c r="DC404" s="238">
        <f t="shared" si="424"/>
        <v>-2.9709151750379861E-10</v>
      </c>
      <c r="DD404" s="238">
        <f t="shared" si="424"/>
        <v>0</v>
      </c>
      <c r="DE404" s="238">
        <f t="shared" si="424"/>
        <v>6.8496099868931173E-13</v>
      </c>
      <c r="DF404" s="238">
        <f t="shared" si="424"/>
        <v>-6.8496099868931173E-13</v>
      </c>
      <c r="DG404" s="238">
        <f t="shared" si="424"/>
        <v>944233.29773330991</v>
      </c>
      <c r="DH404" s="247"/>
      <c r="DI404" s="237">
        <v>352</v>
      </c>
      <c r="DJ404" s="238">
        <f t="shared" si="425"/>
        <v>-2.9709151750379861E-10</v>
      </c>
      <c r="DK404" s="238">
        <f t="shared" si="425"/>
        <v>0</v>
      </c>
      <c r="DL404" s="238">
        <f t="shared" si="425"/>
        <v>6.8496099868931173E-13</v>
      </c>
      <c r="DM404" s="238">
        <f t="shared" si="425"/>
        <v>-6.8496099868931173E-13</v>
      </c>
      <c r="DN404" s="238">
        <f t="shared" si="425"/>
        <v>914209.03264594742</v>
      </c>
      <c r="DP404" s="3">
        <f t="shared" si="470"/>
        <v>10680</v>
      </c>
      <c r="DQ404" s="237">
        <v>352</v>
      </c>
      <c r="DR404" s="238">
        <f t="shared" si="471"/>
        <v>0</v>
      </c>
      <c r="DS404" s="238">
        <f t="shared" si="472"/>
        <v>0</v>
      </c>
      <c r="DT404" s="238">
        <f t="shared" si="426"/>
        <v>0</v>
      </c>
      <c r="DU404" s="238">
        <f t="shared" si="473"/>
        <v>0</v>
      </c>
      <c r="DV404" s="239">
        <f t="shared" si="484"/>
        <v>0</v>
      </c>
      <c r="DX404" s="241">
        <f t="shared" si="396"/>
        <v>6.0299999999999999E-2</v>
      </c>
      <c r="DY404" s="241">
        <f t="shared" si="474"/>
        <v>5.025E-3</v>
      </c>
      <c r="DZ404" s="237">
        <v>352</v>
      </c>
      <c r="EA404" s="242">
        <f t="shared" si="485"/>
        <v>0</v>
      </c>
      <c r="EB404" s="242">
        <f t="shared" si="486"/>
        <v>0</v>
      </c>
      <c r="EC404" s="242">
        <f t="shared" si="427"/>
        <v>0</v>
      </c>
      <c r="ED404" s="242">
        <f t="shared" si="437"/>
        <v>0</v>
      </c>
      <c r="EE404" s="243">
        <f t="shared" si="475"/>
        <v>0</v>
      </c>
      <c r="EF404" s="248"/>
      <c r="EG404" s="241">
        <f t="shared" si="397"/>
        <v>6.4599999999999991E-2</v>
      </c>
      <c r="EH404" s="241">
        <f t="shared" si="476"/>
        <v>5.3833333333333329E-3</v>
      </c>
      <c r="EI404" s="237">
        <v>352</v>
      </c>
      <c r="EJ404" s="242">
        <f t="shared" si="487"/>
        <v>0</v>
      </c>
      <c r="EK404" s="242">
        <f t="shared" si="488"/>
        <v>0</v>
      </c>
      <c r="EL404" s="242">
        <f t="shared" si="428"/>
        <v>0</v>
      </c>
      <c r="EM404" s="242">
        <f t="shared" si="438"/>
        <v>0</v>
      </c>
      <c r="EN404" s="243">
        <f t="shared" si="477"/>
        <v>0</v>
      </c>
      <c r="EO404" s="248"/>
      <c r="EP404" s="241">
        <f t="shared" si="398"/>
        <v>3.4599999999999999E-2</v>
      </c>
      <c r="EQ404" s="241">
        <f t="shared" si="478"/>
        <v>2.8833333333333332E-3</v>
      </c>
      <c r="ER404" s="237">
        <v>352</v>
      </c>
      <c r="ES404" s="242">
        <f t="shared" si="489"/>
        <v>0</v>
      </c>
      <c r="ET404" s="242">
        <f t="shared" si="490"/>
        <v>0</v>
      </c>
      <c r="EU404" s="242">
        <f t="shared" si="429"/>
        <v>0</v>
      </c>
      <c r="EV404" s="242">
        <f t="shared" si="439"/>
        <v>0</v>
      </c>
      <c r="EW404" s="243">
        <f t="shared" si="479"/>
        <v>0</v>
      </c>
    </row>
    <row r="405" spans="1:153" ht="14.25" customHeight="1" thickBot="1" x14ac:dyDescent="0.25">
      <c r="A405" s="3">
        <f t="shared" si="440"/>
        <v>10711</v>
      </c>
      <c r="B405" s="237">
        <v>353</v>
      </c>
      <c r="C405" s="238">
        <f t="shared" si="441"/>
        <v>-2.977764785024879E-10</v>
      </c>
      <c r="D405" s="238">
        <f t="shared" si="399"/>
        <v>0</v>
      </c>
      <c r="E405" s="238">
        <f t="shared" si="400"/>
        <v>6.8654021432517871E-13</v>
      </c>
      <c r="F405" s="238">
        <f t="shared" si="401"/>
        <v>-6.8654021432517871E-13</v>
      </c>
      <c r="G405" s="239">
        <f t="shared" si="442"/>
        <v>603887.43406298594</v>
      </c>
      <c r="I405" s="240">
        <f>VLOOKUP(K405,[2]תחזיות!$B$4:$H$1000,5)</f>
        <v>1.2999500500000205E-2</v>
      </c>
      <c r="J405" s="134">
        <f t="shared" si="402"/>
        <v>1.0832917083333504E-3</v>
      </c>
      <c r="K405" s="237">
        <v>353</v>
      </c>
      <c r="L405" s="242">
        <f t="shared" si="443"/>
        <v>1.3522223416486763E-11</v>
      </c>
      <c r="M405" s="242">
        <f t="shared" si="430"/>
        <v>-6.8657837509047095E-14</v>
      </c>
      <c r="N405" s="242">
        <f t="shared" si="403"/>
        <v>-8.9629804381839049E-14</v>
      </c>
      <c r="O405" s="242">
        <f t="shared" si="404"/>
        <v>2.0971966872791957E-14</v>
      </c>
      <c r="P405" s="243">
        <f t="shared" si="444"/>
        <v>46694.445430845924</v>
      </c>
      <c r="Q405" s="244"/>
      <c r="R405" s="240">
        <f>VLOOKUP(T405,[2]תחזיות!$B$4:$H$1000,7)</f>
        <v>2.2099150850000349E-2</v>
      </c>
      <c r="S405" s="134">
        <f t="shared" si="405"/>
        <v>1.8415959041666958E-3</v>
      </c>
      <c r="T405" s="237">
        <v>353</v>
      </c>
      <c r="U405" s="242">
        <f t="shared" si="445"/>
        <v>0</v>
      </c>
      <c r="V405" s="242">
        <f t="shared" si="431"/>
        <v>0</v>
      </c>
      <c r="W405" s="242">
        <f t="shared" si="406"/>
        <v>0</v>
      </c>
      <c r="X405" s="242">
        <f t="shared" si="432"/>
        <v>0</v>
      </c>
      <c r="Y405" s="243">
        <f t="shared" si="446"/>
        <v>49536.076503111522</v>
      </c>
      <c r="Z405" s="245"/>
      <c r="AA405" s="240">
        <f>VLOOKUP(AC405,[2]תחזיות!$B$4:$H$1000,6)</f>
        <v>1.1817727727272912E-2</v>
      </c>
      <c r="AB405" s="134">
        <f t="shared" si="407"/>
        <v>9.8481064393940942E-4</v>
      </c>
      <c r="AC405" s="237">
        <v>353</v>
      </c>
      <c r="AD405" s="242">
        <f t="shared" si="447"/>
        <v>0</v>
      </c>
      <c r="AE405" s="242">
        <f t="shared" si="433"/>
        <v>0</v>
      </c>
      <c r="AF405" s="242">
        <f t="shared" si="408"/>
        <v>0</v>
      </c>
      <c r="AG405" s="242">
        <f t="shared" si="434"/>
        <v>0</v>
      </c>
      <c r="AH405" s="243">
        <f t="shared" si="448"/>
        <v>46342.141217469514</v>
      </c>
      <c r="AI405" s="245"/>
      <c r="AJ405" s="241">
        <f t="shared" si="394"/>
        <v>5.2720000000000003E-2</v>
      </c>
      <c r="AK405" s="241">
        <f t="shared" si="449"/>
        <v>4.3933333333333333E-3</v>
      </c>
      <c r="AL405" s="240">
        <f>VLOOKUP(AN405,[2]תחזיות!$B$4:$H$1000,5)</f>
        <v>1.2999500500000205E-2</v>
      </c>
      <c r="AM405" s="134">
        <f t="shared" si="435"/>
        <v>1.0832917083333504E-3</v>
      </c>
      <c r="AN405" s="237">
        <v>353</v>
      </c>
      <c r="AO405" s="242">
        <f t="shared" si="450"/>
        <v>0</v>
      </c>
      <c r="AP405" s="242">
        <f t="shared" si="480"/>
        <v>0</v>
      </c>
      <c r="AQ405" s="242">
        <f t="shared" si="409"/>
        <v>0</v>
      </c>
      <c r="AR405" s="242">
        <f t="shared" si="451"/>
        <v>0</v>
      </c>
      <c r="AS405" s="243">
        <f t="shared" si="452"/>
        <v>0</v>
      </c>
      <c r="AT405" s="244"/>
      <c r="AU405" s="241">
        <f t="shared" si="395"/>
        <v>5.7620000000000005E-2</v>
      </c>
      <c r="AV405" s="241">
        <f t="shared" si="453"/>
        <v>4.8016666666666668E-3</v>
      </c>
      <c r="AW405" s="240">
        <f>VLOOKUP(AY405,[2]תחזיות!$B$4:$H$1000,7)</f>
        <v>2.2099150850000349E-2</v>
      </c>
      <c r="AX405" s="134">
        <f t="shared" si="410"/>
        <v>1.8415959041666958E-3</v>
      </c>
      <c r="AY405" s="237">
        <v>353</v>
      </c>
      <c r="AZ405" s="242">
        <f t="shared" si="454"/>
        <v>0</v>
      </c>
      <c r="BA405" s="242">
        <f t="shared" si="481"/>
        <v>0</v>
      </c>
      <c r="BB405" s="242">
        <f t="shared" si="411"/>
        <v>0</v>
      </c>
      <c r="BC405" s="242">
        <f t="shared" si="455"/>
        <v>0</v>
      </c>
      <c r="BD405" s="243">
        <f t="shared" si="456"/>
        <v>0</v>
      </c>
      <c r="BE405" s="245"/>
      <c r="BF405" s="245"/>
      <c r="BG405" s="245"/>
      <c r="BH405" s="240">
        <f>VLOOKUP(BJ405,[2]תחזיות!$B$4:$H$1000,6)</f>
        <v>1.1817727727272912E-2</v>
      </c>
      <c r="BI405" s="134">
        <f t="shared" si="412"/>
        <v>9.8481064393940942E-4</v>
      </c>
      <c r="BJ405" s="237">
        <v>353</v>
      </c>
      <c r="BK405" s="242">
        <f t="shared" si="457"/>
        <v>0</v>
      </c>
      <c r="BL405" s="242">
        <f t="shared" si="482"/>
        <v>0</v>
      </c>
      <c r="BM405" s="242">
        <f t="shared" si="413"/>
        <v>0</v>
      </c>
      <c r="BN405" s="242">
        <f t="shared" si="436"/>
        <v>0</v>
      </c>
      <c r="BO405" s="243">
        <f t="shared" si="458"/>
        <v>0</v>
      </c>
      <c r="BP405" s="245"/>
      <c r="BQ405" s="246">
        <f>VLOOKUP(BT405,[2]תחזיות!$B$4:$E$1000,2)</f>
        <v>4.4943280000000099E-2</v>
      </c>
      <c r="BR405" s="134">
        <f t="shared" si="414"/>
        <v>3.328606666666675E-3</v>
      </c>
      <c r="BS405" s="3">
        <f t="shared" si="459"/>
        <v>10711</v>
      </c>
      <c r="BT405" s="237">
        <v>353</v>
      </c>
      <c r="BU405" s="238">
        <f t="shared" si="460"/>
        <v>0</v>
      </c>
      <c r="BV405" s="238">
        <f t="shared" si="461"/>
        <v>0</v>
      </c>
      <c r="BW405" s="238">
        <f t="shared" si="415"/>
        <v>0</v>
      </c>
      <c r="BX405" s="238">
        <f t="shared" si="416"/>
        <v>0</v>
      </c>
      <c r="BY405" s="239">
        <f t="shared" si="462"/>
        <v>270766.58881793288</v>
      </c>
      <c r="CA405" s="246">
        <f>VLOOKUP(CD405,[2]תחזיות!$B$4:$E$1000,4)</f>
        <v>5.9325129600000137E-2</v>
      </c>
      <c r="CB405" s="134">
        <f t="shared" si="417"/>
        <v>4.527094133333345E-3</v>
      </c>
      <c r="CC405" s="3">
        <f t="shared" si="463"/>
        <v>10711</v>
      </c>
      <c r="CD405" s="237">
        <v>353</v>
      </c>
      <c r="CE405" s="238">
        <f t="shared" si="464"/>
        <v>0</v>
      </c>
      <c r="CF405" s="238">
        <f t="shared" si="465"/>
        <v>0</v>
      </c>
      <c r="CG405" s="238">
        <f t="shared" si="418"/>
        <v>0</v>
      </c>
      <c r="CH405" s="238">
        <f t="shared" si="419"/>
        <v>0</v>
      </c>
      <c r="CI405" s="239">
        <f t="shared" si="466"/>
        <v>290809.78716721246</v>
      </c>
      <c r="CJ405" s="1"/>
      <c r="CK405" s="246">
        <f>VLOOKUP(CN405,[2]תחזיות!$B$4:$E$1000,3)</f>
        <v>3.9081113043478354E-2</v>
      </c>
      <c r="CL405" s="134">
        <f t="shared" si="420"/>
        <v>2.8400927536231962E-3</v>
      </c>
      <c r="CM405" s="3">
        <f t="shared" si="467"/>
        <v>10711</v>
      </c>
      <c r="CN405" s="237">
        <v>353</v>
      </c>
      <c r="CO405" s="238">
        <f t="shared" si="468"/>
        <v>0</v>
      </c>
      <c r="CP405" s="238">
        <f t="shared" si="483"/>
        <v>0</v>
      </c>
      <c r="CQ405" s="238">
        <f t="shared" si="421"/>
        <v>0</v>
      </c>
      <c r="CR405" s="238">
        <f t="shared" si="422"/>
        <v>0</v>
      </c>
      <c r="CS405" s="239">
        <f t="shared" si="469"/>
        <v>263979.45736549201</v>
      </c>
      <c r="CT405" s="1"/>
      <c r="CU405" s="237">
        <v>353</v>
      </c>
      <c r="CV405" s="238">
        <f t="shared" si="423"/>
        <v>-2.8425425508600115E-10</v>
      </c>
      <c r="CW405" s="238">
        <f t="shared" si="423"/>
        <v>-6.8657837509047095E-14</v>
      </c>
      <c r="CX405" s="238">
        <f t="shared" si="423"/>
        <v>5.9691040994333969E-13</v>
      </c>
      <c r="CY405" s="238">
        <f t="shared" si="423"/>
        <v>-6.6556824745238677E-13</v>
      </c>
      <c r="CZ405" s="238">
        <f t="shared" si="423"/>
        <v>921348.46831176477</v>
      </c>
      <c r="DB405" s="237">
        <v>353</v>
      </c>
      <c r="DC405" s="238">
        <f t="shared" si="424"/>
        <v>-2.977764785024879E-10</v>
      </c>
      <c r="DD405" s="238">
        <f t="shared" si="424"/>
        <v>0</v>
      </c>
      <c r="DE405" s="238">
        <f t="shared" si="424"/>
        <v>6.8654021432517871E-13</v>
      </c>
      <c r="DF405" s="238">
        <f t="shared" si="424"/>
        <v>-6.8654021432517871E-13</v>
      </c>
      <c r="DG405" s="238">
        <f t="shared" si="424"/>
        <v>944233.29773330991</v>
      </c>
      <c r="DH405" s="247"/>
      <c r="DI405" s="237">
        <v>353</v>
      </c>
      <c r="DJ405" s="238">
        <f t="shared" si="425"/>
        <v>-2.977764785024879E-10</v>
      </c>
      <c r="DK405" s="238">
        <f t="shared" si="425"/>
        <v>0</v>
      </c>
      <c r="DL405" s="238">
        <f t="shared" si="425"/>
        <v>6.8654021432517871E-13</v>
      </c>
      <c r="DM405" s="238">
        <f t="shared" si="425"/>
        <v>-6.8654021432517871E-13</v>
      </c>
      <c r="DN405" s="238">
        <f t="shared" si="425"/>
        <v>914209.03264594742</v>
      </c>
      <c r="DP405" s="3">
        <f t="shared" si="470"/>
        <v>10711</v>
      </c>
      <c r="DQ405" s="237">
        <v>353</v>
      </c>
      <c r="DR405" s="238">
        <f t="shared" si="471"/>
        <v>0</v>
      </c>
      <c r="DS405" s="238">
        <f t="shared" si="472"/>
        <v>0</v>
      </c>
      <c r="DT405" s="238">
        <f t="shared" si="426"/>
        <v>0</v>
      </c>
      <c r="DU405" s="238">
        <f t="shared" si="473"/>
        <v>0</v>
      </c>
      <c r="DV405" s="239">
        <f t="shared" si="484"/>
        <v>0</v>
      </c>
      <c r="DX405" s="241">
        <f t="shared" si="396"/>
        <v>6.0299999999999999E-2</v>
      </c>
      <c r="DY405" s="241">
        <f t="shared" si="474"/>
        <v>5.025E-3</v>
      </c>
      <c r="DZ405" s="237">
        <v>353</v>
      </c>
      <c r="EA405" s="242">
        <f t="shared" si="485"/>
        <v>0</v>
      </c>
      <c r="EB405" s="242">
        <f t="shared" si="486"/>
        <v>0</v>
      </c>
      <c r="EC405" s="242">
        <f t="shared" si="427"/>
        <v>0</v>
      </c>
      <c r="ED405" s="242">
        <f t="shared" si="437"/>
        <v>0</v>
      </c>
      <c r="EE405" s="243">
        <f t="shared" si="475"/>
        <v>0</v>
      </c>
      <c r="EF405" s="248"/>
      <c r="EG405" s="241">
        <f t="shared" si="397"/>
        <v>6.4599999999999991E-2</v>
      </c>
      <c r="EH405" s="241">
        <f t="shared" si="476"/>
        <v>5.3833333333333329E-3</v>
      </c>
      <c r="EI405" s="237">
        <v>353</v>
      </c>
      <c r="EJ405" s="242">
        <f t="shared" si="487"/>
        <v>0</v>
      </c>
      <c r="EK405" s="242">
        <f t="shared" si="488"/>
        <v>0</v>
      </c>
      <c r="EL405" s="242">
        <f t="shared" si="428"/>
        <v>0</v>
      </c>
      <c r="EM405" s="242">
        <f t="shared" si="438"/>
        <v>0</v>
      </c>
      <c r="EN405" s="243">
        <f t="shared" si="477"/>
        <v>0</v>
      </c>
      <c r="EO405" s="248"/>
      <c r="EP405" s="241">
        <f t="shared" si="398"/>
        <v>3.4599999999999999E-2</v>
      </c>
      <c r="EQ405" s="241">
        <f t="shared" si="478"/>
        <v>2.8833333333333332E-3</v>
      </c>
      <c r="ER405" s="237">
        <v>353</v>
      </c>
      <c r="ES405" s="242">
        <f t="shared" si="489"/>
        <v>0</v>
      </c>
      <c r="ET405" s="242">
        <f t="shared" si="490"/>
        <v>0</v>
      </c>
      <c r="EU405" s="242">
        <f t="shared" si="429"/>
        <v>0</v>
      </c>
      <c r="EV405" s="242">
        <f t="shared" si="439"/>
        <v>0</v>
      </c>
      <c r="EW405" s="243">
        <f t="shared" si="479"/>
        <v>0</v>
      </c>
    </row>
    <row r="406" spans="1:153" ht="14.25" customHeight="1" thickBot="1" x14ac:dyDescent="0.25">
      <c r="A406" s="3">
        <f t="shared" si="440"/>
        <v>10741</v>
      </c>
      <c r="B406" s="237">
        <v>354</v>
      </c>
      <c r="C406" s="238">
        <f t="shared" si="441"/>
        <v>-2.984630187168131E-10</v>
      </c>
      <c r="D406" s="238">
        <f t="shared" si="399"/>
        <v>0</v>
      </c>
      <c r="E406" s="238">
        <f t="shared" si="400"/>
        <v>6.8812307093042846E-13</v>
      </c>
      <c r="F406" s="238">
        <f t="shared" si="401"/>
        <v>-6.8812307093042846E-13</v>
      </c>
      <c r="G406" s="239">
        <f t="shared" si="442"/>
        <v>603887.43406298594</v>
      </c>
      <c r="I406" s="240">
        <f>VLOOKUP(K406,[2]תחזיות!$B$4:$H$1000,5)</f>
        <v>1.2999519000000206E-2</v>
      </c>
      <c r="J406" s="134">
        <f t="shared" si="402"/>
        <v>1.0832932500000171E-3</v>
      </c>
      <c r="K406" s="237">
        <v>354</v>
      </c>
      <c r="L406" s="242">
        <f t="shared" si="443"/>
        <v>1.3626598849582759E-11</v>
      </c>
      <c r="M406" s="242">
        <f t="shared" si="430"/>
        <v>-6.8732214080980238E-14</v>
      </c>
      <c r="N406" s="242">
        <f t="shared" si="403"/>
        <v>-8.9866059518990525E-14</v>
      </c>
      <c r="O406" s="242">
        <f t="shared" si="404"/>
        <v>2.1133845438010284E-14</v>
      </c>
      <c r="P406" s="243">
        <f t="shared" si="444"/>
        <v>46694.445430845924</v>
      </c>
      <c r="Q406" s="244"/>
      <c r="R406" s="240">
        <f>VLOOKUP(T406,[2]תחזיות!$B$4:$H$1000,7)</f>
        <v>2.2099182300000349E-2</v>
      </c>
      <c r="S406" s="134">
        <f t="shared" si="405"/>
        <v>1.8415985250000292E-3</v>
      </c>
      <c r="T406" s="237">
        <v>354</v>
      </c>
      <c r="U406" s="242">
        <f t="shared" si="445"/>
        <v>0</v>
      </c>
      <c r="V406" s="242">
        <f t="shared" si="431"/>
        <v>0</v>
      </c>
      <c r="W406" s="242">
        <f t="shared" si="406"/>
        <v>0</v>
      </c>
      <c r="X406" s="242">
        <f t="shared" si="432"/>
        <v>0</v>
      </c>
      <c r="Y406" s="243">
        <f t="shared" si="446"/>
        <v>49536.076503111522</v>
      </c>
      <c r="Z406" s="245"/>
      <c r="AA406" s="240">
        <f>VLOOKUP(AC406,[2]תחזיות!$B$4:$H$1000,6)</f>
        <v>1.1817744545454732E-2</v>
      </c>
      <c r="AB406" s="134">
        <f t="shared" si="407"/>
        <v>9.8481204545456096E-4</v>
      </c>
      <c r="AC406" s="237">
        <v>354</v>
      </c>
      <c r="AD406" s="242">
        <f t="shared" si="447"/>
        <v>0</v>
      </c>
      <c r="AE406" s="242">
        <f t="shared" si="433"/>
        <v>0</v>
      </c>
      <c r="AF406" s="242">
        <f t="shared" si="408"/>
        <v>0</v>
      </c>
      <c r="AG406" s="242">
        <f t="shared" si="434"/>
        <v>0</v>
      </c>
      <c r="AH406" s="243">
        <f t="shared" si="448"/>
        <v>46342.141217469514</v>
      </c>
      <c r="AI406" s="245"/>
      <c r="AJ406" s="241">
        <f t="shared" si="394"/>
        <v>5.2720000000000003E-2</v>
      </c>
      <c r="AK406" s="241">
        <f t="shared" si="449"/>
        <v>4.3933333333333333E-3</v>
      </c>
      <c r="AL406" s="240">
        <f>VLOOKUP(AN406,[2]תחזיות!$B$4:$H$1000,5)</f>
        <v>1.2999519000000206E-2</v>
      </c>
      <c r="AM406" s="134">
        <f t="shared" si="435"/>
        <v>1.0832932500000171E-3</v>
      </c>
      <c r="AN406" s="237">
        <v>354</v>
      </c>
      <c r="AO406" s="242">
        <f t="shared" si="450"/>
        <v>0</v>
      </c>
      <c r="AP406" s="242">
        <f t="shared" si="480"/>
        <v>0</v>
      </c>
      <c r="AQ406" s="242">
        <f t="shared" si="409"/>
        <v>0</v>
      </c>
      <c r="AR406" s="242">
        <f t="shared" si="451"/>
        <v>0</v>
      </c>
      <c r="AS406" s="243">
        <f t="shared" si="452"/>
        <v>0</v>
      </c>
      <c r="AT406" s="244"/>
      <c r="AU406" s="241">
        <f t="shared" si="395"/>
        <v>5.7620000000000005E-2</v>
      </c>
      <c r="AV406" s="241">
        <f t="shared" si="453"/>
        <v>4.8016666666666668E-3</v>
      </c>
      <c r="AW406" s="240">
        <f>VLOOKUP(AY406,[2]תחזיות!$B$4:$H$1000,7)</f>
        <v>2.2099182300000349E-2</v>
      </c>
      <c r="AX406" s="134">
        <f t="shared" si="410"/>
        <v>1.8415985250000292E-3</v>
      </c>
      <c r="AY406" s="237">
        <v>354</v>
      </c>
      <c r="AZ406" s="242">
        <f t="shared" si="454"/>
        <v>0</v>
      </c>
      <c r="BA406" s="242">
        <f t="shared" si="481"/>
        <v>0</v>
      </c>
      <c r="BB406" s="242">
        <f t="shared" si="411"/>
        <v>0</v>
      </c>
      <c r="BC406" s="242">
        <f t="shared" si="455"/>
        <v>0</v>
      </c>
      <c r="BD406" s="243">
        <f t="shared" si="456"/>
        <v>0</v>
      </c>
      <c r="BE406" s="245"/>
      <c r="BF406" s="245"/>
      <c r="BG406" s="245"/>
      <c r="BH406" s="240">
        <f>VLOOKUP(BJ406,[2]תחזיות!$B$4:$H$1000,6)</f>
        <v>1.1817744545454732E-2</v>
      </c>
      <c r="BI406" s="134">
        <f t="shared" si="412"/>
        <v>9.8481204545456096E-4</v>
      </c>
      <c r="BJ406" s="237">
        <v>354</v>
      </c>
      <c r="BK406" s="242">
        <f t="shared" si="457"/>
        <v>0</v>
      </c>
      <c r="BL406" s="242">
        <f t="shared" si="482"/>
        <v>0</v>
      </c>
      <c r="BM406" s="242">
        <f t="shared" si="413"/>
        <v>0</v>
      </c>
      <c r="BN406" s="242">
        <f t="shared" si="436"/>
        <v>0</v>
      </c>
      <c r="BO406" s="243">
        <f t="shared" si="458"/>
        <v>0</v>
      </c>
      <c r="BP406" s="245"/>
      <c r="BQ406" s="246">
        <f>VLOOKUP(BT406,[2]תחזיות!$B$4:$E$1000,2)</f>
        <v>4.4971580000000101E-2</v>
      </c>
      <c r="BR406" s="134">
        <f t="shared" si="414"/>
        <v>3.3309650000000086E-3</v>
      </c>
      <c r="BS406" s="3">
        <f t="shared" si="459"/>
        <v>10741</v>
      </c>
      <c r="BT406" s="237">
        <v>354</v>
      </c>
      <c r="BU406" s="238">
        <f t="shared" si="460"/>
        <v>0</v>
      </c>
      <c r="BV406" s="238">
        <f t="shared" si="461"/>
        <v>0</v>
      </c>
      <c r="BW406" s="238">
        <f t="shared" si="415"/>
        <v>0</v>
      </c>
      <c r="BX406" s="238">
        <f t="shared" si="416"/>
        <v>0</v>
      </c>
      <c r="BY406" s="239">
        <f t="shared" si="462"/>
        <v>270766.58881793288</v>
      </c>
      <c r="CA406" s="246">
        <f>VLOOKUP(CD406,[2]תחזיות!$B$4:$E$1000,4)</f>
        <v>5.9362485600000139E-2</v>
      </c>
      <c r="CB406" s="134">
        <f t="shared" si="417"/>
        <v>4.5302071333333449E-3</v>
      </c>
      <c r="CC406" s="3">
        <f t="shared" si="463"/>
        <v>10741</v>
      </c>
      <c r="CD406" s="237">
        <v>354</v>
      </c>
      <c r="CE406" s="238">
        <f t="shared" si="464"/>
        <v>0</v>
      </c>
      <c r="CF406" s="238">
        <f t="shared" si="465"/>
        <v>0</v>
      </c>
      <c r="CG406" s="238">
        <f t="shared" si="418"/>
        <v>0</v>
      </c>
      <c r="CH406" s="238">
        <f t="shared" si="419"/>
        <v>0</v>
      </c>
      <c r="CI406" s="239">
        <f t="shared" si="466"/>
        <v>290809.78716721246</v>
      </c>
      <c r="CJ406" s="1"/>
      <c r="CK406" s="246">
        <f>VLOOKUP(CN406,[2]תחזיות!$B$4:$E$1000,3)</f>
        <v>3.9105721739130524E-2</v>
      </c>
      <c r="CL406" s="134">
        <f t="shared" si="420"/>
        <v>2.8421434782608772E-3</v>
      </c>
      <c r="CM406" s="3">
        <f t="shared" si="467"/>
        <v>10741</v>
      </c>
      <c r="CN406" s="237">
        <v>354</v>
      </c>
      <c r="CO406" s="238">
        <f t="shared" si="468"/>
        <v>0</v>
      </c>
      <c r="CP406" s="238">
        <f t="shared" si="483"/>
        <v>0</v>
      </c>
      <c r="CQ406" s="238">
        <f t="shared" si="421"/>
        <v>0</v>
      </c>
      <c r="CR406" s="238">
        <f t="shared" si="422"/>
        <v>0</v>
      </c>
      <c r="CS406" s="239">
        <f t="shared" si="469"/>
        <v>263979.45736549201</v>
      </c>
      <c r="CT406" s="1"/>
      <c r="CU406" s="237">
        <v>354</v>
      </c>
      <c r="CV406" s="238">
        <f t="shared" si="423"/>
        <v>-2.8483641986723032E-10</v>
      </c>
      <c r="CW406" s="238">
        <f t="shared" si="423"/>
        <v>-6.8732214080980238E-14</v>
      </c>
      <c r="CX406" s="238">
        <f t="shared" si="423"/>
        <v>5.982570114114379E-13</v>
      </c>
      <c r="CY406" s="238">
        <f t="shared" si="423"/>
        <v>-6.6698922549241816E-13</v>
      </c>
      <c r="CZ406" s="238">
        <f t="shared" si="423"/>
        <v>921348.46831176477</v>
      </c>
      <c r="DB406" s="237">
        <v>354</v>
      </c>
      <c r="DC406" s="238">
        <f t="shared" si="424"/>
        <v>-2.984630187168131E-10</v>
      </c>
      <c r="DD406" s="238">
        <f t="shared" si="424"/>
        <v>0</v>
      </c>
      <c r="DE406" s="238">
        <f t="shared" si="424"/>
        <v>6.8812307093042846E-13</v>
      </c>
      <c r="DF406" s="238">
        <f t="shared" si="424"/>
        <v>-6.8812307093042846E-13</v>
      </c>
      <c r="DG406" s="238">
        <f t="shared" si="424"/>
        <v>944233.29773330991</v>
      </c>
      <c r="DH406" s="247"/>
      <c r="DI406" s="237">
        <v>354</v>
      </c>
      <c r="DJ406" s="238">
        <f t="shared" si="425"/>
        <v>-2.984630187168131E-10</v>
      </c>
      <c r="DK406" s="238">
        <f t="shared" si="425"/>
        <v>0</v>
      </c>
      <c r="DL406" s="238">
        <f t="shared" si="425"/>
        <v>6.8812307093042846E-13</v>
      </c>
      <c r="DM406" s="238">
        <f t="shared" si="425"/>
        <v>-6.8812307093042846E-13</v>
      </c>
      <c r="DN406" s="238">
        <f t="shared" si="425"/>
        <v>914209.03264594742</v>
      </c>
      <c r="DP406" s="3">
        <f t="shared" si="470"/>
        <v>10741</v>
      </c>
      <c r="DQ406" s="237">
        <v>354</v>
      </c>
      <c r="DR406" s="238">
        <f t="shared" si="471"/>
        <v>0</v>
      </c>
      <c r="DS406" s="238">
        <f t="shared" si="472"/>
        <v>0</v>
      </c>
      <c r="DT406" s="238">
        <f t="shared" si="426"/>
        <v>0</v>
      </c>
      <c r="DU406" s="238">
        <f t="shared" si="473"/>
        <v>0</v>
      </c>
      <c r="DV406" s="239">
        <f t="shared" si="484"/>
        <v>0</v>
      </c>
      <c r="DX406" s="241">
        <f t="shared" si="396"/>
        <v>6.0299999999999999E-2</v>
      </c>
      <c r="DY406" s="241">
        <f t="shared" si="474"/>
        <v>5.025E-3</v>
      </c>
      <c r="DZ406" s="237">
        <v>354</v>
      </c>
      <c r="EA406" s="242">
        <f t="shared" si="485"/>
        <v>0</v>
      </c>
      <c r="EB406" s="242">
        <f t="shared" si="486"/>
        <v>0</v>
      </c>
      <c r="EC406" s="242">
        <f t="shared" si="427"/>
        <v>0</v>
      </c>
      <c r="ED406" s="242">
        <f t="shared" si="437"/>
        <v>0</v>
      </c>
      <c r="EE406" s="243">
        <f t="shared" si="475"/>
        <v>0</v>
      </c>
      <c r="EF406" s="248"/>
      <c r="EG406" s="241">
        <f t="shared" si="397"/>
        <v>6.4599999999999991E-2</v>
      </c>
      <c r="EH406" s="241">
        <f t="shared" si="476"/>
        <v>5.3833333333333329E-3</v>
      </c>
      <c r="EI406" s="237">
        <v>354</v>
      </c>
      <c r="EJ406" s="242">
        <f t="shared" si="487"/>
        <v>0</v>
      </c>
      <c r="EK406" s="242">
        <f t="shared" si="488"/>
        <v>0</v>
      </c>
      <c r="EL406" s="242">
        <f t="shared" si="428"/>
        <v>0</v>
      </c>
      <c r="EM406" s="242">
        <f t="shared" si="438"/>
        <v>0</v>
      </c>
      <c r="EN406" s="243">
        <f t="shared" si="477"/>
        <v>0</v>
      </c>
      <c r="EO406" s="248"/>
      <c r="EP406" s="241">
        <f t="shared" si="398"/>
        <v>3.4599999999999999E-2</v>
      </c>
      <c r="EQ406" s="241">
        <f t="shared" si="478"/>
        <v>2.8833333333333332E-3</v>
      </c>
      <c r="ER406" s="237">
        <v>354</v>
      </c>
      <c r="ES406" s="242">
        <f t="shared" si="489"/>
        <v>0</v>
      </c>
      <c r="ET406" s="242">
        <f t="shared" si="490"/>
        <v>0</v>
      </c>
      <c r="EU406" s="242">
        <f t="shared" si="429"/>
        <v>0</v>
      </c>
      <c r="EV406" s="242">
        <f t="shared" si="439"/>
        <v>0</v>
      </c>
      <c r="EW406" s="243">
        <f t="shared" si="479"/>
        <v>0</v>
      </c>
    </row>
    <row r="407" spans="1:153" ht="14.25" customHeight="1" thickBot="1" x14ac:dyDescent="0.25">
      <c r="A407" s="3">
        <f t="shared" si="440"/>
        <v>10772</v>
      </c>
      <c r="B407" s="237">
        <v>355</v>
      </c>
      <c r="C407" s="238">
        <f t="shared" si="441"/>
        <v>-2.9915114178774354E-10</v>
      </c>
      <c r="D407" s="238">
        <f t="shared" si="399"/>
        <v>0</v>
      </c>
      <c r="E407" s="238">
        <f t="shared" si="400"/>
        <v>6.8970957689951814E-13</v>
      </c>
      <c r="F407" s="238">
        <f t="shared" si="401"/>
        <v>-6.8970957689951814E-13</v>
      </c>
      <c r="G407" s="239">
        <f t="shared" si="442"/>
        <v>603887.43406298594</v>
      </c>
      <c r="I407" s="240">
        <f>VLOOKUP(K407,[2]תחזיות!$B$4:$H$1000,5)</f>
        <v>1.2999537500000206E-2</v>
      </c>
      <c r="J407" s="134">
        <f t="shared" si="402"/>
        <v>1.0832947916666839E-3</v>
      </c>
      <c r="K407" s="237">
        <v>355</v>
      </c>
      <c r="L407" s="242">
        <f t="shared" si="443"/>
        <v>1.3731323884097857E-11</v>
      </c>
      <c r="M407" s="242">
        <f t="shared" si="430"/>
        <v>-6.8806671330513861E-14</v>
      </c>
      <c r="N407" s="242">
        <f t="shared" si="403"/>
        <v>-9.0102937539647096E-14</v>
      </c>
      <c r="O407" s="242">
        <f t="shared" si="404"/>
        <v>2.1296266209133237E-14</v>
      </c>
      <c r="P407" s="243">
        <f t="shared" si="444"/>
        <v>46694.445430845924</v>
      </c>
      <c r="Q407" s="244"/>
      <c r="R407" s="240">
        <f>VLOOKUP(T407,[2]תחזיות!$B$4:$H$1000,7)</f>
        <v>2.209921375000035E-2</v>
      </c>
      <c r="S407" s="134">
        <f t="shared" si="405"/>
        <v>1.8416011458333625E-3</v>
      </c>
      <c r="T407" s="237">
        <v>355</v>
      </c>
      <c r="U407" s="242">
        <f t="shared" si="445"/>
        <v>0</v>
      </c>
      <c r="V407" s="242">
        <f t="shared" si="431"/>
        <v>0</v>
      </c>
      <c r="W407" s="242">
        <f t="shared" si="406"/>
        <v>0</v>
      </c>
      <c r="X407" s="242">
        <f t="shared" si="432"/>
        <v>0</v>
      </c>
      <c r="Y407" s="243">
        <f t="shared" si="446"/>
        <v>49536.076503111522</v>
      </c>
      <c r="Z407" s="245"/>
      <c r="AA407" s="240">
        <f>VLOOKUP(AC407,[2]תחזיות!$B$4:$H$1000,6)</f>
        <v>1.1817761363636551E-2</v>
      </c>
      <c r="AB407" s="134">
        <f t="shared" si="407"/>
        <v>9.8481344696971251E-4</v>
      </c>
      <c r="AC407" s="237">
        <v>355</v>
      </c>
      <c r="AD407" s="242">
        <f t="shared" si="447"/>
        <v>0</v>
      </c>
      <c r="AE407" s="242">
        <f t="shared" si="433"/>
        <v>0</v>
      </c>
      <c r="AF407" s="242">
        <f t="shared" si="408"/>
        <v>0</v>
      </c>
      <c r="AG407" s="242">
        <f t="shared" si="434"/>
        <v>0</v>
      </c>
      <c r="AH407" s="243">
        <f t="shared" si="448"/>
        <v>46342.141217469514</v>
      </c>
      <c r="AI407" s="245"/>
      <c r="AJ407" s="241">
        <f t="shared" si="394"/>
        <v>5.2720000000000003E-2</v>
      </c>
      <c r="AK407" s="241">
        <f t="shared" si="449"/>
        <v>4.3933333333333333E-3</v>
      </c>
      <c r="AL407" s="240">
        <f>VLOOKUP(AN407,[2]תחזיות!$B$4:$H$1000,5)</f>
        <v>1.2999537500000206E-2</v>
      </c>
      <c r="AM407" s="134">
        <f t="shared" si="435"/>
        <v>1.0832947916666839E-3</v>
      </c>
      <c r="AN407" s="237">
        <v>355</v>
      </c>
      <c r="AO407" s="242">
        <f t="shared" si="450"/>
        <v>0</v>
      </c>
      <c r="AP407" s="242">
        <f t="shared" si="480"/>
        <v>0</v>
      </c>
      <c r="AQ407" s="242">
        <f t="shared" si="409"/>
        <v>0</v>
      </c>
      <c r="AR407" s="242">
        <f t="shared" si="451"/>
        <v>0</v>
      </c>
      <c r="AS407" s="243">
        <f t="shared" si="452"/>
        <v>0</v>
      </c>
      <c r="AT407" s="244"/>
      <c r="AU407" s="241">
        <f t="shared" si="395"/>
        <v>5.7620000000000005E-2</v>
      </c>
      <c r="AV407" s="241">
        <f t="shared" si="453"/>
        <v>4.8016666666666668E-3</v>
      </c>
      <c r="AW407" s="240">
        <f>VLOOKUP(AY407,[2]תחזיות!$B$4:$H$1000,7)</f>
        <v>2.209921375000035E-2</v>
      </c>
      <c r="AX407" s="134">
        <f t="shared" si="410"/>
        <v>1.8416011458333625E-3</v>
      </c>
      <c r="AY407" s="237">
        <v>355</v>
      </c>
      <c r="AZ407" s="242">
        <f t="shared" si="454"/>
        <v>0</v>
      </c>
      <c r="BA407" s="242">
        <f t="shared" si="481"/>
        <v>0</v>
      </c>
      <c r="BB407" s="242">
        <f t="shared" si="411"/>
        <v>0</v>
      </c>
      <c r="BC407" s="242">
        <f t="shared" si="455"/>
        <v>0</v>
      </c>
      <c r="BD407" s="243">
        <f t="shared" si="456"/>
        <v>0</v>
      </c>
      <c r="BE407" s="245"/>
      <c r="BF407" s="245"/>
      <c r="BG407" s="245"/>
      <c r="BH407" s="240">
        <f>VLOOKUP(BJ407,[2]תחזיות!$B$4:$H$1000,6)</f>
        <v>1.1817761363636551E-2</v>
      </c>
      <c r="BI407" s="134">
        <f t="shared" si="412"/>
        <v>9.8481344696971251E-4</v>
      </c>
      <c r="BJ407" s="237">
        <v>355</v>
      </c>
      <c r="BK407" s="242">
        <f t="shared" si="457"/>
        <v>0</v>
      </c>
      <c r="BL407" s="242">
        <f t="shared" si="482"/>
        <v>0</v>
      </c>
      <c r="BM407" s="242">
        <f t="shared" si="413"/>
        <v>0</v>
      </c>
      <c r="BN407" s="242">
        <f t="shared" si="436"/>
        <v>0</v>
      </c>
      <c r="BO407" s="243">
        <f t="shared" si="458"/>
        <v>0</v>
      </c>
      <c r="BP407" s="245"/>
      <c r="BQ407" s="246">
        <f>VLOOKUP(BT407,[2]תחזיות!$B$4:$E$1000,2)</f>
        <v>4.4999880000000103E-2</v>
      </c>
      <c r="BR407" s="134">
        <f t="shared" si="414"/>
        <v>3.3333233333333423E-3</v>
      </c>
      <c r="BS407" s="3">
        <f t="shared" si="459"/>
        <v>10772</v>
      </c>
      <c r="BT407" s="237">
        <v>355</v>
      </c>
      <c r="BU407" s="238">
        <f t="shared" si="460"/>
        <v>0</v>
      </c>
      <c r="BV407" s="238">
        <f t="shared" si="461"/>
        <v>0</v>
      </c>
      <c r="BW407" s="238">
        <f t="shared" si="415"/>
        <v>0</v>
      </c>
      <c r="BX407" s="238">
        <f t="shared" si="416"/>
        <v>0</v>
      </c>
      <c r="BY407" s="239">
        <f t="shared" si="462"/>
        <v>270766.58881793288</v>
      </c>
      <c r="CA407" s="246">
        <f>VLOOKUP(CD407,[2]תחזיות!$B$4:$E$1000,4)</f>
        <v>5.9399841600000142E-2</v>
      </c>
      <c r="CB407" s="134">
        <f t="shared" si="417"/>
        <v>4.5333201333333456E-3</v>
      </c>
      <c r="CC407" s="3">
        <f t="shared" si="463"/>
        <v>10772</v>
      </c>
      <c r="CD407" s="237">
        <v>355</v>
      </c>
      <c r="CE407" s="238">
        <f t="shared" si="464"/>
        <v>0</v>
      </c>
      <c r="CF407" s="238">
        <f t="shared" si="465"/>
        <v>0</v>
      </c>
      <c r="CG407" s="238">
        <f t="shared" si="418"/>
        <v>0</v>
      </c>
      <c r="CH407" s="238">
        <f t="shared" si="419"/>
        <v>0</v>
      </c>
      <c r="CI407" s="239">
        <f t="shared" si="466"/>
        <v>290809.78716721246</v>
      </c>
      <c r="CJ407" s="1"/>
      <c r="CK407" s="246">
        <f>VLOOKUP(CN407,[2]תחזיות!$B$4:$E$1000,3)</f>
        <v>3.9130330434782701E-2</v>
      </c>
      <c r="CL407" s="134">
        <f t="shared" si="420"/>
        <v>2.8441942028985586E-3</v>
      </c>
      <c r="CM407" s="3">
        <f t="shared" si="467"/>
        <v>10772</v>
      </c>
      <c r="CN407" s="237">
        <v>355</v>
      </c>
      <c r="CO407" s="238">
        <f t="shared" si="468"/>
        <v>0</v>
      </c>
      <c r="CP407" s="238">
        <f t="shared" si="483"/>
        <v>0</v>
      </c>
      <c r="CQ407" s="238">
        <f t="shared" si="421"/>
        <v>0</v>
      </c>
      <c r="CR407" s="238">
        <f t="shared" si="422"/>
        <v>0</v>
      </c>
      <c r="CS407" s="239">
        <f t="shared" si="469"/>
        <v>263979.45736549201</v>
      </c>
      <c r="CT407" s="1"/>
      <c r="CU407" s="237">
        <v>355</v>
      </c>
      <c r="CV407" s="238">
        <f t="shared" si="423"/>
        <v>-2.8541981790364568E-10</v>
      </c>
      <c r="CW407" s="238">
        <f t="shared" si="423"/>
        <v>-6.8806671330513861E-14</v>
      </c>
      <c r="CX407" s="238">
        <f t="shared" si="423"/>
        <v>5.9960663935987106E-13</v>
      </c>
      <c r="CY407" s="238">
        <f t="shared" si="423"/>
        <v>-6.6841331069038486E-13</v>
      </c>
      <c r="CZ407" s="238">
        <f t="shared" si="423"/>
        <v>921348.46831176477</v>
      </c>
      <c r="DB407" s="237">
        <v>355</v>
      </c>
      <c r="DC407" s="238">
        <f t="shared" si="424"/>
        <v>-2.9915114178774354E-10</v>
      </c>
      <c r="DD407" s="238">
        <f t="shared" si="424"/>
        <v>0</v>
      </c>
      <c r="DE407" s="238">
        <f t="shared" si="424"/>
        <v>6.8970957689951814E-13</v>
      </c>
      <c r="DF407" s="238">
        <f t="shared" si="424"/>
        <v>-6.8970957689951814E-13</v>
      </c>
      <c r="DG407" s="238">
        <f t="shared" si="424"/>
        <v>944233.29773330991</v>
      </c>
      <c r="DH407" s="247"/>
      <c r="DI407" s="237">
        <v>355</v>
      </c>
      <c r="DJ407" s="238">
        <f t="shared" si="425"/>
        <v>-2.9915114178774354E-10</v>
      </c>
      <c r="DK407" s="238">
        <f t="shared" si="425"/>
        <v>0</v>
      </c>
      <c r="DL407" s="238">
        <f t="shared" si="425"/>
        <v>6.8970957689951814E-13</v>
      </c>
      <c r="DM407" s="238">
        <f t="shared" si="425"/>
        <v>-6.8970957689951814E-13</v>
      </c>
      <c r="DN407" s="238">
        <f t="shared" si="425"/>
        <v>914209.03264594742</v>
      </c>
      <c r="DP407" s="3">
        <f t="shared" si="470"/>
        <v>10772</v>
      </c>
      <c r="DQ407" s="237">
        <v>355</v>
      </c>
      <c r="DR407" s="238">
        <f t="shared" si="471"/>
        <v>0</v>
      </c>
      <c r="DS407" s="238">
        <f t="shared" si="472"/>
        <v>0</v>
      </c>
      <c r="DT407" s="238">
        <f t="shared" si="426"/>
        <v>0</v>
      </c>
      <c r="DU407" s="238">
        <f t="shared" si="473"/>
        <v>0</v>
      </c>
      <c r="DV407" s="239">
        <f t="shared" si="484"/>
        <v>0</v>
      </c>
      <c r="DX407" s="241">
        <f t="shared" si="396"/>
        <v>6.0299999999999999E-2</v>
      </c>
      <c r="DY407" s="241">
        <f t="shared" si="474"/>
        <v>5.025E-3</v>
      </c>
      <c r="DZ407" s="237">
        <v>355</v>
      </c>
      <c r="EA407" s="242">
        <f t="shared" si="485"/>
        <v>0</v>
      </c>
      <c r="EB407" s="242">
        <f t="shared" si="486"/>
        <v>0</v>
      </c>
      <c r="EC407" s="242">
        <f t="shared" si="427"/>
        <v>0</v>
      </c>
      <c r="ED407" s="242">
        <f t="shared" si="437"/>
        <v>0</v>
      </c>
      <c r="EE407" s="243">
        <f t="shared" si="475"/>
        <v>0</v>
      </c>
      <c r="EF407" s="248"/>
      <c r="EG407" s="241">
        <f t="shared" si="397"/>
        <v>6.4599999999999991E-2</v>
      </c>
      <c r="EH407" s="241">
        <f t="shared" si="476"/>
        <v>5.3833333333333329E-3</v>
      </c>
      <c r="EI407" s="237">
        <v>355</v>
      </c>
      <c r="EJ407" s="242">
        <f t="shared" si="487"/>
        <v>0</v>
      </c>
      <c r="EK407" s="242">
        <f t="shared" si="488"/>
        <v>0</v>
      </c>
      <c r="EL407" s="242">
        <f t="shared" si="428"/>
        <v>0</v>
      </c>
      <c r="EM407" s="242">
        <f t="shared" si="438"/>
        <v>0</v>
      </c>
      <c r="EN407" s="243">
        <f t="shared" si="477"/>
        <v>0</v>
      </c>
      <c r="EO407" s="248"/>
      <c r="EP407" s="241">
        <f t="shared" si="398"/>
        <v>3.4599999999999999E-2</v>
      </c>
      <c r="EQ407" s="241">
        <f t="shared" si="478"/>
        <v>2.8833333333333332E-3</v>
      </c>
      <c r="ER407" s="237">
        <v>355</v>
      </c>
      <c r="ES407" s="242">
        <f t="shared" si="489"/>
        <v>0</v>
      </c>
      <c r="ET407" s="242">
        <f t="shared" si="490"/>
        <v>0</v>
      </c>
      <c r="EU407" s="242">
        <f t="shared" si="429"/>
        <v>0</v>
      </c>
      <c r="EV407" s="242">
        <f t="shared" si="439"/>
        <v>0</v>
      </c>
      <c r="EW407" s="243">
        <f t="shared" si="479"/>
        <v>0</v>
      </c>
    </row>
    <row r="408" spans="1:153" ht="14.25" customHeight="1" thickBot="1" x14ac:dyDescent="0.25">
      <c r="A408" s="3">
        <f t="shared" si="440"/>
        <v>10802</v>
      </c>
      <c r="B408" s="237">
        <v>356</v>
      </c>
      <c r="C408" s="238">
        <f t="shared" si="441"/>
        <v>-2.9984085136464306E-10</v>
      </c>
      <c r="D408" s="238">
        <f t="shared" si="399"/>
        <v>0</v>
      </c>
      <c r="E408" s="238">
        <f t="shared" si="400"/>
        <v>6.9129974064625865E-13</v>
      </c>
      <c r="F408" s="238">
        <f t="shared" si="401"/>
        <v>-6.9129974064625865E-13</v>
      </c>
      <c r="G408" s="239">
        <f t="shared" si="442"/>
        <v>603887.43406298594</v>
      </c>
      <c r="I408" s="240">
        <f>VLOOKUP(K408,[2]תחזיות!$B$4:$H$1000,5)</f>
        <v>1.2999556000000207E-2</v>
      </c>
      <c r="J408" s="134">
        <f t="shared" si="402"/>
        <v>1.0832963333333506E-3</v>
      </c>
      <c r="K408" s="237">
        <v>356</v>
      </c>
      <c r="L408" s="242">
        <f t="shared" si="443"/>
        <v>1.3836399522634818E-11</v>
      </c>
      <c r="M408" s="242">
        <f t="shared" si="430"/>
        <v>-6.8881209345275074E-14</v>
      </c>
      <c r="N408" s="242">
        <f t="shared" si="403"/>
        <v>-9.0340440086398513E-14</v>
      </c>
      <c r="O408" s="242">
        <f t="shared" si="404"/>
        <v>2.1459230741123433E-14</v>
      </c>
      <c r="P408" s="243">
        <f t="shared" si="444"/>
        <v>46694.445430845924</v>
      </c>
      <c r="Q408" s="244"/>
      <c r="R408" s="240">
        <f>VLOOKUP(T408,[2]תחזיות!$B$4:$H$1000,7)</f>
        <v>2.2099245200000353E-2</v>
      </c>
      <c r="S408" s="134">
        <f t="shared" si="405"/>
        <v>1.8416037666666961E-3</v>
      </c>
      <c r="T408" s="237">
        <v>356</v>
      </c>
      <c r="U408" s="242">
        <f t="shared" si="445"/>
        <v>0</v>
      </c>
      <c r="V408" s="242">
        <f t="shared" si="431"/>
        <v>0</v>
      </c>
      <c r="W408" s="242">
        <f t="shared" si="406"/>
        <v>0</v>
      </c>
      <c r="X408" s="242">
        <f t="shared" si="432"/>
        <v>0</v>
      </c>
      <c r="Y408" s="243">
        <f t="shared" si="446"/>
        <v>49536.076503111522</v>
      </c>
      <c r="Z408" s="245"/>
      <c r="AA408" s="240">
        <f>VLOOKUP(AC408,[2]תחזיות!$B$4:$H$1000,6)</f>
        <v>1.1817778181818369E-2</v>
      </c>
      <c r="AB408" s="134">
        <f t="shared" si="407"/>
        <v>9.8481484848486405E-4</v>
      </c>
      <c r="AC408" s="237">
        <v>356</v>
      </c>
      <c r="AD408" s="242">
        <f t="shared" si="447"/>
        <v>0</v>
      </c>
      <c r="AE408" s="242">
        <f t="shared" si="433"/>
        <v>0</v>
      </c>
      <c r="AF408" s="242">
        <f t="shared" si="408"/>
        <v>0</v>
      </c>
      <c r="AG408" s="242">
        <f t="shared" si="434"/>
        <v>0</v>
      </c>
      <c r="AH408" s="243">
        <f t="shared" si="448"/>
        <v>46342.141217469514</v>
      </c>
      <c r="AI408" s="245"/>
      <c r="AJ408" s="241">
        <f t="shared" si="394"/>
        <v>5.2720000000000003E-2</v>
      </c>
      <c r="AK408" s="241">
        <f t="shared" si="449"/>
        <v>4.3933333333333333E-3</v>
      </c>
      <c r="AL408" s="240">
        <f>VLOOKUP(AN408,[2]תחזיות!$B$4:$H$1000,5)</f>
        <v>1.2999556000000207E-2</v>
      </c>
      <c r="AM408" s="134">
        <f t="shared" si="435"/>
        <v>1.0832963333333506E-3</v>
      </c>
      <c r="AN408" s="237">
        <v>356</v>
      </c>
      <c r="AO408" s="242">
        <f t="shared" si="450"/>
        <v>0</v>
      </c>
      <c r="AP408" s="242">
        <f t="shared" si="480"/>
        <v>0</v>
      </c>
      <c r="AQ408" s="242">
        <f t="shared" si="409"/>
        <v>0</v>
      </c>
      <c r="AR408" s="242">
        <f t="shared" si="451"/>
        <v>0</v>
      </c>
      <c r="AS408" s="243">
        <f t="shared" si="452"/>
        <v>0</v>
      </c>
      <c r="AT408" s="244"/>
      <c r="AU408" s="241">
        <f t="shared" si="395"/>
        <v>5.7620000000000005E-2</v>
      </c>
      <c r="AV408" s="241">
        <f t="shared" si="453"/>
        <v>4.8016666666666668E-3</v>
      </c>
      <c r="AW408" s="240">
        <f>VLOOKUP(AY408,[2]תחזיות!$B$4:$H$1000,7)</f>
        <v>2.2099245200000353E-2</v>
      </c>
      <c r="AX408" s="134">
        <f t="shared" si="410"/>
        <v>1.8416037666666961E-3</v>
      </c>
      <c r="AY408" s="237">
        <v>356</v>
      </c>
      <c r="AZ408" s="242">
        <f t="shared" si="454"/>
        <v>0</v>
      </c>
      <c r="BA408" s="242">
        <f t="shared" si="481"/>
        <v>0</v>
      </c>
      <c r="BB408" s="242">
        <f t="shared" si="411"/>
        <v>0</v>
      </c>
      <c r="BC408" s="242">
        <f t="shared" si="455"/>
        <v>0</v>
      </c>
      <c r="BD408" s="243">
        <f t="shared" si="456"/>
        <v>0</v>
      </c>
      <c r="BE408" s="245"/>
      <c r="BF408" s="245"/>
      <c r="BG408" s="245"/>
      <c r="BH408" s="240">
        <f>VLOOKUP(BJ408,[2]תחזיות!$B$4:$H$1000,6)</f>
        <v>1.1817778181818369E-2</v>
      </c>
      <c r="BI408" s="134">
        <f t="shared" si="412"/>
        <v>9.8481484848486405E-4</v>
      </c>
      <c r="BJ408" s="237">
        <v>356</v>
      </c>
      <c r="BK408" s="242">
        <f t="shared" si="457"/>
        <v>0</v>
      </c>
      <c r="BL408" s="242">
        <f t="shared" si="482"/>
        <v>0</v>
      </c>
      <c r="BM408" s="242">
        <f t="shared" si="413"/>
        <v>0</v>
      </c>
      <c r="BN408" s="242">
        <f t="shared" si="436"/>
        <v>0</v>
      </c>
      <c r="BO408" s="243">
        <f t="shared" si="458"/>
        <v>0</v>
      </c>
      <c r="BP408" s="245"/>
      <c r="BQ408" s="246">
        <f>VLOOKUP(BT408,[2]תחזיות!$B$4:$E$1000,2)</f>
        <v>4.5028180000000105E-2</v>
      </c>
      <c r="BR408" s="134">
        <f t="shared" si="414"/>
        <v>3.3356816666666755E-3</v>
      </c>
      <c r="BS408" s="3">
        <f t="shared" si="459"/>
        <v>10802</v>
      </c>
      <c r="BT408" s="237">
        <v>356</v>
      </c>
      <c r="BU408" s="238">
        <f t="shared" si="460"/>
        <v>0</v>
      </c>
      <c r="BV408" s="238">
        <f t="shared" si="461"/>
        <v>0</v>
      </c>
      <c r="BW408" s="238">
        <f t="shared" si="415"/>
        <v>0</v>
      </c>
      <c r="BX408" s="238">
        <f t="shared" si="416"/>
        <v>0</v>
      </c>
      <c r="BY408" s="239">
        <f t="shared" si="462"/>
        <v>270766.58881793288</v>
      </c>
      <c r="CA408" s="246">
        <f>VLOOKUP(CD408,[2]תחזיות!$B$4:$E$1000,4)</f>
        <v>5.9437197600000144E-2</v>
      </c>
      <c r="CB408" s="134">
        <f t="shared" si="417"/>
        <v>4.5364331333333455E-3</v>
      </c>
      <c r="CC408" s="3">
        <f t="shared" si="463"/>
        <v>10802</v>
      </c>
      <c r="CD408" s="237">
        <v>356</v>
      </c>
      <c r="CE408" s="238">
        <f t="shared" si="464"/>
        <v>0</v>
      </c>
      <c r="CF408" s="238">
        <f t="shared" si="465"/>
        <v>0</v>
      </c>
      <c r="CG408" s="238">
        <f t="shared" si="418"/>
        <v>0</v>
      </c>
      <c r="CH408" s="238">
        <f t="shared" si="419"/>
        <v>0</v>
      </c>
      <c r="CI408" s="239">
        <f t="shared" si="466"/>
        <v>290809.78716721246</v>
      </c>
      <c r="CJ408" s="1"/>
      <c r="CK408" s="246">
        <f>VLOOKUP(CN408,[2]תחזיות!$B$4:$E$1000,3)</f>
        <v>3.9154939130434878E-2</v>
      </c>
      <c r="CL408" s="134">
        <f t="shared" si="420"/>
        <v>2.84624492753624E-3</v>
      </c>
      <c r="CM408" s="3">
        <f t="shared" si="467"/>
        <v>10802</v>
      </c>
      <c r="CN408" s="237">
        <v>356</v>
      </c>
      <c r="CO408" s="238">
        <f t="shared" si="468"/>
        <v>0</v>
      </c>
      <c r="CP408" s="238">
        <f t="shared" si="483"/>
        <v>0</v>
      </c>
      <c r="CQ408" s="238">
        <f t="shared" si="421"/>
        <v>0</v>
      </c>
      <c r="CR408" s="238">
        <f t="shared" si="422"/>
        <v>0</v>
      </c>
      <c r="CS408" s="239">
        <f t="shared" si="469"/>
        <v>263979.45736549201</v>
      </c>
      <c r="CT408" s="1"/>
      <c r="CU408" s="237">
        <v>356</v>
      </c>
      <c r="CV408" s="238">
        <f t="shared" si="423"/>
        <v>-2.8600445184200825E-10</v>
      </c>
      <c r="CW408" s="238">
        <f t="shared" si="423"/>
        <v>-6.8881209345275074E-14</v>
      </c>
      <c r="CX408" s="238">
        <f t="shared" si="423"/>
        <v>6.0095930055986011E-13</v>
      </c>
      <c r="CY408" s="238">
        <f t="shared" si="423"/>
        <v>-6.6984050990513522E-13</v>
      </c>
      <c r="CZ408" s="238">
        <f t="shared" si="423"/>
        <v>921348.46831176477</v>
      </c>
      <c r="DB408" s="237">
        <v>356</v>
      </c>
      <c r="DC408" s="238">
        <f t="shared" si="424"/>
        <v>-2.9984085136464306E-10</v>
      </c>
      <c r="DD408" s="238">
        <f t="shared" si="424"/>
        <v>0</v>
      </c>
      <c r="DE408" s="238">
        <f t="shared" si="424"/>
        <v>6.9129974064625865E-13</v>
      </c>
      <c r="DF408" s="238">
        <f t="shared" si="424"/>
        <v>-6.9129974064625865E-13</v>
      </c>
      <c r="DG408" s="238">
        <f t="shared" si="424"/>
        <v>944233.29773330991</v>
      </c>
      <c r="DH408" s="247"/>
      <c r="DI408" s="237">
        <v>356</v>
      </c>
      <c r="DJ408" s="238">
        <f t="shared" si="425"/>
        <v>-2.9984085136464306E-10</v>
      </c>
      <c r="DK408" s="238">
        <f t="shared" si="425"/>
        <v>0</v>
      </c>
      <c r="DL408" s="238">
        <f t="shared" si="425"/>
        <v>6.9129974064625865E-13</v>
      </c>
      <c r="DM408" s="238">
        <f t="shared" si="425"/>
        <v>-6.9129974064625865E-13</v>
      </c>
      <c r="DN408" s="238">
        <f t="shared" si="425"/>
        <v>914209.03264594742</v>
      </c>
      <c r="DP408" s="3">
        <f t="shared" si="470"/>
        <v>10802</v>
      </c>
      <c r="DQ408" s="237">
        <v>356</v>
      </c>
      <c r="DR408" s="238">
        <f t="shared" si="471"/>
        <v>0</v>
      </c>
      <c r="DS408" s="238">
        <f t="shared" si="472"/>
        <v>0</v>
      </c>
      <c r="DT408" s="238">
        <f t="shared" si="426"/>
        <v>0</v>
      </c>
      <c r="DU408" s="238">
        <f t="shared" si="473"/>
        <v>0</v>
      </c>
      <c r="DV408" s="239">
        <f t="shared" si="484"/>
        <v>0</v>
      </c>
      <c r="DX408" s="241">
        <f t="shared" si="396"/>
        <v>6.0299999999999999E-2</v>
      </c>
      <c r="DY408" s="241">
        <f t="shared" si="474"/>
        <v>5.025E-3</v>
      </c>
      <c r="DZ408" s="237">
        <v>356</v>
      </c>
      <c r="EA408" s="242">
        <f t="shared" si="485"/>
        <v>0</v>
      </c>
      <c r="EB408" s="242">
        <f t="shared" si="486"/>
        <v>0</v>
      </c>
      <c r="EC408" s="242">
        <f t="shared" si="427"/>
        <v>0</v>
      </c>
      <c r="ED408" s="242">
        <f t="shared" si="437"/>
        <v>0</v>
      </c>
      <c r="EE408" s="243">
        <f t="shared" si="475"/>
        <v>0</v>
      </c>
      <c r="EF408" s="248"/>
      <c r="EG408" s="241">
        <f t="shared" si="397"/>
        <v>6.4599999999999991E-2</v>
      </c>
      <c r="EH408" s="241">
        <f t="shared" si="476"/>
        <v>5.3833333333333329E-3</v>
      </c>
      <c r="EI408" s="237">
        <v>356</v>
      </c>
      <c r="EJ408" s="242">
        <f t="shared" si="487"/>
        <v>0</v>
      </c>
      <c r="EK408" s="242">
        <f t="shared" si="488"/>
        <v>0</v>
      </c>
      <c r="EL408" s="242">
        <f t="shared" si="428"/>
        <v>0</v>
      </c>
      <c r="EM408" s="242">
        <f t="shared" si="438"/>
        <v>0</v>
      </c>
      <c r="EN408" s="243">
        <f t="shared" si="477"/>
        <v>0</v>
      </c>
      <c r="EO408" s="248"/>
      <c r="EP408" s="241">
        <f t="shared" si="398"/>
        <v>3.4599999999999999E-2</v>
      </c>
      <c r="EQ408" s="241">
        <f t="shared" si="478"/>
        <v>2.8833333333333332E-3</v>
      </c>
      <c r="ER408" s="237">
        <v>356</v>
      </c>
      <c r="ES408" s="242">
        <f t="shared" si="489"/>
        <v>0</v>
      </c>
      <c r="ET408" s="242">
        <f t="shared" si="490"/>
        <v>0</v>
      </c>
      <c r="EU408" s="242">
        <f t="shared" si="429"/>
        <v>0</v>
      </c>
      <c r="EV408" s="242">
        <f t="shared" si="439"/>
        <v>0</v>
      </c>
      <c r="EW408" s="243">
        <f t="shared" si="479"/>
        <v>0</v>
      </c>
    </row>
    <row r="409" spans="1:153" ht="14.25" customHeight="1" thickBot="1" x14ac:dyDescent="0.25">
      <c r="A409" s="3">
        <f t="shared" si="440"/>
        <v>10833</v>
      </c>
      <c r="B409" s="237">
        <v>357</v>
      </c>
      <c r="C409" s="238">
        <f t="shared" si="441"/>
        <v>-3.0053215110528934E-10</v>
      </c>
      <c r="D409" s="238">
        <f t="shared" si="399"/>
        <v>0</v>
      </c>
      <c r="E409" s="238">
        <f t="shared" si="400"/>
        <v>6.9289357060385981E-13</v>
      </c>
      <c r="F409" s="238">
        <f t="shared" si="401"/>
        <v>-6.9289357060385981E-13</v>
      </c>
      <c r="G409" s="239">
        <f t="shared" si="442"/>
        <v>603887.43406298594</v>
      </c>
      <c r="I409" s="240">
        <f>VLOOKUP(K409,[2]תחזיות!$B$4:$H$1000,5)</f>
        <v>1.2999574500000208E-2</v>
      </c>
      <c r="J409" s="134">
        <f t="shared" si="402"/>
        <v>1.0832978750000173E-3</v>
      </c>
      <c r="K409" s="237">
        <v>357</v>
      </c>
      <c r="L409" s="242">
        <f t="shared" si="443"/>
        <v>1.3941826770528508E-11</v>
      </c>
      <c r="M409" s="242">
        <f t="shared" si="430"/>
        <v>-6.8955828212986219E-14</v>
      </c>
      <c r="N409" s="242">
        <f t="shared" si="403"/>
        <v>-9.0578568806166995E-14</v>
      </c>
      <c r="O409" s="242">
        <f t="shared" si="404"/>
        <v>2.1622740593180776E-14</v>
      </c>
      <c r="P409" s="243">
        <f t="shared" si="444"/>
        <v>46694.445430845924</v>
      </c>
      <c r="Q409" s="244"/>
      <c r="R409" s="240">
        <f>VLOOKUP(T409,[2]תחזיות!$B$4:$H$1000,7)</f>
        <v>2.2099276650000353E-2</v>
      </c>
      <c r="S409" s="134">
        <f t="shared" si="405"/>
        <v>1.8416063875000294E-3</v>
      </c>
      <c r="T409" s="237">
        <v>357</v>
      </c>
      <c r="U409" s="242">
        <f t="shared" si="445"/>
        <v>0</v>
      </c>
      <c r="V409" s="242">
        <f t="shared" si="431"/>
        <v>0</v>
      </c>
      <c r="W409" s="242">
        <f t="shared" si="406"/>
        <v>0</v>
      </c>
      <c r="X409" s="242">
        <f t="shared" si="432"/>
        <v>0</v>
      </c>
      <c r="Y409" s="243">
        <f t="shared" si="446"/>
        <v>49536.076503111522</v>
      </c>
      <c r="Z409" s="245"/>
      <c r="AA409" s="240">
        <f>VLOOKUP(AC409,[2]תחזיות!$B$4:$H$1000,6)</f>
        <v>1.1817795000000188E-2</v>
      </c>
      <c r="AB409" s="134">
        <f t="shared" si="407"/>
        <v>9.848162500000156E-4</v>
      </c>
      <c r="AC409" s="237">
        <v>357</v>
      </c>
      <c r="AD409" s="242">
        <f t="shared" si="447"/>
        <v>0</v>
      </c>
      <c r="AE409" s="242">
        <f t="shared" si="433"/>
        <v>0</v>
      </c>
      <c r="AF409" s="242">
        <f t="shared" si="408"/>
        <v>0</v>
      </c>
      <c r="AG409" s="242">
        <f t="shared" si="434"/>
        <v>0</v>
      </c>
      <c r="AH409" s="243">
        <f t="shared" si="448"/>
        <v>46342.141217469514</v>
      </c>
      <c r="AI409" s="245"/>
      <c r="AJ409" s="241">
        <f t="shared" si="394"/>
        <v>5.2720000000000003E-2</v>
      </c>
      <c r="AK409" s="241">
        <f t="shared" si="449"/>
        <v>4.3933333333333333E-3</v>
      </c>
      <c r="AL409" s="240">
        <f>VLOOKUP(AN409,[2]תחזיות!$B$4:$H$1000,5)</f>
        <v>1.2999574500000208E-2</v>
      </c>
      <c r="AM409" s="134">
        <f t="shared" si="435"/>
        <v>1.0832978750000173E-3</v>
      </c>
      <c r="AN409" s="237">
        <v>357</v>
      </c>
      <c r="AO409" s="242">
        <f t="shared" si="450"/>
        <v>0</v>
      </c>
      <c r="AP409" s="242">
        <f t="shared" si="480"/>
        <v>0</v>
      </c>
      <c r="AQ409" s="242">
        <f t="shared" si="409"/>
        <v>0</v>
      </c>
      <c r="AR409" s="242">
        <f t="shared" si="451"/>
        <v>0</v>
      </c>
      <c r="AS409" s="243">
        <f t="shared" si="452"/>
        <v>0</v>
      </c>
      <c r="AT409" s="244"/>
      <c r="AU409" s="241">
        <f t="shared" si="395"/>
        <v>5.7620000000000005E-2</v>
      </c>
      <c r="AV409" s="241">
        <f t="shared" si="453"/>
        <v>4.8016666666666668E-3</v>
      </c>
      <c r="AW409" s="240">
        <f>VLOOKUP(AY409,[2]תחזיות!$B$4:$H$1000,7)</f>
        <v>2.2099276650000353E-2</v>
      </c>
      <c r="AX409" s="134">
        <f t="shared" si="410"/>
        <v>1.8416063875000294E-3</v>
      </c>
      <c r="AY409" s="237">
        <v>357</v>
      </c>
      <c r="AZ409" s="242">
        <f t="shared" si="454"/>
        <v>0</v>
      </c>
      <c r="BA409" s="242">
        <f t="shared" si="481"/>
        <v>0</v>
      </c>
      <c r="BB409" s="242">
        <f t="shared" si="411"/>
        <v>0</v>
      </c>
      <c r="BC409" s="242">
        <f t="shared" si="455"/>
        <v>0</v>
      </c>
      <c r="BD409" s="243">
        <f t="shared" si="456"/>
        <v>0</v>
      </c>
      <c r="BE409" s="245"/>
      <c r="BF409" s="245"/>
      <c r="BG409" s="245"/>
      <c r="BH409" s="240">
        <f>VLOOKUP(BJ409,[2]תחזיות!$B$4:$H$1000,6)</f>
        <v>1.1817795000000188E-2</v>
      </c>
      <c r="BI409" s="134">
        <f t="shared" si="412"/>
        <v>9.848162500000156E-4</v>
      </c>
      <c r="BJ409" s="237">
        <v>357</v>
      </c>
      <c r="BK409" s="242">
        <f t="shared" si="457"/>
        <v>0</v>
      </c>
      <c r="BL409" s="242">
        <f t="shared" si="482"/>
        <v>0</v>
      </c>
      <c r="BM409" s="242">
        <f t="shared" si="413"/>
        <v>0</v>
      </c>
      <c r="BN409" s="242">
        <f t="shared" si="436"/>
        <v>0</v>
      </c>
      <c r="BO409" s="243">
        <f t="shared" si="458"/>
        <v>0</v>
      </c>
      <c r="BP409" s="245"/>
      <c r="BQ409" s="246">
        <f>VLOOKUP(BT409,[2]תחזיות!$B$4:$E$1000,2)</f>
        <v>4.5056480000000107E-2</v>
      </c>
      <c r="BR409" s="134">
        <f t="shared" si="414"/>
        <v>3.3380400000000091E-3</v>
      </c>
      <c r="BS409" s="3">
        <f t="shared" si="459"/>
        <v>10833</v>
      </c>
      <c r="BT409" s="237">
        <v>357</v>
      </c>
      <c r="BU409" s="238">
        <f t="shared" si="460"/>
        <v>0</v>
      </c>
      <c r="BV409" s="238">
        <f t="shared" si="461"/>
        <v>0</v>
      </c>
      <c r="BW409" s="238">
        <f t="shared" si="415"/>
        <v>0</v>
      </c>
      <c r="BX409" s="238">
        <f t="shared" si="416"/>
        <v>0</v>
      </c>
      <c r="BY409" s="239">
        <f t="shared" si="462"/>
        <v>270766.58881793288</v>
      </c>
      <c r="CA409" s="246">
        <f>VLOOKUP(CD409,[2]תחזיות!$B$4:$E$1000,4)</f>
        <v>5.9474553600000146E-2</v>
      </c>
      <c r="CB409" s="134">
        <f t="shared" si="417"/>
        <v>4.5395461333333454E-3</v>
      </c>
      <c r="CC409" s="3">
        <f t="shared" si="463"/>
        <v>10833</v>
      </c>
      <c r="CD409" s="237">
        <v>357</v>
      </c>
      <c r="CE409" s="238">
        <f t="shared" si="464"/>
        <v>0</v>
      </c>
      <c r="CF409" s="238">
        <f t="shared" si="465"/>
        <v>0</v>
      </c>
      <c r="CG409" s="238">
        <f t="shared" si="418"/>
        <v>0</v>
      </c>
      <c r="CH409" s="238">
        <f t="shared" si="419"/>
        <v>0</v>
      </c>
      <c r="CI409" s="239">
        <f t="shared" si="466"/>
        <v>290809.78716721246</v>
      </c>
      <c r="CJ409" s="1"/>
      <c r="CK409" s="246">
        <f>VLOOKUP(CN409,[2]תחזיות!$B$4:$E$1000,3)</f>
        <v>3.9179547826087055E-2</v>
      </c>
      <c r="CL409" s="134">
        <f t="shared" si="420"/>
        <v>2.8482956521739215E-3</v>
      </c>
      <c r="CM409" s="3">
        <f t="shared" si="467"/>
        <v>10833</v>
      </c>
      <c r="CN409" s="237">
        <v>357</v>
      </c>
      <c r="CO409" s="238">
        <f t="shared" si="468"/>
        <v>0</v>
      </c>
      <c r="CP409" s="238">
        <f t="shared" si="483"/>
        <v>0</v>
      </c>
      <c r="CQ409" s="238">
        <f t="shared" si="421"/>
        <v>0</v>
      </c>
      <c r="CR409" s="238">
        <f t="shared" si="422"/>
        <v>0</v>
      </c>
      <c r="CS409" s="239">
        <f t="shared" si="469"/>
        <v>263979.45736549201</v>
      </c>
      <c r="CT409" s="1"/>
      <c r="CU409" s="237">
        <v>357</v>
      </c>
      <c r="CV409" s="238">
        <f t="shared" si="423"/>
        <v>-2.8659032433476082E-10</v>
      </c>
      <c r="CW409" s="238">
        <f t="shared" si="423"/>
        <v>-6.8955828212986219E-14</v>
      </c>
      <c r="CX409" s="238">
        <f t="shared" si="423"/>
        <v>6.0231500179769283E-13</v>
      </c>
      <c r="CY409" s="238">
        <f t="shared" si="423"/>
        <v>-6.7127083001067907E-13</v>
      </c>
      <c r="CZ409" s="238">
        <f t="shared" si="423"/>
        <v>921348.46831176477</v>
      </c>
      <c r="DB409" s="237">
        <v>357</v>
      </c>
      <c r="DC409" s="238">
        <f t="shared" si="424"/>
        <v>-3.0053215110528934E-10</v>
      </c>
      <c r="DD409" s="238">
        <f t="shared" si="424"/>
        <v>0</v>
      </c>
      <c r="DE409" s="238">
        <f t="shared" si="424"/>
        <v>6.9289357060385981E-13</v>
      </c>
      <c r="DF409" s="238">
        <f t="shared" si="424"/>
        <v>-6.9289357060385981E-13</v>
      </c>
      <c r="DG409" s="238">
        <f t="shared" si="424"/>
        <v>944233.29773330991</v>
      </c>
      <c r="DH409" s="247"/>
      <c r="DI409" s="237">
        <v>357</v>
      </c>
      <c r="DJ409" s="238">
        <f t="shared" si="425"/>
        <v>-3.0053215110528934E-10</v>
      </c>
      <c r="DK409" s="238">
        <f t="shared" si="425"/>
        <v>0</v>
      </c>
      <c r="DL409" s="238">
        <f t="shared" si="425"/>
        <v>6.9289357060385981E-13</v>
      </c>
      <c r="DM409" s="238">
        <f t="shared" si="425"/>
        <v>-6.9289357060385981E-13</v>
      </c>
      <c r="DN409" s="238">
        <f t="shared" si="425"/>
        <v>914209.03264594742</v>
      </c>
      <c r="DP409" s="3">
        <f t="shared" si="470"/>
        <v>10833</v>
      </c>
      <c r="DQ409" s="237">
        <v>357</v>
      </c>
      <c r="DR409" s="238">
        <f t="shared" si="471"/>
        <v>0</v>
      </c>
      <c r="DS409" s="238">
        <f t="shared" si="472"/>
        <v>0</v>
      </c>
      <c r="DT409" s="238">
        <f t="shared" si="426"/>
        <v>0</v>
      </c>
      <c r="DU409" s="238">
        <f t="shared" si="473"/>
        <v>0</v>
      </c>
      <c r="DV409" s="239">
        <f t="shared" si="484"/>
        <v>0</v>
      </c>
      <c r="DX409" s="241">
        <f t="shared" si="396"/>
        <v>6.0299999999999999E-2</v>
      </c>
      <c r="DY409" s="241">
        <f t="shared" si="474"/>
        <v>5.025E-3</v>
      </c>
      <c r="DZ409" s="237">
        <v>357</v>
      </c>
      <c r="EA409" s="242">
        <f t="shared" si="485"/>
        <v>0</v>
      </c>
      <c r="EB409" s="242">
        <f t="shared" si="486"/>
        <v>0</v>
      </c>
      <c r="EC409" s="242">
        <f t="shared" si="427"/>
        <v>0</v>
      </c>
      <c r="ED409" s="242">
        <f t="shared" si="437"/>
        <v>0</v>
      </c>
      <c r="EE409" s="243">
        <f t="shared" si="475"/>
        <v>0</v>
      </c>
      <c r="EF409" s="248"/>
      <c r="EG409" s="241">
        <f t="shared" si="397"/>
        <v>6.4599999999999991E-2</v>
      </c>
      <c r="EH409" s="241">
        <f t="shared" si="476"/>
        <v>5.3833333333333329E-3</v>
      </c>
      <c r="EI409" s="237">
        <v>357</v>
      </c>
      <c r="EJ409" s="242">
        <f t="shared" si="487"/>
        <v>0</v>
      </c>
      <c r="EK409" s="242">
        <f t="shared" si="488"/>
        <v>0</v>
      </c>
      <c r="EL409" s="242">
        <f t="shared" si="428"/>
        <v>0</v>
      </c>
      <c r="EM409" s="242">
        <f t="shared" si="438"/>
        <v>0</v>
      </c>
      <c r="EN409" s="243">
        <f t="shared" si="477"/>
        <v>0</v>
      </c>
      <c r="EO409" s="248"/>
      <c r="EP409" s="241">
        <f t="shared" si="398"/>
        <v>3.4599999999999999E-2</v>
      </c>
      <c r="EQ409" s="241">
        <f t="shared" si="478"/>
        <v>2.8833333333333332E-3</v>
      </c>
      <c r="ER409" s="237">
        <v>357</v>
      </c>
      <c r="ES409" s="242">
        <f t="shared" si="489"/>
        <v>0</v>
      </c>
      <c r="ET409" s="242">
        <f t="shared" si="490"/>
        <v>0</v>
      </c>
      <c r="EU409" s="242">
        <f t="shared" si="429"/>
        <v>0</v>
      </c>
      <c r="EV409" s="242">
        <f t="shared" si="439"/>
        <v>0</v>
      </c>
      <c r="EW409" s="243">
        <f t="shared" si="479"/>
        <v>0</v>
      </c>
    </row>
    <row r="410" spans="1:153" ht="14.25" customHeight="1" thickBot="1" x14ac:dyDescent="0.25">
      <c r="A410" s="3">
        <f t="shared" si="440"/>
        <v>10864</v>
      </c>
      <c r="B410" s="237">
        <v>358</v>
      </c>
      <c r="C410" s="238">
        <f t="shared" si="441"/>
        <v>-3.0122504467589322E-10</v>
      </c>
      <c r="D410" s="238">
        <f t="shared" si="399"/>
        <v>0</v>
      </c>
      <c r="E410" s="238">
        <f t="shared" si="400"/>
        <v>6.9449107522497436E-13</v>
      </c>
      <c r="F410" s="238">
        <f t="shared" si="401"/>
        <v>-6.9449107522497436E-13</v>
      </c>
      <c r="G410" s="239">
        <f t="shared" si="442"/>
        <v>603887.43406298594</v>
      </c>
      <c r="I410" s="240">
        <f>VLOOKUP(K410,[2]תחזיות!$B$4:$H$1000,5)</f>
        <v>1.2999593000000208E-2</v>
      </c>
      <c r="J410" s="134">
        <f t="shared" si="402"/>
        <v>1.083299416666684E-3</v>
      </c>
      <c r="K410" s="237">
        <v>358</v>
      </c>
      <c r="L410" s="242">
        <f t="shared" si="443"/>
        <v>1.4047606635853207E-11</v>
      </c>
      <c r="M410" s="242">
        <f t="shared" si="430"/>
        <v>-6.9030528021465123E-14</v>
      </c>
      <c r="N410" s="242">
        <f t="shared" si="403"/>
        <v>-9.0817325350218933E-14</v>
      </c>
      <c r="O410" s="242">
        <f t="shared" si="404"/>
        <v>2.1786797328753804E-14</v>
      </c>
      <c r="P410" s="243">
        <f t="shared" si="444"/>
        <v>46694.445430845924</v>
      </c>
      <c r="Q410" s="244"/>
      <c r="R410" s="240">
        <f>VLOOKUP(T410,[2]תחזיות!$B$4:$H$1000,7)</f>
        <v>2.2099308100000353E-2</v>
      </c>
      <c r="S410" s="134">
        <f t="shared" si="405"/>
        <v>1.8416090083333628E-3</v>
      </c>
      <c r="T410" s="237">
        <v>358</v>
      </c>
      <c r="U410" s="242">
        <f t="shared" si="445"/>
        <v>0</v>
      </c>
      <c r="V410" s="242">
        <f t="shared" si="431"/>
        <v>0</v>
      </c>
      <c r="W410" s="242">
        <f t="shared" si="406"/>
        <v>0</v>
      </c>
      <c r="X410" s="242">
        <f t="shared" si="432"/>
        <v>0</v>
      </c>
      <c r="Y410" s="243">
        <f t="shared" si="446"/>
        <v>49536.076503111522</v>
      </c>
      <c r="Z410" s="245"/>
      <c r="AA410" s="240">
        <f>VLOOKUP(AC410,[2]תחזיות!$B$4:$H$1000,6)</f>
        <v>1.1817811818182008E-2</v>
      </c>
      <c r="AB410" s="134">
        <f t="shared" si="407"/>
        <v>9.8481765151516736E-4</v>
      </c>
      <c r="AC410" s="237">
        <v>358</v>
      </c>
      <c r="AD410" s="242">
        <f t="shared" si="447"/>
        <v>0</v>
      </c>
      <c r="AE410" s="242">
        <f t="shared" si="433"/>
        <v>0</v>
      </c>
      <c r="AF410" s="242">
        <f t="shared" si="408"/>
        <v>0</v>
      </c>
      <c r="AG410" s="242">
        <f t="shared" si="434"/>
        <v>0</v>
      </c>
      <c r="AH410" s="243">
        <f t="shared" si="448"/>
        <v>46342.141217469514</v>
      </c>
      <c r="AI410" s="245"/>
      <c r="AJ410" s="241">
        <f t="shared" si="394"/>
        <v>5.2720000000000003E-2</v>
      </c>
      <c r="AK410" s="241">
        <f t="shared" si="449"/>
        <v>4.3933333333333333E-3</v>
      </c>
      <c r="AL410" s="240">
        <f>VLOOKUP(AN410,[2]תחזיות!$B$4:$H$1000,5)</f>
        <v>1.2999593000000208E-2</v>
      </c>
      <c r="AM410" s="134">
        <f t="shared" si="435"/>
        <v>1.083299416666684E-3</v>
      </c>
      <c r="AN410" s="237">
        <v>358</v>
      </c>
      <c r="AO410" s="242">
        <f t="shared" si="450"/>
        <v>0</v>
      </c>
      <c r="AP410" s="242">
        <f t="shared" si="480"/>
        <v>0</v>
      </c>
      <c r="AQ410" s="242">
        <f t="shared" si="409"/>
        <v>0</v>
      </c>
      <c r="AR410" s="242">
        <f t="shared" si="451"/>
        <v>0</v>
      </c>
      <c r="AS410" s="243">
        <f t="shared" si="452"/>
        <v>0</v>
      </c>
      <c r="AT410" s="244"/>
      <c r="AU410" s="241">
        <f t="shared" si="395"/>
        <v>5.7620000000000005E-2</v>
      </c>
      <c r="AV410" s="241">
        <f t="shared" si="453"/>
        <v>4.8016666666666668E-3</v>
      </c>
      <c r="AW410" s="240">
        <f>VLOOKUP(AY410,[2]תחזיות!$B$4:$H$1000,7)</f>
        <v>2.2099308100000353E-2</v>
      </c>
      <c r="AX410" s="134">
        <f t="shared" si="410"/>
        <v>1.8416090083333628E-3</v>
      </c>
      <c r="AY410" s="237">
        <v>358</v>
      </c>
      <c r="AZ410" s="242">
        <f t="shared" si="454"/>
        <v>0</v>
      </c>
      <c r="BA410" s="242">
        <f t="shared" si="481"/>
        <v>0</v>
      </c>
      <c r="BB410" s="242">
        <f t="shared" si="411"/>
        <v>0</v>
      </c>
      <c r="BC410" s="242">
        <f t="shared" si="455"/>
        <v>0</v>
      </c>
      <c r="BD410" s="243">
        <f t="shared" si="456"/>
        <v>0</v>
      </c>
      <c r="BE410" s="245"/>
      <c r="BF410" s="245"/>
      <c r="BG410" s="245"/>
      <c r="BH410" s="240">
        <f>VLOOKUP(BJ410,[2]תחזיות!$B$4:$H$1000,6)</f>
        <v>1.1817811818182008E-2</v>
      </c>
      <c r="BI410" s="134">
        <f t="shared" si="412"/>
        <v>9.8481765151516736E-4</v>
      </c>
      <c r="BJ410" s="237">
        <v>358</v>
      </c>
      <c r="BK410" s="242">
        <f t="shared" si="457"/>
        <v>0</v>
      </c>
      <c r="BL410" s="242">
        <f t="shared" si="482"/>
        <v>0</v>
      </c>
      <c r="BM410" s="242">
        <f t="shared" si="413"/>
        <v>0</v>
      </c>
      <c r="BN410" s="242">
        <f t="shared" si="436"/>
        <v>0</v>
      </c>
      <c r="BO410" s="243">
        <f t="shared" si="458"/>
        <v>0</v>
      </c>
      <c r="BP410" s="245"/>
      <c r="BQ410" s="246">
        <f>VLOOKUP(BT410,[2]תחזיות!$B$4:$E$1000,2)</f>
        <v>4.5084780000000109E-2</v>
      </c>
      <c r="BR410" s="134">
        <f t="shared" si="414"/>
        <v>3.3403983333333428E-3</v>
      </c>
      <c r="BS410" s="3">
        <f t="shared" si="459"/>
        <v>10864</v>
      </c>
      <c r="BT410" s="237">
        <v>358</v>
      </c>
      <c r="BU410" s="238">
        <f t="shared" si="460"/>
        <v>0</v>
      </c>
      <c r="BV410" s="238">
        <f t="shared" si="461"/>
        <v>0</v>
      </c>
      <c r="BW410" s="238">
        <f t="shared" si="415"/>
        <v>0</v>
      </c>
      <c r="BX410" s="238">
        <f t="shared" si="416"/>
        <v>0</v>
      </c>
      <c r="BY410" s="239">
        <f t="shared" si="462"/>
        <v>270766.58881793288</v>
      </c>
      <c r="CA410" s="246">
        <f>VLOOKUP(CD410,[2]תחזיות!$B$4:$E$1000,4)</f>
        <v>5.9511909600000149E-2</v>
      </c>
      <c r="CB410" s="134">
        <f t="shared" si="417"/>
        <v>4.5426591333333462E-3</v>
      </c>
      <c r="CC410" s="3">
        <f t="shared" si="463"/>
        <v>10864</v>
      </c>
      <c r="CD410" s="237">
        <v>358</v>
      </c>
      <c r="CE410" s="238">
        <f t="shared" si="464"/>
        <v>0</v>
      </c>
      <c r="CF410" s="238">
        <f t="shared" si="465"/>
        <v>0</v>
      </c>
      <c r="CG410" s="238">
        <f t="shared" si="418"/>
        <v>0</v>
      </c>
      <c r="CH410" s="238">
        <f t="shared" si="419"/>
        <v>0</v>
      </c>
      <c r="CI410" s="239">
        <f t="shared" si="466"/>
        <v>290809.78716721246</v>
      </c>
      <c r="CJ410" s="1"/>
      <c r="CK410" s="246">
        <f>VLOOKUP(CN410,[2]תחזיות!$B$4:$E$1000,3)</f>
        <v>3.9204156521739225E-2</v>
      </c>
      <c r="CL410" s="134">
        <f t="shared" si="420"/>
        <v>2.8503463768116024E-3</v>
      </c>
      <c r="CM410" s="3">
        <f t="shared" si="467"/>
        <v>10864</v>
      </c>
      <c r="CN410" s="237">
        <v>358</v>
      </c>
      <c r="CO410" s="238">
        <f t="shared" si="468"/>
        <v>0</v>
      </c>
      <c r="CP410" s="238">
        <f t="shared" si="483"/>
        <v>0</v>
      </c>
      <c r="CQ410" s="238">
        <f t="shared" si="421"/>
        <v>0</v>
      </c>
      <c r="CR410" s="238">
        <f t="shared" si="422"/>
        <v>0</v>
      </c>
      <c r="CS410" s="239">
        <f t="shared" si="469"/>
        <v>263979.45736549201</v>
      </c>
      <c r="CT410" s="1"/>
      <c r="CU410" s="237">
        <v>358</v>
      </c>
      <c r="CV410" s="238">
        <f t="shared" si="423"/>
        <v>-2.8717743804004001E-10</v>
      </c>
      <c r="CW410" s="238">
        <f t="shared" si="423"/>
        <v>-6.9030528021465123E-14</v>
      </c>
      <c r="CX410" s="238">
        <f t="shared" si="423"/>
        <v>6.0367374987475538E-13</v>
      </c>
      <c r="CY410" s="238">
        <f t="shared" si="423"/>
        <v>-6.7270427789622054E-13</v>
      </c>
      <c r="CZ410" s="238">
        <f t="shared" si="423"/>
        <v>921348.46831176477</v>
      </c>
      <c r="DB410" s="237">
        <v>358</v>
      </c>
      <c r="DC410" s="238">
        <f t="shared" si="424"/>
        <v>-3.0122504467589322E-10</v>
      </c>
      <c r="DD410" s="238">
        <f t="shared" si="424"/>
        <v>0</v>
      </c>
      <c r="DE410" s="238">
        <f t="shared" si="424"/>
        <v>6.9449107522497436E-13</v>
      </c>
      <c r="DF410" s="238">
        <f t="shared" si="424"/>
        <v>-6.9449107522497436E-13</v>
      </c>
      <c r="DG410" s="238">
        <f t="shared" si="424"/>
        <v>944233.29773330991</v>
      </c>
      <c r="DH410" s="247"/>
      <c r="DI410" s="237">
        <v>358</v>
      </c>
      <c r="DJ410" s="238">
        <f t="shared" si="425"/>
        <v>-3.0122504467589322E-10</v>
      </c>
      <c r="DK410" s="238">
        <f t="shared" si="425"/>
        <v>0</v>
      </c>
      <c r="DL410" s="238">
        <f t="shared" si="425"/>
        <v>6.9449107522497436E-13</v>
      </c>
      <c r="DM410" s="238">
        <f t="shared" si="425"/>
        <v>-6.9449107522497436E-13</v>
      </c>
      <c r="DN410" s="238">
        <f t="shared" si="425"/>
        <v>914209.03264594742</v>
      </c>
      <c r="DP410" s="3">
        <f t="shared" si="470"/>
        <v>10864</v>
      </c>
      <c r="DQ410" s="237">
        <v>358</v>
      </c>
      <c r="DR410" s="238">
        <f t="shared" si="471"/>
        <v>0</v>
      </c>
      <c r="DS410" s="238">
        <f t="shared" si="472"/>
        <v>0</v>
      </c>
      <c r="DT410" s="238">
        <f t="shared" si="426"/>
        <v>0</v>
      </c>
      <c r="DU410" s="238">
        <f t="shared" si="473"/>
        <v>0</v>
      </c>
      <c r="DV410" s="239">
        <f t="shared" si="484"/>
        <v>0</v>
      </c>
      <c r="DX410" s="241">
        <f t="shared" si="396"/>
        <v>6.0299999999999999E-2</v>
      </c>
      <c r="DY410" s="241">
        <f t="shared" si="474"/>
        <v>5.025E-3</v>
      </c>
      <c r="DZ410" s="237">
        <v>358</v>
      </c>
      <c r="EA410" s="242">
        <f t="shared" si="485"/>
        <v>0</v>
      </c>
      <c r="EB410" s="242">
        <f t="shared" si="486"/>
        <v>0</v>
      </c>
      <c r="EC410" s="242">
        <f t="shared" si="427"/>
        <v>0</v>
      </c>
      <c r="ED410" s="242">
        <f t="shared" si="437"/>
        <v>0</v>
      </c>
      <c r="EE410" s="243">
        <f t="shared" si="475"/>
        <v>0</v>
      </c>
      <c r="EF410" s="248"/>
      <c r="EG410" s="241">
        <f t="shared" si="397"/>
        <v>6.4599999999999991E-2</v>
      </c>
      <c r="EH410" s="241">
        <f t="shared" si="476"/>
        <v>5.3833333333333329E-3</v>
      </c>
      <c r="EI410" s="237">
        <v>358</v>
      </c>
      <c r="EJ410" s="242">
        <f t="shared" si="487"/>
        <v>0</v>
      </c>
      <c r="EK410" s="242">
        <f t="shared" si="488"/>
        <v>0</v>
      </c>
      <c r="EL410" s="242">
        <f t="shared" si="428"/>
        <v>0</v>
      </c>
      <c r="EM410" s="242">
        <f t="shared" si="438"/>
        <v>0</v>
      </c>
      <c r="EN410" s="243">
        <f t="shared" si="477"/>
        <v>0</v>
      </c>
      <c r="EO410" s="248"/>
      <c r="EP410" s="241">
        <f t="shared" si="398"/>
        <v>3.4599999999999999E-2</v>
      </c>
      <c r="EQ410" s="241">
        <f t="shared" si="478"/>
        <v>2.8833333333333332E-3</v>
      </c>
      <c r="ER410" s="237">
        <v>358</v>
      </c>
      <c r="ES410" s="242">
        <f t="shared" si="489"/>
        <v>0</v>
      </c>
      <c r="ET410" s="242">
        <f t="shared" si="490"/>
        <v>0</v>
      </c>
      <c r="EU410" s="242">
        <f t="shared" si="429"/>
        <v>0</v>
      </c>
      <c r="EV410" s="242">
        <f t="shared" si="439"/>
        <v>0</v>
      </c>
      <c r="EW410" s="243">
        <f t="shared" si="479"/>
        <v>0</v>
      </c>
    </row>
    <row r="411" spans="1:153" ht="14.25" customHeight="1" thickBot="1" x14ac:dyDescent="0.25">
      <c r="A411" s="3">
        <f t="shared" si="440"/>
        <v>10894</v>
      </c>
      <c r="B411" s="237">
        <v>359</v>
      </c>
      <c r="C411" s="238">
        <f t="shared" si="441"/>
        <v>-3.0191953575111818E-10</v>
      </c>
      <c r="D411" s="238">
        <f t="shared" si="399"/>
        <v>0</v>
      </c>
      <c r="E411" s="238">
        <f t="shared" si="400"/>
        <v>6.9609226298174295E-13</v>
      </c>
      <c r="F411" s="238">
        <f t="shared" si="401"/>
        <v>-6.9609226298174295E-13</v>
      </c>
      <c r="G411" s="239">
        <f t="shared" si="442"/>
        <v>603887.43406298594</v>
      </c>
      <c r="I411" s="240">
        <f>VLOOKUP(K411,[2]תחזיות!$B$4:$H$1000,5)</f>
        <v>1.2999611500000209E-2</v>
      </c>
      <c r="J411" s="134">
        <f t="shared" si="402"/>
        <v>1.0833009583333508E-3</v>
      </c>
      <c r="K411" s="237">
        <v>359</v>
      </c>
      <c r="L411" s="242">
        <f t="shared" si="443"/>
        <v>1.4153740129429921E-11</v>
      </c>
      <c r="M411" s="242">
        <f t="shared" si="430"/>
        <v>-6.9105308858625044E-14</v>
      </c>
      <c r="N411" s="242">
        <f t="shared" si="403"/>
        <v>-9.1056711374176062E-14</v>
      </c>
      <c r="O411" s="242">
        <f t="shared" si="404"/>
        <v>2.1951402515551021E-14</v>
      </c>
      <c r="P411" s="243">
        <f t="shared" si="444"/>
        <v>46694.445430845924</v>
      </c>
      <c r="Q411" s="244"/>
      <c r="R411" s="240">
        <f>VLOOKUP(T411,[2]תחזיות!$B$4:$H$1000,7)</f>
        <v>2.2099339550000353E-2</v>
      </c>
      <c r="S411" s="134">
        <f t="shared" si="405"/>
        <v>1.8416116291666961E-3</v>
      </c>
      <c r="T411" s="237">
        <v>359</v>
      </c>
      <c r="U411" s="242">
        <f t="shared" si="445"/>
        <v>0</v>
      </c>
      <c r="V411" s="242">
        <f t="shared" si="431"/>
        <v>0</v>
      </c>
      <c r="W411" s="242">
        <f t="shared" si="406"/>
        <v>0</v>
      </c>
      <c r="X411" s="242">
        <f t="shared" si="432"/>
        <v>0</v>
      </c>
      <c r="Y411" s="243">
        <f t="shared" si="446"/>
        <v>49536.076503111522</v>
      </c>
      <c r="Z411" s="245"/>
      <c r="AA411" s="240">
        <f>VLOOKUP(AC411,[2]תחזיות!$B$4:$H$1000,6)</f>
        <v>1.1817828636363825E-2</v>
      </c>
      <c r="AB411" s="134">
        <f t="shared" si="407"/>
        <v>9.8481905303031869E-4</v>
      </c>
      <c r="AC411" s="237">
        <v>359</v>
      </c>
      <c r="AD411" s="242">
        <f t="shared" si="447"/>
        <v>0</v>
      </c>
      <c r="AE411" s="242">
        <f t="shared" si="433"/>
        <v>0</v>
      </c>
      <c r="AF411" s="242">
        <f t="shared" si="408"/>
        <v>0</v>
      </c>
      <c r="AG411" s="242">
        <f t="shared" si="434"/>
        <v>0</v>
      </c>
      <c r="AH411" s="243">
        <f t="shared" si="448"/>
        <v>46342.141217469514</v>
      </c>
      <c r="AI411" s="245"/>
      <c r="AJ411" s="241">
        <f t="shared" si="394"/>
        <v>5.2720000000000003E-2</v>
      </c>
      <c r="AK411" s="241">
        <f t="shared" si="449"/>
        <v>4.3933333333333333E-3</v>
      </c>
      <c r="AL411" s="240">
        <f>VLOOKUP(AN411,[2]תחזיות!$B$4:$H$1000,5)</f>
        <v>1.2999611500000209E-2</v>
      </c>
      <c r="AM411" s="134">
        <f t="shared" si="435"/>
        <v>1.0833009583333508E-3</v>
      </c>
      <c r="AN411" s="237">
        <v>359</v>
      </c>
      <c r="AO411" s="242">
        <f t="shared" si="450"/>
        <v>0</v>
      </c>
      <c r="AP411" s="242">
        <f t="shared" si="480"/>
        <v>0</v>
      </c>
      <c r="AQ411" s="242">
        <f t="shared" si="409"/>
        <v>0</v>
      </c>
      <c r="AR411" s="242">
        <f t="shared" si="451"/>
        <v>0</v>
      </c>
      <c r="AS411" s="243">
        <f t="shared" si="452"/>
        <v>0</v>
      </c>
      <c r="AT411" s="244"/>
      <c r="AU411" s="241">
        <f t="shared" si="395"/>
        <v>5.7620000000000005E-2</v>
      </c>
      <c r="AV411" s="241">
        <f t="shared" si="453"/>
        <v>4.8016666666666668E-3</v>
      </c>
      <c r="AW411" s="240">
        <f>VLOOKUP(AY411,[2]תחזיות!$B$4:$H$1000,7)</f>
        <v>2.2099339550000353E-2</v>
      </c>
      <c r="AX411" s="134">
        <f t="shared" si="410"/>
        <v>1.8416116291666961E-3</v>
      </c>
      <c r="AY411" s="237">
        <v>359</v>
      </c>
      <c r="AZ411" s="242">
        <f t="shared" si="454"/>
        <v>0</v>
      </c>
      <c r="BA411" s="242">
        <f t="shared" si="481"/>
        <v>0</v>
      </c>
      <c r="BB411" s="242">
        <f t="shared" si="411"/>
        <v>0</v>
      </c>
      <c r="BC411" s="242">
        <f t="shared" si="455"/>
        <v>0</v>
      </c>
      <c r="BD411" s="243">
        <f t="shared" si="456"/>
        <v>0</v>
      </c>
      <c r="BE411" s="245"/>
      <c r="BF411" s="245"/>
      <c r="BG411" s="245"/>
      <c r="BH411" s="240">
        <f>VLOOKUP(BJ411,[2]תחזיות!$B$4:$H$1000,6)</f>
        <v>1.1817828636363825E-2</v>
      </c>
      <c r="BI411" s="134">
        <f t="shared" si="412"/>
        <v>9.8481905303031869E-4</v>
      </c>
      <c r="BJ411" s="237">
        <v>359</v>
      </c>
      <c r="BK411" s="242">
        <f t="shared" si="457"/>
        <v>0</v>
      </c>
      <c r="BL411" s="242">
        <f t="shared" si="482"/>
        <v>0</v>
      </c>
      <c r="BM411" s="242">
        <f t="shared" si="413"/>
        <v>0</v>
      </c>
      <c r="BN411" s="242">
        <f t="shared" si="436"/>
        <v>0</v>
      </c>
      <c r="BO411" s="243">
        <f t="shared" si="458"/>
        <v>0</v>
      </c>
      <c r="BP411" s="245"/>
      <c r="BQ411" s="246">
        <f>VLOOKUP(BT411,[2]תחזיות!$B$4:$E$1000,2)</f>
        <v>4.5113080000000111E-2</v>
      </c>
      <c r="BR411" s="134">
        <f t="shared" si="414"/>
        <v>3.342756666666676E-3</v>
      </c>
      <c r="BS411" s="3">
        <f t="shared" si="459"/>
        <v>10894</v>
      </c>
      <c r="BT411" s="237">
        <v>359</v>
      </c>
      <c r="BU411" s="238">
        <f t="shared" si="460"/>
        <v>0</v>
      </c>
      <c r="BV411" s="238">
        <f t="shared" si="461"/>
        <v>0</v>
      </c>
      <c r="BW411" s="238">
        <f t="shared" si="415"/>
        <v>0</v>
      </c>
      <c r="BX411" s="238">
        <f t="shared" si="416"/>
        <v>0</v>
      </c>
      <c r="BY411" s="239">
        <f t="shared" si="462"/>
        <v>270766.58881793288</v>
      </c>
      <c r="CA411" s="246">
        <f>VLOOKUP(CD411,[2]תחזיות!$B$4:$E$1000,4)</f>
        <v>5.9549265600000151E-2</v>
      </c>
      <c r="CB411" s="134">
        <f t="shared" si="417"/>
        <v>4.5457721333333461E-3</v>
      </c>
      <c r="CC411" s="3">
        <f t="shared" si="463"/>
        <v>10894</v>
      </c>
      <c r="CD411" s="237">
        <v>359</v>
      </c>
      <c r="CE411" s="238">
        <f t="shared" si="464"/>
        <v>0</v>
      </c>
      <c r="CF411" s="238">
        <f t="shared" si="465"/>
        <v>0</v>
      </c>
      <c r="CG411" s="238">
        <f t="shared" si="418"/>
        <v>0</v>
      </c>
      <c r="CH411" s="238">
        <f t="shared" si="419"/>
        <v>0</v>
      </c>
      <c r="CI411" s="239">
        <f t="shared" si="466"/>
        <v>290809.78716721246</v>
      </c>
      <c r="CJ411" s="1"/>
      <c r="CK411" s="246">
        <f>VLOOKUP(CN411,[2]תחזיות!$B$4:$E$1000,3)</f>
        <v>3.9228765217391402E-2</v>
      </c>
      <c r="CL411" s="134">
        <f t="shared" si="420"/>
        <v>2.8523971014492839E-3</v>
      </c>
      <c r="CM411" s="3">
        <f t="shared" si="467"/>
        <v>10894</v>
      </c>
      <c r="CN411" s="237">
        <v>359</v>
      </c>
      <c r="CO411" s="238">
        <f t="shared" si="468"/>
        <v>0</v>
      </c>
      <c r="CP411" s="238">
        <f t="shared" si="483"/>
        <v>0</v>
      </c>
      <c r="CQ411" s="238">
        <f t="shared" si="421"/>
        <v>0</v>
      </c>
      <c r="CR411" s="238">
        <f t="shared" si="422"/>
        <v>0</v>
      </c>
      <c r="CS411" s="239">
        <f t="shared" si="469"/>
        <v>263979.45736549201</v>
      </c>
      <c r="CT411" s="1"/>
      <c r="CU411" s="237">
        <v>359</v>
      </c>
      <c r="CV411" s="238">
        <f t="shared" si="423"/>
        <v>-2.8776579562168823E-10</v>
      </c>
      <c r="CW411" s="238">
        <f t="shared" si="423"/>
        <v>-6.9105308858625044E-14</v>
      </c>
      <c r="CX411" s="238">
        <f t="shared" si="423"/>
        <v>6.0503555160756693E-13</v>
      </c>
      <c r="CY411" s="238">
        <f t="shared" si="423"/>
        <v>-6.7414086046619197E-13</v>
      </c>
      <c r="CZ411" s="238">
        <f t="shared" si="423"/>
        <v>921348.46831176477</v>
      </c>
      <c r="DB411" s="237">
        <v>359</v>
      </c>
      <c r="DC411" s="238">
        <f t="shared" si="424"/>
        <v>-3.0191953575111818E-10</v>
      </c>
      <c r="DD411" s="238">
        <f t="shared" si="424"/>
        <v>0</v>
      </c>
      <c r="DE411" s="238">
        <f t="shared" si="424"/>
        <v>6.9609226298174295E-13</v>
      </c>
      <c r="DF411" s="238">
        <f t="shared" si="424"/>
        <v>-6.9609226298174295E-13</v>
      </c>
      <c r="DG411" s="238">
        <f t="shared" si="424"/>
        <v>944233.29773330991</v>
      </c>
      <c r="DH411" s="247"/>
      <c r="DI411" s="237">
        <v>359</v>
      </c>
      <c r="DJ411" s="238">
        <f t="shared" si="425"/>
        <v>-3.0191953575111818E-10</v>
      </c>
      <c r="DK411" s="238">
        <f t="shared" si="425"/>
        <v>0</v>
      </c>
      <c r="DL411" s="238">
        <f t="shared" si="425"/>
        <v>6.9609226298174295E-13</v>
      </c>
      <c r="DM411" s="238">
        <f t="shared" si="425"/>
        <v>-6.9609226298174295E-13</v>
      </c>
      <c r="DN411" s="238">
        <f t="shared" si="425"/>
        <v>914209.03264594742</v>
      </c>
      <c r="DP411" s="3">
        <f t="shared" si="470"/>
        <v>10894</v>
      </c>
      <c r="DQ411" s="237">
        <v>359</v>
      </c>
      <c r="DR411" s="238">
        <f t="shared" si="471"/>
        <v>0</v>
      </c>
      <c r="DS411" s="238">
        <f t="shared" si="472"/>
        <v>0</v>
      </c>
      <c r="DT411" s="238">
        <f t="shared" si="426"/>
        <v>0</v>
      </c>
      <c r="DU411" s="238">
        <f t="shared" si="473"/>
        <v>0</v>
      </c>
      <c r="DV411" s="239">
        <f t="shared" si="484"/>
        <v>0</v>
      </c>
      <c r="DX411" s="241">
        <f t="shared" si="396"/>
        <v>6.0299999999999999E-2</v>
      </c>
      <c r="DY411" s="241">
        <f t="shared" si="474"/>
        <v>5.025E-3</v>
      </c>
      <c r="DZ411" s="237">
        <v>359</v>
      </c>
      <c r="EA411" s="242">
        <f t="shared" si="485"/>
        <v>0</v>
      </c>
      <c r="EB411" s="242">
        <f t="shared" si="486"/>
        <v>0</v>
      </c>
      <c r="EC411" s="242">
        <f t="shared" si="427"/>
        <v>0</v>
      </c>
      <c r="ED411" s="242">
        <f t="shared" si="437"/>
        <v>0</v>
      </c>
      <c r="EE411" s="243">
        <f t="shared" si="475"/>
        <v>0</v>
      </c>
      <c r="EF411" s="248"/>
      <c r="EG411" s="241">
        <f t="shared" si="397"/>
        <v>6.4599999999999991E-2</v>
      </c>
      <c r="EH411" s="241">
        <f t="shared" si="476"/>
        <v>5.3833333333333329E-3</v>
      </c>
      <c r="EI411" s="237">
        <v>359</v>
      </c>
      <c r="EJ411" s="242">
        <f t="shared" si="487"/>
        <v>0</v>
      </c>
      <c r="EK411" s="242">
        <f t="shared" si="488"/>
        <v>0</v>
      </c>
      <c r="EL411" s="242">
        <f t="shared" si="428"/>
        <v>0</v>
      </c>
      <c r="EM411" s="242">
        <f t="shared" si="438"/>
        <v>0</v>
      </c>
      <c r="EN411" s="243">
        <f t="shared" si="477"/>
        <v>0</v>
      </c>
      <c r="EO411" s="248"/>
      <c r="EP411" s="241">
        <f t="shared" si="398"/>
        <v>3.4599999999999999E-2</v>
      </c>
      <c r="EQ411" s="241">
        <f t="shared" si="478"/>
        <v>2.8833333333333332E-3</v>
      </c>
      <c r="ER411" s="237">
        <v>359</v>
      </c>
      <c r="ES411" s="242">
        <f t="shared" si="489"/>
        <v>0</v>
      </c>
      <c r="ET411" s="242">
        <f t="shared" si="490"/>
        <v>0</v>
      </c>
      <c r="EU411" s="242">
        <f t="shared" si="429"/>
        <v>0</v>
      </c>
      <c r="EV411" s="242">
        <f t="shared" si="439"/>
        <v>0</v>
      </c>
      <c r="EW411" s="243">
        <f t="shared" si="479"/>
        <v>0</v>
      </c>
    </row>
    <row r="412" spans="1:153" ht="14.25" customHeight="1" thickBot="1" x14ac:dyDescent="0.25">
      <c r="A412" s="3">
        <f t="shared" si="440"/>
        <v>10925</v>
      </c>
      <c r="B412" s="237">
        <v>360</v>
      </c>
      <c r="C412" s="238">
        <f t="shared" si="441"/>
        <v>-3.0261562801409993E-10</v>
      </c>
      <c r="D412" s="238">
        <f t="shared" si="399"/>
        <v>0</v>
      </c>
      <c r="E412" s="238">
        <f t="shared" si="400"/>
        <v>6.9769714236583978E-13</v>
      </c>
      <c r="F412" s="238">
        <f t="shared" si="401"/>
        <v>-6.9769714236583978E-13</v>
      </c>
      <c r="G412" s="239">
        <f t="shared" si="442"/>
        <v>603887.43406298594</v>
      </c>
      <c r="I412" s="240">
        <f>VLOOKUP(K412,[2]תחזיות!$B$4:$H$1000,5)</f>
        <v>1.299963000000021E-2</v>
      </c>
      <c r="J412" s="134">
        <f t="shared" si="402"/>
        <v>1.0833025000000175E-3</v>
      </c>
      <c r="K412" s="237">
        <v>360</v>
      </c>
      <c r="L412" s="242">
        <f t="shared" si="443"/>
        <v>1.4260228264833735E-11</v>
      </c>
      <c r="M412" s="242">
        <f t="shared" si="430"/>
        <v>-6.9180170812474878E-14</v>
      </c>
      <c r="N412" s="242">
        <f t="shared" si="403"/>
        <v>-9.129672853802719E-14</v>
      </c>
      <c r="O412" s="242">
        <f t="shared" si="404"/>
        <v>2.2116557725552309E-14</v>
      </c>
      <c r="P412" s="243">
        <f t="shared" si="444"/>
        <v>46694.445430845924</v>
      </c>
      <c r="Q412" s="244"/>
      <c r="R412" s="240">
        <f>VLOOKUP(T412,[2]תחזיות!$B$4:$H$1000,7)</f>
        <v>2.2099371000000357E-2</v>
      </c>
      <c r="S412" s="134">
        <f t="shared" si="405"/>
        <v>1.8416142500000297E-3</v>
      </c>
      <c r="T412" s="237">
        <v>360</v>
      </c>
      <c r="U412" s="242">
        <f t="shared" si="445"/>
        <v>0</v>
      </c>
      <c r="V412" s="242">
        <f t="shared" si="431"/>
        <v>0</v>
      </c>
      <c r="W412" s="242">
        <f t="shared" si="406"/>
        <v>0</v>
      </c>
      <c r="X412" s="242">
        <f t="shared" si="432"/>
        <v>0</v>
      </c>
      <c r="Y412" s="243">
        <f t="shared" si="446"/>
        <v>49536.076503111522</v>
      </c>
      <c r="Z412" s="245"/>
      <c r="AA412" s="240">
        <f>VLOOKUP(AC412,[2]תחזיות!$B$4:$H$1000,6)</f>
        <v>1.1817845454545645E-2</v>
      </c>
      <c r="AB412" s="134">
        <f t="shared" si="407"/>
        <v>9.8482045454547046E-4</v>
      </c>
      <c r="AC412" s="237">
        <v>360</v>
      </c>
      <c r="AD412" s="242">
        <f t="shared" si="447"/>
        <v>0</v>
      </c>
      <c r="AE412" s="242">
        <f t="shared" si="433"/>
        <v>0</v>
      </c>
      <c r="AF412" s="242">
        <f t="shared" si="408"/>
        <v>0</v>
      </c>
      <c r="AG412" s="242">
        <f t="shared" si="434"/>
        <v>0</v>
      </c>
      <c r="AH412" s="243">
        <f t="shared" si="448"/>
        <v>46342.141217469514</v>
      </c>
      <c r="AI412" s="245"/>
      <c r="AJ412" s="241">
        <f t="shared" si="394"/>
        <v>5.2720000000000003E-2</v>
      </c>
      <c r="AK412" s="241">
        <f t="shared" si="449"/>
        <v>4.3933333333333333E-3</v>
      </c>
      <c r="AL412" s="240">
        <f>VLOOKUP(AN412,[2]תחזיות!$B$4:$H$1000,5)</f>
        <v>1.299963000000021E-2</v>
      </c>
      <c r="AM412" s="134">
        <f t="shared" si="435"/>
        <v>1.0833025000000175E-3</v>
      </c>
      <c r="AN412" s="237">
        <v>360</v>
      </c>
      <c r="AO412" s="242">
        <f t="shared" si="450"/>
        <v>0</v>
      </c>
      <c r="AP412" s="242">
        <f t="shared" si="480"/>
        <v>0</v>
      </c>
      <c r="AQ412" s="242">
        <f t="shared" si="409"/>
        <v>0</v>
      </c>
      <c r="AR412" s="242">
        <f t="shared" si="451"/>
        <v>0</v>
      </c>
      <c r="AS412" s="243">
        <f t="shared" si="452"/>
        <v>0</v>
      </c>
      <c r="AT412" s="244"/>
      <c r="AU412" s="241">
        <f t="shared" si="395"/>
        <v>5.7620000000000005E-2</v>
      </c>
      <c r="AV412" s="241">
        <f t="shared" si="453"/>
        <v>4.8016666666666668E-3</v>
      </c>
      <c r="AW412" s="240">
        <f>VLOOKUP(AY412,[2]תחזיות!$B$4:$H$1000,7)</f>
        <v>2.2099371000000357E-2</v>
      </c>
      <c r="AX412" s="134">
        <f t="shared" si="410"/>
        <v>1.8416142500000297E-3</v>
      </c>
      <c r="AY412" s="237">
        <v>360</v>
      </c>
      <c r="AZ412" s="242">
        <f t="shared" si="454"/>
        <v>0</v>
      </c>
      <c r="BA412" s="242">
        <f t="shared" si="481"/>
        <v>0</v>
      </c>
      <c r="BB412" s="242">
        <f t="shared" si="411"/>
        <v>0</v>
      </c>
      <c r="BC412" s="242">
        <f t="shared" si="455"/>
        <v>0</v>
      </c>
      <c r="BD412" s="243">
        <f t="shared" si="456"/>
        <v>0</v>
      </c>
      <c r="BE412" s="245"/>
      <c r="BF412" s="245"/>
      <c r="BG412" s="245"/>
      <c r="BH412" s="240">
        <f>VLOOKUP(BJ412,[2]תחזיות!$B$4:$H$1000,6)</f>
        <v>1.1817845454545645E-2</v>
      </c>
      <c r="BI412" s="134">
        <f t="shared" si="412"/>
        <v>9.8482045454547046E-4</v>
      </c>
      <c r="BJ412" s="237">
        <v>360</v>
      </c>
      <c r="BK412" s="242">
        <f t="shared" si="457"/>
        <v>0</v>
      </c>
      <c r="BL412" s="242">
        <f t="shared" si="482"/>
        <v>0</v>
      </c>
      <c r="BM412" s="242">
        <f t="shared" si="413"/>
        <v>0</v>
      </c>
      <c r="BN412" s="242">
        <f t="shared" si="436"/>
        <v>0</v>
      </c>
      <c r="BO412" s="243">
        <f t="shared" si="458"/>
        <v>0</v>
      </c>
      <c r="BP412" s="245"/>
      <c r="BQ412" s="246">
        <f>VLOOKUP(BT412,[2]תחזיות!$B$4:$E$1000,2)</f>
        <v>4.5141380000000113E-2</v>
      </c>
      <c r="BR412" s="134">
        <f t="shared" si="414"/>
        <v>3.3451150000000096E-3</v>
      </c>
      <c r="BS412" s="3">
        <f t="shared" si="459"/>
        <v>10925</v>
      </c>
      <c r="BT412" s="237">
        <v>360</v>
      </c>
      <c r="BU412" s="238">
        <f t="shared" si="460"/>
        <v>0</v>
      </c>
      <c r="BV412" s="238">
        <f t="shared" si="461"/>
        <v>0</v>
      </c>
      <c r="BW412" s="238">
        <f t="shared" si="415"/>
        <v>0</v>
      </c>
      <c r="BX412" s="238">
        <f t="shared" si="416"/>
        <v>0</v>
      </c>
      <c r="BY412" s="239">
        <f t="shared" si="462"/>
        <v>270766.58881793288</v>
      </c>
      <c r="CA412" s="246">
        <f>VLOOKUP(CD412,[2]תחזיות!$B$4:$E$1000,4)</f>
        <v>5.9586621600000153E-2</v>
      </c>
      <c r="CB412" s="134">
        <f t="shared" si="417"/>
        <v>4.548885133333346E-3</v>
      </c>
      <c r="CC412" s="3">
        <f t="shared" si="463"/>
        <v>10925</v>
      </c>
      <c r="CD412" s="237">
        <v>360</v>
      </c>
      <c r="CE412" s="238">
        <f t="shared" si="464"/>
        <v>0</v>
      </c>
      <c r="CF412" s="238">
        <f t="shared" si="465"/>
        <v>0</v>
      </c>
      <c r="CG412" s="238">
        <f t="shared" si="418"/>
        <v>0</v>
      </c>
      <c r="CH412" s="238">
        <f t="shared" si="419"/>
        <v>0</v>
      </c>
      <c r="CI412" s="239">
        <f t="shared" si="466"/>
        <v>290809.78716721246</v>
      </c>
      <c r="CJ412" s="1"/>
      <c r="CK412" s="246">
        <f>VLOOKUP(CN412,[2]תחזיות!$B$4:$E$1000,3)</f>
        <v>3.9253373913043579E-2</v>
      </c>
      <c r="CL412" s="134">
        <f t="shared" si="420"/>
        <v>2.8544478260869653E-3</v>
      </c>
      <c r="CM412" s="3">
        <f t="shared" si="467"/>
        <v>10925</v>
      </c>
      <c r="CN412" s="237">
        <v>360</v>
      </c>
      <c r="CO412" s="238">
        <f t="shared" si="468"/>
        <v>0</v>
      </c>
      <c r="CP412" s="238">
        <f t="shared" si="483"/>
        <v>0</v>
      </c>
      <c r="CQ412" s="238">
        <f t="shared" si="421"/>
        <v>0</v>
      </c>
      <c r="CR412" s="238">
        <f t="shared" si="422"/>
        <v>0</v>
      </c>
      <c r="CS412" s="239">
        <f t="shared" si="469"/>
        <v>263979.45736549201</v>
      </c>
      <c r="CT412" s="1"/>
      <c r="CU412" s="237">
        <v>360</v>
      </c>
      <c r="CV412" s="238">
        <f t="shared" si="423"/>
        <v>-2.8835539974926621E-10</v>
      </c>
      <c r="CW412" s="238">
        <f t="shared" si="423"/>
        <v>-6.9180170812474878E-14</v>
      </c>
      <c r="CX412" s="238">
        <f t="shared" si="423"/>
        <v>6.0640041382781255E-13</v>
      </c>
      <c r="CY412" s="238">
        <f t="shared" si="423"/>
        <v>-6.7558058464028745E-13</v>
      </c>
      <c r="CZ412" s="238">
        <f t="shared" si="423"/>
        <v>921348.46831176477</v>
      </c>
      <c r="DB412" s="237">
        <v>360</v>
      </c>
      <c r="DC412" s="238">
        <f t="shared" si="424"/>
        <v>-3.0261562801409993E-10</v>
      </c>
      <c r="DD412" s="238">
        <f t="shared" si="424"/>
        <v>0</v>
      </c>
      <c r="DE412" s="238">
        <f t="shared" si="424"/>
        <v>6.9769714236583978E-13</v>
      </c>
      <c r="DF412" s="238">
        <f t="shared" si="424"/>
        <v>-6.9769714236583978E-13</v>
      </c>
      <c r="DG412" s="238">
        <f t="shared" si="424"/>
        <v>944233.29773330991</v>
      </c>
      <c r="DH412" s="247"/>
      <c r="DI412" s="237">
        <v>360</v>
      </c>
      <c r="DJ412" s="238">
        <f t="shared" si="425"/>
        <v>-3.0261562801409993E-10</v>
      </c>
      <c r="DK412" s="238">
        <f t="shared" si="425"/>
        <v>0</v>
      </c>
      <c r="DL412" s="238">
        <f t="shared" si="425"/>
        <v>6.9769714236583978E-13</v>
      </c>
      <c r="DM412" s="238">
        <f t="shared" si="425"/>
        <v>-6.9769714236583978E-13</v>
      </c>
      <c r="DN412" s="238">
        <f t="shared" si="425"/>
        <v>914209.03264594742</v>
      </c>
      <c r="DP412" s="3">
        <f t="shared" si="470"/>
        <v>10925</v>
      </c>
      <c r="DQ412" s="237">
        <v>360</v>
      </c>
      <c r="DR412" s="238">
        <f t="shared" si="471"/>
        <v>0</v>
      </c>
      <c r="DS412" s="238">
        <f t="shared" si="472"/>
        <v>0</v>
      </c>
      <c r="DT412" s="238">
        <f t="shared" si="426"/>
        <v>0</v>
      </c>
      <c r="DU412" s="238">
        <f t="shared" si="473"/>
        <v>0</v>
      </c>
      <c r="DV412" s="239">
        <f t="shared" si="484"/>
        <v>0</v>
      </c>
      <c r="DX412" s="241">
        <f t="shared" si="396"/>
        <v>6.0299999999999999E-2</v>
      </c>
      <c r="DY412" s="241">
        <f t="shared" si="474"/>
        <v>5.025E-3</v>
      </c>
      <c r="DZ412" s="237">
        <v>360</v>
      </c>
      <c r="EA412" s="242">
        <f t="shared" si="485"/>
        <v>0</v>
      </c>
      <c r="EB412" s="242">
        <f t="shared" si="486"/>
        <v>0</v>
      </c>
      <c r="EC412" s="242">
        <f t="shared" si="427"/>
        <v>0</v>
      </c>
      <c r="ED412" s="242">
        <f t="shared" si="437"/>
        <v>0</v>
      </c>
      <c r="EE412" s="243">
        <f t="shared" si="475"/>
        <v>0</v>
      </c>
      <c r="EF412" s="248"/>
      <c r="EG412" s="241">
        <f t="shared" si="397"/>
        <v>6.4599999999999991E-2</v>
      </c>
      <c r="EH412" s="241">
        <f t="shared" si="476"/>
        <v>5.3833333333333329E-3</v>
      </c>
      <c r="EI412" s="237">
        <v>360</v>
      </c>
      <c r="EJ412" s="242">
        <f t="shared" si="487"/>
        <v>0</v>
      </c>
      <c r="EK412" s="242">
        <f t="shared" si="488"/>
        <v>0</v>
      </c>
      <c r="EL412" s="242">
        <f t="shared" si="428"/>
        <v>0</v>
      </c>
      <c r="EM412" s="242">
        <f t="shared" si="438"/>
        <v>0</v>
      </c>
      <c r="EN412" s="243">
        <f t="shared" si="477"/>
        <v>0</v>
      </c>
      <c r="EO412" s="248"/>
      <c r="EP412" s="241">
        <f t="shared" si="398"/>
        <v>3.4599999999999999E-2</v>
      </c>
      <c r="EQ412" s="241">
        <f t="shared" si="478"/>
        <v>2.8833333333333332E-3</v>
      </c>
      <c r="ER412" s="237">
        <v>360</v>
      </c>
      <c r="ES412" s="242">
        <f t="shared" si="489"/>
        <v>0</v>
      </c>
      <c r="ET412" s="242">
        <f t="shared" si="490"/>
        <v>0</v>
      </c>
      <c r="EU412" s="242">
        <f t="shared" si="429"/>
        <v>0</v>
      </c>
      <c r="EV412" s="242">
        <f t="shared" si="439"/>
        <v>0</v>
      </c>
      <c r="EW412" s="243">
        <f t="shared" si="479"/>
        <v>0</v>
      </c>
    </row>
    <row r="413" spans="1:153" ht="14.25" customHeight="1" thickBot="1" x14ac:dyDescent="0.25">
      <c r="A413" s="3">
        <f t="shared" si="440"/>
        <v>10955</v>
      </c>
      <c r="B413" s="237">
        <v>361</v>
      </c>
      <c r="C413" s="238">
        <f t="shared" si="441"/>
        <v>-3.033133251564658E-10</v>
      </c>
      <c r="D413" s="238">
        <f t="shared" si="399"/>
        <v>0</v>
      </c>
      <c r="E413" s="238">
        <f t="shared" si="400"/>
        <v>6.9930572188851664E-13</v>
      </c>
      <c r="F413" s="238">
        <f t="shared" si="401"/>
        <v>-6.9930572188851664E-13</v>
      </c>
      <c r="G413" s="239">
        <f t="shared" si="442"/>
        <v>603887.43406298594</v>
      </c>
      <c r="I413" s="240">
        <f>VLOOKUP(K413,[2]תחזיות!$B$4:$H$1000,5)</f>
        <v>1.299964850000021E-2</v>
      </c>
      <c r="J413" s="134">
        <f t="shared" si="402"/>
        <v>1.0833040416666842E-3</v>
      </c>
      <c r="K413" s="237">
        <v>361</v>
      </c>
      <c r="L413" s="242">
        <f t="shared" si="443"/>
        <v>1.4367072058401162E-11</v>
      </c>
      <c r="M413" s="242">
        <f t="shared" si="430"/>
        <v>-6.9255113971119205E-14</v>
      </c>
      <c r="N413" s="242">
        <f t="shared" si="403"/>
        <v>-9.1537378506139505E-14</v>
      </c>
      <c r="O413" s="242">
        <f t="shared" si="404"/>
        <v>2.2282264535020306E-14</v>
      </c>
      <c r="P413" s="243">
        <f t="shared" si="444"/>
        <v>46694.445430845924</v>
      </c>
      <c r="Q413" s="244"/>
      <c r="R413" s="240">
        <f>VLOOKUP(T413,[2]תחזיות!$B$4:$H$1000,7)</f>
        <v>2.2099402450000357E-2</v>
      </c>
      <c r="S413" s="134">
        <f t="shared" si="405"/>
        <v>1.841616870833363E-3</v>
      </c>
      <c r="T413" s="237">
        <v>361</v>
      </c>
      <c r="U413" s="242">
        <f t="shared" si="445"/>
        <v>0</v>
      </c>
      <c r="V413" s="242">
        <f t="shared" si="431"/>
        <v>0</v>
      </c>
      <c r="W413" s="242">
        <f t="shared" si="406"/>
        <v>0</v>
      </c>
      <c r="X413" s="242">
        <f t="shared" si="432"/>
        <v>0</v>
      </c>
      <c r="Y413" s="243">
        <f t="shared" si="446"/>
        <v>49536.076503111522</v>
      </c>
      <c r="Z413" s="245"/>
      <c r="AA413" s="240">
        <f>VLOOKUP(AC413,[2]תחזיות!$B$4:$H$1000,6)</f>
        <v>1.1817862272727462E-2</v>
      </c>
      <c r="AB413" s="134">
        <f t="shared" si="407"/>
        <v>9.8482185606062179E-4</v>
      </c>
      <c r="AC413" s="237">
        <v>361</v>
      </c>
      <c r="AD413" s="242">
        <f t="shared" si="447"/>
        <v>0</v>
      </c>
      <c r="AE413" s="242">
        <f t="shared" si="433"/>
        <v>0</v>
      </c>
      <c r="AF413" s="242">
        <f t="shared" si="408"/>
        <v>0</v>
      </c>
      <c r="AG413" s="242">
        <f t="shared" si="434"/>
        <v>0</v>
      </c>
      <c r="AH413" s="243">
        <f t="shared" si="448"/>
        <v>46342.141217469514</v>
      </c>
      <c r="AI413" s="245"/>
      <c r="AJ413" s="241">
        <f t="shared" si="394"/>
        <v>5.2720000000000003E-2</v>
      </c>
      <c r="AK413" s="241">
        <f t="shared" si="449"/>
        <v>4.3933333333333333E-3</v>
      </c>
      <c r="AL413" s="240">
        <f>VLOOKUP(AN413,[2]תחזיות!$B$4:$H$1000,5)</f>
        <v>1.299964850000021E-2</v>
      </c>
      <c r="AM413" s="134">
        <f t="shared" si="435"/>
        <v>1.0833040416666842E-3</v>
      </c>
      <c r="AN413" s="237">
        <v>361</v>
      </c>
      <c r="AO413" s="242">
        <f t="shared" si="450"/>
        <v>0</v>
      </c>
      <c r="AP413" s="242">
        <f t="shared" si="480"/>
        <v>0</v>
      </c>
      <c r="AQ413" s="242">
        <f t="shared" si="409"/>
        <v>0</v>
      </c>
      <c r="AR413" s="242">
        <f t="shared" si="451"/>
        <v>0</v>
      </c>
      <c r="AS413" s="243">
        <f t="shared" si="452"/>
        <v>0</v>
      </c>
      <c r="AT413" s="244"/>
      <c r="AU413" s="241">
        <f t="shared" si="395"/>
        <v>5.7620000000000005E-2</v>
      </c>
      <c r="AV413" s="241">
        <f t="shared" si="453"/>
        <v>4.8016666666666668E-3</v>
      </c>
      <c r="AW413" s="240">
        <f>VLOOKUP(AY413,[2]תחזיות!$B$4:$H$1000,7)</f>
        <v>2.2099402450000357E-2</v>
      </c>
      <c r="AX413" s="134">
        <f t="shared" si="410"/>
        <v>1.841616870833363E-3</v>
      </c>
      <c r="AY413" s="237">
        <v>361</v>
      </c>
      <c r="AZ413" s="242">
        <f t="shared" si="454"/>
        <v>0</v>
      </c>
      <c r="BA413" s="242">
        <f t="shared" si="481"/>
        <v>0</v>
      </c>
      <c r="BB413" s="242">
        <f t="shared" si="411"/>
        <v>0</v>
      </c>
      <c r="BC413" s="242">
        <f t="shared" si="455"/>
        <v>0</v>
      </c>
      <c r="BD413" s="243">
        <f t="shared" si="456"/>
        <v>0</v>
      </c>
      <c r="BE413" s="245"/>
      <c r="BF413" s="245"/>
      <c r="BG413" s="245"/>
      <c r="BH413" s="240">
        <f>VLOOKUP(BJ413,[2]תחזיות!$B$4:$H$1000,6)</f>
        <v>1.1817862272727462E-2</v>
      </c>
      <c r="BI413" s="134">
        <f t="shared" si="412"/>
        <v>9.8482185606062179E-4</v>
      </c>
      <c r="BJ413" s="237">
        <v>361</v>
      </c>
      <c r="BK413" s="242">
        <f t="shared" si="457"/>
        <v>0</v>
      </c>
      <c r="BL413" s="242">
        <f t="shared" si="482"/>
        <v>0</v>
      </c>
      <c r="BM413" s="242">
        <f t="shared" si="413"/>
        <v>0</v>
      </c>
      <c r="BN413" s="242">
        <f t="shared" si="436"/>
        <v>0</v>
      </c>
      <c r="BO413" s="243">
        <f t="shared" si="458"/>
        <v>0</v>
      </c>
      <c r="BP413" s="245"/>
      <c r="BQ413" s="246">
        <f>VLOOKUP(BT413,[2]תחזיות!$B$4:$E$1000,2)</f>
        <v>4.5169680000000115E-2</v>
      </c>
      <c r="BR413" s="134">
        <f t="shared" si="414"/>
        <v>3.3474733333333432E-3</v>
      </c>
      <c r="BS413" s="3">
        <f t="shared" si="459"/>
        <v>10955</v>
      </c>
      <c r="BT413" s="237">
        <v>361</v>
      </c>
      <c r="BU413" s="238">
        <f t="shared" si="460"/>
        <v>0</v>
      </c>
      <c r="BV413" s="238">
        <f t="shared" si="461"/>
        <v>0</v>
      </c>
      <c r="BW413" s="238">
        <f t="shared" si="415"/>
        <v>0</v>
      </c>
      <c r="BX413" s="238">
        <f t="shared" si="416"/>
        <v>0</v>
      </c>
      <c r="BY413" s="239">
        <f t="shared" si="462"/>
        <v>270766.58881793288</v>
      </c>
      <c r="CA413" s="246">
        <f>VLOOKUP(CD413,[2]תחזיות!$B$4:$E$1000,4)</f>
        <v>5.9623977600000155E-2</v>
      </c>
      <c r="CB413" s="134">
        <f t="shared" si="417"/>
        <v>4.5519981333333468E-3</v>
      </c>
      <c r="CC413" s="3">
        <f t="shared" si="463"/>
        <v>10955</v>
      </c>
      <c r="CD413" s="237">
        <v>361</v>
      </c>
      <c r="CE413" s="238">
        <f t="shared" si="464"/>
        <v>0</v>
      </c>
      <c r="CF413" s="238">
        <f t="shared" si="465"/>
        <v>0</v>
      </c>
      <c r="CG413" s="238">
        <f t="shared" si="418"/>
        <v>0</v>
      </c>
      <c r="CH413" s="238">
        <f t="shared" si="419"/>
        <v>0</v>
      </c>
      <c r="CI413" s="239">
        <f t="shared" si="466"/>
        <v>290809.78716721246</v>
      </c>
      <c r="CJ413" s="1"/>
      <c r="CK413" s="246">
        <f>VLOOKUP(CN413,[2]תחזיות!$B$4:$E$1000,3)</f>
        <v>3.9277982608695756E-2</v>
      </c>
      <c r="CL413" s="134">
        <f t="shared" si="420"/>
        <v>2.8564985507246467E-3</v>
      </c>
      <c r="CM413" s="3">
        <f t="shared" si="467"/>
        <v>10955</v>
      </c>
      <c r="CN413" s="237">
        <v>361</v>
      </c>
      <c r="CO413" s="238">
        <f t="shared" si="468"/>
        <v>0</v>
      </c>
      <c r="CP413" s="238">
        <f t="shared" si="483"/>
        <v>0</v>
      </c>
      <c r="CQ413" s="238">
        <f t="shared" si="421"/>
        <v>0</v>
      </c>
      <c r="CR413" s="238">
        <f t="shared" si="422"/>
        <v>0</v>
      </c>
      <c r="CS413" s="239">
        <f t="shared" si="469"/>
        <v>263979.45736549201</v>
      </c>
      <c r="CT413" s="1"/>
      <c r="CU413" s="237">
        <v>361</v>
      </c>
      <c r="CV413" s="238">
        <f t="shared" si="423"/>
        <v>-2.8894625309806464E-10</v>
      </c>
      <c r="CW413" s="238">
        <f t="shared" si="423"/>
        <v>-6.9255113971119205E-14</v>
      </c>
      <c r="CX413" s="238">
        <f t="shared" si="423"/>
        <v>6.0776834338237718E-13</v>
      </c>
      <c r="CY413" s="238">
        <f t="shared" si="423"/>
        <v>-6.7702345735349635E-13</v>
      </c>
      <c r="CZ413" s="238">
        <f t="shared" si="423"/>
        <v>921348.46831176477</v>
      </c>
      <c r="DB413" s="237">
        <v>361</v>
      </c>
      <c r="DC413" s="238">
        <f t="shared" si="424"/>
        <v>-3.033133251564658E-10</v>
      </c>
      <c r="DD413" s="238">
        <f t="shared" si="424"/>
        <v>0</v>
      </c>
      <c r="DE413" s="238">
        <f t="shared" si="424"/>
        <v>6.9930572188851664E-13</v>
      </c>
      <c r="DF413" s="238">
        <f t="shared" si="424"/>
        <v>-6.9930572188851664E-13</v>
      </c>
      <c r="DG413" s="238">
        <f t="shared" si="424"/>
        <v>944233.29773330991</v>
      </c>
      <c r="DH413" s="247"/>
      <c r="DI413" s="237">
        <v>361</v>
      </c>
      <c r="DJ413" s="238">
        <f t="shared" si="425"/>
        <v>-3.033133251564658E-10</v>
      </c>
      <c r="DK413" s="238">
        <f t="shared" si="425"/>
        <v>0</v>
      </c>
      <c r="DL413" s="238">
        <f t="shared" si="425"/>
        <v>6.9930572188851664E-13</v>
      </c>
      <c r="DM413" s="238">
        <f t="shared" si="425"/>
        <v>-6.9930572188851664E-13</v>
      </c>
      <c r="DN413" s="238">
        <f t="shared" si="425"/>
        <v>914209.03264594742</v>
      </c>
      <c r="DP413" s="3">
        <f t="shared" si="470"/>
        <v>10955</v>
      </c>
      <c r="DQ413" s="237">
        <v>361</v>
      </c>
      <c r="DR413" s="238">
        <f t="shared" si="471"/>
        <v>0</v>
      </c>
      <c r="DS413" s="238">
        <f t="shared" si="472"/>
        <v>0</v>
      </c>
      <c r="DT413" s="238">
        <f t="shared" si="426"/>
        <v>0</v>
      </c>
      <c r="DU413" s="238">
        <f t="shared" si="473"/>
        <v>0</v>
      </c>
      <c r="DV413" s="239">
        <f t="shared" si="484"/>
        <v>0</v>
      </c>
      <c r="DX413" s="241">
        <f t="shared" si="396"/>
        <v>6.0299999999999999E-2</v>
      </c>
      <c r="DY413" s="241">
        <f t="shared" si="474"/>
        <v>5.025E-3</v>
      </c>
      <c r="DZ413" s="237">
        <v>361</v>
      </c>
      <c r="EA413" s="242">
        <f t="shared" si="485"/>
        <v>0</v>
      </c>
      <c r="EB413" s="242">
        <f t="shared" si="486"/>
        <v>0</v>
      </c>
      <c r="EC413" s="242">
        <f t="shared" si="427"/>
        <v>0</v>
      </c>
      <c r="ED413" s="242">
        <f t="shared" si="437"/>
        <v>0</v>
      </c>
      <c r="EE413" s="243">
        <f t="shared" si="475"/>
        <v>0</v>
      </c>
      <c r="EF413" s="248"/>
      <c r="EG413" s="241">
        <f t="shared" si="397"/>
        <v>6.4599999999999991E-2</v>
      </c>
      <c r="EH413" s="241">
        <f t="shared" si="476"/>
        <v>5.3833333333333329E-3</v>
      </c>
      <c r="EI413" s="237">
        <v>361</v>
      </c>
      <c r="EJ413" s="242">
        <f t="shared" si="487"/>
        <v>0</v>
      </c>
      <c r="EK413" s="242">
        <f t="shared" si="488"/>
        <v>0</v>
      </c>
      <c r="EL413" s="242">
        <f t="shared" si="428"/>
        <v>0</v>
      </c>
      <c r="EM413" s="242">
        <f t="shared" si="438"/>
        <v>0</v>
      </c>
      <c r="EN413" s="243">
        <f t="shared" si="477"/>
        <v>0</v>
      </c>
      <c r="EO413" s="248"/>
      <c r="EP413" s="241">
        <f t="shared" si="398"/>
        <v>3.4599999999999999E-2</v>
      </c>
      <c r="EQ413" s="241">
        <f t="shared" si="478"/>
        <v>2.8833333333333332E-3</v>
      </c>
      <c r="ER413" s="237">
        <v>361</v>
      </c>
      <c r="ES413" s="242">
        <f t="shared" si="489"/>
        <v>0</v>
      </c>
      <c r="ET413" s="242">
        <f t="shared" si="490"/>
        <v>0</v>
      </c>
      <c r="EU413" s="242">
        <f t="shared" si="429"/>
        <v>0</v>
      </c>
      <c r="EV413" s="242">
        <f t="shared" si="439"/>
        <v>0</v>
      </c>
      <c r="EW413" s="243">
        <f t="shared" si="479"/>
        <v>0</v>
      </c>
    </row>
    <row r="414" spans="1:153" ht="14.25" customHeight="1" thickBot="1" x14ac:dyDescent="0.25">
      <c r="A414" s="3">
        <f t="shared" si="440"/>
        <v>10986</v>
      </c>
      <c r="B414" s="237">
        <v>362</v>
      </c>
      <c r="C414" s="238">
        <f t="shared" si="441"/>
        <v>-3.0401263087835429E-10</v>
      </c>
      <c r="D414" s="238">
        <f t="shared" si="399"/>
        <v>0</v>
      </c>
      <c r="E414" s="238">
        <f t="shared" si="400"/>
        <v>7.0091801008064844E-13</v>
      </c>
      <c r="F414" s="238">
        <f t="shared" si="401"/>
        <v>-7.0091801008064844E-13</v>
      </c>
      <c r="G414" s="239">
        <f t="shared" si="442"/>
        <v>603887.43406298594</v>
      </c>
      <c r="I414" s="240">
        <f>VLOOKUP(K414,[2]תחזיות!$B$4:$H$1000,5)</f>
        <v>1.2999667000000211E-2</v>
      </c>
      <c r="J414" s="134">
        <f t="shared" si="402"/>
        <v>1.0833055833333509E-3</v>
      </c>
      <c r="K414" s="237">
        <v>362</v>
      </c>
      <c r="L414" s="242">
        <f t="shared" si="443"/>
        <v>1.4474272529237539E-11</v>
      </c>
      <c r="M414" s="242">
        <f t="shared" si="430"/>
        <v>-6.933013842275853E-14</v>
      </c>
      <c r="N414" s="242">
        <f t="shared" si="403"/>
        <v>-9.1778662947270438E-14</v>
      </c>
      <c r="O414" s="242">
        <f t="shared" si="404"/>
        <v>2.2448524524511911E-14</v>
      </c>
      <c r="P414" s="243">
        <f t="shared" si="444"/>
        <v>46694.445430845924</v>
      </c>
      <c r="Q414" s="244"/>
      <c r="R414" s="240">
        <f>VLOOKUP(T414,[2]תחזיות!$B$4:$H$1000,7)</f>
        <v>2.2099433900000357E-2</v>
      </c>
      <c r="S414" s="134">
        <f t="shared" si="405"/>
        <v>1.8416194916666964E-3</v>
      </c>
      <c r="T414" s="237">
        <v>362</v>
      </c>
      <c r="U414" s="242">
        <f t="shared" si="445"/>
        <v>0</v>
      </c>
      <c r="V414" s="242">
        <f t="shared" si="431"/>
        <v>0</v>
      </c>
      <c r="W414" s="242">
        <f t="shared" si="406"/>
        <v>0</v>
      </c>
      <c r="X414" s="242">
        <f t="shared" si="432"/>
        <v>0</v>
      </c>
      <c r="Y414" s="243">
        <f t="shared" si="446"/>
        <v>49536.076503111522</v>
      </c>
      <c r="Z414" s="245"/>
      <c r="AA414" s="240">
        <f>VLOOKUP(AC414,[2]תחזיות!$B$4:$H$1000,6)</f>
        <v>1.1817879090909282E-2</v>
      </c>
      <c r="AB414" s="134">
        <f t="shared" si="407"/>
        <v>9.8482325757577355E-4</v>
      </c>
      <c r="AC414" s="237">
        <v>362</v>
      </c>
      <c r="AD414" s="242">
        <f t="shared" si="447"/>
        <v>0</v>
      </c>
      <c r="AE414" s="242">
        <f t="shared" si="433"/>
        <v>0</v>
      </c>
      <c r="AF414" s="242">
        <f t="shared" si="408"/>
        <v>0</v>
      </c>
      <c r="AG414" s="242">
        <f t="shared" si="434"/>
        <v>0</v>
      </c>
      <c r="AH414" s="243">
        <f t="shared" si="448"/>
        <v>46342.141217469514</v>
      </c>
      <c r="AI414" s="245"/>
      <c r="AJ414" s="241">
        <f t="shared" si="394"/>
        <v>5.2720000000000003E-2</v>
      </c>
      <c r="AK414" s="241">
        <f t="shared" si="449"/>
        <v>4.3933333333333333E-3</v>
      </c>
      <c r="AL414" s="240">
        <f>VLOOKUP(AN414,[2]תחזיות!$B$4:$H$1000,5)</f>
        <v>1.2999667000000211E-2</v>
      </c>
      <c r="AM414" s="134">
        <f t="shared" si="435"/>
        <v>1.0833055833333509E-3</v>
      </c>
      <c r="AN414" s="237">
        <v>362</v>
      </c>
      <c r="AO414" s="242">
        <f t="shared" si="450"/>
        <v>0</v>
      </c>
      <c r="AP414" s="242">
        <f t="shared" si="480"/>
        <v>0</v>
      </c>
      <c r="AQ414" s="242">
        <f t="shared" si="409"/>
        <v>0</v>
      </c>
      <c r="AR414" s="242">
        <f t="shared" si="451"/>
        <v>0</v>
      </c>
      <c r="AS414" s="243">
        <f t="shared" si="452"/>
        <v>0</v>
      </c>
      <c r="AT414" s="244"/>
      <c r="AU414" s="241">
        <f t="shared" si="395"/>
        <v>5.7620000000000005E-2</v>
      </c>
      <c r="AV414" s="241">
        <f t="shared" si="453"/>
        <v>4.8016666666666668E-3</v>
      </c>
      <c r="AW414" s="240">
        <f>VLOOKUP(AY414,[2]תחזיות!$B$4:$H$1000,7)</f>
        <v>2.2099433900000357E-2</v>
      </c>
      <c r="AX414" s="134">
        <f t="shared" si="410"/>
        <v>1.8416194916666964E-3</v>
      </c>
      <c r="AY414" s="237">
        <v>362</v>
      </c>
      <c r="AZ414" s="242">
        <f t="shared" si="454"/>
        <v>0</v>
      </c>
      <c r="BA414" s="242">
        <f t="shared" si="481"/>
        <v>0</v>
      </c>
      <c r="BB414" s="242">
        <f t="shared" si="411"/>
        <v>0</v>
      </c>
      <c r="BC414" s="242">
        <f t="shared" si="455"/>
        <v>0</v>
      </c>
      <c r="BD414" s="243">
        <f t="shared" si="456"/>
        <v>0</v>
      </c>
      <c r="BE414" s="245"/>
      <c r="BF414" s="245"/>
      <c r="BG414" s="245"/>
      <c r="BH414" s="240">
        <f>VLOOKUP(BJ414,[2]תחזיות!$B$4:$H$1000,6)</f>
        <v>1.1817879090909282E-2</v>
      </c>
      <c r="BI414" s="134">
        <f t="shared" si="412"/>
        <v>9.8482325757577355E-4</v>
      </c>
      <c r="BJ414" s="237">
        <v>362</v>
      </c>
      <c r="BK414" s="242">
        <f t="shared" si="457"/>
        <v>0</v>
      </c>
      <c r="BL414" s="242">
        <f t="shared" si="482"/>
        <v>0</v>
      </c>
      <c r="BM414" s="242">
        <f t="shared" si="413"/>
        <v>0</v>
      </c>
      <c r="BN414" s="242">
        <f t="shared" si="436"/>
        <v>0</v>
      </c>
      <c r="BO414" s="243">
        <f t="shared" si="458"/>
        <v>0</v>
      </c>
      <c r="BP414" s="245"/>
      <c r="BQ414" s="246">
        <f>VLOOKUP(BT414,[2]תחזיות!$B$4:$E$1000,2)</f>
        <v>4.5197980000000117E-2</v>
      </c>
      <c r="BR414" s="134">
        <f t="shared" si="414"/>
        <v>3.3498316666666765E-3</v>
      </c>
      <c r="BS414" s="3">
        <f t="shared" si="459"/>
        <v>10986</v>
      </c>
      <c r="BT414" s="237">
        <v>362</v>
      </c>
      <c r="BU414" s="238">
        <f t="shared" si="460"/>
        <v>0</v>
      </c>
      <c r="BV414" s="238">
        <f t="shared" si="461"/>
        <v>0</v>
      </c>
      <c r="BW414" s="238">
        <f t="shared" si="415"/>
        <v>0</v>
      </c>
      <c r="BX414" s="238">
        <f t="shared" si="416"/>
        <v>0</v>
      </c>
      <c r="BY414" s="239">
        <f t="shared" si="462"/>
        <v>270766.58881793288</v>
      </c>
      <c r="CA414" s="246">
        <f>VLOOKUP(CD414,[2]תחזיות!$B$4:$E$1000,4)</f>
        <v>5.9661333600000158E-2</v>
      </c>
      <c r="CB414" s="134">
        <f t="shared" si="417"/>
        <v>4.5551111333333467E-3</v>
      </c>
      <c r="CC414" s="3">
        <f t="shared" si="463"/>
        <v>10986</v>
      </c>
      <c r="CD414" s="237">
        <v>362</v>
      </c>
      <c r="CE414" s="238">
        <f t="shared" si="464"/>
        <v>0</v>
      </c>
      <c r="CF414" s="238">
        <f t="shared" si="465"/>
        <v>0</v>
      </c>
      <c r="CG414" s="238">
        <f t="shared" si="418"/>
        <v>0</v>
      </c>
      <c r="CH414" s="238">
        <f t="shared" si="419"/>
        <v>0</v>
      </c>
      <c r="CI414" s="239">
        <f t="shared" si="466"/>
        <v>290809.78716721246</v>
      </c>
      <c r="CJ414" s="1"/>
      <c r="CK414" s="246">
        <f>VLOOKUP(CN414,[2]תחזיות!$B$4:$E$1000,3)</f>
        <v>3.9302591304347934E-2</v>
      </c>
      <c r="CL414" s="134">
        <f t="shared" si="420"/>
        <v>2.8585492753623282E-3</v>
      </c>
      <c r="CM414" s="3">
        <f t="shared" si="467"/>
        <v>10986</v>
      </c>
      <c r="CN414" s="237">
        <v>362</v>
      </c>
      <c r="CO414" s="238">
        <f t="shared" si="468"/>
        <v>0</v>
      </c>
      <c r="CP414" s="238">
        <f t="shared" si="483"/>
        <v>0</v>
      </c>
      <c r="CQ414" s="238">
        <f t="shared" si="421"/>
        <v>0</v>
      </c>
      <c r="CR414" s="238">
        <f t="shared" si="422"/>
        <v>0</v>
      </c>
      <c r="CS414" s="239">
        <f t="shared" si="469"/>
        <v>263979.45736549201</v>
      </c>
      <c r="CT414" s="1"/>
      <c r="CU414" s="237">
        <v>362</v>
      </c>
      <c r="CV414" s="238">
        <f t="shared" si="423"/>
        <v>-2.8953835834911676E-10</v>
      </c>
      <c r="CW414" s="238">
        <f t="shared" si="423"/>
        <v>-6.933013842275853E-14</v>
      </c>
      <c r="CX414" s="238">
        <f t="shared" si="423"/>
        <v>6.0913934713337802E-13</v>
      </c>
      <c r="CY414" s="238">
        <f t="shared" si="423"/>
        <v>-6.7846948555613651E-13</v>
      </c>
      <c r="CZ414" s="238">
        <f t="shared" si="423"/>
        <v>921348.46831176477</v>
      </c>
      <c r="DB414" s="237">
        <v>362</v>
      </c>
      <c r="DC414" s="238">
        <f t="shared" si="424"/>
        <v>-3.0401263087835429E-10</v>
      </c>
      <c r="DD414" s="238">
        <f t="shared" si="424"/>
        <v>0</v>
      </c>
      <c r="DE414" s="238">
        <f t="shared" si="424"/>
        <v>7.0091801008064844E-13</v>
      </c>
      <c r="DF414" s="238">
        <f t="shared" si="424"/>
        <v>-7.0091801008064844E-13</v>
      </c>
      <c r="DG414" s="238">
        <f t="shared" si="424"/>
        <v>944233.29773330991</v>
      </c>
      <c r="DH414" s="247"/>
      <c r="DI414" s="237">
        <v>362</v>
      </c>
      <c r="DJ414" s="238">
        <f t="shared" si="425"/>
        <v>-3.0401263087835429E-10</v>
      </c>
      <c r="DK414" s="238">
        <f t="shared" si="425"/>
        <v>0</v>
      </c>
      <c r="DL414" s="238">
        <f t="shared" si="425"/>
        <v>7.0091801008064844E-13</v>
      </c>
      <c r="DM414" s="238">
        <f t="shared" si="425"/>
        <v>-7.0091801008064844E-13</v>
      </c>
      <c r="DN414" s="238">
        <f t="shared" si="425"/>
        <v>914209.03264594742</v>
      </c>
      <c r="DP414" s="3">
        <f t="shared" si="470"/>
        <v>10986</v>
      </c>
      <c r="DQ414" s="237">
        <v>362</v>
      </c>
      <c r="DR414" s="238">
        <f t="shared" si="471"/>
        <v>0</v>
      </c>
      <c r="DS414" s="238">
        <f t="shared" si="472"/>
        <v>0</v>
      </c>
      <c r="DT414" s="238">
        <f t="shared" si="426"/>
        <v>0</v>
      </c>
      <c r="DU414" s="238">
        <f t="shared" si="473"/>
        <v>0</v>
      </c>
      <c r="DV414" s="239">
        <f t="shared" si="484"/>
        <v>0</v>
      </c>
      <c r="DX414" s="241">
        <f t="shared" si="396"/>
        <v>6.0299999999999999E-2</v>
      </c>
      <c r="DY414" s="241">
        <f t="shared" si="474"/>
        <v>5.025E-3</v>
      </c>
      <c r="DZ414" s="237">
        <v>362</v>
      </c>
      <c r="EA414" s="242">
        <f t="shared" si="485"/>
        <v>0</v>
      </c>
      <c r="EB414" s="242">
        <f t="shared" si="486"/>
        <v>0</v>
      </c>
      <c r="EC414" s="242">
        <f t="shared" si="427"/>
        <v>0</v>
      </c>
      <c r="ED414" s="242">
        <f t="shared" si="437"/>
        <v>0</v>
      </c>
      <c r="EE414" s="243">
        <f t="shared" si="475"/>
        <v>0</v>
      </c>
      <c r="EF414" s="248"/>
      <c r="EG414" s="241">
        <f t="shared" si="397"/>
        <v>6.4599999999999991E-2</v>
      </c>
      <c r="EH414" s="241">
        <f t="shared" si="476"/>
        <v>5.3833333333333329E-3</v>
      </c>
      <c r="EI414" s="237">
        <v>362</v>
      </c>
      <c r="EJ414" s="242">
        <f t="shared" si="487"/>
        <v>0</v>
      </c>
      <c r="EK414" s="242">
        <f t="shared" si="488"/>
        <v>0</v>
      </c>
      <c r="EL414" s="242">
        <f t="shared" si="428"/>
        <v>0</v>
      </c>
      <c r="EM414" s="242">
        <f t="shared" si="438"/>
        <v>0</v>
      </c>
      <c r="EN414" s="243">
        <f t="shared" si="477"/>
        <v>0</v>
      </c>
      <c r="EO414" s="248"/>
      <c r="EP414" s="241">
        <f t="shared" si="398"/>
        <v>3.4599999999999999E-2</v>
      </c>
      <c r="EQ414" s="241">
        <f t="shared" si="478"/>
        <v>2.8833333333333332E-3</v>
      </c>
      <c r="ER414" s="237">
        <v>362</v>
      </c>
      <c r="ES414" s="242">
        <f t="shared" si="489"/>
        <v>0</v>
      </c>
      <c r="ET414" s="242">
        <f t="shared" si="490"/>
        <v>0</v>
      </c>
      <c r="EU414" s="242">
        <f t="shared" si="429"/>
        <v>0</v>
      </c>
      <c r="EV414" s="242">
        <f t="shared" si="439"/>
        <v>0</v>
      </c>
      <c r="EW414" s="243">
        <f t="shared" si="479"/>
        <v>0</v>
      </c>
    </row>
    <row r="415" spans="1:153" ht="14.25" customHeight="1" thickBot="1" x14ac:dyDescent="0.25">
      <c r="A415" s="3">
        <f t="shared" si="440"/>
        <v>11017</v>
      </c>
      <c r="B415" s="237">
        <v>363</v>
      </c>
      <c r="C415" s="238">
        <f t="shared" si="441"/>
        <v>-3.0471354888843492E-10</v>
      </c>
      <c r="D415" s="238">
        <f t="shared" si="399"/>
        <v>0</v>
      </c>
      <c r="E415" s="238">
        <f t="shared" si="400"/>
        <v>7.0253401549277877E-13</v>
      </c>
      <c r="F415" s="238">
        <f t="shared" si="401"/>
        <v>-7.0253401549277877E-13</v>
      </c>
      <c r="G415" s="239">
        <f t="shared" si="442"/>
        <v>603887.43406298594</v>
      </c>
      <c r="I415" s="240">
        <f>VLOOKUP(K415,[2]תחזיות!$B$4:$H$1000,5)</f>
        <v>1.2999685500000212E-2</v>
      </c>
      <c r="J415" s="134">
        <f t="shared" si="402"/>
        <v>1.0833071250000176E-3</v>
      </c>
      <c r="K415" s="237">
        <v>363</v>
      </c>
      <c r="L415" s="242">
        <f t="shared" si="443"/>
        <v>1.4581830699224418E-11</v>
      </c>
      <c r="M415" s="242">
        <f t="shared" si="430"/>
        <v>-6.9405244255689133E-14</v>
      </c>
      <c r="N415" s="242">
        <f t="shared" si="403"/>
        <v>-9.2020583534578848E-14</v>
      </c>
      <c r="O415" s="242">
        <f t="shared" si="404"/>
        <v>2.2615339278889709E-14</v>
      </c>
      <c r="P415" s="243">
        <f t="shared" si="444"/>
        <v>46694.445430845924</v>
      </c>
      <c r="Q415" s="244"/>
      <c r="R415" s="240">
        <f>VLOOKUP(T415,[2]תחזיות!$B$4:$H$1000,7)</f>
        <v>2.2099465350000361E-2</v>
      </c>
      <c r="S415" s="134">
        <f t="shared" si="405"/>
        <v>1.8416221125000301E-3</v>
      </c>
      <c r="T415" s="237">
        <v>363</v>
      </c>
      <c r="U415" s="242">
        <f t="shared" si="445"/>
        <v>0</v>
      </c>
      <c r="V415" s="242">
        <f t="shared" si="431"/>
        <v>0</v>
      </c>
      <c r="W415" s="242">
        <f t="shared" si="406"/>
        <v>0</v>
      </c>
      <c r="X415" s="242">
        <f t="shared" si="432"/>
        <v>0</v>
      </c>
      <c r="Y415" s="243">
        <f t="shared" si="446"/>
        <v>49536.076503111522</v>
      </c>
      <c r="Z415" s="245"/>
      <c r="AA415" s="240">
        <f>VLOOKUP(AC415,[2]תחזיות!$B$4:$H$1000,6)</f>
        <v>1.1817895909091101E-2</v>
      </c>
      <c r="AB415" s="134">
        <f t="shared" si="407"/>
        <v>9.848246590909251E-4</v>
      </c>
      <c r="AC415" s="237">
        <v>363</v>
      </c>
      <c r="AD415" s="242">
        <f t="shared" si="447"/>
        <v>0</v>
      </c>
      <c r="AE415" s="242">
        <f t="shared" si="433"/>
        <v>0</v>
      </c>
      <c r="AF415" s="242">
        <f t="shared" si="408"/>
        <v>0</v>
      </c>
      <c r="AG415" s="242">
        <f t="shared" si="434"/>
        <v>0</v>
      </c>
      <c r="AH415" s="243">
        <f t="shared" si="448"/>
        <v>46342.141217469514</v>
      </c>
      <c r="AI415" s="245"/>
      <c r="AJ415" s="241">
        <f t="shared" si="394"/>
        <v>5.2720000000000003E-2</v>
      </c>
      <c r="AK415" s="241">
        <f t="shared" si="449"/>
        <v>4.3933333333333333E-3</v>
      </c>
      <c r="AL415" s="240">
        <f>VLOOKUP(AN415,[2]תחזיות!$B$4:$H$1000,5)</f>
        <v>1.2999685500000212E-2</v>
      </c>
      <c r="AM415" s="134">
        <f t="shared" si="435"/>
        <v>1.0833071250000176E-3</v>
      </c>
      <c r="AN415" s="237">
        <v>363</v>
      </c>
      <c r="AO415" s="242">
        <f t="shared" si="450"/>
        <v>0</v>
      </c>
      <c r="AP415" s="242">
        <f t="shared" si="480"/>
        <v>0</v>
      </c>
      <c r="AQ415" s="242">
        <f t="shared" si="409"/>
        <v>0</v>
      </c>
      <c r="AR415" s="242">
        <f t="shared" si="451"/>
        <v>0</v>
      </c>
      <c r="AS415" s="243">
        <f t="shared" si="452"/>
        <v>0</v>
      </c>
      <c r="AT415" s="244"/>
      <c r="AU415" s="241">
        <f t="shared" si="395"/>
        <v>5.7620000000000005E-2</v>
      </c>
      <c r="AV415" s="241">
        <f t="shared" si="453"/>
        <v>4.8016666666666668E-3</v>
      </c>
      <c r="AW415" s="240">
        <f>VLOOKUP(AY415,[2]תחזיות!$B$4:$H$1000,7)</f>
        <v>2.2099465350000361E-2</v>
      </c>
      <c r="AX415" s="134">
        <f t="shared" si="410"/>
        <v>1.8416221125000301E-3</v>
      </c>
      <c r="AY415" s="237">
        <v>363</v>
      </c>
      <c r="AZ415" s="242">
        <f t="shared" si="454"/>
        <v>0</v>
      </c>
      <c r="BA415" s="242">
        <f t="shared" si="481"/>
        <v>0</v>
      </c>
      <c r="BB415" s="242">
        <f t="shared" si="411"/>
        <v>0</v>
      </c>
      <c r="BC415" s="242">
        <f t="shared" si="455"/>
        <v>0</v>
      </c>
      <c r="BD415" s="243">
        <f t="shared" si="456"/>
        <v>0</v>
      </c>
      <c r="BE415" s="245"/>
      <c r="BF415" s="245"/>
      <c r="BG415" s="245"/>
      <c r="BH415" s="240">
        <f>VLOOKUP(BJ415,[2]תחזיות!$B$4:$H$1000,6)</f>
        <v>1.1817895909091101E-2</v>
      </c>
      <c r="BI415" s="134">
        <f t="shared" si="412"/>
        <v>9.848246590909251E-4</v>
      </c>
      <c r="BJ415" s="237">
        <v>363</v>
      </c>
      <c r="BK415" s="242">
        <f t="shared" si="457"/>
        <v>0</v>
      </c>
      <c r="BL415" s="242">
        <f t="shared" si="482"/>
        <v>0</v>
      </c>
      <c r="BM415" s="242">
        <f t="shared" si="413"/>
        <v>0</v>
      </c>
      <c r="BN415" s="242">
        <f t="shared" si="436"/>
        <v>0</v>
      </c>
      <c r="BO415" s="243">
        <f t="shared" si="458"/>
        <v>0</v>
      </c>
      <c r="BP415" s="245"/>
      <c r="BQ415" s="246">
        <f>VLOOKUP(BT415,[2]תחזיות!$B$4:$E$1000,2)</f>
        <v>4.5226280000000119E-2</v>
      </c>
      <c r="BR415" s="134">
        <f t="shared" si="414"/>
        <v>3.3521900000000101E-3</v>
      </c>
      <c r="BS415" s="3">
        <f t="shared" si="459"/>
        <v>11017</v>
      </c>
      <c r="BT415" s="237">
        <v>363</v>
      </c>
      <c r="BU415" s="238">
        <f t="shared" si="460"/>
        <v>0</v>
      </c>
      <c r="BV415" s="238">
        <f t="shared" si="461"/>
        <v>0</v>
      </c>
      <c r="BW415" s="238">
        <f t="shared" si="415"/>
        <v>0</v>
      </c>
      <c r="BX415" s="238">
        <f t="shared" si="416"/>
        <v>0</v>
      </c>
      <c r="BY415" s="239">
        <f t="shared" si="462"/>
        <v>270766.58881793288</v>
      </c>
      <c r="CA415" s="246">
        <f>VLOOKUP(CD415,[2]תחזיות!$B$4:$E$1000,4)</f>
        <v>5.969868960000016E-2</v>
      </c>
      <c r="CB415" s="134">
        <f t="shared" si="417"/>
        <v>4.5582241333333466E-3</v>
      </c>
      <c r="CC415" s="3">
        <f t="shared" si="463"/>
        <v>11017</v>
      </c>
      <c r="CD415" s="237">
        <v>363</v>
      </c>
      <c r="CE415" s="238">
        <f t="shared" si="464"/>
        <v>0</v>
      </c>
      <c r="CF415" s="238">
        <f t="shared" si="465"/>
        <v>0</v>
      </c>
      <c r="CG415" s="238">
        <f t="shared" si="418"/>
        <v>0</v>
      </c>
      <c r="CH415" s="238">
        <f t="shared" si="419"/>
        <v>0</v>
      </c>
      <c r="CI415" s="239">
        <f t="shared" si="466"/>
        <v>290809.78716721246</v>
      </c>
      <c r="CJ415" s="1"/>
      <c r="CK415" s="246">
        <f>VLOOKUP(CN415,[2]תחזיות!$B$4:$E$1000,3)</f>
        <v>3.9327200000000104E-2</v>
      </c>
      <c r="CL415" s="134">
        <f t="shared" si="420"/>
        <v>2.8606000000000087E-3</v>
      </c>
      <c r="CM415" s="3">
        <f t="shared" si="467"/>
        <v>11017</v>
      </c>
      <c r="CN415" s="237">
        <v>363</v>
      </c>
      <c r="CO415" s="238">
        <f t="shared" si="468"/>
        <v>0</v>
      </c>
      <c r="CP415" s="238">
        <f t="shared" si="483"/>
        <v>0</v>
      </c>
      <c r="CQ415" s="238">
        <f t="shared" si="421"/>
        <v>0</v>
      </c>
      <c r="CR415" s="238">
        <f t="shared" si="422"/>
        <v>0</v>
      </c>
      <c r="CS415" s="239">
        <f t="shared" si="469"/>
        <v>263979.45736549201</v>
      </c>
      <c r="CT415" s="1"/>
      <c r="CU415" s="237">
        <v>363</v>
      </c>
      <c r="CV415" s="238">
        <f t="shared" si="423"/>
        <v>-2.9013171818921052E-10</v>
      </c>
      <c r="CW415" s="238">
        <f t="shared" si="423"/>
        <v>-6.9405244255689133E-14</v>
      </c>
      <c r="CX415" s="238">
        <f t="shared" si="423"/>
        <v>6.1051343195819994E-13</v>
      </c>
      <c r="CY415" s="238">
        <f t="shared" si="423"/>
        <v>-6.799186762138891E-13</v>
      </c>
      <c r="CZ415" s="238">
        <f t="shared" si="423"/>
        <v>921348.46831176477</v>
      </c>
      <c r="DB415" s="237">
        <v>363</v>
      </c>
      <c r="DC415" s="238">
        <f t="shared" si="424"/>
        <v>-3.0471354888843492E-10</v>
      </c>
      <c r="DD415" s="238">
        <f t="shared" si="424"/>
        <v>0</v>
      </c>
      <c r="DE415" s="238">
        <f t="shared" si="424"/>
        <v>7.0253401549277877E-13</v>
      </c>
      <c r="DF415" s="238">
        <f t="shared" si="424"/>
        <v>-7.0253401549277877E-13</v>
      </c>
      <c r="DG415" s="238">
        <f t="shared" si="424"/>
        <v>944233.29773330991</v>
      </c>
      <c r="DH415" s="247"/>
      <c r="DI415" s="237">
        <v>363</v>
      </c>
      <c r="DJ415" s="238">
        <f t="shared" si="425"/>
        <v>-3.0471354888843492E-10</v>
      </c>
      <c r="DK415" s="238">
        <f t="shared" si="425"/>
        <v>0</v>
      </c>
      <c r="DL415" s="238">
        <f t="shared" si="425"/>
        <v>7.0253401549277877E-13</v>
      </c>
      <c r="DM415" s="238">
        <f t="shared" si="425"/>
        <v>-7.0253401549277877E-13</v>
      </c>
      <c r="DN415" s="238">
        <f t="shared" si="425"/>
        <v>914209.03264594742</v>
      </c>
      <c r="DP415" s="3">
        <f t="shared" si="470"/>
        <v>11017</v>
      </c>
      <c r="DQ415" s="237">
        <v>363</v>
      </c>
      <c r="DR415" s="238">
        <f t="shared" si="471"/>
        <v>0</v>
      </c>
      <c r="DS415" s="238">
        <f t="shared" si="472"/>
        <v>0</v>
      </c>
      <c r="DT415" s="238">
        <f t="shared" si="426"/>
        <v>0</v>
      </c>
      <c r="DU415" s="238">
        <f t="shared" si="473"/>
        <v>0</v>
      </c>
      <c r="DV415" s="239">
        <f t="shared" si="484"/>
        <v>0</v>
      </c>
      <c r="DX415" s="241">
        <f t="shared" si="396"/>
        <v>6.0299999999999999E-2</v>
      </c>
      <c r="DY415" s="241">
        <f t="shared" si="474"/>
        <v>5.025E-3</v>
      </c>
      <c r="DZ415" s="237">
        <v>363</v>
      </c>
      <c r="EA415" s="242">
        <f t="shared" si="485"/>
        <v>0</v>
      </c>
      <c r="EB415" s="242">
        <f t="shared" si="486"/>
        <v>0</v>
      </c>
      <c r="EC415" s="242">
        <f t="shared" si="427"/>
        <v>0</v>
      </c>
      <c r="ED415" s="242">
        <f t="shared" si="437"/>
        <v>0</v>
      </c>
      <c r="EE415" s="243">
        <f t="shared" si="475"/>
        <v>0</v>
      </c>
      <c r="EF415" s="248"/>
      <c r="EG415" s="241">
        <f t="shared" si="397"/>
        <v>6.4599999999999991E-2</v>
      </c>
      <c r="EH415" s="241">
        <f t="shared" si="476"/>
        <v>5.3833333333333329E-3</v>
      </c>
      <c r="EI415" s="237">
        <v>363</v>
      </c>
      <c r="EJ415" s="242">
        <f t="shared" si="487"/>
        <v>0</v>
      </c>
      <c r="EK415" s="242">
        <f t="shared" si="488"/>
        <v>0</v>
      </c>
      <c r="EL415" s="242">
        <f t="shared" si="428"/>
        <v>0</v>
      </c>
      <c r="EM415" s="242">
        <f t="shared" si="438"/>
        <v>0</v>
      </c>
      <c r="EN415" s="243">
        <f t="shared" si="477"/>
        <v>0</v>
      </c>
      <c r="EO415" s="248"/>
      <c r="EP415" s="241">
        <f t="shared" si="398"/>
        <v>3.4599999999999999E-2</v>
      </c>
      <c r="EQ415" s="241">
        <f t="shared" si="478"/>
        <v>2.8833333333333332E-3</v>
      </c>
      <c r="ER415" s="237">
        <v>363</v>
      </c>
      <c r="ES415" s="242">
        <f t="shared" si="489"/>
        <v>0</v>
      </c>
      <c r="ET415" s="242">
        <f t="shared" si="490"/>
        <v>0</v>
      </c>
      <c r="EU415" s="242">
        <f t="shared" si="429"/>
        <v>0</v>
      </c>
      <c r="EV415" s="242">
        <f t="shared" si="439"/>
        <v>0</v>
      </c>
      <c r="EW415" s="243">
        <f t="shared" si="479"/>
        <v>0</v>
      </c>
    </row>
    <row r="416" spans="1:153" ht="14.25" customHeight="1" thickBot="1" x14ac:dyDescent="0.25">
      <c r="A416" s="3">
        <f t="shared" si="440"/>
        <v>11045</v>
      </c>
      <c r="B416" s="237">
        <v>364</v>
      </c>
      <c r="C416" s="238">
        <f t="shared" si="441"/>
        <v>-3.0541608290392769E-10</v>
      </c>
      <c r="D416" s="238">
        <f t="shared" si="399"/>
        <v>0</v>
      </c>
      <c r="E416" s="238">
        <f t="shared" si="400"/>
        <v>7.0415374669516488E-13</v>
      </c>
      <c r="F416" s="238">
        <f t="shared" si="401"/>
        <v>-7.0415374669516488E-13</v>
      </c>
      <c r="G416" s="239">
        <f t="shared" si="442"/>
        <v>603887.43406298594</v>
      </c>
      <c r="I416" s="240">
        <f>VLOOKUP(K416,[2]תחזיות!$B$4:$H$1000,5)</f>
        <v>1.2999704000000212E-2</v>
      </c>
      <c r="J416" s="134">
        <f t="shared" si="402"/>
        <v>1.0833086666666844E-3</v>
      </c>
      <c r="K416" s="237">
        <v>364</v>
      </c>
      <c r="L416" s="242">
        <f t="shared" si="443"/>
        <v>1.4689747593026986E-11</v>
      </c>
      <c r="M416" s="242">
        <f t="shared" si="430"/>
        <v>-6.9480431558303421E-14</v>
      </c>
      <c r="N416" s="242">
        <f t="shared" si="403"/>
        <v>-9.2263141945636924E-14</v>
      </c>
      <c r="O416" s="242">
        <f t="shared" si="404"/>
        <v>2.2782710387333506E-14</v>
      </c>
      <c r="P416" s="243">
        <f t="shared" si="444"/>
        <v>46694.445430845924</v>
      </c>
      <c r="Q416" s="244"/>
      <c r="R416" s="240">
        <f>VLOOKUP(T416,[2]תחזיות!$B$4:$H$1000,7)</f>
        <v>2.2099496800000361E-2</v>
      </c>
      <c r="S416" s="134">
        <f t="shared" si="405"/>
        <v>1.8416247333333635E-3</v>
      </c>
      <c r="T416" s="237">
        <v>364</v>
      </c>
      <c r="U416" s="242">
        <f t="shared" si="445"/>
        <v>0</v>
      </c>
      <c r="V416" s="242">
        <f t="shared" si="431"/>
        <v>0</v>
      </c>
      <c r="W416" s="242">
        <f t="shared" si="406"/>
        <v>0</v>
      </c>
      <c r="X416" s="242">
        <f t="shared" si="432"/>
        <v>0</v>
      </c>
      <c r="Y416" s="243">
        <f t="shared" si="446"/>
        <v>49536.076503111522</v>
      </c>
      <c r="Z416" s="245"/>
      <c r="AA416" s="240">
        <f>VLOOKUP(AC416,[2]תחזיות!$B$4:$H$1000,6)</f>
        <v>1.1817912727272919E-2</v>
      </c>
      <c r="AB416" s="134">
        <f t="shared" si="407"/>
        <v>9.8482606060607664E-4</v>
      </c>
      <c r="AC416" s="237">
        <v>364</v>
      </c>
      <c r="AD416" s="242">
        <f t="shared" si="447"/>
        <v>0</v>
      </c>
      <c r="AE416" s="242">
        <f t="shared" si="433"/>
        <v>0</v>
      </c>
      <c r="AF416" s="242">
        <f t="shared" si="408"/>
        <v>0</v>
      </c>
      <c r="AG416" s="242">
        <f t="shared" si="434"/>
        <v>0</v>
      </c>
      <c r="AH416" s="243">
        <f t="shared" si="448"/>
        <v>46342.141217469514</v>
      </c>
      <c r="AI416" s="245"/>
      <c r="AJ416" s="241">
        <f t="shared" si="394"/>
        <v>5.2720000000000003E-2</v>
      </c>
      <c r="AK416" s="241">
        <f t="shared" si="449"/>
        <v>4.3933333333333333E-3</v>
      </c>
      <c r="AL416" s="240">
        <f>VLOOKUP(AN416,[2]תחזיות!$B$4:$H$1000,5)</f>
        <v>1.2999704000000212E-2</v>
      </c>
      <c r="AM416" s="134">
        <f t="shared" si="435"/>
        <v>1.0833086666666844E-3</v>
      </c>
      <c r="AN416" s="237">
        <v>364</v>
      </c>
      <c r="AO416" s="242">
        <f t="shared" si="450"/>
        <v>0</v>
      </c>
      <c r="AP416" s="242">
        <f t="shared" si="480"/>
        <v>0</v>
      </c>
      <c r="AQ416" s="242">
        <f t="shared" si="409"/>
        <v>0</v>
      </c>
      <c r="AR416" s="242">
        <f t="shared" si="451"/>
        <v>0</v>
      </c>
      <c r="AS416" s="243">
        <f t="shared" si="452"/>
        <v>0</v>
      </c>
      <c r="AT416" s="244"/>
      <c r="AU416" s="241">
        <f t="shared" si="395"/>
        <v>5.7620000000000005E-2</v>
      </c>
      <c r="AV416" s="241">
        <f t="shared" si="453"/>
        <v>4.8016666666666668E-3</v>
      </c>
      <c r="AW416" s="240">
        <f>VLOOKUP(AY416,[2]תחזיות!$B$4:$H$1000,7)</f>
        <v>2.2099496800000361E-2</v>
      </c>
      <c r="AX416" s="134">
        <f t="shared" si="410"/>
        <v>1.8416247333333635E-3</v>
      </c>
      <c r="AY416" s="237">
        <v>364</v>
      </c>
      <c r="AZ416" s="242">
        <f t="shared" si="454"/>
        <v>0</v>
      </c>
      <c r="BA416" s="242">
        <f t="shared" si="481"/>
        <v>0</v>
      </c>
      <c r="BB416" s="242">
        <f t="shared" si="411"/>
        <v>0</v>
      </c>
      <c r="BC416" s="242">
        <f t="shared" si="455"/>
        <v>0</v>
      </c>
      <c r="BD416" s="243">
        <f t="shared" si="456"/>
        <v>0</v>
      </c>
      <c r="BE416" s="245"/>
      <c r="BF416" s="245"/>
      <c r="BG416" s="245"/>
      <c r="BH416" s="240">
        <f>VLOOKUP(BJ416,[2]תחזיות!$B$4:$H$1000,6)</f>
        <v>1.1817912727272919E-2</v>
      </c>
      <c r="BI416" s="134">
        <f t="shared" si="412"/>
        <v>9.8482606060607664E-4</v>
      </c>
      <c r="BJ416" s="237">
        <v>364</v>
      </c>
      <c r="BK416" s="242">
        <f t="shared" si="457"/>
        <v>0</v>
      </c>
      <c r="BL416" s="242">
        <f t="shared" si="482"/>
        <v>0</v>
      </c>
      <c r="BM416" s="242">
        <f t="shared" si="413"/>
        <v>0</v>
      </c>
      <c r="BN416" s="242">
        <f t="shared" si="436"/>
        <v>0</v>
      </c>
      <c r="BO416" s="243">
        <f t="shared" si="458"/>
        <v>0</v>
      </c>
      <c r="BP416" s="245"/>
      <c r="BQ416" s="246">
        <f>VLOOKUP(BT416,[2]תחזיות!$B$4:$E$1000,2)</f>
        <v>4.5254580000000121E-2</v>
      </c>
      <c r="BR416" s="134">
        <f t="shared" si="414"/>
        <v>3.3545483333333437E-3</v>
      </c>
      <c r="BS416" s="3">
        <f t="shared" si="459"/>
        <v>11045</v>
      </c>
      <c r="BT416" s="237">
        <v>364</v>
      </c>
      <c r="BU416" s="238">
        <f t="shared" si="460"/>
        <v>0</v>
      </c>
      <c r="BV416" s="238">
        <f t="shared" si="461"/>
        <v>0</v>
      </c>
      <c r="BW416" s="238">
        <f t="shared" si="415"/>
        <v>0</v>
      </c>
      <c r="BX416" s="238">
        <f t="shared" si="416"/>
        <v>0</v>
      </c>
      <c r="BY416" s="239">
        <f t="shared" si="462"/>
        <v>270766.58881793288</v>
      </c>
      <c r="CA416" s="246">
        <f>VLOOKUP(CD416,[2]תחזיות!$B$4:$E$1000,4)</f>
        <v>5.9736045600000162E-2</v>
      </c>
      <c r="CB416" s="134">
        <f t="shared" si="417"/>
        <v>4.5613371333333473E-3</v>
      </c>
      <c r="CC416" s="3">
        <f t="shared" si="463"/>
        <v>11045</v>
      </c>
      <c r="CD416" s="237">
        <v>364</v>
      </c>
      <c r="CE416" s="238">
        <f t="shared" si="464"/>
        <v>0</v>
      </c>
      <c r="CF416" s="238">
        <f t="shared" si="465"/>
        <v>0</v>
      </c>
      <c r="CG416" s="238">
        <f t="shared" si="418"/>
        <v>0</v>
      </c>
      <c r="CH416" s="238">
        <f t="shared" si="419"/>
        <v>0</v>
      </c>
      <c r="CI416" s="239">
        <f t="shared" si="466"/>
        <v>290809.78716721246</v>
      </c>
      <c r="CJ416" s="1"/>
      <c r="CK416" s="246">
        <f>VLOOKUP(CN416,[2]תחזיות!$B$4:$E$1000,3)</f>
        <v>3.9351808695652281E-2</v>
      </c>
      <c r="CL416" s="134">
        <f t="shared" si="420"/>
        <v>2.8626507246376901E-3</v>
      </c>
      <c r="CM416" s="3">
        <f t="shared" si="467"/>
        <v>11045</v>
      </c>
      <c r="CN416" s="237">
        <v>364</v>
      </c>
      <c r="CO416" s="238">
        <f t="shared" si="468"/>
        <v>0</v>
      </c>
      <c r="CP416" s="238">
        <f t="shared" si="483"/>
        <v>0</v>
      </c>
      <c r="CQ416" s="238">
        <f t="shared" si="421"/>
        <v>0</v>
      </c>
      <c r="CR416" s="238">
        <f t="shared" si="422"/>
        <v>0</v>
      </c>
      <c r="CS416" s="239">
        <f t="shared" si="469"/>
        <v>263979.45736549201</v>
      </c>
      <c r="CT416" s="1"/>
      <c r="CU416" s="237">
        <v>364</v>
      </c>
      <c r="CV416" s="238">
        <f t="shared" si="423"/>
        <v>-2.9072633531090069E-10</v>
      </c>
      <c r="CW416" s="238">
        <f t="shared" si="423"/>
        <v>-6.9480431558303421E-14</v>
      </c>
      <c r="CX416" s="238">
        <f t="shared" si="423"/>
        <v>6.1189060474952797E-13</v>
      </c>
      <c r="CY416" s="238">
        <f t="shared" si="423"/>
        <v>-6.8137103630783134E-13</v>
      </c>
      <c r="CZ416" s="238">
        <f t="shared" si="423"/>
        <v>921348.46831176477</v>
      </c>
      <c r="DB416" s="237">
        <v>364</v>
      </c>
      <c r="DC416" s="238">
        <f t="shared" si="424"/>
        <v>-3.0541608290392769E-10</v>
      </c>
      <c r="DD416" s="238">
        <f t="shared" si="424"/>
        <v>0</v>
      </c>
      <c r="DE416" s="238">
        <f t="shared" si="424"/>
        <v>7.0415374669516488E-13</v>
      </c>
      <c r="DF416" s="238">
        <f t="shared" si="424"/>
        <v>-7.0415374669516488E-13</v>
      </c>
      <c r="DG416" s="238">
        <f t="shared" si="424"/>
        <v>944233.29773330991</v>
      </c>
      <c r="DH416" s="247"/>
      <c r="DI416" s="237">
        <v>364</v>
      </c>
      <c r="DJ416" s="238">
        <f t="shared" si="425"/>
        <v>-3.0541608290392769E-10</v>
      </c>
      <c r="DK416" s="238">
        <f t="shared" si="425"/>
        <v>0</v>
      </c>
      <c r="DL416" s="238">
        <f t="shared" si="425"/>
        <v>7.0415374669516488E-13</v>
      </c>
      <c r="DM416" s="238">
        <f t="shared" si="425"/>
        <v>-7.0415374669516488E-13</v>
      </c>
      <c r="DN416" s="238">
        <f t="shared" si="425"/>
        <v>914209.03264594742</v>
      </c>
      <c r="DP416" s="3">
        <f t="shared" si="470"/>
        <v>11045</v>
      </c>
      <c r="DQ416" s="237">
        <v>364</v>
      </c>
      <c r="DR416" s="238">
        <f t="shared" si="471"/>
        <v>0</v>
      </c>
      <c r="DS416" s="238">
        <f t="shared" si="472"/>
        <v>0</v>
      </c>
      <c r="DT416" s="238">
        <f t="shared" si="426"/>
        <v>0</v>
      </c>
      <c r="DU416" s="238">
        <f t="shared" si="473"/>
        <v>0</v>
      </c>
      <c r="DV416" s="239">
        <f t="shared" si="484"/>
        <v>0</v>
      </c>
      <c r="DX416" s="241">
        <f t="shared" si="396"/>
        <v>6.0299999999999999E-2</v>
      </c>
      <c r="DY416" s="241">
        <f t="shared" si="474"/>
        <v>5.025E-3</v>
      </c>
      <c r="DZ416" s="237">
        <v>364</v>
      </c>
      <c r="EA416" s="242">
        <f t="shared" si="485"/>
        <v>0</v>
      </c>
      <c r="EB416" s="242">
        <f t="shared" si="486"/>
        <v>0</v>
      </c>
      <c r="EC416" s="242">
        <f t="shared" si="427"/>
        <v>0</v>
      </c>
      <c r="ED416" s="242">
        <f t="shared" si="437"/>
        <v>0</v>
      </c>
      <c r="EE416" s="243">
        <f t="shared" si="475"/>
        <v>0</v>
      </c>
      <c r="EF416" s="248"/>
      <c r="EG416" s="241">
        <f t="shared" si="397"/>
        <v>6.4599999999999991E-2</v>
      </c>
      <c r="EH416" s="241">
        <f t="shared" si="476"/>
        <v>5.3833333333333329E-3</v>
      </c>
      <c r="EI416" s="237">
        <v>364</v>
      </c>
      <c r="EJ416" s="242">
        <f t="shared" si="487"/>
        <v>0</v>
      </c>
      <c r="EK416" s="242">
        <f t="shared" si="488"/>
        <v>0</v>
      </c>
      <c r="EL416" s="242">
        <f t="shared" si="428"/>
        <v>0</v>
      </c>
      <c r="EM416" s="242">
        <f t="shared" si="438"/>
        <v>0</v>
      </c>
      <c r="EN416" s="243">
        <f t="shared" si="477"/>
        <v>0</v>
      </c>
      <c r="EO416" s="248"/>
      <c r="EP416" s="241">
        <f t="shared" si="398"/>
        <v>3.4599999999999999E-2</v>
      </c>
      <c r="EQ416" s="241">
        <f t="shared" si="478"/>
        <v>2.8833333333333332E-3</v>
      </c>
      <c r="ER416" s="237">
        <v>364</v>
      </c>
      <c r="ES416" s="242">
        <f t="shared" si="489"/>
        <v>0</v>
      </c>
      <c r="ET416" s="242">
        <f t="shared" si="490"/>
        <v>0</v>
      </c>
      <c r="EU416" s="242">
        <f t="shared" si="429"/>
        <v>0</v>
      </c>
      <c r="EV416" s="242">
        <f t="shared" si="439"/>
        <v>0</v>
      </c>
      <c r="EW416" s="243">
        <f t="shared" si="479"/>
        <v>0</v>
      </c>
    </row>
    <row r="417" spans="1:153" ht="14.25" customHeight="1" thickBot="1" x14ac:dyDescent="0.25">
      <c r="A417" s="3">
        <f t="shared" si="440"/>
        <v>11076</v>
      </c>
      <c r="B417" s="237">
        <v>365</v>
      </c>
      <c r="C417" s="238">
        <f t="shared" si="441"/>
        <v>-3.0612023665062287E-10</v>
      </c>
      <c r="D417" s="238">
        <f t="shared" si="399"/>
        <v>0</v>
      </c>
      <c r="E417" s="238">
        <f t="shared" si="400"/>
        <v>7.057772122778232E-13</v>
      </c>
      <c r="F417" s="238">
        <f t="shared" si="401"/>
        <v>-7.057772122778232E-13</v>
      </c>
      <c r="G417" s="239">
        <f t="shared" si="442"/>
        <v>603887.43406298594</v>
      </c>
      <c r="I417" s="240">
        <f>VLOOKUP(K417,[2]תחזיות!$B$4:$H$1000,5)</f>
        <v>1.2999722500000213E-2</v>
      </c>
      <c r="J417" s="134">
        <f t="shared" si="402"/>
        <v>1.0833102083333511E-3</v>
      </c>
      <c r="K417" s="237">
        <v>365</v>
      </c>
      <c r="L417" s="242">
        <f t="shared" si="443"/>
        <v>1.4798024238101516E-11</v>
      </c>
      <c r="M417" s="242">
        <f t="shared" si="430"/>
        <v>-6.9555700419089967E-14</v>
      </c>
      <c r="N417" s="242">
        <f t="shared" si="403"/>
        <v>-9.2506339862441847E-14</v>
      </c>
      <c r="O417" s="242">
        <f t="shared" si="404"/>
        <v>2.2950639443351874E-14</v>
      </c>
      <c r="P417" s="243">
        <f t="shared" si="444"/>
        <v>46694.445430845924</v>
      </c>
      <c r="Q417" s="244"/>
      <c r="R417" s="240">
        <f>VLOOKUP(T417,[2]תחזיות!$B$4:$H$1000,7)</f>
        <v>2.2099528250000361E-2</v>
      </c>
      <c r="S417" s="134">
        <f t="shared" si="405"/>
        <v>1.8416273541666968E-3</v>
      </c>
      <c r="T417" s="237">
        <v>365</v>
      </c>
      <c r="U417" s="242">
        <f t="shared" si="445"/>
        <v>0</v>
      </c>
      <c r="V417" s="242">
        <f t="shared" si="431"/>
        <v>0</v>
      </c>
      <c r="W417" s="242">
        <f t="shared" si="406"/>
        <v>0</v>
      </c>
      <c r="X417" s="242">
        <f t="shared" si="432"/>
        <v>0</v>
      </c>
      <c r="Y417" s="243">
        <f t="shared" si="446"/>
        <v>49536.076503111522</v>
      </c>
      <c r="Z417" s="245"/>
      <c r="AA417" s="240">
        <f>VLOOKUP(AC417,[2]תחזיות!$B$4:$H$1000,6)</f>
        <v>1.1817929545454738E-2</v>
      </c>
      <c r="AB417" s="134">
        <f t="shared" si="407"/>
        <v>9.8482746212122819E-4</v>
      </c>
      <c r="AC417" s="237">
        <v>365</v>
      </c>
      <c r="AD417" s="242">
        <f t="shared" si="447"/>
        <v>0</v>
      </c>
      <c r="AE417" s="242">
        <f t="shared" si="433"/>
        <v>0</v>
      </c>
      <c r="AF417" s="242">
        <f t="shared" si="408"/>
        <v>0</v>
      </c>
      <c r="AG417" s="242">
        <f t="shared" si="434"/>
        <v>0</v>
      </c>
      <c r="AH417" s="243">
        <f t="shared" si="448"/>
        <v>46342.141217469514</v>
      </c>
      <c r="AI417" s="245"/>
      <c r="AJ417" s="241">
        <f t="shared" si="394"/>
        <v>5.2720000000000003E-2</v>
      </c>
      <c r="AK417" s="241">
        <f t="shared" si="449"/>
        <v>4.3933333333333333E-3</v>
      </c>
      <c r="AL417" s="240">
        <f>VLOOKUP(AN417,[2]תחזיות!$B$4:$H$1000,5)</f>
        <v>1.2999722500000213E-2</v>
      </c>
      <c r="AM417" s="134">
        <f t="shared" si="435"/>
        <v>1.0833102083333511E-3</v>
      </c>
      <c r="AN417" s="237">
        <v>365</v>
      </c>
      <c r="AO417" s="242">
        <f t="shared" si="450"/>
        <v>0</v>
      </c>
      <c r="AP417" s="242">
        <f t="shared" si="480"/>
        <v>0</v>
      </c>
      <c r="AQ417" s="242">
        <f t="shared" si="409"/>
        <v>0</v>
      </c>
      <c r="AR417" s="242">
        <f t="shared" si="451"/>
        <v>0</v>
      </c>
      <c r="AS417" s="243">
        <f t="shared" si="452"/>
        <v>0</v>
      </c>
      <c r="AT417" s="244"/>
      <c r="AU417" s="241">
        <f t="shared" si="395"/>
        <v>5.7620000000000005E-2</v>
      </c>
      <c r="AV417" s="241">
        <f t="shared" si="453"/>
        <v>4.8016666666666668E-3</v>
      </c>
      <c r="AW417" s="240">
        <f>VLOOKUP(AY417,[2]תחזיות!$B$4:$H$1000,7)</f>
        <v>2.2099528250000361E-2</v>
      </c>
      <c r="AX417" s="134">
        <f t="shared" si="410"/>
        <v>1.8416273541666968E-3</v>
      </c>
      <c r="AY417" s="237">
        <v>365</v>
      </c>
      <c r="AZ417" s="242">
        <f t="shared" si="454"/>
        <v>0</v>
      </c>
      <c r="BA417" s="242">
        <f t="shared" si="481"/>
        <v>0</v>
      </c>
      <c r="BB417" s="242">
        <f t="shared" si="411"/>
        <v>0</v>
      </c>
      <c r="BC417" s="242">
        <f t="shared" si="455"/>
        <v>0</v>
      </c>
      <c r="BD417" s="243">
        <f t="shared" si="456"/>
        <v>0</v>
      </c>
      <c r="BE417" s="245"/>
      <c r="BF417" s="245"/>
      <c r="BG417" s="245"/>
      <c r="BH417" s="240">
        <f>VLOOKUP(BJ417,[2]תחזיות!$B$4:$H$1000,6)</f>
        <v>1.1817929545454738E-2</v>
      </c>
      <c r="BI417" s="134">
        <f t="shared" si="412"/>
        <v>9.8482746212122819E-4</v>
      </c>
      <c r="BJ417" s="237">
        <v>365</v>
      </c>
      <c r="BK417" s="242">
        <f t="shared" si="457"/>
        <v>0</v>
      </c>
      <c r="BL417" s="242">
        <f t="shared" si="482"/>
        <v>0</v>
      </c>
      <c r="BM417" s="242">
        <f t="shared" si="413"/>
        <v>0</v>
      </c>
      <c r="BN417" s="242">
        <f t="shared" si="436"/>
        <v>0</v>
      </c>
      <c r="BO417" s="243">
        <f t="shared" si="458"/>
        <v>0</v>
      </c>
      <c r="BP417" s="245"/>
      <c r="BQ417" s="246">
        <f>VLOOKUP(BT417,[2]תחזיות!$B$4:$E$1000,2)</f>
        <v>4.5282880000000122E-2</v>
      </c>
      <c r="BR417" s="134">
        <f t="shared" si="414"/>
        <v>3.3569066666666769E-3</v>
      </c>
      <c r="BS417" s="3">
        <f t="shared" si="459"/>
        <v>11076</v>
      </c>
      <c r="BT417" s="237">
        <v>365</v>
      </c>
      <c r="BU417" s="238">
        <f t="shared" si="460"/>
        <v>0</v>
      </c>
      <c r="BV417" s="238">
        <f t="shared" si="461"/>
        <v>0</v>
      </c>
      <c r="BW417" s="238">
        <f t="shared" si="415"/>
        <v>0</v>
      </c>
      <c r="BX417" s="238">
        <f t="shared" si="416"/>
        <v>0</v>
      </c>
      <c r="BY417" s="239">
        <f t="shared" si="462"/>
        <v>270766.58881793288</v>
      </c>
      <c r="CA417" s="246">
        <f>VLOOKUP(CD417,[2]תחזיות!$B$4:$E$1000,4)</f>
        <v>5.9773401600000164E-2</v>
      </c>
      <c r="CB417" s="134">
        <f t="shared" si="417"/>
        <v>4.5644501333333472E-3</v>
      </c>
      <c r="CC417" s="3">
        <f t="shared" si="463"/>
        <v>11076</v>
      </c>
      <c r="CD417" s="237">
        <v>365</v>
      </c>
      <c r="CE417" s="238">
        <f t="shared" si="464"/>
        <v>0</v>
      </c>
      <c r="CF417" s="238">
        <f t="shared" si="465"/>
        <v>0</v>
      </c>
      <c r="CG417" s="238">
        <f t="shared" si="418"/>
        <v>0</v>
      </c>
      <c r="CH417" s="238">
        <f t="shared" si="419"/>
        <v>0</v>
      </c>
      <c r="CI417" s="239">
        <f t="shared" si="466"/>
        <v>290809.78716721246</v>
      </c>
      <c r="CJ417" s="1"/>
      <c r="CK417" s="246">
        <f>VLOOKUP(CN417,[2]תחזיות!$B$4:$E$1000,3)</f>
        <v>3.9376417391304458E-2</v>
      </c>
      <c r="CL417" s="134">
        <f t="shared" si="420"/>
        <v>2.8647014492753716E-3</v>
      </c>
      <c r="CM417" s="3">
        <f t="shared" si="467"/>
        <v>11076</v>
      </c>
      <c r="CN417" s="237">
        <v>365</v>
      </c>
      <c r="CO417" s="238">
        <f t="shared" si="468"/>
        <v>0</v>
      </c>
      <c r="CP417" s="238">
        <f t="shared" si="483"/>
        <v>0</v>
      </c>
      <c r="CQ417" s="238">
        <f t="shared" si="421"/>
        <v>0</v>
      </c>
      <c r="CR417" s="238">
        <f t="shared" si="422"/>
        <v>0</v>
      </c>
      <c r="CS417" s="239">
        <f t="shared" si="469"/>
        <v>263979.45736549201</v>
      </c>
      <c r="CT417" s="1"/>
      <c r="CU417" s="237">
        <v>365</v>
      </c>
      <c r="CV417" s="238">
        <f t="shared" si="423"/>
        <v>-2.9132221241252137E-10</v>
      </c>
      <c r="CW417" s="238">
        <f t="shared" si="423"/>
        <v>-6.9555700419089967E-14</v>
      </c>
      <c r="CX417" s="238">
        <f t="shared" si="423"/>
        <v>6.1327087241538135E-13</v>
      </c>
      <c r="CY417" s="238">
        <f t="shared" si="423"/>
        <v>-6.8282657283447132E-13</v>
      </c>
      <c r="CZ417" s="238">
        <f t="shared" si="423"/>
        <v>921348.46831176477</v>
      </c>
      <c r="DB417" s="237">
        <v>365</v>
      </c>
      <c r="DC417" s="238">
        <f t="shared" si="424"/>
        <v>-3.0612023665062287E-10</v>
      </c>
      <c r="DD417" s="238">
        <f t="shared" si="424"/>
        <v>0</v>
      </c>
      <c r="DE417" s="238">
        <f t="shared" si="424"/>
        <v>7.057772122778232E-13</v>
      </c>
      <c r="DF417" s="238">
        <f t="shared" si="424"/>
        <v>-7.057772122778232E-13</v>
      </c>
      <c r="DG417" s="238">
        <f t="shared" si="424"/>
        <v>944233.29773330991</v>
      </c>
      <c r="DH417" s="247"/>
      <c r="DI417" s="237">
        <v>365</v>
      </c>
      <c r="DJ417" s="238">
        <f t="shared" si="425"/>
        <v>-3.0612023665062287E-10</v>
      </c>
      <c r="DK417" s="238">
        <f t="shared" si="425"/>
        <v>0</v>
      </c>
      <c r="DL417" s="238">
        <f t="shared" si="425"/>
        <v>7.057772122778232E-13</v>
      </c>
      <c r="DM417" s="238">
        <f t="shared" si="425"/>
        <v>-7.057772122778232E-13</v>
      </c>
      <c r="DN417" s="238">
        <f t="shared" si="425"/>
        <v>914209.03264594742</v>
      </c>
      <c r="DP417" s="3">
        <f t="shared" si="470"/>
        <v>11076</v>
      </c>
      <c r="DQ417" s="237">
        <v>365</v>
      </c>
      <c r="DR417" s="238">
        <f t="shared" si="471"/>
        <v>0</v>
      </c>
      <c r="DS417" s="238">
        <f t="shared" si="472"/>
        <v>0</v>
      </c>
      <c r="DT417" s="238">
        <f t="shared" si="426"/>
        <v>0</v>
      </c>
      <c r="DU417" s="238">
        <f t="shared" si="473"/>
        <v>0</v>
      </c>
      <c r="DV417" s="239">
        <f t="shared" si="484"/>
        <v>0</v>
      </c>
      <c r="DX417" s="241">
        <f t="shared" si="396"/>
        <v>6.0299999999999999E-2</v>
      </c>
      <c r="DY417" s="241">
        <f t="shared" si="474"/>
        <v>5.025E-3</v>
      </c>
      <c r="DZ417" s="237">
        <v>365</v>
      </c>
      <c r="EA417" s="242">
        <f t="shared" si="485"/>
        <v>0</v>
      </c>
      <c r="EB417" s="242">
        <f t="shared" si="486"/>
        <v>0</v>
      </c>
      <c r="EC417" s="242">
        <f t="shared" si="427"/>
        <v>0</v>
      </c>
      <c r="ED417" s="242">
        <f t="shared" si="437"/>
        <v>0</v>
      </c>
      <c r="EE417" s="243">
        <f t="shared" si="475"/>
        <v>0</v>
      </c>
      <c r="EF417" s="248"/>
      <c r="EG417" s="241">
        <f t="shared" si="397"/>
        <v>6.4599999999999991E-2</v>
      </c>
      <c r="EH417" s="241">
        <f t="shared" si="476"/>
        <v>5.3833333333333329E-3</v>
      </c>
      <c r="EI417" s="237">
        <v>365</v>
      </c>
      <c r="EJ417" s="242">
        <f t="shared" si="487"/>
        <v>0</v>
      </c>
      <c r="EK417" s="242">
        <f t="shared" si="488"/>
        <v>0</v>
      </c>
      <c r="EL417" s="242">
        <f t="shared" si="428"/>
        <v>0</v>
      </c>
      <c r="EM417" s="242">
        <f t="shared" si="438"/>
        <v>0</v>
      </c>
      <c r="EN417" s="243">
        <f t="shared" si="477"/>
        <v>0</v>
      </c>
      <c r="EO417" s="248"/>
      <c r="EP417" s="241">
        <f t="shared" si="398"/>
        <v>3.4599999999999999E-2</v>
      </c>
      <c r="EQ417" s="241">
        <f t="shared" si="478"/>
        <v>2.8833333333333332E-3</v>
      </c>
      <c r="ER417" s="237">
        <v>365</v>
      </c>
      <c r="ES417" s="242">
        <f t="shared" si="489"/>
        <v>0</v>
      </c>
      <c r="ET417" s="242">
        <f t="shared" si="490"/>
        <v>0</v>
      </c>
      <c r="EU417" s="242">
        <f t="shared" si="429"/>
        <v>0</v>
      </c>
      <c r="EV417" s="242">
        <f t="shared" si="439"/>
        <v>0</v>
      </c>
      <c r="EW417" s="243">
        <f t="shared" si="479"/>
        <v>0</v>
      </c>
    </row>
    <row r="418" spans="1:153" ht="14.25" customHeight="1" thickBot="1" x14ac:dyDescent="0.25">
      <c r="A418" s="3">
        <f t="shared" si="440"/>
        <v>11106</v>
      </c>
      <c r="B418" s="237">
        <v>366</v>
      </c>
      <c r="C418" s="238">
        <f t="shared" si="441"/>
        <v>-3.0682601386290071E-10</v>
      </c>
      <c r="D418" s="238">
        <f t="shared" si="399"/>
        <v>0</v>
      </c>
      <c r="E418" s="238">
        <f t="shared" si="400"/>
        <v>7.074044208505749E-13</v>
      </c>
      <c r="F418" s="238">
        <f t="shared" si="401"/>
        <v>-7.074044208505749E-13</v>
      </c>
      <c r="G418" s="239">
        <f t="shared" si="442"/>
        <v>603887.43406298594</v>
      </c>
      <c r="I418" s="240">
        <f>VLOOKUP(K418,[2]תחזיות!$B$4:$H$1000,5)</f>
        <v>1.2999741000000214E-2</v>
      </c>
      <c r="J418" s="134">
        <f t="shared" si="402"/>
        <v>1.0833117500000178E-3</v>
      </c>
      <c r="K418" s="237">
        <v>366</v>
      </c>
      <c r="L418" s="242">
        <f t="shared" si="443"/>
        <v>1.49066616647028E-11</v>
      </c>
      <c r="M418" s="242">
        <f t="shared" si="430"/>
        <v>-6.9631050926633458E-14</v>
      </c>
      <c r="N418" s="242">
        <f t="shared" si="403"/>
        <v>-9.2750178971427138E-14</v>
      </c>
      <c r="O418" s="242">
        <f t="shared" si="404"/>
        <v>2.311912804479368E-14</v>
      </c>
      <c r="P418" s="243">
        <f t="shared" si="444"/>
        <v>46694.445430845924</v>
      </c>
      <c r="Q418" s="244"/>
      <c r="R418" s="240">
        <f>VLOOKUP(T418,[2]תחזיות!$B$4:$H$1000,7)</f>
        <v>2.2099559700000364E-2</v>
      </c>
      <c r="S418" s="134">
        <f t="shared" si="405"/>
        <v>1.8416299750000304E-3</v>
      </c>
      <c r="T418" s="237">
        <v>366</v>
      </c>
      <c r="U418" s="242">
        <f t="shared" si="445"/>
        <v>0</v>
      </c>
      <c r="V418" s="242">
        <f t="shared" si="431"/>
        <v>0</v>
      </c>
      <c r="W418" s="242">
        <f t="shared" si="406"/>
        <v>0</v>
      </c>
      <c r="X418" s="242">
        <f t="shared" si="432"/>
        <v>0</v>
      </c>
      <c r="Y418" s="243">
        <f t="shared" si="446"/>
        <v>49536.076503111522</v>
      </c>
      <c r="Z418" s="245"/>
      <c r="AA418" s="240">
        <f>VLOOKUP(AC418,[2]תחזיות!$B$4:$H$1000,6)</f>
        <v>1.1817946363636558E-2</v>
      </c>
      <c r="AB418" s="134">
        <f t="shared" si="407"/>
        <v>9.8482886363637973E-4</v>
      </c>
      <c r="AC418" s="237">
        <v>366</v>
      </c>
      <c r="AD418" s="242">
        <f t="shared" si="447"/>
        <v>0</v>
      </c>
      <c r="AE418" s="242">
        <f t="shared" si="433"/>
        <v>0</v>
      </c>
      <c r="AF418" s="242">
        <f t="shared" si="408"/>
        <v>0</v>
      </c>
      <c r="AG418" s="242">
        <f t="shared" si="434"/>
        <v>0</v>
      </c>
      <c r="AH418" s="243">
        <f t="shared" si="448"/>
        <v>46342.141217469514</v>
      </c>
      <c r="AI418" s="245"/>
      <c r="AJ418" s="241">
        <f t="shared" ref="AJ418:AJ481" si="491">$AQ$45</f>
        <v>5.2720000000000003E-2</v>
      </c>
      <c r="AK418" s="241">
        <f t="shared" si="449"/>
        <v>4.3933333333333333E-3</v>
      </c>
      <c r="AL418" s="240">
        <f>VLOOKUP(AN418,[2]תחזיות!$B$4:$H$1000,5)</f>
        <v>1.2999741000000214E-2</v>
      </c>
      <c r="AM418" s="134">
        <f t="shared" si="435"/>
        <v>1.0833117500000178E-3</v>
      </c>
      <c r="AN418" s="237">
        <v>366</v>
      </c>
      <c r="AO418" s="242">
        <f t="shared" si="450"/>
        <v>0</v>
      </c>
      <c r="AP418" s="242">
        <f t="shared" si="480"/>
        <v>0</v>
      </c>
      <c r="AQ418" s="242">
        <f t="shared" si="409"/>
        <v>0</v>
      </c>
      <c r="AR418" s="242">
        <f t="shared" si="451"/>
        <v>0</v>
      </c>
      <c r="AS418" s="243">
        <f t="shared" si="452"/>
        <v>0</v>
      </c>
      <c r="AT418" s="244"/>
      <c r="AU418" s="241">
        <f t="shared" ref="AU418:AU481" si="492">$BB$45</f>
        <v>5.7620000000000005E-2</v>
      </c>
      <c r="AV418" s="241">
        <f t="shared" si="453"/>
        <v>4.8016666666666668E-3</v>
      </c>
      <c r="AW418" s="240">
        <f>VLOOKUP(AY418,[2]תחזיות!$B$4:$H$1000,7)</f>
        <v>2.2099559700000364E-2</v>
      </c>
      <c r="AX418" s="134">
        <f t="shared" si="410"/>
        <v>1.8416299750000304E-3</v>
      </c>
      <c r="AY418" s="237">
        <v>366</v>
      </c>
      <c r="AZ418" s="242">
        <f t="shared" si="454"/>
        <v>0</v>
      </c>
      <c r="BA418" s="242">
        <f t="shared" si="481"/>
        <v>0</v>
      </c>
      <c r="BB418" s="242">
        <f t="shared" si="411"/>
        <v>0</v>
      </c>
      <c r="BC418" s="242">
        <f t="shared" si="455"/>
        <v>0</v>
      </c>
      <c r="BD418" s="243">
        <f t="shared" si="456"/>
        <v>0</v>
      </c>
      <c r="BE418" s="245"/>
      <c r="BF418" s="245"/>
      <c r="BG418" s="245"/>
      <c r="BH418" s="240">
        <f>VLOOKUP(BJ418,[2]תחזיות!$B$4:$H$1000,6)</f>
        <v>1.1817946363636558E-2</v>
      </c>
      <c r="BI418" s="134">
        <f t="shared" si="412"/>
        <v>9.8482886363637973E-4</v>
      </c>
      <c r="BJ418" s="237">
        <v>366</v>
      </c>
      <c r="BK418" s="242">
        <f t="shared" si="457"/>
        <v>0</v>
      </c>
      <c r="BL418" s="242">
        <f t="shared" si="482"/>
        <v>0</v>
      </c>
      <c r="BM418" s="242">
        <f t="shared" si="413"/>
        <v>0</v>
      </c>
      <c r="BN418" s="242">
        <f t="shared" si="436"/>
        <v>0</v>
      </c>
      <c r="BO418" s="243">
        <f t="shared" si="458"/>
        <v>0</v>
      </c>
      <c r="BP418" s="245"/>
      <c r="BQ418" s="246">
        <f>VLOOKUP(BT418,[2]תחזיות!$B$4:$E$1000,2)</f>
        <v>4.5311180000000124E-2</v>
      </c>
      <c r="BR418" s="134">
        <f t="shared" si="414"/>
        <v>3.3592650000000106E-3</v>
      </c>
      <c r="BS418" s="3">
        <f t="shared" si="459"/>
        <v>11106</v>
      </c>
      <c r="BT418" s="237">
        <v>366</v>
      </c>
      <c r="BU418" s="238">
        <f t="shared" si="460"/>
        <v>0</v>
      </c>
      <c r="BV418" s="238">
        <f t="shared" si="461"/>
        <v>0</v>
      </c>
      <c r="BW418" s="238">
        <f t="shared" si="415"/>
        <v>0</v>
      </c>
      <c r="BX418" s="238">
        <f t="shared" si="416"/>
        <v>0</v>
      </c>
      <c r="BY418" s="239">
        <f t="shared" si="462"/>
        <v>270766.58881793288</v>
      </c>
      <c r="CA418" s="246">
        <f>VLOOKUP(CD418,[2]תחזיות!$B$4:$E$1000,4)</f>
        <v>5.9810757600000167E-2</v>
      </c>
      <c r="CB418" s="134">
        <f t="shared" si="417"/>
        <v>4.5675631333333471E-3</v>
      </c>
      <c r="CC418" s="3">
        <f t="shared" si="463"/>
        <v>11106</v>
      </c>
      <c r="CD418" s="237">
        <v>366</v>
      </c>
      <c r="CE418" s="238">
        <f t="shared" si="464"/>
        <v>0</v>
      </c>
      <c r="CF418" s="238">
        <f t="shared" si="465"/>
        <v>0</v>
      </c>
      <c r="CG418" s="238">
        <f t="shared" si="418"/>
        <v>0</v>
      </c>
      <c r="CH418" s="238">
        <f t="shared" si="419"/>
        <v>0</v>
      </c>
      <c r="CI418" s="239">
        <f t="shared" si="466"/>
        <v>290809.78716721246</v>
      </c>
      <c r="CJ418" s="1"/>
      <c r="CK418" s="246">
        <f>VLOOKUP(CN418,[2]תחזיות!$B$4:$E$1000,3)</f>
        <v>3.9401026086956635E-2</v>
      </c>
      <c r="CL418" s="134">
        <f t="shared" si="420"/>
        <v>2.866752173913053E-3</v>
      </c>
      <c r="CM418" s="3">
        <f t="shared" si="467"/>
        <v>11106</v>
      </c>
      <c r="CN418" s="237">
        <v>366</v>
      </c>
      <c r="CO418" s="238">
        <f t="shared" si="468"/>
        <v>0</v>
      </c>
      <c r="CP418" s="238">
        <f t="shared" si="483"/>
        <v>0</v>
      </c>
      <c r="CQ418" s="238">
        <f t="shared" si="421"/>
        <v>0</v>
      </c>
      <c r="CR418" s="238">
        <f t="shared" si="422"/>
        <v>0</v>
      </c>
      <c r="CS418" s="239">
        <f t="shared" si="469"/>
        <v>263979.45736549201</v>
      </c>
      <c r="CT418" s="1"/>
      <c r="CU418" s="237">
        <v>366</v>
      </c>
      <c r="CV418" s="238">
        <f t="shared" si="423"/>
        <v>-2.919193521981979E-10</v>
      </c>
      <c r="CW418" s="238">
        <f t="shared" si="423"/>
        <v>-6.9631050926633458E-14</v>
      </c>
      <c r="CX418" s="238">
        <f t="shared" si="423"/>
        <v>6.1465424187914771E-13</v>
      </c>
      <c r="CY418" s="238">
        <f t="shared" si="423"/>
        <v>-6.8428529280578122E-13</v>
      </c>
      <c r="CZ418" s="238">
        <f t="shared" si="423"/>
        <v>921348.46831176477</v>
      </c>
      <c r="DB418" s="237">
        <v>366</v>
      </c>
      <c r="DC418" s="238">
        <f t="shared" si="424"/>
        <v>-3.0682601386290071E-10</v>
      </c>
      <c r="DD418" s="238">
        <f t="shared" si="424"/>
        <v>0</v>
      </c>
      <c r="DE418" s="238">
        <f t="shared" si="424"/>
        <v>7.074044208505749E-13</v>
      </c>
      <c r="DF418" s="238">
        <f t="shared" si="424"/>
        <v>-7.074044208505749E-13</v>
      </c>
      <c r="DG418" s="238">
        <f t="shared" si="424"/>
        <v>944233.29773330991</v>
      </c>
      <c r="DH418" s="247"/>
      <c r="DI418" s="237">
        <v>366</v>
      </c>
      <c r="DJ418" s="238">
        <f t="shared" si="425"/>
        <v>-3.0682601386290071E-10</v>
      </c>
      <c r="DK418" s="238">
        <f t="shared" si="425"/>
        <v>0</v>
      </c>
      <c r="DL418" s="238">
        <f t="shared" si="425"/>
        <v>7.074044208505749E-13</v>
      </c>
      <c r="DM418" s="238">
        <f t="shared" si="425"/>
        <v>-7.074044208505749E-13</v>
      </c>
      <c r="DN418" s="238">
        <f t="shared" si="425"/>
        <v>914209.03264594742</v>
      </c>
      <c r="DP418" s="3">
        <f t="shared" si="470"/>
        <v>11106</v>
      </c>
      <c r="DQ418" s="237">
        <v>366</v>
      </c>
      <c r="DR418" s="238">
        <f t="shared" si="471"/>
        <v>0</v>
      </c>
      <c r="DS418" s="238">
        <f t="shared" si="472"/>
        <v>0</v>
      </c>
      <c r="DT418" s="238">
        <f t="shared" si="426"/>
        <v>0</v>
      </c>
      <c r="DU418" s="238">
        <f t="shared" si="473"/>
        <v>0</v>
      </c>
      <c r="DV418" s="239">
        <f t="shared" si="484"/>
        <v>0</v>
      </c>
      <c r="DX418" s="241">
        <f t="shared" ref="DX418:DX481" si="493">$EC$45</f>
        <v>6.0299999999999999E-2</v>
      </c>
      <c r="DY418" s="241">
        <f t="shared" si="474"/>
        <v>5.025E-3</v>
      </c>
      <c r="DZ418" s="237">
        <v>366</v>
      </c>
      <c r="EA418" s="242">
        <f t="shared" si="485"/>
        <v>0</v>
      </c>
      <c r="EB418" s="242">
        <f t="shared" si="486"/>
        <v>0</v>
      </c>
      <c r="EC418" s="242">
        <f t="shared" si="427"/>
        <v>0</v>
      </c>
      <c r="ED418" s="242">
        <f t="shared" si="437"/>
        <v>0</v>
      </c>
      <c r="EE418" s="243">
        <f t="shared" si="475"/>
        <v>0</v>
      </c>
      <c r="EF418" s="248"/>
      <c r="EG418" s="241">
        <f t="shared" ref="EG418:EG481" si="494">$EL$45</f>
        <v>6.4599999999999991E-2</v>
      </c>
      <c r="EH418" s="241">
        <f t="shared" si="476"/>
        <v>5.3833333333333329E-3</v>
      </c>
      <c r="EI418" s="237">
        <v>366</v>
      </c>
      <c r="EJ418" s="242">
        <f t="shared" si="487"/>
        <v>0</v>
      </c>
      <c r="EK418" s="242">
        <f t="shared" si="488"/>
        <v>0</v>
      </c>
      <c r="EL418" s="242">
        <f t="shared" si="428"/>
        <v>0</v>
      </c>
      <c r="EM418" s="242">
        <f t="shared" si="438"/>
        <v>0</v>
      </c>
      <c r="EN418" s="243">
        <f t="shared" si="477"/>
        <v>0</v>
      </c>
      <c r="EO418" s="248"/>
      <c r="EP418" s="241">
        <f t="shared" ref="EP418:EP481" si="495">$EU$45</f>
        <v>3.4599999999999999E-2</v>
      </c>
      <c r="EQ418" s="241">
        <f t="shared" si="478"/>
        <v>2.8833333333333332E-3</v>
      </c>
      <c r="ER418" s="237">
        <v>366</v>
      </c>
      <c r="ES418" s="242">
        <f t="shared" si="489"/>
        <v>0</v>
      </c>
      <c r="ET418" s="242">
        <f t="shared" si="490"/>
        <v>0</v>
      </c>
      <c r="EU418" s="242">
        <f t="shared" si="429"/>
        <v>0</v>
      </c>
      <c r="EV418" s="242">
        <f t="shared" si="439"/>
        <v>0</v>
      </c>
      <c r="EW418" s="243">
        <f t="shared" si="479"/>
        <v>0</v>
      </c>
    </row>
    <row r="419" spans="1:153" ht="14.25" customHeight="1" thickBot="1" x14ac:dyDescent="0.25">
      <c r="A419" s="3">
        <f t="shared" si="440"/>
        <v>11137</v>
      </c>
      <c r="B419" s="237">
        <v>367</v>
      </c>
      <c r="C419" s="238">
        <f t="shared" si="441"/>
        <v>-3.075334182837513E-10</v>
      </c>
      <c r="D419" s="238">
        <f t="shared" si="399"/>
        <v>0</v>
      </c>
      <c r="E419" s="238">
        <f t="shared" si="400"/>
        <v>7.0903538104309149E-13</v>
      </c>
      <c r="F419" s="238">
        <f t="shared" si="401"/>
        <v>-7.0903538104309149E-13</v>
      </c>
      <c r="G419" s="239">
        <f t="shared" si="442"/>
        <v>603887.43406298594</v>
      </c>
      <c r="I419" s="240">
        <f>VLOOKUP(K419,[2]תחזיות!$B$4:$H$1000,5)</f>
        <v>1.2999759500000214E-2</v>
      </c>
      <c r="J419" s="134">
        <f t="shared" si="402"/>
        <v>1.0833132916666845E-3</v>
      </c>
      <c r="K419" s="237">
        <v>367</v>
      </c>
      <c r="L419" s="242">
        <f t="shared" si="443"/>
        <v>1.5015660905891665E-11</v>
      </c>
      <c r="M419" s="242">
        <f t="shared" si="430"/>
        <v>-6.9706483169614999E-14</v>
      </c>
      <c r="N419" s="242">
        <f t="shared" si="403"/>
        <v>-9.2994660963474746E-14</v>
      </c>
      <c r="O419" s="242">
        <f t="shared" si="404"/>
        <v>2.3288177793859744E-14</v>
      </c>
      <c r="P419" s="243">
        <f t="shared" si="444"/>
        <v>46694.445430845924</v>
      </c>
      <c r="Q419" s="244"/>
      <c r="R419" s="240">
        <f>VLOOKUP(T419,[2]תחזיות!$B$4:$H$1000,7)</f>
        <v>2.2099591150000365E-2</v>
      </c>
      <c r="S419" s="134">
        <f t="shared" si="405"/>
        <v>1.8416325958333637E-3</v>
      </c>
      <c r="T419" s="237">
        <v>367</v>
      </c>
      <c r="U419" s="242">
        <f t="shared" si="445"/>
        <v>0</v>
      </c>
      <c r="V419" s="242">
        <f t="shared" si="431"/>
        <v>0</v>
      </c>
      <c r="W419" s="242">
        <f t="shared" si="406"/>
        <v>0</v>
      </c>
      <c r="X419" s="242">
        <f t="shared" si="432"/>
        <v>0</v>
      </c>
      <c r="Y419" s="243">
        <f t="shared" si="446"/>
        <v>49536.076503111522</v>
      </c>
      <c r="Z419" s="245"/>
      <c r="AA419" s="240">
        <f>VLOOKUP(AC419,[2]תחזיות!$B$4:$H$1000,6)</f>
        <v>1.1817963181818375E-2</v>
      </c>
      <c r="AB419" s="134">
        <f t="shared" si="407"/>
        <v>9.8483026515153128E-4</v>
      </c>
      <c r="AC419" s="237">
        <v>367</v>
      </c>
      <c r="AD419" s="242">
        <f t="shared" si="447"/>
        <v>0</v>
      </c>
      <c r="AE419" s="242">
        <f t="shared" si="433"/>
        <v>0</v>
      </c>
      <c r="AF419" s="242">
        <f t="shared" si="408"/>
        <v>0</v>
      </c>
      <c r="AG419" s="242">
        <f t="shared" si="434"/>
        <v>0</v>
      </c>
      <c r="AH419" s="243">
        <f t="shared" si="448"/>
        <v>46342.141217469514</v>
      </c>
      <c r="AI419" s="245"/>
      <c r="AJ419" s="241">
        <f t="shared" si="491"/>
        <v>5.2720000000000003E-2</v>
      </c>
      <c r="AK419" s="241">
        <f t="shared" si="449"/>
        <v>4.3933333333333333E-3</v>
      </c>
      <c r="AL419" s="240">
        <f>VLOOKUP(AN419,[2]תחזיות!$B$4:$H$1000,5)</f>
        <v>1.2999759500000214E-2</v>
      </c>
      <c r="AM419" s="134">
        <f t="shared" si="435"/>
        <v>1.0833132916666845E-3</v>
      </c>
      <c r="AN419" s="237">
        <v>367</v>
      </c>
      <c r="AO419" s="242">
        <f t="shared" si="450"/>
        <v>0</v>
      </c>
      <c r="AP419" s="242">
        <f t="shared" si="480"/>
        <v>0</v>
      </c>
      <c r="AQ419" s="242">
        <f t="shared" si="409"/>
        <v>0</v>
      </c>
      <c r="AR419" s="242">
        <f t="shared" si="451"/>
        <v>0</v>
      </c>
      <c r="AS419" s="243">
        <f t="shared" si="452"/>
        <v>0</v>
      </c>
      <c r="AT419" s="244"/>
      <c r="AU419" s="241">
        <f t="shared" si="492"/>
        <v>5.7620000000000005E-2</v>
      </c>
      <c r="AV419" s="241">
        <f t="shared" si="453"/>
        <v>4.8016666666666668E-3</v>
      </c>
      <c r="AW419" s="240">
        <f>VLOOKUP(AY419,[2]תחזיות!$B$4:$H$1000,7)</f>
        <v>2.2099591150000365E-2</v>
      </c>
      <c r="AX419" s="134">
        <f t="shared" si="410"/>
        <v>1.8416325958333637E-3</v>
      </c>
      <c r="AY419" s="237">
        <v>367</v>
      </c>
      <c r="AZ419" s="242">
        <f t="shared" si="454"/>
        <v>0</v>
      </c>
      <c r="BA419" s="242">
        <f t="shared" si="481"/>
        <v>0</v>
      </c>
      <c r="BB419" s="242">
        <f t="shared" si="411"/>
        <v>0</v>
      </c>
      <c r="BC419" s="242">
        <f t="shared" si="455"/>
        <v>0</v>
      </c>
      <c r="BD419" s="243">
        <f t="shared" si="456"/>
        <v>0</v>
      </c>
      <c r="BE419" s="245"/>
      <c r="BF419" s="245"/>
      <c r="BG419" s="245"/>
      <c r="BH419" s="240">
        <f>VLOOKUP(BJ419,[2]תחזיות!$B$4:$H$1000,6)</f>
        <v>1.1817963181818375E-2</v>
      </c>
      <c r="BI419" s="134">
        <f t="shared" si="412"/>
        <v>9.8483026515153128E-4</v>
      </c>
      <c r="BJ419" s="237">
        <v>367</v>
      </c>
      <c r="BK419" s="242">
        <f t="shared" si="457"/>
        <v>0</v>
      </c>
      <c r="BL419" s="242">
        <f t="shared" si="482"/>
        <v>0</v>
      </c>
      <c r="BM419" s="242">
        <f t="shared" si="413"/>
        <v>0</v>
      </c>
      <c r="BN419" s="242">
        <f t="shared" si="436"/>
        <v>0</v>
      </c>
      <c r="BO419" s="243">
        <f t="shared" si="458"/>
        <v>0</v>
      </c>
      <c r="BP419" s="245"/>
      <c r="BQ419" s="246">
        <f>VLOOKUP(BT419,[2]תחזיות!$B$4:$E$1000,2)</f>
        <v>4.5339480000000126E-2</v>
      </c>
      <c r="BR419" s="134">
        <f t="shared" si="414"/>
        <v>3.3616233333333442E-3</v>
      </c>
      <c r="BS419" s="3">
        <f t="shared" si="459"/>
        <v>11137</v>
      </c>
      <c r="BT419" s="237">
        <v>367</v>
      </c>
      <c r="BU419" s="238">
        <f t="shared" si="460"/>
        <v>0</v>
      </c>
      <c r="BV419" s="238">
        <f t="shared" si="461"/>
        <v>0</v>
      </c>
      <c r="BW419" s="238">
        <f t="shared" si="415"/>
        <v>0</v>
      </c>
      <c r="BX419" s="238">
        <f t="shared" si="416"/>
        <v>0</v>
      </c>
      <c r="BY419" s="239">
        <f t="shared" si="462"/>
        <v>270766.58881793288</v>
      </c>
      <c r="CA419" s="246">
        <f>VLOOKUP(CD419,[2]תחזיות!$B$4:$E$1000,4)</f>
        <v>5.9848113600000169E-2</v>
      </c>
      <c r="CB419" s="134">
        <f t="shared" si="417"/>
        <v>4.5706761333333479E-3</v>
      </c>
      <c r="CC419" s="3">
        <f t="shared" si="463"/>
        <v>11137</v>
      </c>
      <c r="CD419" s="237">
        <v>367</v>
      </c>
      <c r="CE419" s="238">
        <f t="shared" si="464"/>
        <v>0</v>
      </c>
      <c r="CF419" s="238">
        <f t="shared" si="465"/>
        <v>0</v>
      </c>
      <c r="CG419" s="238">
        <f t="shared" si="418"/>
        <v>0</v>
      </c>
      <c r="CH419" s="238">
        <f t="shared" si="419"/>
        <v>0</v>
      </c>
      <c r="CI419" s="239">
        <f t="shared" si="466"/>
        <v>290809.78716721246</v>
      </c>
      <c r="CJ419" s="1"/>
      <c r="CK419" s="246">
        <f>VLOOKUP(CN419,[2]תחזיות!$B$4:$E$1000,3)</f>
        <v>3.9425634782608805E-2</v>
      </c>
      <c r="CL419" s="134">
        <f t="shared" si="420"/>
        <v>2.868802898550734E-3</v>
      </c>
      <c r="CM419" s="3">
        <f t="shared" si="467"/>
        <v>11137</v>
      </c>
      <c r="CN419" s="237">
        <v>367</v>
      </c>
      <c r="CO419" s="238">
        <f t="shared" si="468"/>
        <v>0</v>
      </c>
      <c r="CP419" s="238">
        <f t="shared" si="483"/>
        <v>0</v>
      </c>
      <c r="CQ419" s="238">
        <f t="shared" si="421"/>
        <v>0</v>
      </c>
      <c r="CR419" s="238">
        <f t="shared" si="422"/>
        <v>0</v>
      </c>
      <c r="CS419" s="239">
        <f t="shared" si="469"/>
        <v>263979.45736549201</v>
      </c>
      <c r="CT419" s="1"/>
      <c r="CU419" s="237">
        <v>367</v>
      </c>
      <c r="CV419" s="238">
        <f t="shared" si="423"/>
        <v>-2.9251775737785963E-10</v>
      </c>
      <c r="CW419" s="238">
        <f t="shared" si="423"/>
        <v>-6.9706483169614999E-14</v>
      </c>
      <c r="CX419" s="238">
        <f t="shared" si="423"/>
        <v>6.1604072007961678E-13</v>
      </c>
      <c r="CY419" s="238">
        <f t="shared" si="423"/>
        <v>-6.8574720324923177E-13</v>
      </c>
      <c r="CZ419" s="238">
        <f t="shared" si="423"/>
        <v>921348.46831176477</v>
      </c>
      <c r="DB419" s="237">
        <v>367</v>
      </c>
      <c r="DC419" s="238">
        <f t="shared" si="424"/>
        <v>-3.075334182837513E-10</v>
      </c>
      <c r="DD419" s="238">
        <f t="shared" si="424"/>
        <v>0</v>
      </c>
      <c r="DE419" s="238">
        <f t="shared" si="424"/>
        <v>7.0903538104309149E-13</v>
      </c>
      <c r="DF419" s="238">
        <f t="shared" si="424"/>
        <v>-7.0903538104309149E-13</v>
      </c>
      <c r="DG419" s="238">
        <f t="shared" si="424"/>
        <v>944233.29773330991</v>
      </c>
      <c r="DH419" s="247"/>
      <c r="DI419" s="237">
        <v>367</v>
      </c>
      <c r="DJ419" s="238">
        <f t="shared" si="425"/>
        <v>-3.075334182837513E-10</v>
      </c>
      <c r="DK419" s="238">
        <f t="shared" si="425"/>
        <v>0</v>
      </c>
      <c r="DL419" s="238">
        <f t="shared" si="425"/>
        <v>7.0903538104309149E-13</v>
      </c>
      <c r="DM419" s="238">
        <f t="shared" si="425"/>
        <v>-7.0903538104309149E-13</v>
      </c>
      <c r="DN419" s="238">
        <f t="shared" si="425"/>
        <v>914209.03264594742</v>
      </c>
      <c r="DP419" s="3">
        <f t="shared" si="470"/>
        <v>11137</v>
      </c>
      <c r="DQ419" s="237">
        <v>367</v>
      </c>
      <c r="DR419" s="238">
        <f t="shared" si="471"/>
        <v>0</v>
      </c>
      <c r="DS419" s="238">
        <f t="shared" si="472"/>
        <v>0</v>
      </c>
      <c r="DT419" s="238">
        <f t="shared" si="426"/>
        <v>0</v>
      </c>
      <c r="DU419" s="238">
        <f t="shared" si="473"/>
        <v>0</v>
      </c>
      <c r="DV419" s="239">
        <f t="shared" si="484"/>
        <v>0</v>
      </c>
      <c r="DX419" s="241">
        <f t="shared" si="493"/>
        <v>6.0299999999999999E-2</v>
      </c>
      <c r="DY419" s="241">
        <f t="shared" si="474"/>
        <v>5.025E-3</v>
      </c>
      <c r="DZ419" s="237">
        <v>367</v>
      </c>
      <c r="EA419" s="242">
        <f t="shared" si="485"/>
        <v>0</v>
      </c>
      <c r="EB419" s="242">
        <f t="shared" si="486"/>
        <v>0</v>
      </c>
      <c r="EC419" s="242">
        <f t="shared" si="427"/>
        <v>0</v>
      </c>
      <c r="ED419" s="242">
        <f t="shared" si="437"/>
        <v>0</v>
      </c>
      <c r="EE419" s="243">
        <f t="shared" si="475"/>
        <v>0</v>
      </c>
      <c r="EF419" s="248"/>
      <c r="EG419" s="241">
        <f t="shared" si="494"/>
        <v>6.4599999999999991E-2</v>
      </c>
      <c r="EH419" s="241">
        <f t="shared" si="476"/>
        <v>5.3833333333333329E-3</v>
      </c>
      <c r="EI419" s="237">
        <v>367</v>
      </c>
      <c r="EJ419" s="242">
        <f t="shared" si="487"/>
        <v>0</v>
      </c>
      <c r="EK419" s="242">
        <f t="shared" si="488"/>
        <v>0</v>
      </c>
      <c r="EL419" s="242">
        <f t="shared" si="428"/>
        <v>0</v>
      </c>
      <c r="EM419" s="242">
        <f t="shared" si="438"/>
        <v>0</v>
      </c>
      <c r="EN419" s="243">
        <f t="shared" si="477"/>
        <v>0</v>
      </c>
      <c r="EO419" s="248"/>
      <c r="EP419" s="241">
        <f t="shared" si="495"/>
        <v>3.4599999999999999E-2</v>
      </c>
      <c r="EQ419" s="241">
        <f t="shared" si="478"/>
        <v>2.8833333333333332E-3</v>
      </c>
      <c r="ER419" s="237">
        <v>367</v>
      </c>
      <c r="ES419" s="242">
        <f t="shared" si="489"/>
        <v>0</v>
      </c>
      <c r="ET419" s="242">
        <f t="shared" si="490"/>
        <v>0</v>
      </c>
      <c r="EU419" s="242">
        <f t="shared" si="429"/>
        <v>0</v>
      </c>
      <c r="EV419" s="242">
        <f t="shared" si="439"/>
        <v>0</v>
      </c>
      <c r="EW419" s="243">
        <f t="shared" si="479"/>
        <v>0</v>
      </c>
    </row>
    <row r="420" spans="1:153" ht="14.25" customHeight="1" thickBot="1" x14ac:dyDescent="0.25">
      <c r="A420" s="3">
        <f t="shared" si="440"/>
        <v>11167</v>
      </c>
      <c r="B420" s="237">
        <v>368</v>
      </c>
      <c r="C420" s="238">
        <f t="shared" si="441"/>
        <v>-3.0824245366479441E-10</v>
      </c>
      <c r="D420" s="238">
        <f t="shared" si="399"/>
        <v>0</v>
      </c>
      <c r="E420" s="238">
        <f t="shared" si="400"/>
        <v>7.1067010150494092E-13</v>
      </c>
      <c r="F420" s="238">
        <f t="shared" si="401"/>
        <v>-7.1067010150494092E-13</v>
      </c>
      <c r="G420" s="239">
        <f t="shared" si="442"/>
        <v>603887.43406298594</v>
      </c>
      <c r="I420" s="240">
        <f>VLOOKUP(K420,[2]תחזיות!$B$4:$H$1000,5)</f>
        <v>1.2999778000000215E-2</v>
      </c>
      <c r="J420" s="134">
        <f t="shared" si="402"/>
        <v>1.0833148333333513E-3</v>
      </c>
      <c r="K420" s="237">
        <v>368</v>
      </c>
      <c r="L420" s="242">
        <f t="shared" si="443"/>
        <v>1.512502299754244E-11</v>
      </c>
      <c r="M420" s="242">
        <f t="shared" si="430"/>
        <v>-6.9781997236812163E-14</v>
      </c>
      <c r="N420" s="242">
        <f t="shared" si="403"/>
        <v>-9.3239787533926578E-14</v>
      </c>
      <c r="O420" s="242">
        <f t="shared" si="404"/>
        <v>2.3457790297114418E-14</v>
      </c>
      <c r="P420" s="243">
        <f t="shared" si="444"/>
        <v>46694.445430845924</v>
      </c>
      <c r="Q420" s="244"/>
      <c r="R420" s="240">
        <f>VLOOKUP(T420,[2]תחזיות!$B$4:$H$1000,7)</f>
        <v>2.2099622600000365E-2</v>
      </c>
      <c r="S420" s="134">
        <f t="shared" si="405"/>
        <v>1.8416352166666971E-3</v>
      </c>
      <c r="T420" s="237">
        <v>368</v>
      </c>
      <c r="U420" s="242">
        <f t="shared" si="445"/>
        <v>0</v>
      </c>
      <c r="V420" s="242">
        <f t="shared" si="431"/>
        <v>0</v>
      </c>
      <c r="W420" s="242">
        <f t="shared" si="406"/>
        <v>0</v>
      </c>
      <c r="X420" s="242">
        <f t="shared" si="432"/>
        <v>0</v>
      </c>
      <c r="Y420" s="243">
        <f t="shared" si="446"/>
        <v>49536.076503111522</v>
      </c>
      <c r="Z420" s="245"/>
      <c r="AA420" s="240">
        <f>VLOOKUP(AC420,[2]תחזיות!$B$4:$H$1000,6)</f>
        <v>1.1817980000000195E-2</v>
      </c>
      <c r="AB420" s="134">
        <f t="shared" si="407"/>
        <v>9.8483166666668283E-4</v>
      </c>
      <c r="AC420" s="237">
        <v>368</v>
      </c>
      <c r="AD420" s="242">
        <f t="shared" si="447"/>
        <v>0</v>
      </c>
      <c r="AE420" s="242">
        <f t="shared" si="433"/>
        <v>0</v>
      </c>
      <c r="AF420" s="242">
        <f t="shared" si="408"/>
        <v>0</v>
      </c>
      <c r="AG420" s="242">
        <f t="shared" si="434"/>
        <v>0</v>
      </c>
      <c r="AH420" s="243">
        <f t="shared" si="448"/>
        <v>46342.141217469514</v>
      </c>
      <c r="AI420" s="245"/>
      <c r="AJ420" s="241">
        <f t="shared" si="491"/>
        <v>5.2720000000000003E-2</v>
      </c>
      <c r="AK420" s="241">
        <f t="shared" si="449"/>
        <v>4.3933333333333333E-3</v>
      </c>
      <c r="AL420" s="240">
        <f>VLOOKUP(AN420,[2]תחזיות!$B$4:$H$1000,5)</f>
        <v>1.2999778000000215E-2</v>
      </c>
      <c r="AM420" s="134">
        <f t="shared" si="435"/>
        <v>1.0833148333333513E-3</v>
      </c>
      <c r="AN420" s="237">
        <v>368</v>
      </c>
      <c r="AO420" s="242">
        <f t="shared" si="450"/>
        <v>0</v>
      </c>
      <c r="AP420" s="242">
        <f t="shared" si="480"/>
        <v>0</v>
      </c>
      <c r="AQ420" s="242">
        <f t="shared" si="409"/>
        <v>0</v>
      </c>
      <c r="AR420" s="242">
        <f t="shared" si="451"/>
        <v>0</v>
      </c>
      <c r="AS420" s="243">
        <f t="shared" si="452"/>
        <v>0</v>
      </c>
      <c r="AT420" s="244"/>
      <c r="AU420" s="241">
        <f t="shared" si="492"/>
        <v>5.7620000000000005E-2</v>
      </c>
      <c r="AV420" s="241">
        <f t="shared" si="453"/>
        <v>4.8016666666666668E-3</v>
      </c>
      <c r="AW420" s="240">
        <f>VLOOKUP(AY420,[2]תחזיות!$B$4:$H$1000,7)</f>
        <v>2.2099622600000365E-2</v>
      </c>
      <c r="AX420" s="134">
        <f t="shared" si="410"/>
        <v>1.8416352166666971E-3</v>
      </c>
      <c r="AY420" s="237">
        <v>368</v>
      </c>
      <c r="AZ420" s="242">
        <f t="shared" si="454"/>
        <v>0</v>
      </c>
      <c r="BA420" s="242">
        <f t="shared" si="481"/>
        <v>0</v>
      </c>
      <c r="BB420" s="242">
        <f t="shared" si="411"/>
        <v>0</v>
      </c>
      <c r="BC420" s="242">
        <f t="shared" si="455"/>
        <v>0</v>
      </c>
      <c r="BD420" s="243">
        <f t="shared" si="456"/>
        <v>0</v>
      </c>
      <c r="BE420" s="245"/>
      <c r="BF420" s="245"/>
      <c r="BG420" s="245"/>
      <c r="BH420" s="240">
        <f>VLOOKUP(BJ420,[2]תחזיות!$B$4:$H$1000,6)</f>
        <v>1.1817980000000195E-2</v>
      </c>
      <c r="BI420" s="134">
        <f t="shared" si="412"/>
        <v>9.8483166666668283E-4</v>
      </c>
      <c r="BJ420" s="237">
        <v>368</v>
      </c>
      <c r="BK420" s="242">
        <f t="shared" si="457"/>
        <v>0</v>
      </c>
      <c r="BL420" s="242">
        <f t="shared" si="482"/>
        <v>0</v>
      </c>
      <c r="BM420" s="242">
        <f t="shared" si="413"/>
        <v>0</v>
      </c>
      <c r="BN420" s="242">
        <f t="shared" si="436"/>
        <v>0</v>
      </c>
      <c r="BO420" s="243">
        <f t="shared" si="458"/>
        <v>0</v>
      </c>
      <c r="BP420" s="245"/>
      <c r="BQ420" s="246">
        <f>VLOOKUP(BT420,[2]תחזיות!$B$4:$E$1000,2)</f>
        <v>4.5367780000000128E-2</v>
      </c>
      <c r="BR420" s="134">
        <f t="shared" si="414"/>
        <v>3.3639816666666774E-3</v>
      </c>
      <c r="BS420" s="3">
        <f t="shared" si="459"/>
        <v>11167</v>
      </c>
      <c r="BT420" s="237">
        <v>368</v>
      </c>
      <c r="BU420" s="238">
        <f t="shared" si="460"/>
        <v>0</v>
      </c>
      <c r="BV420" s="238">
        <f t="shared" si="461"/>
        <v>0</v>
      </c>
      <c r="BW420" s="238">
        <f t="shared" si="415"/>
        <v>0</v>
      </c>
      <c r="BX420" s="238">
        <f t="shared" si="416"/>
        <v>0</v>
      </c>
      <c r="BY420" s="239">
        <f t="shared" si="462"/>
        <v>270766.58881793288</v>
      </c>
      <c r="CA420" s="246">
        <f>VLOOKUP(CD420,[2]תחזיות!$B$4:$E$1000,4)</f>
        <v>5.9885469600000171E-2</v>
      </c>
      <c r="CB420" s="134">
        <f t="shared" si="417"/>
        <v>4.5737891333333478E-3</v>
      </c>
      <c r="CC420" s="3">
        <f t="shared" si="463"/>
        <v>11167</v>
      </c>
      <c r="CD420" s="237">
        <v>368</v>
      </c>
      <c r="CE420" s="238">
        <f t="shared" si="464"/>
        <v>0</v>
      </c>
      <c r="CF420" s="238">
        <f t="shared" si="465"/>
        <v>0</v>
      </c>
      <c r="CG420" s="238">
        <f t="shared" si="418"/>
        <v>0</v>
      </c>
      <c r="CH420" s="238">
        <f t="shared" si="419"/>
        <v>0</v>
      </c>
      <c r="CI420" s="239">
        <f t="shared" si="466"/>
        <v>290809.78716721246</v>
      </c>
      <c r="CJ420" s="1"/>
      <c r="CK420" s="246">
        <f>VLOOKUP(CN420,[2]תחזיות!$B$4:$E$1000,3)</f>
        <v>3.9450243478260982E-2</v>
      </c>
      <c r="CL420" s="134">
        <f t="shared" si="420"/>
        <v>2.8708536231884154E-3</v>
      </c>
      <c r="CM420" s="3">
        <f t="shared" si="467"/>
        <v>11167</v>
      </c>
      <c r="CN420" s="237">
        <v>368</v>
      </c>
      <c r="CO420" s="238">
        <f t="shared" si="468"/>
        <v>0</v>
      </c>
      <c r="CP420" s="238">
        <f t="shared" si="483"/>
        <v>0</v>
      </c>
      <c r="CQ420" s="238">
        <f t="shared" si="421"/>
        <v>0</v>
      </c>
      <c r="CR420" s="238">
        <f t="shared" si="422"/>
        <v>0</v>
      </c>
      <c r="CS420" s="239">
        <f t="shared" si="469"/>
        <v>263979.45736549201</v>
      </c>
      <c r="CT420" s="1"/>
      <c r="CU420" s="237">
        <v>368</v>
      </c>
      <c r="CV420" s="238">
        <f t="shared" si="423"/>
        <v>-2.9311743066725196E-10</v>
      </c>
      <c r="CW420" s="238">
        <f t="shared" si="423"/>
        <v>-6.9781997236812163E-14</v>
      </c>
      <c r="CX420" s="238">
        <f t="shared" si="423"/>
        <v>6.174303139710143E-13</v>
      </c>
      <c r="CY420" s="238">
        <f t="shared" si="423"/>
        <v>-6.8721231120782653E-13</v>
      </c>
      <c r="CZ420" s="238">
        <f t="shared" si="423"/>
        <v>921348.46831176477</v>
      </c>
      <c r="DB420" s="237">
        <v>368</v>
      </c>
      <c r="DC420" s="238">
        <f t="shared" si="424"/>
        <v>-3.0824245366479441E-10</v>
      </c>
      <c r="DD420" s="238">
        <f t="shared" si="424"/>
        <v>0</v>
      </c>
      <c r="DE420" s="238">
        <f t="shared" si="424"/>
        <v>7.1067010150494092E-13</v>
      </c>
      <c r="DF420" s="238">
        <f t="shared" si="424"/>
        <v>-7.1067010150494092E-13</v>
      </c>
      <c r="DG420" s="238">
        <f t="shared" si="424"/>
        <v>944233.29773330991</v>
      </c>
      <c r="DH420" s="247"/>
      <c r="DI420" s="237">
        <v>368</v>
      </c>
      <c r="DJ420" s="238">
        <f t="shared" si="425"/>
        <v>-3.0824245366479441E-10</v>
      </c>
      <c r="DK420" s="238">
        <f t="shared" si="425"/>
        <v>0</v>
      </c>
      <c r="DL420" s="238">
        <f t="shared" si="425"/>
        <v>7.1067010150494092E-13</v>
      </c>
      <c r="DM420" s="238">
        <f t="shared" si="425"/>
        <v>-7.1067010150494092E-13</v>
      </c>
      <c r="DN420" s="238">
        <f t="shared" si="425"/>
        <v>914209.03264594742</v>
      </c>
      <c r="DP420" s="3">
        <f t="shared" si="470"/>
        <v>11167</v>
      </c>
      <c r="DQ420" s="237">
        <v>368</v>
      </c>
      <c r="DR420" s="238">
        <f t="shared" si="471"/>
        <v>0</v>
      </c>
      <c r="DS420" s="238">
        <f t="shared" si="472"/>
        <v>0</v>
      </c>
      <c r="DT420" s="238">
        <f t="shared" si="426"/>
        <v>0</v>
      </c>
      <c r="DU420" s="238">
        <f t="shared" si="473"/>
        <v>0</v>
      </c>
      <c r="DV420" s="239">
        <f t="shared" si="484"/>
        <v>0</v>
      </c>
      <c r="DX420" s="241">
        <f t="shared" si="493"/>
        <v>6.0299999999999999E-2</v>
      </c>
      <c r="DY420" s="241">
        <f t="shared" si="474"/>
        <v>5.025E-3</v>
      </c>
      <c r="DZ420" s="237">
        <v>368</v>
      </c>
      <c r="EA420" s="242">
        <f t="shared" si="485"/>
        <v>0</v>
      </c>
      <c r="EB420" s="242">
        <f t="shared" si="486"/>
        <v>0</v>
      </c>
      <c r="EC420" s="242">
        <f t="shared" si="427"/>
        <v>0</v>
      </c>
      <c r="ED420" s="242">
        <f t="shared" si="437"/>
        <v>0</v>
      </c>
      <c r="EE420" s="243">
        <f t="shared" si="475"/>
        <v>0</v>
      </c>
      <c r="EF420" s="248"/>
      <c r="EG420" s="241">
        <f t="shared" si="494"/>
        <v>6.4599999999999991E-2</v>
      </c>
      <c r="EH420" s="241">
        <f t="shared" si="476"/>
        <v>5.3833333333333329E-3</v>
      </c>
      <c r="EI420" s="237">
        <v>368</v>
      </c>
      <c r="EJ420" s="242">
        <f t="shared" si="487"/>
        <v>0</v>
      </c>
      <c r="EK420" s="242">
        <f t="shared" si="488"/>
        <v>0</v>
      </c>
      <c r="EL420" s="242">
        <f t="shared" si="428"/>
        <v>0</v>
      </c>
      <c r="EM420" s="242">
        <f t="shared" si="438"/>
        <v>0</v>
      </c>
      <c r="EN420" s="243">
        <f t="shared" si="477"/>
        <v>0</v>
      </c>
      <c r="EO420" s="248"/>
      <c r="EP420" s="241">
        <f t="shared" si="495"/>
        <v>3.4599999999999999E-2</v>
      </c>
      <c r="EQ420" s="241">
        <f t="shared" si="478"/>
        <v>2.8833333333333332E-3</v>
      </c>
      <c r="ER420" s="237">
        <v>368</v>
      </c>
      <c r="ES420" s="242">
        <f t="shared" si="489"/>
        <v>0</v>
      </c>
      <c r="ET420" s="242">
        <f t="shared" si="490"/>
        <v>0</v>
      </c>
      <c r="EU420" s="242">
        <f t="shared" si="429"/>
        <v>0</v>
      </c>
      <c r="EV420" s="242">
        <f t="shared" si="439"/>
        <v>0</v>
      </c>
      <c r="EW420" s="243">
        <f t="shared" si="479"/>
        <v>0</v>
      </c>
    </row>
    <row r="421" spans="1:153" ht="14.25" customHeight="1" thickBot="1" x14ac:dyDescent="0.25">
      <c r="A421" s="3">
        <f t="shared" si="440"/>
        <v>11198</v>
      </c>
      <c r="B421" s="237">
        <v>369</v>
      </c>
      <c r="C421" s="238">
        <f t="shared" si="441"/>
        <v>-3.0895312376629937E-10</v>
      </c>
      <c r="D421" s="238">
        <f t="shared" si="399"/>
        <v>0</v>
      </c>
      <c r="E421" s="238">
        <f t="shared" si="400"/>
        <v>7.1230859090563285E-13</v>
      </c>
      <c r="F421" s="238">
        <f t="shared" si="401"/>
        <v>-7.1230859090563285E-13</v>
      </c>
      <c r="G421" s="239">
        <f t="shared" si="442"/>
        <v>603887.43406298594</v>
      </c>
      <c r="I421" s="240">
        <f>VLOOKUP(K421,[2]תחזיות!$B$4:$H$1000,5)</f>
        <v>1.2999796500000216E-2</v>
      </c>
      <c r="J421" s="134">
        <f t="shared" si="402"/>
        <v>1.083316375000018E-3</v>
      </c>
      <c r="K421" s="237">
        <v>369</v>
      </c>
      <c r="L421" s="242">
        <f t="shared" si="443"/>
        <v>1.523474897835049E-11</v>
      </c>
      <c r="M421" s="242">
        <f t="shared" si="430"/>
        <v>-6.9857593217098979E-14</v>
      </c>
      <c r="N421" s="242">
        <f t="shared" si="403"/>
        <v>-9.3485560382596257E-14</v>
      </c>
      <c r="O421" s="242">
        <f t="shared" si="404"/>
        <v>2.3627967165497274E-14</v>
      </c>
      <c r="P421" s="243">
        <f t="shared" si="444"/>
        <v>46694.445430845924</v>
      </c>
      <c r="Q421" s="244"/>
      <c r="R421" s="240">
        <f>VLOOKUP(T421,[2]תחזיות!$B$4:$H$1000,7)</f>
        <v>2.2099654050000365E-2</v>
      </c>
      <c r="S421" s="134">
        <f t="shared" si="405"/>
        <v>1.8416378375000304E-3</v>
      </c>
      <c r="T421" s="237">
        <v>369</v>
      </c>
      <c r="U421" s="242">
        <f t="shared" si="445"/>
        <v>0</v>
      </c>
      <c r="V421" s="242">
        <f t="shared" si="431"/>
        <v>0</v>
      </c>
      <c r="W421" s="242">
        <f t="shared" si="406"/>
        <v>0</v>
      </c>
      <c r="X421" s="242">
        <f t="shared" si="432"/>
        <v>0</v>
      </c>
      <c r="Y421" s="243">
        <f t="shared" si="446"/>
        <v>49536.076503111522</v>
      </c>
      <c r="Z421" s="245"/>
      <c r="AA421" s="240">
        <f>VLOOKUP(AC421,[2]תחזיות!$B$4:$H$1000,6)</f>
        <v>1.1817996818182014E-2</v>
      </c>
      <c r="AB421" s="134">
        <f t="shared" si="407"/>
        <v>9.8483306818183459E-4</v>
      </c>
      <c r="AC421" s="237">
        <v>369</v>
      </c>
      <c r="AD421" s="242">
        <f t="shared" si="447"/>
        <v>0</v>
      </c>
      <c r="AE421" s="242">
        <f t="shared" si="433"/>
        <v>0</v>
      </c>
      <c r="AF421" s="242">
        <f t="shared" si="408"/>
        <v>0</v>
      </c>
      <c r="AG421" s="242">
        <f t="shared" si="434"/>
        <v>0</v>
      </c>
      <c r="AH421" s="243">
        <f t="shared" si="448"/>
        <v>46342.141217469514</v>
      </c>
      <c r="AI421" s="245"/>
      <c r="AJ421" s="241">
        <f t="shared" si="491"/>
        <v>5.2720000000000003E-2</v>
      </c>
      <c r="AK421" s="241">
        <f t="shared" si="449"/>
        <v>4.3933333333333333E-3</v>
      </c>
      <c r="AL421" s="240">
        <f>VLOOKUP(AN421,[2]תחזיות!$B$4:$H$1000,5)</f>
        <v>1.2999796500000216E-2</v>
      </c>
      <c r="AM421" s="134">
        <f t="shared" si="435"/>
        <v>1.083316375000018E-3</v>
      </c>
      <c r="AN421" s="237">
        <v>369</v>
      </c>
      <c r="AO421" s="242">
        <f t="shared" si="450"/>
        <v>0</v>
      </c>
      <c r="AP421" s="242">
        <f t="shared" si="480"/>
        <v>0</v>
      </c>
      <c r="AQ421" s="242">
        <f t="shared" si="409"/>
        <v>0</v>
      </c>
      <c r="AR421" s="242">
        <f t="shared" si="451"/>
        <v>0</v>
      </c>
      <c r="AS421" s="243">
        <f t="shared" si="452"/>
        <v>0</v>
      </c>
      <c r="AT421" s="244"/>
      <c r="AU421" s="241">
        <f t="shared" si="492"/>
        <v>5.7620000000000005E-2</v>
      </c>
      <c r="AV421" s="241">
        <f t="shared" si="453"/>
        <v>4.8016666666666668E-3</v>
      </c>
      <c r="AW421" s="240">
        <f>VLOOKUP(AY421,[2]תחזיות!$B$4:$H$1000,7)</f>
        <v>2.2099654050000365E-2</v>
      </c>
      <c r="AX421" s="134">
        <f t="shared" si="410"/>
        <v>1.8416378375000304E-3</v>
      </c>
      <c r="AY421" s="237">
        <v>369</v>
      </c>
      <c r="AZ421" s="242">
        <f t="shared" si="454"/>
        <v>0</v>
      </c>
      <c r="BA421" s="242">
        <f t="shared" si="481"/>
        <v>0</v>
      </c>
      <c r="BB421" s="242">
        <f t="shared" si="411"/>
        <v>0</v>
      </c>
      <c r="BC421" s="242">
        <f t="shared" si="455"/>
        <v>0</v>
      </c>
      <c r="BD421" s="243">
        <f t="shared" si="456"/>
        <v>0</v>
      </c>
      <c r="BE421" s="245"/>
      <c r="BF421" s="245"/>
      <c r="BG421" s="245"/>
      <c r="BH421" s="240">
        <f>VLOOKUP(BJ421,[2]תחזיות!$B$4:$H$1000,6)</f>
        <v>1.1817996818182014E-2</v>
      </c>
      <c r="BI421" s="134">
        <f t="shared" si="412"/>
        <v>9.8483306818183459E-4</v>
      </c>
      <c r="BJ421" s="237">
        <v>369</v>
      </c>
      <c r="BK421" s="242">
        <f t="shared" si="457"/>
        <v>0</v>
      </c>
      <c r="BL421" s="242">
        <f t="shared" si="482"/>
        <v>0</v>
      </c>
      <c r="BM421" s="242">
        <f t="shared" si="413"/>
        <v>0</v>
      </c>
      <c r="BN421" s="242">
        <f t="shared" si="436"/>
        <v>0</v>
      </c>
      <c r="BO421" s="243">
        <f t="shared" si="458"/>
        <v>0</v>
      </c>
      <c r="BP421" s="245"/>
      <c r="BQ421" s="246">
        <f>VLOOKUP(BT421,[2]תחזיות!$B$4:$E$1000,2)</f>
        <v>4.539608000000013E-2</v>
      </c>
      <c r="BR421" s="134">
        <f t="shared" si="414"/>
        <v>3.3663400000000111E-3</v>
      </c>
      <c r="BS421" s="3">
        <f t="shared" si="459"/>
        <v>11198</v>
      </c>
      <c r="BT421" s="237">
        <v>369</v>
      </c>
      <c r="BU421" s="238">
        <f t="shared" si="460"/>
        <v>0</v>
      </c>
      <c r="BV421" s="238">
        <f t="shared" si="461"/>
        <v>0</v>
      </c>
      <c r="BW421" s="238">
        <f t="shared" si="415"/>
        <v>0</v>
      </c>
      <c r="BX421" s="238">
        <f t="shared" si="416"/>
        <v>0</v>
      </c>
      <c r="BY421" s="239">
        <f t="shared" si="462"/>
        <v>270766.58881793288</v>
      </c>
      <c r="CA421" s="246">
        <f>VLOOKUP(CD421,[2]תחזיות!$B$4:$E$1000,4)</f>
        <v>5.9922825600000174E-2</v>
      </c>
      <c r="CB421" s="134">
        <f t="shared" si="417"/>
        <v>4.5769021333333477E-3</v>
      </c>
      <c r="CC421" s="3">
        <f t="shared" si="463"/>
        <v>11198</v>
      </c>
      <c r="CD421" s="237">
        <v>369</v>
      </c>
      <c r="CE421" s="238">
        <f t="shared" si="464"/>
        <v>0</v>
      </c>
      <c r="CF421" s="238">
        <f t="shared" si="465"/>
        <v>0</v>
      </c>
      <c r="CG421" s="238">
        <f t="shared" si="418"/>
        <v>0</v>
      </c>
      <c r="CH421" s="238">
        <f t="shared" si="419"/>
        <v>0</v>
      </c>
      <c r="CI421" s="239">
        <f t="shared" si="466"/>
        <v>290809.78716721246</v>
      </c>
      <c r="CJ421" s="1"/>
      <c r="CK421" s="246">
        <f>VLOOKUP(CN421,[2]תחזיות!$B$4:$E$1000,3)</f>
        <v>3.9474852173913159E-2</v>
      </c>
      <c r="CL421" s="134">
        <f t="shared" si="420"/>
        <v>2.8729043478260968E-3</v>
      </c>
      <c r="CM421" s="3">
        <f t="shared" si="467"/>
        <v>11198</v>
      </c>
      <c r="CN421" s="237">
        <v>369</v>
      </c>
      <c r="CO421" s="238">
        <f t="shared" si="468"/>
        <v>0</v>
      </c>
      <c r="CP421" s="238">
        <f t="shared" si="483"/>
        <v>0</v>
      </c>
      <c r="CQ421" s="238">
        <f t="shared" si="421"/>
        <v>0</v>
      </c>
      <c r="CR421" s="238">
        <f t="shared" si="422"/>
        <v>0</v>
      </c>
      <c r="CS421" s="239">
        <f t="shared" si="469"/>
        <v>263979.45736549201</v>
      </c>
      <c r="CT421" s="1"/>
      <c r="CU421" s="237">
        <v>369</v>
      </c>
      <c r="CV421" s="238">
        <f t="shared" si="423"/>
        <v>-2.9371837478794888E-10</v>
      </c>
      <c r="CW421" s="238">
        <f t="shared" si="423"/>
        <v>-6.9857593217098979E-14</v>
      </c>
      <c r="CX421" s="238">
        <f t="shared" si="423"/>
        <v>6.188230305230366E-13</v>
      </c>
      <c r="CY421" s="238">
        <f t="shared" si="423"/>
        <v>-6.8868062374013557E-13</v>
      </c>
      <c r="CZ421" s="238">
        <f t="shared" si="423"/>
        <v>921348.46831176477</v>
      </c>
      <c r="DB421" s="237">
        <v>369</v>
      </c>
      <c r="DC421" s="238">
        <f t="shared" si="424"/>
        <v>-3.0895312376629937E-10</v>
      </c>
      <c r="DD421" s="238">
        <f t="shared" si="424"/>
        <v>0</v>
      </c>
      <c r="DE421" s="238">
        <f t="shared" si="424"/>
        <v>7.1230859090563285E-13</v>
      </c>
      <c r="DF421" s="238">
        <f t="shared" si="424"/>
        <v>-7.1230859090563285E-13</v>
      </c>
      <c r="DG421" s="238">
        <f t="shared" si="424"/>
        <v>944233.29773330991</v>
      </c>
      <c r="DH421" s="247"/>
      <c r="DI421" s="237">
        <v>369</v>
      </c>
      <c r="DJ421" s="238">
        <f t="shared" si="425"/>
        <v>-3.0895312376629937E-10</v>
      </c>
      <c r="DK421" s="238">
        <f t="shared" si="425"/>
        <v>0</v>
      </c>
      <c r="DL421" s="238">
        <f t="shared" si="425"/>
        <v>7.1230859090563285E-13</v>
      </c>
      <c r="DM421" s="238">
        <f t="shared" si="425"/>
        <v>-7.1230859090563285E-13</v>
      </c>
      <c r="DN421" s="238">
        <f t="shared" si="425"/>
        <v>914209.03264594742</v>
      </c>
      <c r="DP421" s="3">
        <f t="shared" si="470"/>
        <v>11198</v>
      </c>
      <c r="DQ421" s="237">
        <v>369</v>
      </c>
      <c r="DR421" s="238">
        <f t="shared" si="471"/>
        <v>0</v>
      </c>
      <c r="DS421" s="238">
        <f t="shared" si="472"/>
        <v>0</v>
      </c>
      <c r="DT421" s="238">
        <f t="shared" si="426"/>
        <v>0</v>
      </c>
      <c r="DU421" s="238">
        <f t="shared" si="473"/>
        <v>0</v>
      </c>
      <c r="DV421" s="239">
        <f t="shared" si="484"/>
        <v>0</v>
      </c>
      <c r="DX421" s="241">
        <f t="shared" si="493"/>
        <v>6.0299999999999999E-2</v>
      </c>
      <c r="DY421" s="241">
        <f t="shared" si="474"/>
        <v>5.025E-3</v>
      </c>
      <c r="DZ421" s="237">
        <v>369</v>
      </c>
      <c r="EA421" s="242">
        <f t="shared" si="485"/>
        <v>0</v>
      </c>
      <c r="EB421" s="242">
        <f t="shared" si="486"/>
        <v>0</v>
      </c>
      <c r="EC421" s="242">
        <f t="shared" si="427"/>
        <v>0</v>
      </c>
      <c r="ED421" s="242">
        <f t="shared" si="437"/>
        <v>0</v>
      </c>
      <c r="EE421" s="243">
        <f t="shared" si="475"/>
        <v>0</v>
      </c>
      <c r="EF421" s="248"/>
      <c r="EG421" s="241">
        <f t="shared" si="494"/>
        <v>6.4599999999999991E-2</v>
      </c>
      <c r="EH421" s="241">
        <f t="shared" si="476"/>
        <v>5.3833333333333329E-3</v>
      </c>
      <c r="EI421" s="237">
        <v>369</v>
      </c>
      <c r="EJ421" s="242">
        <f t="shared" si="487"/>
        <v>0</v>
      </c>
      <c r="EK421" s="242">
        <f t="shared" si="488"/>
        <v>0</v>
      </c>
      <c r="EL421" s="242">
        <f t="shared" si="428"/>
        <v>0</v>
      </c>
      <c r="EM421" s="242">
        <f t="shared" si="438"/>
        <v>0</v>
      </c>
      <c r="EN421" s="243">
        <f t="shared" si="477"/>
        <v>0</v>
      </c>
      <c r="EO421" s="248"/>
      <c r="EP421" s="241">
        <f t="shared" si="495"/>
        <v>3.4599999999999999E-2</v>
      </c>
      <c r="EQ421" s="241">
        <f t="shared" si="478"/>
        <v>2.8833333333333332E-3</v>
      </c>
      <c r="ER421" s="237">
        <v>369</v>
      </c>
      <c r="ES421" s="242">
        <f t="shared" si="489"/>
        <v>0</v>
      </c>
      <c r="ET421" s="242">
        <f t="shared" si="490"/>
        <v>0</v>
      </c>
      <c r="EU421" s="242">
        <f t="shared" si="429"/>
        <v>0</v>
      </c>
      <c r="EV421" s="242">
        <f t="shared" si="439"/>
        <v>0</v>
      </c>
      <c r="EW421" s="243">
        <f t="shared" si="479"/>
        <v>0</v>
      </c>
    </row>
    <row r="422" spans="1:153" ht="14.25" customHeight="1" thickBot="1" x14ac:dyDescent="0.25">
      <c r="A422" s="3">
        <f t="shared" si="440"/>
        <v>11229</v>
      </c>
      <c r="B422" s="237">
        <v>370</v>
      </c>
      <c r="C422" s="238">
        <f t="shared" si="441"/>
        <v>-3.09665432357205E-10</v>
      </c>
      <c r="D422" s="238">
        <f t="shared" si="399"/>
        <v>0</v>
      </c>
      <c r="E422" s="238">
        <f t="shared" si="400"/>
        <v>7.1395085793466529E-13</v>
      </c>
      <c r="F422" s="238">
        <f t="shared" si="401"/>
        <v>-7.1395085793466529E-13</v>
      </c>
      <c r="G422" s="239">
        <f t="shared" si="442"/>
        <v>603887.43406298594</v>
      </c>
      <c r="I422" s="240">
        <f>VLOOKUP(K422,[2]תחזיות!$B$4:$H$1000,5)</f>
        <v>1.2999815000000216E-2</v>
      </c>
      <c r="J422" s="134">
        <f t="shared" si="402"/>
        <v>1.0833179166666847E-3</v>
      </c>
      <c r="K422" s="237">
        <v>370</v>
      </c>
      <c r="L422" s="242">
        <f t="shared" si="443"/>
        <v>1.5344839889839764E-11</v>
      </c>
      <c r="M422" s="242">
        <f t="shared" si="430"/>
        <v>-6.9933271199446285E-14</v>
      </c>
      <c r="N422" s="242">
        <f t="shared" si="403"/>
        <v>-9.3731981213781089E-14</v>
      </c>
      <c r="O422" s="242">
        <f t="shared" si="404"/>
        <v>2.3798710014334804E-14</v>
      </c>
      <c r="P422" s="243">
        <f t="shared" si="444"/>
        <v>46694.445430845924</v>
      </c>
      <c r="Q422" s="244"/>
      <c r="R422" s="240">
        <f>VLOOKUP(T422,[2]תחזיות!$B$4:$H$1000,7)</f>
        <v>2.2099685500000368E-2</v>
      </c>
      <c r="S422" s="134">
        <f t="shared" si="405"/>
        <v>1.841640458333364E-3</v>
      </c>
      <c r="T422" s="237">
        <v>370</v>
      </c>
      <c r="U422" s="242">
        <f t="shared" si="445"/>
        <v>0</v>
      </c>
      <c r="V422" s="242">
        <f t="shared" si="431"/>
        <v>0</v>
      </c>
      <c r="W422" s="242">
        <f t="shared" si="406"/>
        <v>0</v>
      </c>
      <c r="X422" s="242">
        <f t="shared" si="432"/>
        <v>0</v>
      </c>
      <c r="Y422" s="243">
        <f t="shared" si="446"/>
        <v>49536.076503111522</v>
      </c>
      <c r="Z422" s="245"/>
      <c r="AA422" s="240">
        <f>VLOOKUP(AC422,[2]תחזיות!$B$4:$H$1000,6)</f>
        <v>1.1818013636363832E-2</v>
      </c>
      <c r="AB422" s="134">
        <f t="shared" si="407"/>
        <v>9.8483446969698592E-4</v>
      </c>
      <c r="AC422" s="237">
        <v>370</v>
      </c>
      <c r="AD422" s="242">
        <f t="shared" si="447"/>
        <v>0</v>
      </c>
      <c r="AE422" s="242">
        <f t="shared" si="433"/>
        <v>0</v>
      </c>
      <c r="AF422" s="242">
        <f t="shared" si="408"/>
        <v>0</v>
      </c>
      <c r="AG422" s="242">
        <f t="shared" si="434"/>
        <v>0</v>
      </c>
      <c r="AH422" s="243">
        <f t="shared" si="448"/>
        <v>46342.141217469514</v>
      </c>
      <c r="AI422" s="245"/>
      <c r="AJ422" s="241">
        <f t="shared" si="491"/>
        <v>5.2720000000000003E-2</v>
      </c>
      <c r="AK422" s="241">
        <f t="shared" si="449"/>
        <v>4.3933333333333333E-3</v>
      </c>
      <c r="AL422" s="240">
        <f>VLOOKUP(AN422,[2]תחזיות!$B$4:$H$1000,5)</f>
        <v>1.2999815000000216E-2</v>
      </c>
      <c r="AM422" s="134">
        <f t="shared" si="435"/>
        <v>1.0833179166666847E-3</v>
      </c>
      <c r="AN422" s="237">
        <v>370</v>
      </c>
      <c r="AO422" s="242">
        <f t="shared" si="450"/>
        <v>0</v>
      </c>
      <c r="AP422" s="242">
        <f t="shared" si="480"/>
        <v>0</v>
      </c>
      <c r="AQ422" s="242">
        <f t="shared" si="409"/>
        <v>0</v>
      </c>
      <c r="AR422" s="242">
        <f t="shared" si="451"/>
        <v>0</v>
      </c>
      <c r="AS422" s="243">
        <f t="shared" si="452"/>
        <v>0</v>
      </c>
      <c r="AT422" s="244"/>
      <c r="AU422" s="241">
        <f t="shared" si="492"/>
        <v>5.7620000000000005E-2</v>
      </c>
      <c r="AV422" s="241">
        <f t="shared" si="453"/>
        <v>4.8016666666666668E-3</v>
      </c>
      <c r="AW422" s="240">
        <f>VLOOKUP(AY422,[2]תחזיות!$B$4:$H$1000,7)</f>
        <v>2.2099685500000368E-2</v>
      </c>
      <c r="AX422" s="134">
        <f t="shared" si="410"/>
        <v>1.841640458333364E-3</v>
      </c>
      <c r="AY422" s="237">
        <v>370</v>
      </c>
      <c r="AZ422" s="242">
        <f t="shared" si="454"/>
        <v>0</v>
      </c>
      <c r="BA422" s="242">
        <f t="shared" si="481"/>
        <v>0</v>
      </c>
      <c r="BB422" s="242">
        <f t="shared" si="411"/>
        <v>0</v>
      </c>
      <c r="BC422" s="242">
        <f t="shared" si="455"/>
        <v>0</v>
      </c>
      <c r="BD422" s="243">
        <f t="shared" si="456"/>
        <v>0</v>
      </c>
      <c r="BE422" s="245"/>
      <c r="BF422" s="245"/>
      <c r="BG422" s="245"/>
      <c r="BH422" s="240">
        <f>VLOOKUP(BJ422,[2]תחזיות!$B$4:$H$1000,6)</f>
        <v>1.1818013636363832E-2</v>
      </c>
      <c r="BI422" s="134">
        <f t="shared" si="412"/>
        <v>9.8483446969698592E-4</v>
      </c>
      <c r="BJ422" s="237">
        <v>370</v>
      </c>
      <c r="BK422" s="242">
        <f t="shared" si="457"/>
        <v>0</v>
      </c>
      <c r="BL422" s="242">
        <f t="shared" si="482"/>
        <v>0</v>
      </c>
      <c r="BM422" s="242">
        <f t="shared" si="413"/>
        <v>0</v>
      </c>
      <c r="BN422" s="242">
        <f t="shared" si="436"/>
        <v>0</v>
      </c>
      <c r="BO422" s="243">
        <f t="shared" si="458"/>
        <v>0</v>
      </c>
      <c r="BP422" s="245"/>
      <c r="BQ422" s="246">
        <f>VLOOKUP(BT422,[2]תחזיות!$B$4:$E$1000,2)</f>
        <v>4.5424380000000132E-2</v>
      </c>
      <c r="BR422" s="134">
        <f t="shared" si="414"/>
        <v>3.3686983333333447E-3</v>
      </c>
      <c r="BS422" s="3">
        <f t="shared" si="459"/>
        <v>11229</v>
      </c>
      <c r="BT422" s="237">
        <v>370</v>
      </c>
      <c r="BU422" s="238">
        <f t="shared" si="460"/>
        <v>0</v>
      </c>
      <c r="BV422" s="238">
        <f t="shared" si="461"/>
        <v>0</v>
      </c>
      <c r="BW422" s="238">
        <f t="shared" si="415"/>
        <v>0</v>
      </c>
      <c r="BX422" s="238">
        <f t="shared" si="416"/>
        <v>0</v>
      </c>
      <c r="BY422" s="239">
        <f t="shared" si="462"/>
        <v>270766.58881793288</v>
      </c>
      <c r="CA422" s="246">
        <f>VLOOKUP(CD422,[2]תחזיות!$B$4:$E$1000,4)</f>
        <v>5.9960181600000176E-2</v>
      </c>
      <c r="CB422" s="134">
        <f t="shared" si="417"/>
        <v>4.5800151333333485E-3</v>
      </c>
      <c r="CC422" s="3">
        <f t="shared" si="463"/>
        <v>11229</v>
      </c>
      <c r="CD422" s="237">
        <v>370</v>
      </c>
      <c r="CE422" s="238">
        <f t="shared" si="464"/>
        <v>0</v>
      </c>
      <c r="CF422" s="238">
        <f t="shared" si="465"/>
        <v>0</v>
      </c>
      <c r="CG422" s="238">
        <f t="shared" si="418"/>
        <v>0</v>
      </c>
      <c r="CH422" s="238">
        <f t="shared" si="419"/>
        <v>0</v>
      </c>
      <c r="CI422" s="239">
        <f t="shared" si="466"/>
        <v>290809.78716721246</v>
      </c>
      <c r="CJ422" s="1"/>
      <c r="CK422" s="246">
        <f>VLOOKUP(CN422,[2]תחזיות!$B$4:$E$1000,3)</f>
        <v>3.9499460869565337E-2</v>
      </c>
      <c r="CL422" s="134">
        <f t="shared" si="420"/>
        <v>2.8749550724637783E-3</v>
      </c>
      <c r="CM422" s="3">
        <f t="shared" si="467"/>
        <v>11229</v>
      </c>
      <c r="CN422" s="237">
        <v>370</v>
      </c>
      <c r="CO422" s="238">
        <f t="shared" si="468"/>
        <v>0</v>
      </c>
      <c r="CP422" s="238">
        <f t="shared" si="483"/>
        <v>0</v>
      </c>
      <c r="CQ422" s="238">
        <f t="shared" si="421"/>
        <v>0</v>
      </c>
      <c r="CR422" s="238">
        <f t="shared" si="422"/>
        <v>0</v>
      </c>
      <c r="CS422" s="239">
        <f t="shared" si="469"/>
        <v>263979.45736549201</v>
      </c>
      <c r="CT422" s="1"/>
      <c r="CU422" s="237">
        <v>370</v>
      </c>
      <c r="CV422" s="238">
        <f t="shared" si="423"/>
        <v>-2.9432059246736522E-10</v>
      </c>
      <c r="CW422" s="238">
        <f t="shared" si="423"/>
        <v>-6.9933271199446285E-14</v>
      </c>
      <c r="CX422" s="238">
        <f t="shared" si="423"/>
        <v>6.2021887672088415E-13</v>
      </c>
      <c r="CY422" s="238">
        <f t="shared" si="423"/>
        <v>-6.9015214792033049E-13</v>
      </c>
      <c r="CZ422" s="238">
        <f t="shared" si="423"/>
        <v>921348.46831176477</v>
      </c>
      <c r="DB422" s="237">
        <v>370</v>
      </c>
      <c r="DC422" s="238">
        <f t="shared" si="424"/>
        <v>-3.09665432357205E-10</v>
      </c>
      <c r="DD422" s="238">
        <f t="shared" si="424"/>
        <v>0</v>
      </c>
      <c r="DE422" s="238">
        <f t="shared" si="424"/>
        <v>7.1395085793466529E-13</v>
      </c>
      <c r="DF422" s="238">
        <f t="shared" si="424"/>
        <v>-7.1395085793466529E-13</v>
      </c>
      <c r="DG422" s="238">
        <f t="shared" si="424"/>
        <v>944233.29773330991</v>
      </c>
      <c r="DH422" s="247"/>
      <c r="DI422" s="237">
        <v>370</v>
      </c>
      <c r="DJ422" s="238">
        <f t="shared" si="425"/>
        <v>-3.09665432357205E-10</v>
      </c>
      <c r="DK422" s="238">
        <f t="shared" si="425"/>
        <v>0</v>
      </c>
      <c r="DL422" s="238">
        <f t="shared" si="425"/>
        <v>7.1395085793466529E-13</v>
      </c>
      <c r="DM422" s="238">
        <f t="shared" si="425"/>
        <v>-7.1395085793466529E-13</v>
      </c>
      <c r="DN422" s="238">
        <f t="shared" si="425"/>
        <v>914209.03264594742</v>
      </c>
      <c r="DP422" s="3">
        <f t="shared" si="470"/>
        <v>11229</v>
      </c>
      <c r="DQ422" s="237">
        <v>370</v>
      </c>
      <c r="DR422" s="238">
        <f t="shared" si="471"/>
        <v>0</v>
      </c>
      <c r="DS422" s="238">
        <f t="shared" si="472"/>
        <v>0</v>
      </c>
      <c r="DT422" s="238">
        <f t="shared" si="426"/>
        <v>0</v>
      </c>
      <c r="DU422" s="238">
        <f t="shared" si="473"/>
        <v>0</v>
      </c>
      <c r="DV422" s="239">
        <f t="shared" si="484"/>
        <v>0</v>
      </c>
      <c r="DX422" s="241">
        <f t="shared" si="493"/>
        <v>6.0299999999999999E-2</v>
      </c>
      <c r="DY422" s="241">
        <f t="shared" si="474"/>
        <v>5.025E-3</v>
      </c>
      <c r="DZ422" s="237">
        <v>370</v>
      </c>
      <c r="EA422" s="242">
        <f t="shared" si="485"/>
        <v>0</v>
      </c>
      <c r="EB422" s="242">
        <f t="shared" si="486"/>
        <v>0</v>
      </c>
      <c r="EC422" s="242">
        <f t="shared" si="427"/>
        <v>0</v>
      </c>
      <c r="ED422" s="242">
        <f t="shared" si="437"/>
        <v>0</v>
      </c>
      <c r="EE422" s="243">
        <f t="shared" si="475"/>
        <v>0</v>
      </c>
      <c r="EF422" s="248"/>
      <c r="EG422" s="241">
        <f t="shared" si="494"/>
        <v>6.4599999999999991E-2</v>
      </c>
      <c r="EH422" s="241">
        <f t="shared" si="476"/>
        <v>5.3833333333333329E-3</v>
      </c>
      <c r="EI422" s="237">
        <v>370</v>
      </c>
      <c r="EJ422" s="242">
        <f t="shared" si="487"/>
        <v>0</v>
      </c>
      <c r="EK422" s="242">
        <f t="shared" si="488"/>
        <v>0</v>
      </c>
      <c r="EL422" s="242">
        <f t="shared" si="428"/>
        <v>0</v>
      </c>
      <c r="EM422" s="242">
        <f t="shared" si="438"/>
        <v>0</v>
      </c>
      <c r="EN422" s="243">
        <f t="shared" si="477"/>
        <v>0</v>
      </c>
      <c r="EO422" s="248"/>
      <c r="EP422" s="241">
        <f t="shared" si="495"/>
        <v>3.4599999999999999E-2</v>
      </c>
      <c r="EQ422" s="241">
        <f t="shared" si="478"/>
        <v>2.8833333333333332E-3</v>
      </c>
      <c r="ER422" s="237">
        <v>370</v>
      </c>
      <c r="ES422" s="242">
        <f t="shared" si="489"/>
        <v>0</v>
      </c>
      <c r="ET422" s="242">
        <f t="shared" si="490"/>
        <v>0</v>
      </c>
      <c r="EU422" s="242">
        <f t="shared" si="429"/>
        <v>0</v>
      </c>
      <c r="EV422" s="242">
        <f t="shared" si="439"/>
        <v>0</v>
      </c>
      <c r="EW422" s="243">
        <f t="shared" si="479"/>
        <v>0</v>
      </c>
    </row>
    <row r="423" spans="1:153" ht="14.25" customHeight="1" thickBot="1" x14ac:dyDescent="0.25">
      <c r="A423" s="3">
        <f t="shared" si="440"/>
        <v>11259</v>
      </c>
      <c r="B423" s="237">
        <v>371</v>
      </c>
      <c r="C423" s="238">
        <f t="shared" si="441"/>
        <v>-3.1037938321513968E-10</v>
      </c>
      <c r="D423" s="238">
        <f t="shared" si="399"/>
        <v>0</v>
      </c>
      <c r="E423" s="238">
        <f t="shared" si="400"/>
        <v>7.1559691130157022E-13</v>
      </c>
      <c r="F423" s="238">
        <f t="shared" si="401"/>
        <v>-7.1559691130157022E-13</v>
      </c>
      <c r="G423" s="239">
        <f t="shared" si="442"/>
        <v>603887.43406298594</v>
      </c>
      <c r="I423" s="240">
        <f>VLOOKUP(K423,[2]תחזיות!$B$4:$H$1000,5)</f>
        <v>1.2999833500000217E-2</v>
      </c>
      <c r="J423" s="134">
        <f t="shared" si="402"/>
        <v>1.0833194583333514E-3</v>
      </c>
      <c r="K423" s="237">
        <v>371</v>
      </c>
      <c r="L423" s="242">
        <f t="shared" si="443"/>
        <v>1.5455296776370335E-11</v>
      </c>
      <c r="M423" s="242">
        <f t="shared" si="430"/>
        <v>-7.0009031272921539E-14</v>
      </c>
      <c r="N423" s="242">
        <f t="shared" si="403"/>
        <v>-9.3979051736273665E-14</v>
      </c>
      <c r="O423" s="242">
        <f t="shared" si="404"/>
        <v>2.3970020463352126E-14</v>
      </c>
      <c r="P423" s="243">
        <f t="shared" si="444"/>
        <v>46694.445430845924</v>
      </c>
      <c r="Q423" s="244"/>
      <c r="R423" s="240">
        <f>VLOOKUP(T423,[2]תחזיות!$B$4:$H$1000,7)</f>
        <v>2.2099716950000368E-2</v>
      </c>
      <c r="S423" s="134">
        <f t="shared" si="405"/>
        <v>1.8416430791666973E-3</v>
      </c>
      <c r="T423" s="237">
        <v>371</v>
      </c>
      <c r="U423" s="242">
        <f t="shared" si="445"/>
        <v>0</v>
      </c>
      <c r="V423" s="242">
        <f t="shared" si="431"/>
        <v>0</v>
      </c>
      <c r="W423" s="242">
        <f t="shared" si="406"/>
        <v>0</v>
      </c>
      <c r="X423" s="242">
        <f t="shared" si="432"/>
        <v>0</v>
      </c>
      <c r="Y423" s="243">
        <f t="shared" si="446"/>
        <v>49536.076503111522</v>
      </c>
      <c r="Z423" s="245"/>
      <c r="AA423" s="240">
        <f>VLOOKUP(AC423,[2]תחזיות!$B$4:$H$1000,6)</f>
        <v>1.1818030454545651E-2</v>
      </c>
      <c r="AB423" s="134">
        <f t="shared" si="407"/>
        <v>9.8483587121213768E-4</v>
      </c>
      <c r="AC423" s="237">
        <v>371</v>
      </c>
      <c r="AD423" s="242">
        <f t="shared" si="447"/>
        <v>0</v>
      </c>
      <c r="AE423" s="242">
        <f t="shared" si="433"/>
        <v>0</v>
      </c>
      <c r="AF423" s="242">
        <f t="shared" si="408"/>
        <v>0</v>
      </c>
      <c r="AG423" s="242">
        <f t="shared" si="434"/>
        <v>0</v>
      </c>
      <c r="AH423" s="243">
        <f t="shared" si="448"/>
        <v>46342.141217469514</v>
      </c>
      <c r="AI423" s="245"/>
      <c r="AJ423" s="241">
        <f t="shared" si="491"/>
        <v>5.2720000000000003E-2</v>
      </c>
      <c r="AK423" s="241">
        <f t="shared" si="449"/>
        <v>4.3933333333333333E-3</v>
      </c>
      <c r="AL423" s="240">
        <f>VLOOKUP(AN423,[2]תחזיות!$B$4:$H$1000,5)</f>
        <v>1.2999833500000217E-2</v>
      </c>
      <c r="AM423" s="134">
        <f t="shared" si="435"/>
        <v>1.0833194583333514E-3</v>
      </c>
      <c r="AN423" s="237">
        <v>371</v>
      </c>
      <c r="AO423" s="242">
        <f t="shared" si="450"/>
        <v>0</v>
      </c>
      <c r="AP423" s="242">
        <f t="shared" si="480"/>
        <v>0</v>
      </c>
      <c r="AQ423" s="242">
        <f t="shared" si="409"/>
        <v>0</v>
      </c>
      <c r="AR423" s="242">
        <f t="shared" si="451"/>
        <v>0</v>
      </c>
      <c r="AS423" s="243">
        <f t="shared" si="452"/>
        <v>0</v>
      </c>
      <c r="AT423" s="244"/>
      <c r="AU423" s="241">
        <f t="shared" si="492"/>
        <v>5.7620000000000005E-2</v>
      </c>
      <c r="AV423" s="241">
        <f t="shared" si="453"/>
        <v>4.8016666666666668E-3</v>
      </c>
      <c r="AW423" s="240">
        <f>VLOOKUP(AY423,[2]תחזיות!$B$4:$H$1000,7)</f>
        <v>2.2099716950000368E-2</v>
      </c>
      <c r="AX423" s="134">
        <f t="shared" si="410"/>
        <v>1.8416430791666973E-3</v>
      </c>
      <c r="AY423" s="237">
        <v>371</v>
      </c>
      <c r="AZ423" s="242">
        <f t="shared" si="454"/>
        <v>0</v>
      </c>
      <c r="BA423" s="242">
        <f t="shared" si="481"/>
        <v>0</v>
      </c>
      <c r="BB423" s="242">
        <f t="shared" si="411"/>
        <v>0</v>
      </c>
      <c r="BC423" s="242">
        <f t="shared" si="455"/>
        <v>0</v>
      </c>
      <c r="BD423" s="243">
        <f t="shared" si="456"/>
        <v>0</v>
      </c>
      <c r="BE423" s="245"/>
      <c r="BF423" s="245"/>
      <c r="BG423" s="245"/>
      <c r="BH423" s="240">
        <f>VLOOKUP(BJ423,[2]תחזיות!$B$4:$H$1000,6)</f>
        <v>1.1818030454545651E-2</v>
      </c>
      <c r="BI423" s="134">
        <f t="shared" si="412"/>
        <v>9.8483587121213768E-4</v>
      </c>
      <c r="BJ423" s="237">
        <v>371</v>
      </c>
      <c r="BK423" s="242">
        <f t="shared" si="457"/>
        <v>0</v>
      </c>
      <c r="BL423" s="242">
        <f t="shared" si="482"/>
        <v>0</v>
      </c>
      <c r="BM423" s="242">
        <f t="shared" si="413"/>
        <v>0</v>
      </c>
      <c r="BN423" s="242">
        <f t="shared" si="436"/>
        <v>0</v>
      </c>
      <c r="BO423" s="243">
        <f t="shared" si="458"/>
        <v>0</v>
      </c>
      <c r="BP423" s="245"/>
      <c r="BQ423" s="246">
        <f>VLOOKUP(BT423,[2]תחזיות!$B$4:$E$1000,2)</f>
        <v>4.5452680000000134E-2</v>
      </c>
      <c r="BR423" s="134">
        <f t="shared" si="414"/>
        <v>3.3710566666666779E-3</v>
      </c>
      <c r="BS423" s="3">
        <f t="shared" si="459"/>
        <v>11259</v>
      </c>
      <c r="BT423" s="237">
        <v>371</v>
      </c>
      <c r="BU423" s="238">
        <f t="shared" si="460"/>
        <v>0</v>
      </c>
      <c r="BV423" s="238">
        <f t="shared" si="461"/>
        <v>0</v>
      </c>
      <c r="BW423" s="238">
        <f t="shared" si="415"/>
        <v>0</v>
      </c>
      <c r="BX423" s="238">
        <f t="shared" si="416"/>
        <v>0</v>
      </c>
      <c r="BY423" s="239">
        <f t="shared" si="462"/>
        <v>270766.58881793288</v>
      </c>
      <c r="CA423" s="246">
        <f>VLOOKUP(CD423,[2]תחזיות!$B$4:$E$1000,4)</f>
        <v>5.9997537600000178E-2</v>
      </c>
      <c r="CB423" s="134">
        <f t="shared" si="417"/>
        <v>4.5831281333333484E-3</v>
      </c>
      <c r="CC423" s="3">
        <f t="shared" si="463"/>
        <v>11259</v>
      </c>
      <c r="CD423" s="237">
        <v>371</v>
      </c>
      <c r="CE423" s="238">
        <f t="shared" si="464"/>
        <v>0</v>
      </c>
      <c r="CF423" s="238">
        <f t="shared" si="465"/>
        <v>0</v>
      </c>
      <c r="CG423" s="238">
        <f t="shared" si="418"/>
        <v>0</v>
      </c>
      <c r="CH423" s="238">
        <f t="shared" si="419"/>
        <v>0</v>
      </c>
      <c r="CI423" s="239">
        <f t="shared" si="466"/>
        <v>290809.78716721246</v>
      </c>
      <c r="CJ423" s="1"/>
      <c r="CK423" s="246">
        <f>VLOOKUP(CN423,[2]תחזיות!$B$4:$E$1000,3)</f>
        <v>3.9524069565217514E-2</v>
      </c>
      <c r="CL423" s="134">
        <f t="shared" si="420"/>
        <v>2.8770057971014597E-3</v>
      </c>
      <c r="CM423" s="3">
        <f t="shared" si="467"/>
        <v>11259</v>
      </c>
      <c r="CN423" s="237">
        <v>371</v>
      </c>
      <c r="CO423" s="238">
        <f t="shared" si="468"/>
        <v>0</v>
      </c>
      <c r="CP423" s="238">
        <f t="shared" si="483"/>
        <v>0</v>
      </c>
      <c r="CQ423" s="238">
        <f t="shared" si="421"/>
        <v>0</v>
      </c>
      <c r="CR423" s="238">
        <f t="shared" si="422"/>
        <v>0</v>
      </c>
      <c r="CS423" s="239">
        <f t="shared" si="469"/>
        <v>263979.45736549201</v>
      </c>
      <c r="CT423" s="1"/>
      <c r="CU423" s="237">
        <v>371</v>
      </c>
      <c r="CV423" s="238">
        <f t="shared" ref="CV423:CZ473" si="496">BU423+L423+C423+AO423+DR423+EA423</f>
        <v>-2.9492408643876937E-10</v>
      </c>
      <c r="CW423" s="238">
        <f t="shared" si="496"/>
        <v>-7.0009031272921539E-14</v>
      </c>
      <c r="CX423" s="238">
        <f t="shared" si="496"/>
        <v>6.2161785956529658E-13</v>
      </c>
      <c r="CY423" s="238">
        <f t="shared" si="496"/>
        <v>-6.916268908382181E-13</v>
      </c>
      <c r="CZ423" s="238">
        <f t="shared" si="496"/>
        <v>921348.46831176477</v>
      </c>
      <c r="DB423" s="237">
        <v>371</v>
      </c>
      <c r="DC423" s="238">
        <f t="shared" ref="DC423:DG473" si="497">CE423+U423+C423+AZ423+DR423+EJ423</f>
        <v>-3.1037938321513968E-10</v>
      </c>
      <c r="DD423" s="238">
        <f t="shared" si="497"/>
        <v>0</v>
      </c>
      <c r="DE423" s="238">
        <f t="shared" si="497"/>
        <v>7.1559691130157022E-13</v>
      </c>
      <c r="DF423" s="238">
        <f t="shared" si="497"/>
        <v>-7.1559691130157022E-13</v>
      </c>
      <c r="DG423" s="238">
        <f t="shared" si="497"/>
        <v>944233.29773330991</v>
      </c>
      <c r="DH423" s="247"/>
      <c r="DI423" s="237">
        <v>371</v>
      </c>
      <c r="DJ423" s="238">
        <f t="shared" ref="DJ423:DN473" si="498">C423+AD423+CO423+BK423+DR423+ES423</f>
        <v>-3.1037938321513968E-10</v>
      </c>
      <c r="DK423" s="238">
        <f t="shared" si="498"/>
        <v>0</v>
      </c>
      <c r="DL423" s="238">
        <f t="shared" si="498"/>
        <v>7.1559691130157022E-13</v>
      </c>
      <c r="DM423" s="238">
        <f t="shared" si="498"/>
        <v>-7.1559691130157022E-13</v>
      </c>
      <c r="DN423" s="238">
        <f t="shared" si="498"/>
        <v>914209.03264594742</v>
      </c>
      <c r="DP423" s="3">
        <f t="shared" si="470"/>
        <v>11259</v>
      </c>
      <c r="DQ423" s="237">
        <v>371</v>
      </c>
      <c r="DR423" s="238">
        <f t="shared" si="471"/>
        <v>0</v>
      </c>
      <c r="DS423" s="238">
        <f t="shared" si="472"/>
        <v>0</v>
      </c>
      <c r="DT423" s="238">
        <f t="shared" si="426"/>
        <v>0</v>
      </c>
      <c r="DU423" s="238">
        <f t="shared" si="473"/>
        <v>0</v>
      </c>
      <c r="DV423" s="239">
        <f t="shared" si="484"/>
        <v>0</v>
      </c>
      <c r="DX423" s="241">
        <f t="shared" si="493"/>
        <v>6.0299999999999999E-2</v>
      </c>
      <c r="DY423" s="241">
        <f t="shared" si="474"/>
        <v>5.025E-3</v>
      </c>
      <c r="DZ423" s="237">
        <v>371</v>
      </c>
      <c r="EA423" s="242">
        <f t="shared" si="485"/>
        <v>0</v>
      </c>
      <c r="EB423" s="242">
        <f t="shared" si="486"/>
        <v>0</v>
      </c>
      <c r="EC423" s="242">
        <f t="shared" si="427"/>
        <v>0</v>
      </c>
      <c r="ED423" s="242">
        <f t="shared" si="437"/>
        <v>0</v>
      </c>
      <c r="EE423" s="243">
        <f t="shared" si="475"/>
        <v>0</v>
      </c>
      <c r="EF423" s="248"/>
      <c r="EG423" s="241">
        <f t="shared" si="494"/>
        <v>6.4599999999999991E-2</v>
      </c>
      <c r="EH423" s="241">
        <f t="shared" si="476"/>
        <v>5.3833333333333329E-3</v>
      </c>
      <c r="EI423" s="237">
        <v>371</v>
      </c>
      <c r="EJ423" s="242">
        <f t="shared" si="487"/>
        <v>0</v>
      </c>
      <c r="EK423" s="242">
        <f t="shared" si="488"/>
        <v>0</v>
      </c>
      <c r="EL423" s="242">
        <f t="shared" si="428"/>
        <v>0</v>
      </c>
      <c r="EM423" s="242">
        <f t="shared" si="438"/>
        <v>0</v>
      </c>
      <c r="EN423" s="243">
        <f t="shared" si="477"/>
        <v>0</v>
      </c>
      <c r="EO423" s="248"/>
      <c r="EP423" s="241">
        <f t="shared" si="495"/>
        <v>3.4599999999999999E-2</v>
      </c>
      <c r="EQ423" s="241">
        <f t="shared" si="478"/>
        <v>2.8833333333333332E-3</v>
      </c>
      <c r="ER423" s="237">
        <v>371</v>
      </c>
      <c r="ES423" s="242">
        <f t="shared" si="489"/>
        <v>0</v>
      </c>
      <c r="ET423" s="242">
        <f t="shared" si="490"/>
        <v>0</v>
      </c>
      <c r="EU423" s="242">
        <f t="shared" si="429"/>
        <v>0</v>
      </c>
      <c r="EV423" s="242">
        <f t="shared" si="439"/>
        <v>0</v>
      </c>
      <c r="EW423" s="243">
        <f t="shared" si="479"/>
        <v>0</v>
      </c>
    </row>
    <row r="424" spans="1:153" ht="14.25" customHeight="1" thickBot="1" x14ac:dyDescent="0.25">
      <c r="A424" s="3">
        <f t="shared" si="440"/>
        <v>11290</v>
      </c>
      <c r="B424" s="237">
        <v>372</v>
      </c>
      <c r="C424" s="238">
        <f t="shared" si="441"/>
        <v>-3.1109498012644124E-10</v>
      </c>
      <c r="D424" s="238">
        <f t="shared" si="399"/>
        <v>0</v>
      </c>
      <c r="E424" s="238">
        <f t="shared" si="400"/>
        <v>7.1724675973595998E-13</v>
      </c>
      <c r="F424" s="238">
        <f t="shared" si="401"/>
        <v>-7.1724675973595998E-13</v>
      </c>
      <c r="G424" s="239">
        <f t="shared" si="442"/>
        <v>603887.43406298594</v>
      </c>
      <c r="I424" s="240">
        <f>VLOOKUP(K424,[2]תחזיות!$B$4:$H$1000,5)</f>
        <v>1.2999852000000218E-2</v>
      </c>
      <c r="J424" s="134">
        <f t="shared" si="402"/>
        <v>1.0833210000000182E-3</v>
      </c>
      <c r="K424" s="237">
        <v>372</v>
      </c>
      <c r="L424" s="242">
        <f t="shared" si="443"/>
        <v>1.5566120685145989E-11</v>
      </c>
      <c r="M424" s="242">
        <f t="shared" si="430"/>
        <v>-7.0084873526689145E-14</v>
      </c>
      <c r="N424" s="242">
        <f t="shared" si="403"/>
        <v>-9.4226773663373885E-14</v>
      </c>
      <c r="O424" s="242">
        <f t="shared" si="404"/>
        <v>2.4141900136684737E-14</v>
      </c>
      <c r="P424" s="243">
        <f t="shared" si="444"/>
        <v>46694.445430845924</v>
      </c>
      <c r="Q424" s="244"/>
      <c r="R424" s="240">
        <f>VLOOKUP(T424,[2]תחזיות!$B$4:$H$1000,7)</f>
        <v>2.2099748400000369E-2</v>
      </c>
      <c r="S424" s="134">
        <f t="shared" si="405"/>
        <v>1.8416457000000306E-3</v>
      </c>
      <c r="T424" s="237">
        <v>372</v>
      </c>
      <c r="U424" s="242">
        <f t="shared" si="445"/>
        <v>0</v>
      </c>
      <c r="V424" s="242">
        <f t="shared" si="431"/>
        <v>0</v>
      </c>
      <c r="W424" s="242">
        <f t="shared" si="406"/>
        <v>0</v>
      </c>
      <c r="X424" s="242">
        <f t="shared" si="432"/>
        <v>0</v>
      </c>
      <c r="Y424" s="243">
        <f t="shared" si="446"/>
        <v>49536.076503111522</v>
      </c>
      <c r="Z424" s="245"/>
      <c r="AA424" s="240">
        <f>VLOOKUP(AC424,[2]תחזיות!$B$4:$H$1000,6)</f>
        <v>1.1818047272727469E-2</v>
      </c>
      <c r="AB424" s="134">
        <f t="shared" si="407"/>
        <v>9.8483727272728901E-4</v>
      </c>
      <c r="AC424" s="237">
        <v>372</v>
      </c>
      <c r="AD424" s="242">
        <f t="shared" si="447"/>
        <v>0</v>
      </c>
      <c r="AE424" s="242">
        <f t="shared" si="433"/>
        <v>0</v>
      </c>
      <c r="AF424" s="242">
        <f t="shared" si="408"/>
        <v>0</v>
      </c>
      <c r="AG424" s="242">
        <f t="shared" si="434"/>
        <v>0</v>
      </c>
      <c r="AH424" s="243">
        <f t="shared" si="448"/>
        <v>46342.141217469514</v>
      </c>
      <c r="AI424" s="245"/>
      <c r="AJ424" s="241">
        <f t="shared" si="491"/>
        <v>5.2720000000000003E-2</v>
      </c>
      <c r="AK424" s="241">
        <f t="shared" si="449"/>
        <v>4.3933333333333333E-3</v>
      </c>
      <c r="AL424" s="240">
        <f>VLOOKUP(AN424,[2]תחזיות!$B$4:$H$1000,5)</f>
        <v>1.2999852000000218E-2</v>
      </c>
      <c r="AM424" s="134">
        <f t="shared" si="435"/>
        <v>1.0833210000000182E-3</v>
      </c>
      <c r="AN424" s="237">
        <v>372</v>
      </c>
      <c r="AO424" s="242">
        <f t="shared" si="450"/>
        <v>0</v>
      </c>
      <c r="AP424" s="242">
        <f t="shared" si="480"/>
        <v>0</v>
      </c>
      <c r="AQ424" s="242">
        <f t="shared" si="409"/>
        <v>0</v>
      </c>
      <c r="AR424" s="242">
        <f t="shared" si="451"/>
        <v>0</v>
      </c>
      <c r="AS424" s="243">
        <f t="shared" si="452"/>
        <v>0</v>
      </c>
      <c r="AT424" s="244"/>
      <c r="AU424" s="241">
        <f t="shared" si="492"/>
        <v>5.7620000000000005E-2</v>
      </c>
      <c r="AV424" s="241">
        <f t="shared" si="453"/>
        <v>4.8016666666666668E-3</v>
      </c>
      <c r="AW424" s="240">
        <f>VLOOKUP(AY424,[2]תחזיות!$B$4:$H$1000,7)</f>
        <v>2.2099748400000369E-2</v>
      </c>
      <c r="AX424" s="134">
        <f t="shared" si="410"/>
        <v>1.8416457000000306E-3</v>
      </c>
      <c r="AY424" s="237">
        <v>372</v>
      </c>
      <c r="AZ424" s="242">
        <f t="shared" si="454"/>
        <v>0</v>
      </c>
      <c r="BA424" s="242">
        <f t="shared" si="481"/>
        <v>0</v>
      </c>
      <c r="BB424" s="242">
        <f t="shared" si="411"/>
        <v>0</v>
      </c>
      <c r="BC424" s="242">
        <f t="shared" si="455"/>
        <v>0</v>
      </c>
      <c r="BD424" s="243">
        <f t="shared" si="456"/>
        <v>0</v>
      </c>
      <c r="BE424" s="245"/>
      <c r="BF424" s="245"/>
      <c r="BG424" s="245"/>
      <c r="BH424" s="240">
        <f>VLOOKUP(BJ424,[2]תחזיות!$B$4:$H$1000,6)</f>
        <v>1.1818047272727469E-2</v>
      </c>
      <c r="BI424" s="134">
        <f t="shared" si="412"/>
        <v>9.8483727272728901E-4</v>
      </c>
      <c r="BJ424" s="237">
        <v>372</v>
      </c>
      <c r="BK424" s="242">
        <f t="shared" si="457"/>
        <v>0</v>
      </c>
      <c r="BL424" s="242">
        <f t="shared" si="482"/>
        <v>0</v>
      </c>
      <c r="BM424" s="242">
        <f t="shared" si="413"/>
        <v>0</v>
      </c>
      <c r="BN424" s="242">
        <f t="shared" si="436"/>
        <v>0</v>
      </c>
      <c r="BO424" s="243">
        <f t="shared" si="458"/>
        <v>0</v>
      </c>
      <c r="BP424" s="245"/>
      <c r="BQ424" s="246">
        <f>VLOOKUP(BT424,[2]תחזיות!$B$4:$E$1000,2)</f>
        <v>4.5480980000000136E-2</v>
      </c>
      <c r="BR424" s="134">
        <f t="shared" si="414"/>
        <v>3.3734150000000115E-3</v>
      </c>
      <c r="BS424" s="3">
        <f t="shared" si="459"/>
        <v>11290</v>
      </c>
      <c r="BT424" s="237">
        <v>372</v>
      </c>
      <c r="BU424" s="238">
        <f t="shared" si="460"/>
        <v>0</v>
      </c>
      <c r="BV424" s="238">
        <f t="shared" si="461"/>
        <v>0</v>
      </c>
      <c r="BW424" s="238">
        <f t="shared" si="415"/>
        <v>0</v>
      </c>
      <c r="BX424" s="238">
        <f t="shared" si="416"/>
        <v>0</v>
      </c>
      <c r="BY424" s="239">
        <f t="shared" si="462"/>
        <v>270766.58881793288</v>
      </c>
      <c r="CA424" s="246">
        <f>VLOOKUP(CD424,[2]תחזיות!$B$4:$E$1000,4)</f>
        <v>6.003489360000018E-2</v>
      </c>
      <c r="CB424" s="134">
        <f t="shared" si="417"/>
        <v>4.5862411333333483E-3</v>
      </c>
      <c r="CC424" s="3">
        <f t="shared" si="463"/>
        <v>11290</v>
      </c>
      <c r="CD424" s="237">
        <v>372</v>
      </c>
      <c r="CE424" s="238">
        <f t="shared" si="464"/>
        <v>0</v>
      </c>
      <c r="CF424" s="238">
        <f t="shared" si="465"/>
        <v>0</v>
      </c>
      <c r="CG424" s="238">
        <f t="shared" si="418"/>
        <v>0</v>
      </c>
      <c r="CH424" s="238">
        <f t="shared" si="419"/>
        <v>0</v>
      </c>
      <c r="CI424" s="239">
        <f t="shared" si="466"/>
        <v>290809.78716721246</v>
      </c>
      <c r="CJ424" s="1"/>
      <c r="CK424" s="246">
        <f>VLOOKUP(CN424,[2]תחזיות!$B$4:$E$1000,3)</f>
        <v>3.9548678260869684E-2</v>
      </c>
      <c r="CL424" s="134">
        <f t="shared" si="420"/>
        <v>2.8790565217391407E-3</v>
      </c>
      <c r="CM424" s="3">
        <f t="shared" si="467"/>
        <v>11290</v>
      </c>
      <c r="CN424" s="237">
        <v>372</v>
      </c>
      <c r="CO424" s="238">
        <f t="shared" si="468"/>
        <v>0</v>
      </c>
      <c r="CP424" s="238">
        <f t="shared" si="483"/>
        <v>0</v>
      </c>
      <c r="CQ424" s="238">
        <f t="shared" si="421"/>
        <v>0</v>
      </c>
      <c r="CR424" s="238">
        <f t="shared" si="422"/>
        <v>0</v>
      </c>
      <c r="CS424" s="239">
        <f t="shared" si="469"/>
        <v>263979.45736549201</v>
      </c>
      <c r="CT424" s="1"/>
      <c r="CU424" s="237">
        <v>372</v>
      </c>
      <c r="CV424" s="238">
        <f t="shared" si="496"/>
        <v>-2.9552885944129523E-10</v>
      </c>
      <c r="CW424" s="238">
        <f t="shared" si="496"/>
        <v>-7.0084873526689145E-14</v>
      </c>
      <c r="CX424" s="238">
        <f t="shared" si="496"/>
        <v>6.2301998607258605E-13</v>
      </c>
      <c r="CY424" s="238">
        <f t="shared" si="496"/>
        <v>-6.9310485959927522E-13</v>
      </c>
      <c r="CZ424" s="238">
        <f t="shared" si="496"/>
        <v>921348.46831176477</v>
      </c>
      <c r="DB424" s="237">
        <v>372</v>
      </c>
      <c r="DC424" s="238">
        <f t="shared" si="497"/>
        <v>-3.1109498012644124E-10</v>
      </c>
      <c r="DD424" s="238">
        <f t="shared" si="497"/>
        <v>0</v>
      </c>
      <c r="DE424" s="238">
        <f t="shared" si="497"/>
        <v>7.1724675973595998E-13</v>
      </c>
      <c r="DF424" s="238">
        <f t="shared" si="497"/>
        <v>-7.1724675973595998E-13</v>
      </c>
      <c r="DG424" s="238">
        <f t="shared" si="497"/>
        <v>944233.29773330991</v>
      </c>
      <c r="DH424" s="247"/>
      <c r="DI424" s="237">
        <v>372</v>
      </c>
      <c r="DJ424" s="238">
        <f t="shared" si="498"/>
        <v>-3.1109498012644124E-10</v>
      </c>
      <c r="DK424" s="238">
        <f t="shared" si="498"/>
        <v>0</v>
      </c>
      <c r="DL424" s="238">
        <f t="shared" si="498"/>
        <v>7.1724675973595998E-13</v>
      </c>
      <c r="DM424" s="238">
        <f t="shared" si="498"/>
        <v>-7.1724675973595998E-13</v>
      </c>
      <c r="DN424" s="238">
        <f t="shared" si="498"/>
        <v>914209.03264594742</v>
      </c>
      <c r="DP424" s="3">
        <f t="shared" si="470"/>
        <v>11290</v>
      </c>
      <c r="DQ424" s="237">
        <v>372</v>
      </c>
      <c r="DR424" s="238">
        <f t="shared" si="471"/>
        <v>0</v>
      </c>
      <c r="DS424" s="238">
        <f t="shared" si="472"/>
        <v>0</v>
      </c>
      <c r="DT424" s="238">
        <f t="shared" si="426"/>
        <v>0</v>
      </c>
      <c r="DU424" s="238">
        <f t="shared" si="473"/>
        <v>0</v>
      </c>
      <c r="DV424" s="239">
        <f t="shared" si="484"/>
        <v>0</v>
      </c>
      <c r="DX424" s="241">
        <f t="shared" si="493"/>
        <v>6.0299999999999999E-2</v>
      </c>
      <c r="DY424" s="241">
        <f t="shared" si="474"/>
        <v>5.025E-3</v>
      </c>
      <c r="DZ424" s="237">
        <v>372</v>
      </c>
      <c r="EA424" s="242">
        <f t="shared" si="485"/>
        <v>0</v>
      </c>
      <c r="EB424" s="242">
        <f t="shared" si="486"/>
        <v>0</v>
      </c>
      <c r="EC424" s="242">
        <f t="shared" si="427"/>
        <v>0</v>
      </c>
      <c r="ED424" s="242">
        <f t="shared" si="437"/>
        <v>0</v>
      </c>
      <c r="EE424" s="243">
        <f t="shared" si="475"/>
        <v>0</v>
      </c>
      <c r="EF424" s="248"/>
      <c r="EG424" s="241">
        <f t="shared" si="494"/>
        <v>6.4599999999999991E-2</v>
      </c>
      <c r="EH424" s="241">
        <f t="shared" si="476"/>
        <v>5.3833333333333329E-3</v>
      </c>
      <c r="EI424" s="237">
        <v>372</v>
      </c>
      <c r="EJ424" s="242">
        <f t="shared" si="487"/>
        <v>0</v>
      </c>
      <c r="EK424" s="242">
        <f t="shared" si="488"/>
        <v>0</v>
      </c>
      <c r="EL424" s="242">
        <f t="shared" si="428"/>
        <v>0</v>
      </c>
      <c r="EM424" s="242">
        <f t="shared" si="438"/>
        <v>0</v>
      </c>
      <c r="EN424" s="243">
        <f t="shared" si="477"/>
        <v>0</v>
      </c>
      <c r="EO424" s="248"/>
      <c r="EP424" s="241">
        <f t="shared" si="495"/>
        <v>3.4599999999999999E-2</v>
      </c>
      <c r="EQ424" s="241">
        <f t="shared" si="478"/>
        <v>2.8833333333333332E-3</v>
      </c>
      <c r="ER424" s="237">
        <v>372</v>
      </c>
      <c r="ES424" s="242">
        <f t="shared" si="489"/>
        <v>0</v>
      </c>
      <c r="ET424" s="242">
        <f t="shared" si="490"/>
        <v>0</v>
      </c>
      <c r="EU424" s="242">
        <f t="shared" si="429"/>
        <v>0</v>
      </c>
      <c r="EV424" s="242">
        <f t="shared" si="439"/>
        <v>0</v>
      </c>
      <c r="EW424" s="243">
        <f t="shared" si="479"/>
        <v>0</v>
      </c>
    </row>
    <row r="425" spans="1:153" ht="14.25" customHeight="1" thickBot="1" x14ac:dyDescent="0.25">
      <c r="A425" s="3">
        <f t="shared" si="440"/>
        <v>11320</v>
      </c>
      <c r="B425" s="237">
        <v>373</v>
      </c>
      <c r="C425" s="238">
        <f t="shared" si="441"/>
        <v>-3.1181222688617721E-10</v>
      </c>
      <c r="D425" s="238">
        <f t="shared" si="399"/>
        <v>0</v>
      </c>
      <c r="E425" s="238">
        <f t="shared" si="400"/>
        <v>7.1890041198757346E-13</v>
      </c>
      <c r="F425" s="238">
        <f t="shared" si="401"/>
        <v>-7.1890041198757346E-13</v>
      </c>
      <c r="G425" s="239">
        <f t="shared" si="442"/>
        <v>603887.43406298594</v>
      </c>
      <c r="I425" s="240">
        <f>VLOOKUP(K425,[2]תחזיות!$B$4:$H$1000,5)</f>
        <v>1.2999870500000218E-2</v>
      </c>
      <c r="J425" s="134">
        <f t="shared" si="402"/>
        <v>1.0833225416666849E-3</v>
      </c>
      <c r="K425" s="237">
        <v>373</v>
      </c>
      <c r="L425" s="242">
        <f t="shared" si="443"/>
        <v>1.5677312666221822E-11</v>
      </c>
      <c r="M425" s="242">
        <f t="shared" si="430"/>
        <v>-7.0160798050010483E-14</v>
      </c>
      <c r="N425" s="242">
        <f t="shared" si="403"/>
        <v>-9.4475148712900802E-14</v>
      </c>
      <c r="O425" s="242">
        <f t="shared" si="404"/>
        <v>2.4314350662890312E-14</v>
      </c>
      <c r="P425" s="243">
        <f t="shared" si="444"/>
        <v>46694.445430845924</v>
      </c>
      <c r="Q425" s="244"/>
      <c r="R425" s="240">
        <f>VLOOKUP(T425,[2]תחזיות!$B$4:$H$1000,7)</f>
        <v>2.2099779850000372E-2</v>
      </c>
      <c r="S425" s="134">
        <f t="shared" si="405"/>
        <v>1.8416483208333644E-3</v>
      </c>
      <c r="T425" s="237">
        <v>373</v>
      </c>
      <c r="U425" s="242">
        <f t="shared" si="445"/>
        <v>0</v>
      </c>
      <c r="V425" s="242">
        <f t="shared" si="431"/>
        <v>0</v>
      </c>
      <c r="W425" s="242">
        <f t="shared" si="406"/>
        <v>0</v>
      </c>
      <c r="X425" s="242">
        <f t="shared" si="432"/>
        <v>0</v>
      </c>
      <c r="Y425" s="243">
        <f t="shared" si="446"/>
        <v>49536.076503111522</v>
      </c>
      <c r="Z425" s="245"/>
      <c r="AA425" s="240">
        <f>VLOOKUP(AC425,[2]תחזיות!$B$4:$H$1000,6)</f>
        <v>1.1818064090909288E-2</v>
      </c>
      <c r="AB425" s="134">
        <f t="shared" si="407"/>
        <v>9.8483867424244077E-4</v>
      </c>
      <c r="AC425" s="237">
        <v>373</v>
      </c>
      <c r="AD425" s="242">
        <f t="shared" si="447"/>
        <v>0</v>
      </c>
      <c r="AE425" s="242">
        <f t="shared" si="433"/>
        <v>0</v>
      </c>
      <c r="AF425" s="242">
        <f t="shared" si="408"/>
        <v>0</v>
      </c>
      <c r="AG425" s="242">
        <f t="shared" si="434"/>
        <v>0</v>
      </c>
      <c r="AH425" s="243">
        <f t="shared" si="448"/>
        <v>46342.141217469514</v>
      </c>
      <c r="AI425" s="245"/>
      <c r="AJ425" s="241">
        <f t="shared" si="491"/>
        <v>5.2720000000000003E-2</v>
      </c>
      <c r="AK425" s="241">
        <f t="shared" si="449"/>
        <v>4.3933333333333333E-3</v>
      </c>
      <c r="AL425" s="240">
        <f>VLOOKUP(AN425,[2]תחזיות!$B$4:$H$1000,5)</f>
        <v>1.2999870500000218E-2</v>
      </c>
      <c r="AM425" s="134">
        <f t="shared" si="435"/>
        <v>1.0833225416666849E-3</v>
      </c>
      <c r="AN425" s="237">
        <v>373</v>
      </c>
      <c r="AO425" s="242">
        <f t="shared" si="450"/>
        <v>0</v>
      </c>
      <c r="AP425" s="242">
        <f t="shared" si="480"/>
        <v>0</v>
      </c>
      <c r="AQ425" s="242">
        <f t="shared" si="409"/>
        <v>0</v>
      </c>
      <c r="AR425" s="242">
        <f t="shared" si="451"/>
        <v>0</v>
      </c>
      <c r="AS425" s="243">
        <f t="shared" si="452"/>
        <v>0</v>
      </c>
      <c r="AT425" s="244"/>
      <c r="AU425" s="241">
        <f t="shared" si="492"/>
        <v>5.7620000000000005E-2</v>
      </c>
      <c r="AV425" s="241">
        <f t="shared" si="453"/>
        <v>4.8016666666666668E-3</v>
      </c>
      <c r="AW425" s="240">
        <f>VLOOKUP(AY425,[2]תחזיות!$B$4:$H$1000,7)</f>
        <v>2.2099779850000372E-2</v>
      </c>
      <c r="AX425" s="134">
        <f t="shared" si="410"/>
        <v>1.8416483208333644E-3</v>
      </c>
      <c r="AY425" s="237">
        <v>373</v>
      </c>
      <c r="AZ425" s="242">
        <f t="shared" si="454"/>
        <v>0</v>
      </c>
      <c r="BA425" s="242">
        <f t="shared" si="481"/>
        <v>0</v>
      </c>
      <c r="BB425" s="242">
        <f t="shared" si="411"/>
        <v>0</v>
      </c>
      <c r="BC425" s="242">
        <f t="shared" si="455"/>
        <v>0</v>
      </c>
      <c r="BD425" s="243">
        <f t="shared" si="456"/>
        <v>0</v>
      </c>
      <c r="BE425" s="245"/>
      <c r="BF425" s="245"/>
      <c r="BG425" s="245"/>
      <c r="BH425" s="240">
        <f>VLOOKUP(BJ425,[2]תחזיות!$B$4:$H$1000,6)</f>
        <v>1.1818064090909288E-2</v>
      </c>
      <c r="BI425" s="134">
        <f t="shared" si="412"/>
        <v>9.8483867424244077E-4</v>
      </c>
      <c r="BJ425" s="237">
        <v>373</v>
      </c>
      <c r="BK425" s="242">
        <f t="shared" si="457"/>
        <v>0</v>
      </c>
      <c r="BL425" s="242">
        <f t="shared" si="482"/>
        <v>0</v>
      </c>
      <c r="BM425" s="242">
        <f t="shared" si="413"/>
        <v>0</v>
      </c>
      <c r="BN425" s="242">
        <f t="shared" si="436"/>
        <v>0</v>
      </c>
      <c r="BO425" s="243">
        <f t="shared" si="458"/>
        <v>0</v>
      </c>
      <c r="BP425" s="245"/>
      <c r="BQ425" s="246">
        <f>VLOOKUP(BT425,[2]תחזיות!$B$4:$E$1000,2)</f>
        <v>4.5509280000000138E-2</v>
      </c>
      <c r="BR425" s="134">
        <f t="shared" si="414"/>
        <v>3.3757733333333452E-3</v>
      </c>
      <c r="BS425" s="3">
        <f t="shared" si="459"/>
        <v>11320</v>
      </c>
      <c r="BT425" s="237">
        <v>373</v>
      </c>
      <c r="BU425" s="238">
        <f t="shared" si="460"/>
        <v>0</v>
      </c>
      <c r="BV425" s="238">
        <f t="shared" si="461"/>
        <v>0</v>
      </c>
      <c r="BW425" s="238">
        <f t="shared" si="415"/>
        <v>0</v>
      </c>
      <c r="BX425" s="238">
        <f t="shared" si="416"/>
        <v>0</v>
      </c>
      <c r="BY425" s="239">
        <f t="shared" si="462"/>
        <v>270766.58881793288</v>
      </c>
      <c r="CA425" s="246">
        <f>VLOOKUP(CD425,[2]תחזיות!$B$4:$E$1000,4)</f>
        <v>6.0072249600000183E-2</v>
      </c>
      <c r="CB425" s="134">
        <f t="shared" si="417"/>
        <v>4.5893541333333491E-3</v>
      </c>
      <c r="CC425" s="3">
        <f t="shared" si="463"/>
        <v>11320</v>
      </c>
      <c r="CD425" s="237">
        <v>373</v>
      </c>
      <c r="CE425" s="238">
        <f t="shared" si="464"/>
        <v>0</v>
      </c>
      <c r="CF425" s="238">
        <f t="shared" si="465"/>
        <v>0</v>
      </c>
      <c r="CG425" s="238">
        <f t="shared" si="418"/>
        <v>0</v>
      </c>
      <c r="CH425" s="238">
        <f t="shared" si="419"/>
        <v>0</v>
      </c>
      <c r="CI425" s="239">
        <f t="shared" si="466"/>
        <v>290809.78716721246</v>
      </c>
      <c r="CJ425" s="1"/>
      <c r="CK425" s="246">
        <f>VLOOKUP(CN425,[2]תחזיות!$B$4:$E$1000,3)</f>
        <v>3.9573286956521861E-2</v>
      </c>
      <c r="CL425" s="134">
        <f t="shared" si="420"/>
        <v>2.8811072463768221E-3</v>
      </c>
      <c r="CM425" s="3">
        <f t="shared" si="467"/>
        <v>11320</v>
      </c>
      <c r="CN425" s="237">
        <v>373</v>
      </c>
      <c r="CO425" s="238">
        <f t="shared" si="468"/>
        <v>0</v>
      </c>
      <c r="CP425" s="238">
        <f t="shared" si="483"/>
        <v>0</v>
      </c>
      <c r="CQ425" s="238">
        <f t="shared" si="421"/>
        <v>0</v>
      </c>
      <c r="CR425" s="238">
        <f t="shared" si="422"/>
        <v>0</v>
      </c>
      <c r="CS425" s="239">
        <f t="shared" si="469"/>
        <v>263979.45736549201</v>
      </c>
      <c r="CT425" s="1"/>
      <c r="CU425" s="237">
        <v>373</v>
      </c>
      <c r="CV425" s="238">
        <f t="shared" si="496"/>
        <v>-2.9613491421995541E-10</v>
      </c>
      <c r="CW425" s="238">
        <f t="shared" si="496"/>
        <v>-7.0160798050010483E-14</v>
      </c>
      <c r="CX425" s="238">
        <f t="shared" si="496"/>
        <v>6.2442526327467271E-13</v>
      </c>
      <c r="CY425" s="238">
        <f t="shared" si="496"/>
        <v>-6.945860613246831E-13</v>
      </c>
      <c r="CZ425" s="238">
        <f t="shared" si="496"/>
        <v>921348.46831176477</v>
      </c>
      <c r="DB425" s="237">
        <v>373</v>
      </c>
      <c r="DC425" s="238">
        <f t="shared" si="497"/>
        <v>-3.1181222688617721E-10</v>
      </c>
      <c r="DD425" s="238">
        <f t="shared" si="497"/>
        <v>0</v>
      </c>
      <c r="DE425" s="238">
        <f t="shared" si="497"/>
        <v>7.1890041198757346E-13</v>
      </c>
      <c r="DF425" s="238">
        <f t="shared" si="497"/>
        <v>-7.1890041198757346E-13</v>
      </c>
      <c r="DG425" s="238">
        <f t="shared" si="497"/>
        <v>944233.29773330991</v>
      </c>
      <c r="DH425" s="247"/>
      <c r="DI425" s="237">
        <v>373</v>
      </c>
      <c r="DJ425" s="238">
        <f t="shared" si="498"/>
        <v>-3.1181222688617721E-10</v>
      </c>
      <c r="DK425" s="238">
        <f t="shared" si="498"/>
        <v>0</v>
      </c>
      <c r="DL425" s="238">
        <f t="shared" si="498"/>
        <v>7.1890041198757346E-13</v>
      </c>
      <c r="DM425" s="238">
        <f t="shared" si="498"/>
        <v>-7.1890041198757346E-13</v>
      </c>
      <c r="DN425" s="238">
        <f t="shared" si="498"/>
        <v>914209.03264594742</v>
      </c>
      <c r="DP425" s="3">
        <f t="shared" si="470"/>
        <v>11320</v>
      </c>
      <c r="DQ425" s="237">
        <v>373</v>
      </c>
      <c r="DR425" s="238">
        <f t="shared" si="471"/>
        <v>0</v>
      </c>
      <c r="DS425" s="238">
        <f t="shared" si="472"/>
        <v>0</v>
      </c>
      <c r="DT425" s="238">
        <f t="shared" si="426"/>
        <v>0</v>
      </c>
      <c r="DU425" s="238">
        <f t="shared" si="473"/>
        <v>0</v>
      </c>
      <c r="DV425" s="239">
        <f t="shared" si="484"/>
        <v>0</v>
      </c>
      <c r="DX425" s="241">
        <f t="shared" si="493"/>
        <v>6.0299999999999999E-2</v>
      </c>
      <c r="DY425" s="241">
        <f t="shared" si="474"/>
        <v>5.025E-3</v>
      </c>
      <c r="DZ425" s="237">
        <v>373</v>
      </c>
      <c r="EA425" s="242">
        <f t="shared" si="485"/>
        <v>0</v>
      </c>
      <c r="EB425" s="242">
        <f t="shared" si="486"/>
        <v>0</v>
      </c>
      <c r="EC425" s="242">
        <f t="shared" si="427"/>
        <v>0</v>
      </c>
      <c r="ED425" s="242">
        <f t="shared" si="437"/>
        <v>0</v>
      </c>
      <c r="EE425" s="243">
        <f t="shared" si="475"/>
        <v>0</v>
      </c>
      <c r="EF425" s="248"/>
      <c r="EG425" s="241">
        <f t="shared" si="494"/>
        <v>6.4599999999999991E-2</v>
      </c>
      <c r="EH425" s="241">
        <f t="shared" si="476"/>
        <v>5.3833333333333329E-3</v>
      </c>
      <c r="EI425" s="237">
        <v>373</v>
      </c>
      <c r="EJ425" s="242">
        <f t="shared" si="487"/>
        <v>0</v>
      </c>
      <c r="EK425" s="242">
        <f t="shared" si="488"/>
        <v>0</v>
      </c>
      <c r="EL425" s="242">
        <f t="shared" si="428"/>
        <v>0</v>
      </c>
      <c r="EM425" s="242">
        <f t="shared" si="438"/>
        <v>0</v>
      </c>
      <c r="EN425" s="243">
        <f t="shared" si="477"/>
        <v>0</v>
      </c>
      <c r="EO425" s="248"/>
      <c r="EP425" s="241">
        <f t="shared" si="495"/>
        <v>3.4599999999999999E-2</v>
      </c>
      <c r="EQ425" s="241">
        <f t="shared" si="478"/>
        <v>2.8833333333333332E-3</v>
      </c>
      <c r="ER425" s="237">
        <v>373</v>
      </c>
      <c r="ES425" s="242">
        <f t="shared" si="489"/>
        <v>0</v>
      </c>
      <c r="ET425" s="242">
        <f t="shared" si="490"/>
        <v>0</v>
      </c>
      <c r="EU425" s="242">
        <f t="shared" si="429"/>
        <v>0</v>
      </c>
      <c r="EV425" s="242">
        <f t="shared" si="439"/>
        <v>0</v>
      </c>
      <c r="EW425" s="243">
        <f t="shared" si="479"/>
        <v>0</v>
      </c>
    </row>
    <row r="426" spans="1:153" ht="14.25" customHeight="1" thickBot="1" x14ac:dyDescent="0.25">
      <c r="A426" s="3">
        <f t="shared" si="440"/>
        <v>11351</v>
      </c>
      <c r="B426" s="237">
        <v>374</v>
      </c>
      <c r="C426" s="238">
        <f t="shared" si="441"/>
        <v>-3.1253112729816479E-10</v>
      </c>
      <c r="D426" s="238">
        <f t="shared" si="399"/>
        <v>0</v>
      </c>
      <c r="E426" s="238">
        <f t="shared" si="400"/>
        <v>7.205578768263226E-13</v>
      </c>
      <c r="F426" s="238">
        <f t="shared" si="401"/>
        <v>-7.205578768263226E-13</v>
      </c>
      <c r="G426" s="239">
        <f t="shared" si="442"/>
        <v>603887.43406298594</v>
      </c>
      <c r="I426" s="240">
        <f>VLOOKUP(K426,[2]תחזיות!$B$4:$H$1000,5)</f>
        <v>1.2999889000000219E-2</v>
      </c>
      <c r="J426" s="134">
        <f t="shared" si="402"/>
        <v>1.0833240833333516E-3</v>
      </c>
      <c r="K426" s="237">
        <v>374</v>
      </c>
      <c r="L426" s="242">
        <f t="shared" si="443"/>
        <v>1.5788873772511865E-11</v>
      </c>
      <c r="M426" s="242">
        <f t="shared" si="430"/>
        <v>-7.0236804932243916E-14</v>
      </c>
      <c r="N426" s="242">
        <f t="shared" si="403"/>
        <v>-9.4724178607204431E-14</v>
      </c>
      <c r="O426" s="242">
        <f t="shared" si="404"/>
        <v>2.4487373674960515E-14</v>
      </c>
      <c r="P426" s="243">
        <f t="shared" si="444"/>
        <v>46694.445430845924</v>
      </c>
      <c r="Q426" s="244"/>
      <c r="R426" s="240">
        <f>VLOOKUP(T426,[2]תחזיות!$B$4:$H$1000,7)</f>
        <v>2.2099811300000372E-2</v>
      </c>
      <c r="S426" s="134">
        <f t="shared" si="405"/>
        <v>1.8416509416666978E-3</v>
      </c>
      <c r="T426" s="237">
        <v>374</v>
      </c>
      <c r="U426" s="242">
        <f t="shared" si="445"/>
        <v>0</v>
      </c>
      <c r="V426" s="242">
        <f t="shared" si="431"/>
        <v>0</v>
      </c>
      <c r="W426" s="242">
        <f t="shared" si="406"/>
        <v>0</v>
      </c>
      <c r="X426" s="242">
        <f t="shared" si="432"/>
        <v>0</v>
      </c>
      <c r="Y426" s="243">
        <f t="shared" si="446"/>
        <v>49536.076503111522</v>
      </c>
      <c r="Z426" s="245"/>
      <c r="AA426" s="240">
        <f>VLOOKUP(AC426,[2]תחזיות!$B$4:$H$1000,6)</f>
        <v>1.1818080909091108E-2</v>
      </c>
      <c r="AB426" s="134">
        <f t="shared" si="407"/>
        <v>9.8484007575759232E-4</v>
      </c>
      <c r="AC426" s="237">
        <v>374</v>
      </c>
      <c r="AD426" s="242">
        <f t="shared" si="447"/>
        <v>0</v>
      </c>
      <c r="AE426" s="242">
        <f t="shared" si="433"/>
        <v>0</v>
      </c>
      <c r="AF426" s="242">
        <f t="shared" si="408"/>
        <v>0</v>
      </c>
      <c r="AG426" s="242">
        <f t="shared" si="434"/>
        <v>0</v>
      </c>
      <c r="AH426" s="243">
        <f t="shared" si="448"/>
        <v>46342.141217469514</v>
      </c>
      <c r="AI426" s="245"/>
      <c r="AJ426" s="241">
        <f t="shared" si="491"/>
        <v>5.2720000000000003E-2</v>
      </c>
      <c r="AK426" s="241">
        <f t="shared" si="449"/>
        <v>4.3933333333333333E-3</v>
      </c>
      <c r="AL426" s="240">
        <f>VLOOKUP(AN426,[2]תחזיות!$B$4:$H$1000,5)</f>
        <v>1.2999889000000219E-2</v>
      </c>
      <c r="AM426" s="134">
        <f t="shared" si="435"/>
        <v>1.0833240833333516E-3</v>
      </c>
      <c r="AN426" s="237">
        <v>374</v>
      </c>
      <c r="AO426" s="242">
        <f t="shared" si="450"/>
        <v>0</v>
      </c>
      <c r="AP426" s="242">
        <f t="shared" si="480"/>
        <v>0</v>
      </c>
      <c r="AQ426" s="242">
        <f t="shared" si="409"/>
        <v>0</v>
      </c>
      <c r="AR426" s="242">
        <f t="shared" si="451"/>
        <v>0</v>
      </c>
      <c r="AS426" s="243">
        <f t="shared" si="452"/>
        <v>0</v>
      </c>
      <c r="AT426" s="244"/>
      <c r="AU426" s="241">
        <f t="shared" si="492"/>
        <v>5.7620000000000005E-2</v>
      </c>
      <c r="AV426" s="241">
        <f t="shared" si="453"/>
        <v>4.8016666666666668E-3</v>
      </c>
      <c r="AW426" s="240">
        <f>VLOOKUP(AY426,[2]תחזיות!$B$4:$H$1000,7)</f>
        <v>2.2099811300000372E-2</v>
      </c>
      <c r="AX426" s="134">
        <f t="shared" si="410"/>
        <v>1.8416509416666978E-3</v>
      </c>
      <c r="AY426" s="237">
        <v>374</v>
      </c>
      <c r="AZ426" s="242">
        <f t="shared" si="454"/>
        <v>0</v>
      </c>
      <c r="BA426" s="242">
        <f t="shared" si="481"/>
        <v>0</v>
      </c>
      <c r="BB426" s="242">
        <f t="shared" si="411"/>
        <v>0</v>
      </c>
      <c r="BC426" s="242">
        <f t="shared" si="455"/>
        <v>0</v>
      </c>
      <c r="BD426" s="243">
        <f t="shared" si="456"/>
        <v>0</v>
      </c>
      <c r="BE426" s="245"/>
      <c r="BF426" s="245"/>
      <c r="BG426" s="245"/>
      <c r="BH426" s="240">
        <f>VLOOKUP(BJ426,[2]תחזיות!$B$4:$H$1000,6)</f>
        <v>1.1818080909091108E-2</v>
      </c>
      <c r="BI426" s="134">
        <f t="shared" si="412"/>
        <v>9.8484007575759232E-4</v>
      </c>
      <c r="BJ426" s="237">
        <v>374</v>
      </c>
      <c r="BK426" s="242">
        <f t="shared" si="457"/>
        <v>0</v>
      </c>
      <c r="BL426" s="242">
        <f t="shared" si="482"/>
        <v>0</v>
      </c>
      <c r="BM426" s="242">
        <f t="shared" si="413"/>
        <v>0</v>
      </c>
      <c r="BN426" s="242">
        <f t="shared" si="436"/>
        <v>0</v>
      </c>
      <c r="BO426" s="243">
        <f t="shared" si="458"/>
        <v>0</v>
      </c>
      <c r="BP426" s="245"/>
      <c r="BQ426" s="246">
        <f>VLOOKUP(BT426,[2]תחזיות!$B$4:$E$1000,2)</f>
        <v>4.553758000000014E-2</v>
      </c>
      <c r="BR426" s="134">
        <f t="shared" si="414"/>
        <v>3.3781316666666784E-3</v>
      </c>
      <c r="BS426" s="3">
        <f t="shared" si="459"/>
        <v>11351</v>
      </c>
      <c r="BT426" s="237">
        <v>374</v>
      </c>
      <c r="BU426" s="238">
        <f t="shared" si="460"/>
        <v>0</v>
      </c>
      <c r="BV426" s="238">
        <f t="shared" si="461"/>
        <v>0</v>
      </c>
      <c r="BW426" s="238">
        <f t="shared" si="415"/>
        <v>0</v>
      </c>
      <c r="BX426" s="238">
        <f t="shared" si="416"/>
        <v>0</v>
      </c>
      <c r="BY426" s="239">
        <f t="shared" si="462"/>
        <v>270766.58881793288</v>
      </c>
      <c r="CA426" s="246">
        <f>VLOOKUP(CD426,[2]תחזיות!$B$4:$E$1000,4)</f>
        <v>6.0109605600000185E-2</v>
      </c>
      <c r="CB426" s="134">
        <f t="shared" si="417"/>
        <v>4.592467133333349E-3</v>
      </c>
      <c r="CC426" s="3">
        <f t="shared" si="463"/>
        <v>11351</v>
      </c>
      <c r="CD426" s="237">
        <v>374</v>
      </c>
      <c r="CE426" s="238">
        <f t="shared" si="464"/>
        <v>0</v>
      </c>
      <c r="CF426" s="238">
        <f t="shared" si="465"/>
        <v>0</v>
      </c>
      <c r="CG426" s="238">
        <f t="shared" si="418"/>
        <v>0</v>
      </c>
      <c r="CH426" s="238">
        <f t="shared" si="419"/>
        <v>0</v>
      </c>
      <c r="CI426" s="239">
        <f t="shared" si="466"/>
        <v>290809.78716721246</v>
      </c>
      <c r="CJ426" s="1"/>
      <c r="CK426" s="246">
        <f>VLOOKUP(CN426,[2]תחזיות!$B$4:$E$1000,3)</f>
        <v>3.9597895652174038E-2</v>
      </c>
      <c r="CL426" s="134">
        <f t="shared" si="420"/>
        <v>2.8831579710145035E-3</v>
      </c>
      <c r="CM426" s="3">
        <f t="shared" si="467"/>
        <v>11351</v>
      </c>
      <c r="CN426" s="237">
        <v>374</v>
      </c>
      <c r="CO426" s="238">
        <f t="shared" si="468"/>
        <v>0</v>
      </c>
      <c r="CP426" s="238">
        <f t="shared" si="483"/>
        <v>0</v>
      </c>
      <c r="CQ426" s="238">
        <f t="shared" si="421"/>
        <v>0</v>
      </c>
      <c r="CR426" s="238">
        <f t="shared" si="422"/>
        <v>0</v>
      </c>
      <c r="CS426" s="239">
        <f t="shared" si="469"/>
        <v>263979.45736549201</v>
      </c>
      <c r="CT426" s="1"/>
      <c r="CU426" s="237">
        <v>374</v>
      </c>
      <c r="CV426" s="238">
        <f t="shared" si="496"/>
        <v>-2.9674225352565294E-10</v>
      </c>
      <c r="CW426" s="238">
        <f t="shared" si="496"/>
        <v>-7.0236804932243916E-14</v>
      </c>
      <c r="CX426" s="238">
        <f t="shared" si="496"/>
        <v>6.2583369821911819E-13</v>
      </c>
      <c r="CY426" s="238">
        <f t="shared" si="496"/>
        <v>-6.9607050315136211E-13</v>
      </c>
      <c r="CZ426" s="238">
        <f t="shared" si="496"/>
        <v>921348.46831176477</v>
      </c>
      <c r="DB426" s="237">
        <v>374</v>
      </c>
      <c r="DC426" s="238">
        <f t="shared" si="497"/>
        <v>-3.1253112729816479E-10</v>
      </c>
      <c r="DD426" s="238">
        <f t="shared" si="497"/>
        <v>0</v>
      </c>
      <c r="DE426" s="238">
        <f t="shared" si="497"/>
        <v>7.205578768263226E-13</v>
      </c>
      <c r="DF426" s="238">
        <f t="shared" si="497"/>
        <v>-7.205578768263226E-13</v>
      </c>
      <c r="DG426" s="238">
        <f t="shared" si="497"/>
        <v>944233.29773330991</v>
      </c>
      <c r="DH426" s="247"/>
      <c r="DI426" s="237">
        <v>374</v>
      </c>
      <c r="DJ426" s="238">
        <f t="shared" si="498"/>
        <v>-3.1253112729816479E-10</v>
      </c>
      <c r="DK426" s="238">
        <f t="shared" si="498"/>
        <v>0</v>
      </c>
      <c r="DL426" s="238">
        <f t="shared" si="498"/>
        <v>7.205578768263226E-13</v>
      </c>
      <c r="DM426" s="238">
        <f t="shared" si="498"/>
        <v>-7.205578768263226E-13</v>
      </c>
      <c r="DN426" s="238">
        <f t="shared" si="498"/>
        <v>914209.03264594742</v>
      </c>
      <c r="DP426" s="3">
        <f t="shared" si="470"/>
        <v>11351</v>
      </c>
      <c r="DQ426" s="237">
        <v>374</v>
      </c>
      <c r="DR426" s="238">
        <f t="shared" si="471"/>
        <v>0</v>
      </c>
      <c r="DS426" s="238">
        <f t="shared" si="472"/>
        <v>0</v>
      </c>
      <c r="DT426" s="238">
        <f t="shared" si="426"/>
        <v>0</v>
      </c>
      <c r="DU426" s="238">
        <f t="shared" si="473"/>
        <v>0</v>
      </c>
      <c r="DV426" s="239">
        <f t="shared" si="484"/>
        <v>0</v>
      </c>
      <c r="DX426" s="241">
        <f t="shared" si="493"/>
        <v>6.0299999999999999E-2</v>
      </c>
      <c r="DY426" s="241">
        <f t="shared" si="474"/>
        <v>5.025E-3</v>
      </c>
      <c r="DZ426" s="237">
        <v>374</v>
      </c>
      <c r="EA426" s="242">
        <f t="shared" si="485"/>
        <v>0</v>
      </c>
      <c r="EB426" s="242">
        <f t="shared" si="486"/>
        <v>0</v>
      </c>
      <c r="EC426" s="242">
        <f t="shared" si="427"/>
        <v>0</v>
      </c>
      <c r="ED426" s="242">
        <f t="shared" si="437"/>
        <v>0</v>
      </c>
      <c r="EE426" s="243">
        <f t="shared" si="475"/>
        <v>0</v>
      </c>
      <c r="EF426" s="248"/>
      <c r="EG426" s="241">
        <f t="shared" si="494"/>
        <v>6.4599999999999991E-2</v>
      </c>
      <c r="EH426" s="241">
        <f t="shared" si="476"/>
        <v>5.3833333333333329E-3</v>
      </c>
      <c r="EI426" s="237">
        <v>374</v>
      </c>
      <c r="EJ426" s="242">
        <f t="shared" si="487"/>
        <v>0</v>
      </c>
      <c r="EK426" s="242">
        <f t="shared" si="488"/>
        <v>0</v>
      </c>
      <c r="EL426" s="242">
        <f t="shared" si="428"/>
        <v>0</v>
      </c>
      <c r="EM426" s="242">
        <f t="shared" si="438"/>
        <v>0</v>
      </c>
      <c r="EN426" s="243">
        <f t="shared" si="477"/>
        <v>0</v>
      </c>
      <c r="EO426" s="248"/>
      <c r="EP426" s="241">
        <f t="shared" si="495"/>
        <v>3.4599999999999999E-2</v>
      </c>
      <c r="EQ426" s="241">
        <f t="shared" si="478"/>
        <v>2.8833333333333332E-3</v>
      </c>
      <c r="ER426" s="237">
        <v>374</v>
      </c>
      <c r="ES426" s="242">
        <f t="shared" si="489"/>
        <v>0</v>
      </c>
      <c r="ET426" s="242">
        <f t="shared" si="490"/>
        <v>0</v>
      </c>
      <c r="EU426" s="242">
        <f t="shared" si="429"/>
        <v>0</v>
      </c>
      <c r="EV426" s="242">
        <f t="shared" si="439"/>
        <v>0</v>
      </c>
      <c r="EW426" s="243">
        <f t="shared" si="479"/>
        <v>0</v>
      </c>
    </row>
    <row r="427" spans="1:153" ht="14.25" customHeight="1" thickBot="1" x14ac:dyDescent="0.25">
      <c r="A427" s="3">
        <f t="shared" si="440"/>
        <v>11382</v>
      </c>
      <c r="B427" s="237">
        <v>375</v>
      </c>
      <c r="C427" s="238">
        <f t="shared" si="441"/>
        <v>-3.1325168517499113E-10</v>
      </c>
      <c r="D427" s="238">
        <f t="shared" si="399"/>
        <v>0</v>
      </c>
      <c r="E427" s="238">
        <f t="shared" si="400"/>
        <v>7.2221916304233892E-13</v>
      </c>
      <c r="F427" s="238">
        <f t="shared" si="401"/>
        <v>-7.2221916304233892E-13</v>
      </c>
      <c r="G427" s="239">
        <f t="shared" si="442"/>
        <v>603887.43406298594</v>
      </c>
      <c r="I427" s="240">
        <f>VLOOKUP(K427,[2]תחזיות!$B$4:$H$1000,5)</f>
        <v>1.299990750000022E-2</v>
      </c>
      <c r="J427" s="134">
        <f t="shared" si="402"/>
        <v>1.0833256250000183E-3</v>
      </c>
      <c r="K427" s="237">
        <v>375</v>
      </c>
      <c r="L427" s="242">
        <f t="shared" si="443"/>
        <v>1.5900805059796716E-11</v>
      </c>
      <c r="M427" s="242">
        <f t="shared" si="430"/>
        <v>-7.0312894262845149E-14</v>
      </c>
      <c r="N427" s="242">
        <f t="shared" si="403"/>
        <v>-9.4973865073177997E-14</v>
      </c>
      <c r="O427" s="242">
        <f t="shared" si="404"/>
        <v>2.4660970810332855E-14</v>
      </c>
      <c r="P427" s="243">
        <f t="shared" si="444"/>
        <v>46694.445430845924</v>
      </c>
      <c r="Q427" s="244"/>
      <c r="R427" s="240">
        <f>VLOOKUP(T427,[2]תחזיות!$B$4:$H$1000,7)</f>
        <v>2.2099842750000372E-2</v>
      </c>
      <c r="S427" s="134">
        <f t="shared" si="405"/>
        <v>1.8416535625000311E-3</v>
      </c>
      <c r="T427" s="237">
        <v>375</v>
      </c>
      <c r="U427" s="242">
        <f t="shared" si="445"/>
        <v>0</v>
      </c>
      <c r="V427" s="242">
        <f t="shared" si="431"/>
        <v>0</v>
      </c>
      <c r="W427" s="242">
        <f t="shared" si="406"/>
        <v>0</v>
      </c>
      <c r="X427" s="242">
        <f t="shared" si="432"/>
        <v>0</v>
      </c>
      <c r="Y427" s="243">
        <f t="shared" si="446"/>
        <v>49536.076503111522</v>
      </c>
      <c r="Z427" s="245"/>
      <c r="AA427" s="240">
        <f>VLOOKUP(AC427,[2]תחזיות!$B$4:$H$1000,6)</f>
        <v>1.1818097727272926E-2</v>
      </c>
      <c r="AB427" s="134">
        <f t="shared" si="407"/>
        <v>9.8484147727274387E-4</v>
      </c>
      <c r="AC427" s="237">
        <v>375</v>
      </c>
      <c r="AD427" s="242">
        <f t="shared" si="447"/>
        <v>0</v>
      </c>
      <c r="AE427" s="242">
        <f t="shared" si="433"/>
        <v>0</v>
      </c>
      <c r="AF427" s="242">
        <f t="shared" si="408"/>
        <v>0</v>
      </c>
      <c r="AG427" s="242">
        <f t="shared" si="434"/>
        <v>0</v>
      </c>
      <c r="AH427" s="243">
        <f t="shared" si="448"/>
        <v>46342.141217469514</v>
      </c>
      <c r="AI427" s="245"/>
      <c r="AJ427" s="241">
        <f t="shared" si="491"/>
        <v>5.2720000000000003E-2</v>
      </c>
      <c r="AK427" s="241">
        <f t="shared" si="449"/>
        <v>4.3933333333333333E-3</v>
      </c>
      <c r="AL427" s="240">
        <f>VLOOKUP(AN427,[2]תחזיות!$B$4:$H$1000,5)</f>
        <v>1.299990750000022E-2</v>
      </c>
      <c r="AM427" s="134">
        <f t="shared" si="435"/>
        <v>1.0833256250000183E-3</v>
      </c>
      <c r="AN427" s="237">
        <v>375</v>
      </c>
      <c r="AO427" s="242">
        <f t="shared" si="450"/>
        <v>0</v>
      </c>
      <c r="AP427" s="242">
        <f t="shared" si="480"/>
        <v>0</v>
      </c>
      <c r="AQ427" s="242">
        <f t="shared" si="409"/>
        <v>0</v>
      </c>
      <c r="AR427" s="242">
        <f t="shared" si="451"/>
        <v>0</v>
      </c>
      <c r="AS427" s="243">
        <f t="shared" si="452"/>
        <v>0</v>
      </c>
      <c r="AT427" s="244"/>
      <c r="AU427" s="241">
        <f t="shared" si="492"/>
        <v>5.7620000000000005E-2</v>
      </c>
      <c r="AV427" s="241">
        <f t="shared" si="453"/>
        <v>4.8016666666666668E-3</v>
      </c>
      <c r="AW427" s="240">
        <f>VLOOKUP(AY427,[2]תחזיות!$B$4:$H$1000,7)</f>
        <v>2.2099842750000372E-2</v>
      </c>
      <c r="AX427" s="134">
        <f t="shared" si="410"/>
        <v>1.8416535625000311E-3</v>
      </c>
      <c r="AY427" s="237">
        <v>375</v>
      </c>
      <c r="AZ427" s="242">
        <f t="shared" si="454"/>
        <v>0</v>
      </c>
      <c r="BA427" s="242">
        <f t="shared" si="481"/>
        <v>0</v>
      </c>
      <c r="BB427" s="242">
        <f t="shared" si="411"/>
        <v>0</v>
      </c>
      <c r="BC427" s="242">
        <f t="shared" si="455"/>
        <v>0</v>
      </c>
      <c r="BD427" s="243">
        <f t="shared" si="456"/>
        <v>0</v>
      </c>
      <c r="BE427" s="245"/>
      <c r="BF427" s="245"/>
      <c r="BG427" s="245"/>
      <c r="BH427" s="240">
        <f>VLOOKUP(BJ427,[2]תחזיות!$B$4:$H$1000,6)</f>
        <v>1.1818097727272926E-2</v>
      </c>
      <c r="BI427" s="134">
        <f t="shared" si="412"/>
        <v>9.8484147727274387E-4</v>
      </c>
      <c r="BJ427" s="237">
        <v>375</v>
      </c>
      <c r="BK427" s="242">
        <f t="shared" si="457"/>
        <v>0</v>
      </c>
      <c r="BL427" s="242">
        <f t="shared" si="482"/>
        <v>0</v>
      </c>
      <c r="BM427" s="242">
        <f t="shared" si="413"/>
        <v>0</v>
      </c>
      <c r="BN427" s="242">
        <f t="shared" si="436"/>
        <v>0</v>
      </c>
      <c r="BO427" s="243">
        <f t="shared" si="458"/>
        <v>0</v>
      </c>
      <c r="BP427" s="245"/>
      <c r="BQ427" s="246">
        <f>VLOOKUP(BT427,[2]תחזיות!$B$4:$E$1000,2)</f>
        <v>4.5565880000000142E-2</v>
      </c>
      <c r="BR427" s="134">
        <f t="shared" si="414"/>
        <v>3.380490000000012E-3</v>
      </c>
      <c r="BS427" s="3">
        <f t="shared" si="459"/>
        <v>11382</v>
      </c>
      <c r="BT427" s="237">
        <v>375</v>
      </c>
      <c r="BU427" s="238">
        <f t="shared" si="460"/>
        <v>0</v>
      </c>
      <c r="BV427" s="238">
        <f t="shared" si="461"/>
        <v>0</v>
      </c>
      <c r="BW427" s="238">
        <f t="shared" si="415"/>
        <v>0</v>
      </c>
      <c r="BX427" s="238">
        <f t="shared" si="416"/>
        <v>0</v>
      </c>
      <c r="BY427" s="239">
        <f t="shared" si="462"/>
        <v>270766.58881793288</v>
      </c>
      <c r="CA427" s="246">
        <f>VLOOKUP(CD427,[2]תחזיות!$B$4:$E$1000,4)</f>
        <v>6.0146961600000187E-2</v>
      </c>
      <c r="CB427" s="134">
        <f t="shared" si="417"/>
        <v>4.5955801333333489E-3</v>
      </c>
      <c r="CC427" s="3">
        <f t="shared" si="463"/>
        <v>11382</v>
      </c>
      <c r="CD427" s="237">
        <v>375</v>
      </c>
      <c r="CE427" s="238">
        <f t="shared" si="464"/>
        <v>0</v>
      </c>
      <c r="CF427" s="238">
        <f t="shared" si="465"/>
        <v>0</v>
      </c>
      <c r="CG427" s="238">
        <f t="shared" si="418"/>
        <v>0</v>
      </c>
      <c r="CH427" s="238">
        <f t="shared" si="419"/>
        <v>0</v>
      </c>
      <c r="CI427" s="239">
        <f t="shared" si="466"/>
        <v>290809.78716721246</v>
      </c>
      <c r="CJ427" s="1"/>
      <c r="CK427" s="246">
        <f>VLOOKUP(CN427,[2]תחזיות!$B$4:$E$1000,3)</f>
        <v>3.9622504347826215E-2</v>
      </c>
      <c r="CL427" s="134">
        <f t="shared" si="420"/>
        <v>2.8852086956521849E-3</v>
      </c>
      <c r="CM427" s="3">
        <f t="shared" si="467"/>
        <v>11382</v>
      </c>
      <c r="CN427" s="237">
        <v>375</v>
      </c>
      <c r="CO427" s="238">
        <f t="shared" si="468"/>
        <v>0</v>
      </c>
      <c r="CP427" s="238">
        <f t="shared" si="483"/>
        <v>0</v>
      </c>
      <c r="CQ427" s="238">
        <f t="shared" si="421"/>
        <v>0</v>
      </c>
      <c r="CR427" s="238">
        <f t="shared" si="422"/>
        <v>0</v>
      </c>
      <c r="CS427" s="239">
        <f t="shared" si="469"/>
        <v>263979.45736549201</v>
      </c>
      <c r="CT427" s="1"/>
      <c r="CU427" s="237">
        <v>375</v>
      </c>
      <c r="CV427" s="238">
        <f t="shared" si="496"/>
        <v>-2.9735088011519442E-10</v>
      </c>
      <c r="CW427" s="238">
        <f t="shared" si="496"/>
        <v>-7.0312894262845149E-14</v>
      </c>
      <c r="CX427" s="238">
        <f t="shared" si="496"/>
        <v>6.2724529796916092E-13</v>
      </c>
      <c r="CY427" s="238">
        <f t="shared" si="496"/>
        <v>-6.9755819223200602E-13</v>
      </c>
      <c r="CZ427" s="238">
        <f t="shared" si="496"/>
        <v>921348.46831176477</v>
      </c>
      <c r="DB427" s="237">
        <v>375</v>
      </c>
      <c r="DC427" s="238">
        <f t="shared" si="497"/>
        <v>-3.1325168517499113E-10</v>
      </c>
      <c r="DD427" s="238">
        <f t="shared" si="497"/>
        <v>0</v>
      </c>
      <c r="DE427" s="238">
        <f t="shared" si="497"/>
        <v>7.2221916304233892E-13</v>
      </c>
      <c r="DF427" s="238">
        <f t="shared" si="497"/>
        <v>-7.2221916304233892E-13</v>
      </c>
      <c r="DG427" s="238">
        <f t="shared" si="497"/>
        <v>944233.29773330991</v>
      </c>
      <c r="DH427" s="247"/>
      <c r="DI427" s="237">
        <v>375</v>
      </c>
      <c r="DJ427" s="238">
        <f t="shared" si="498"/>
        <v>-3.1325168517499113E-10</v>
      </c>
      <c r="DK427" s="238">
        <f t="shared" si="498"/>
        <v>0</v>
      </c>
      <c r="DL427" s="238">
        <f t="shared" si="498"/>
        <v>7.2221916304233892E-13</v>
      </c>
      <c r="DM427" s="238">
        <f t="shared" si="498"/>
        <v>-7.2221916304233892E-13</v>
      </c>
      <c r="DN427" s="238">
        <f t="shared" si="498"/>
        <v>914209.03264594742</v>
      </c>
      <c r="DP427" s="3">
        <f t="shared" si="470"/>
        <v>11382</v>
      </c>
      <c r="DQ427" s="237">
        <v>375</v>
      </c>
      <c r="DR427" s="238">
        <f t="shared" si="471"/>
        <v>0</v>
      </c>
      <c r="DS427" s="238">
        <f t="shared" si="472"/>
        <v>0</v>
      </c>
      <c r="DT427" s="238">
        <f t="shared" si="426"/>
        <v>0</v>
      </c>
      <c r="DU427" s="238">
        <f t="shared" si="473"/>
        <v>0</v>
      </c>
      <c r="DV427" s="239">
        <f t="shared" si="484"/>
        <v>0</v>
      </c>
      <c r="DX427" s="241">
        <f t="shared" si="493"/>
        <v>6.0299999999999999E-2</v>
      </c>
      <c r="DY427" s="241">
        <f t="shared" si="474"/>
        <v>5.025E-3</v>
      </c>
      <c r="DZ427" s="237">
        <v>375</v>
      </c>
      <c r="EA427" s="242">
        <f t="shared" si="485"/>
        <v>0</v>
      </c>
      <c r="EB427" s="242">
        <f t="shared" si="486"/>
        <v>0</v>
      </c>
      <c r="EC427" s="242">
        <f t="shared" si="427"/>
        <v>0</v>
      </c>
      <c r="ED427" s="242">
        <f t="shared" si="437"/>
        <v>0</v>
      </c>
      <c r="EE427" s="243">
        <f t="shared" si="475"/>
        <v>0</v>
      </c>
      <c r="EF427" s="248"/>
      <c r="EG427" s="241">
        <f t="shared" si="494"/>
        <v>6.4599999999999991E-2</v>
      </c>
      <c r="EH427" s="241">
        <f t="shared" si="476"/>
        <v>5.3833333333333329E-3</v>
      </c>
      <c r="EI427" s="237">
        <v>375</v>
      </c>
      <c r="EJ427" s="242">
        <f t="shared" si="487"/>
        <v>0</v>
      </c>
      <c r="EK427" s="242">
        <f t="shared" si="488"/>
        <v>0</v>
      </c>
      <c r="EL427" s="242">
        <f t="shared" si="428"/>
        <v>0</v>
      </c>
      <c r="EM427" s="242">
        <f t="shared" si="438"/>
        <v>0</v>
      </c>
      <c r="EN427" s="243">
        <f t="shared" si="477"/>
        <v>0</v>
      </c>
      <c r="EO427" s="248"/>
      <c r="EP427" s="241">
        <f t="shared" si="495"/>
        <v>3.4599999999999999E-2</v>
      </c>
      <c r="EQ427" s="241">
        <f t="shared" si="478"/>
        <v>2.8833333333333332E-3</v>
      </c>
      <c r="ER427" s="237">
        <v>375</v>
      </c>
      <c r="ES427" s="242">
        <f t="shared" si="489"/>
        <v>0</v>
      </c>
      <c r="ET427" s="242">
        <f t="shared" si="490"/>
        <v>0</v>
      </c>
      <c r="EU427" s="242">
        <f t="shared" si="429"/>
        <v>0</v>
      </c>
      <c r="EV427" s="242">
        <f t="shared" si="439"/>
        <v>0</v>
      </c>
      <c r="EW427" s="243">
        <f t="shared" si="479"/>
        <v>0</v>
      </c>
    </row>
    <row r="428" spans="1:153" ht="14.25" customHeight="1" thickBot="1" x14ac:dyDescent="0.25">
      <c r="A428" s="3">
        <f t="shared" si="440"/>
        <v>11410</v>
      </c>
      <c r="B428" s="237">
        <v>376</v>
      </c>
      <c r="C428" s="238">
        <f t="shared" si="441"/>
        <v>-3.1397390433803349E-10</v>
      </c>
      <c r="D428" s="238">
        <f t="shared" si="399"/>
        <v>0</v>
      </c>
      <c r="E428" s="238">
        <f t="shared" si="400"/>
        <v>7.2388427944601985E-13</v>
      </c>
      <c r="F428" s="238">
        <f t="shared" si="401"/>
        <v>-7.2388427944601985E-13</v>
      </c>
      <c r="G428" s="239">
        <f t="shared" si="442"/>
        <v>603887.43406298594</v>
      </c>
      <c r="I428" s="240">
        <f>VLOOKUP(K428,[2]תחזיות!$B$4:$H$1000,5)</f>
        <v>1.299992600000022E-2</v>
      </c>
      <c r="J428" s="134">
        <f t="shared" si="402"/>
        <v>1.083327166666685E-3</v>
      </c>
      <c r="K428" s="237">
        <v>376</v>
      </c>
      <c r="L428" s="242">
        <f t="shared" si="443"/>
        <v>1.6013107586731201E-11</v>
      </c>
      <c r="M428" s="242">
        <f t="shared" si="430"/>
        <v>-7.038906613136707E-14</v>
      </c>
      <c r="N428" s="242">
        <f t="shared" si="403"/>
        <v>-9.5224209842269606E-14</v>
      </c>
      <c r="O428" s="242">
        <f t="shared" si="404"/>
        <v>2.4835143710902542E-14</v>
      </c>
      <c r="P428" s="243">
        <f t="shared" si="444"/>
        <v>46694.445430845924</v>
      </c>
      <c r="Q428" s="244"/>
      <c r="R428" s="240">
        <f>VLOOKUP(T428,[2]תחזיות!$B$4:$H$1000,7)</f>
        <v>2.2099874200000376E-2</v>
      </c>
      <c r="S428" s="134">
        <f t="shared" si="405"/>
        <v>1.8416561833333647E-3</v>
      </c>
      <c r="T428" s="237">
        <v>376</v>
      </c>
      <c r="U428" s="242">
        <f t="shared" si="445"/>
        <v>0</v>
      </c>
      <c r="V428" s="242">
        <f t="shared" si="431"/>
        <v>0</v>
      </c>
      <c r="W428" s="242">
        <f t="shared" si="406"/>
        <v>0</v>
      </c>
      <c r="X428" s="242">
        <f t="shared" si="432"/>
        <v>0</v>
      </c>
      <c r="Y428" s="243">
        <f t="shared" si="446"/>
        <v>49536.076503111522</v>
      </c>
      <c r="Z428" s="245"/>
      <c r="AA428" s="240">
        <f>VLOOKUP(AC428,[2]תחזיות!$B$4:$H$1000,6)</f>
        <v>1.1818114545454745E-2</v>
      </c>
      <c r="AB428" s="134">
        <f t="shared" si="407"/>
        <v>9.8484287878789541E-4</v>
      </c>
      <c r="AC428" s="237">
        <v>376</v>
      </c>
      <c r="AD428" s="242">
        <f t="shared" si="447"/>
        <v>0</v>
      </c>
      <c r="AE428" s="242">
        <f t="shared" si="433"/>
        <v>0</v>
      </c>
      <c r="AF428" s="242">
        <f t="shared" si="408"/>
        <v>0</v>
      </c>
      <c r="AG428" s="242">
        <f t="shared" si="434"/>
        <v>0</v>
      </c>
      <c r="AH428" s="243">
        <f t="shared" si="448"/>
        <v>46342.141217469514</v>
      </c>
      <c r="AI428" s="245"/>
      <c r="AJ428" s="241">
        <f t="shared" si="491"/>
        <v>5.2720000000000003E-2</v>
      </c>
      <c r="AK428" s="241">
        <f t="shared" si="449"/>
        <v>4.3933333333333333E-3</v>
      </c>
      <c r="AL428" s="240">
        <f>VLOOKUP(AN428,[2]תחזיות!$B$4:$H$1000,5)</f>
        <v>1.299992600000022E-2</v>
      </c>
      <c r="AM428" s="134">
        <f t="shared" si="435"/>
        <v>1.083327166666685E-3</v>
      </c>
      <c r="AN428" s="237">
        <v>376</v>
      </c>
      <c r="AO428" s="242">
        <f t="shared" si="450"/>
        <v>0</v>
      </c>
      <c r="AP428" s="242">
        <f t="shared" si="480"/>
        <v>0</v>
      </c>
      <c r="AQ428" s="242">
        <f t="shared" si="409"/>
        <v>0</v>
      </c>
      <c r="AR428" s="242">
        <f t="shared" si="451"/>
        <v>0</v>
      </c>
      <c r="AS428" s="243">
        <f t="shared" si="452"/>
        <v>0</v>
      </c>
      <c r="AT428" s="244"/>
      <c r="AU428" s="241">
        <f t="shared" si="492"/>
        <v>5.7620000000000005E-2</v>
      </c>
      <c r="AV428" s="241">
        <f t="shared" si="453"/>
        <v>4.8016666666666668E-3</v>
      </c>
      <c r="AW428" s="240">
        <f>VLOOKUP(AY428,[2]תחזיות!$B$4:$H$1000,7)</f>
        <v>2.2099874200000376E-2</v>
      </c>
      <c r="AX428" s="134">
        <f t="shared" si="410"/>
        <v>1.8416561833333647E-3</v>
      </c>
      <c r="AY428" s="237">
        <v>376</v>
      </c>
      <c r="AZ428" s="242">
        <f t="shared" si="454"/>
        <v>0</v>
      </c>
      <c r="BA428" s="242">
        <f t="shared" si="481"/>
        <v>0</v>
      </c>
      <c r="BB428" s="242">
        <f t="shared" si="411"/>
        <v>0</v>
      </c>
      <c r="BC428" s="242">
        <f t="shared" si="455"/>
        <v>0</v>
      </c>
      <c r="BD428" s="243">
        <f t="shared" si="456"/>
        <v>0</v>
      </c>
      <c r="BE428" s="245"/>
      <c r="BF428" s="245"/>
      <c r="BG428" s="245"/>
      <c r="BH428" s="240">
        <f>VLOOKUP(BJ428,[2]תחזיות!$B$4:$H$1000,6)</f>
        <v>1.1818114545454745E-2</v>
      </c>
      <c r="BI428" s="134">
        <f t="shared" si="412"/>
        <v>9.8484287878789541E-4</v>
      </c>
      <c r="BJ428" s="237">
        <v>376</v>
      </c>
      <c r="BK428" s="242">
        <f t="shared" si="457"/>
        <v>0</v>
      </c>
      <c r="BL428" s="242">
        <f t="shared" si="482"/>
        <v>0</v>
      </c>
      <c r="BM428" s="242">
        <f t="shared" si="413"/>
        <v>0</v>
      </c>
      <c r="BN428" s="242">
        <f t="shared" si="436"/>
        <v>0</v>
      </c>
      <c r="BO428" s="243">
        <f t="shared" si="458"/>
        <v>0</v>
      </c>
      <c r="BP428" s="245"/>
      <c r="BQ428" s="246">
        <f>VLOOKUP(BT428,[2]תחזיות!$B$4:$E$1000,2)</f>
        <v>4.5594180000000144E-2</v>
      </c>
      <c r="BR428" s="134">
        <f t="shared" si="414"/>
        <v>3.3828483333333457E-3</v>
      </c>
      <c r="BS428" s="3">
        <f t="shared" si="459"/>
        <v>11410</v>
      </c>
      <c r="BT428" s="237">
        <v>376</v>
      </c>
      <c r="BU428" s="238">
        <f t="shared" si="460"/>
        <v>0</v>
      </c>
      <c r="BV428" s="238">
        <f t="shared" si="461"/>
        <v>0</v>
      </c>
      <c r="BW428" s="238">
        <f t="shared" si="415"/>
        <v>0</v>
      </c>
      <c r="BX428" s="238">
        <f t="shared" si="416"/>
        <v>0</v>
      </c>
      <c r="BY428" s="239">
        <f t="shared" si="462"/>
        <v>270766.58881793288</v>
      </c>
      <c r="CA428" s="246">
        <f>VLOOKUP(CD428,[2]תחזיות!$B$4:$E$1000,4)</f>
        <v>6.0184317600000189E-2</v>
      </c>
      <c r="CB428" s="134">
        <f t="shared" si="417"/>
        <v>4.5986931333333496E-3</v>
      </c>
      <c r="CC428" s="3">
        <f t="shared" si="463"/>
        <v>11410</v>
      </c>
      <c r="CD428" s="237">
        <v>376</v>
      </c>
      <c r="CE428" s="238">
        <f t="shared" si="464"/>
        <v>0</v>
      </c>
      <c r="CF428" s="238">
        <f t="shared" si="465"/>
        <v>0</v>
      </c>
      <c r="CG428" s="238">
        <f t="shared" si="418"/>
        <v>0</v>
      </c>
      <c r="CH428" s="238">
        <f t="shared" si="419"/>
        <v>0</v>
      </c>
      <c r="CI428" s="239">
        <f t="shared" si="466"/>
        <v>290809.78716721246</v>
      </c>
      <c r="CJ428" s="1"/>
      <c r="CK428" s="246">
        <f>VLOOKUP(CN428,[2]תחזיות!$B$4:$E$1000,3)</f>
        <v>3.9647113043478392E-2</v>
      </c>
      <c r="CL428" s="134">
        <f t="shared" si="420"/>
        <v>2.8872594202898664E-3</v>
      </c>
      <c r="CM428" s="3">
        <f t="shared" si="467"/>
        <v>11410</v>
      </c>
      <c r="CN428" s="237">
        <v>376</v>
      </c>
      <c r="CO428" s="238">
        <f t="shared" si="468"/>
        <v>0</v>
      </c>
      <c r="CP428" s="238">
        <f t="shared" si="483"/>
        <v>0</v>
      </c>
      <c r="CQ428" s="238">
        <f t="shared" si="421"/>
        <v>0</v>
      </c>
      <c r="CR428" s="238">
        <f t="shared" si="422"/>
        <v>0</v>
      </c>
      <c r="CS428" s="239">
        <f t="shared" si="469"/>
        <v>263979.45736549201</v>
      </c>
      <c r="CT428" s="1"/>
      <c r="CU428" s="237">
        <v>376</v>
      </c>
      <c r="CV428" s="238">
        <f t="shared" si="496"/>
        <v>-2.9796079675130229E-10</v>
      </c>
      <c r="CW428" s="238">
        <f t="shared" si="496"/>
        <v>-7.038906613136707E-14</v>
      </c>
      <c r="CX428" s="238">
        <f t="shared" si="496"/>
        <v>6.2866006960375026E-13</v>
      </c>
      <c r="CY428" s="238">
        <f t="shared" si="496"/>
        <v>-6.9904913573511731E-13</v>
      </c>
      <c r="CZ428" s="238">
        <f t="shared" si="496"/>
        <v>921348.46831176477</v>
      </c>
      <c r="DB428" s="237">
        <v>376</v>
      </c>
      <c r="DC428" s="238">
        <f t="shared" si="497"/>
        <v>-3.1397390433803349E-10</v>
      </c>
      <c r="DD428" s="238">
        <f t="shared" si="497"/>
        <v>0</v>
      </c>
      <c r="DE428" s="238">
        <f t="shared" si="497"/>
        <v>7.2388427944601985E-13</v>
      </c>
      <c r="DF428" s="238">
        <f t="shared" si="497"/>
        <v>-7.2388427944601985E-13</v>
      </c>
      <c r="DG428" s="238">
        <f t="shared" si="497"/>
        <v>944233.29773330991</v>
      </c>
      <c r="DH428" s="247"/>
      <c r="DI428" s="237">
        <v>376</v>
      </c>
      <c r="DJ428" s="238">
        <f t="shared" si="498"/>
        <v>-3.1397390433803349E-10</v>
      </c>
      <c r="DK428" s="238">
        <f t="shared" si="498"/>
        <v>0</v>
      </c>
      <c r="DL428" s="238">
        <f t="shared" si="498"/>
        <v>7.2388427944601985E-13</v>
      </c>
      <c r="DM428" s="238">
        <f t="shared" si="498"/>
        <v>-7.2388427944601985E-13</v>
      </c>
      <c r="DN428" s="238">
        <f t="shared" si="498"/>
        <v>914209.03264594742</v>
      </c>
      <c r="DP428" s="3">
        <f t="shared" si="470"/>
        <v>11410</v>
      </c>
      <c r="DQ428" s="237">
        <v>376</v>
      </c>
      <c r="DR428" s="238">
        <f t="shared" si="471"/>
        <v>0</v>
      </c>
      <c r="DS428" s="238">
        <f t="shared" si="472"/>
        <v>0</v>
      </c>
      <c r="DT428" s="238">
        <f t="shared" si="426"/>
        <v>0</v>
      </c>
      <c r="DU428" s="238">
        <f t="shared" si="473"/>
        <v>0</v>
      </c>
      <c r="DV428" s="239">
        <f t="shared" si="484"/>
        <v>0</v>
      </c>
      <c r="DX428" s="241">
        <f t="shared" si="493"/>
        <v>6.0299999999999999E-2</v>
      </c>
      <c r="DY428" s="241">
        <f t="shared" si="474"/>
        <v>5.025E-3</v>
      </c>
      <c r="DZ428" s="237">
        <v>376</v>
      </c>
      <c r="EA428" s="242">
        <f t="shared" si="485"/>
        <v>0</v>
      </c>
      <c r="EB428" s="242">
        <f t="shared" si="486"/>
        <v>0</v>
      </c>
      <c r="EC428" s="242">
        <f t="shared" si="427"/>
        <v>0</v>
      </c>
      <c r="ED428" s="242">
        <f t="shared" si="437"/>
        <v>0</v>
      </c>
      <c r="EE428" s="243">
        <f t="shared" si="475"/>
        <v>0</v>
      </c>
      <c r="EF428" s="248"/>
      <c r="EG428" s="241">
        <f t="shared" si="494"/>
        <v>6.4599999999999991E-2</v>
      </c>
      <c r="EH428" s="241">
        <f t="shared" si="476"/>
        <v>5.3833333333333329E-3</v>
      </c>
      <c r="EI428" s="237">
        <v>376</v>
      </c>
      <c r="EJ428" s="242">
        <f t="shared" si="487"/>
        <v>0</v>
      </c>
      <c r="EK428" s="242">
        <f t="shared" si="488"/>
        <v>0</v>
      </c>
      <c r="EL428" s="242">
        <f t="shared" si="428"/>
        <v>0</v>
      </c>
      <c r="EM428" s="242">
        <f t="shared" si="438"/>
        <v>0</v>
      </c>
      <c r="EN428" s="243">
        <f t="shared" si="477"/>
        <v>0</v>
      </c>
      <c r="EO428" s="248"/>
      <c r="EP428" s="241">
        <f t="shared" si="495"/>
        <v>3.4599999999999999E-2</v>
      </c>
      <c r="EQ428" s="241">
        <f t="shared" si="478"/>
        <v>2.8833333333333332E-3</v>
      </c>
      <c r="ER428" s="237">
        <v>376</v>
      </c>
      <c r="ES428" s="242">
        <f t="shared" si="489"/>
        <v>0</v>
      </c>
      <c r="ET428" s="242">
        <f t="shared" si="490"/>
        <v>0</v>
      </c>
      <c r="EU428" s="242">
        <f t="shared" si="429"/>
        <v>0</v>
      </c>
      <c r="EV428" s="242">
        <f t="shared" si="439"/>
        <v>0</v>
      </c>
      <c r="EW428" s="243">
        <f t="shared" si="479"/>
        <v>0</v>
      </c>
    </row>
    <row r="429" spans="1:153" ht="14.25" customHeight="1" thickBot="1" x14ac:dyDescent="0.25">
      <c r="A429" s="3">
        <f t="shared" si="440"/>
        <v>11441</v>
      </c>
      <c r="B429" s="237">
        <v>377</v>
      </c>
      <c r="C429" s="238">
        <f t="shared" si="441"/>
        <v>-3.1469778861747952E-10</v>
      </c>
      <c r="D429" s="238">
        <f t="shared" si="399"/>
        <v>0</v>
      </c>
      <c r="E429" s="238">
        <f t="shared" si="400"/>
        <v>7.25553234868076E-13</v>
      </c>
      <c r="F429" s="238">
        <f t="shared" si="401"/>
        <v>-7.25553234868076E-13</v>
      </c>
      <c r="G429" s="239">
        <f t="shared" si="442"/>
        <v>603887.43406298594</v>
      </c>
      <c r="I429" s="240">
        <f>VLOOKUP(K429,[2]תחזיות!$B$4:$H$1000,5)</f>
        <v>1.2999944500000221E-2</v>
      </c>
      <c r="J429" s="134">
        <f t="shared" si="402"/>
        <v>1.0833287083333518E-3</v>
      </c>
      <c r="K429" s="237">
        <v>377</v>
      </c>
      <c r="L429" s="242">
        <f t="shared" si="443"/>
        <v>1.6125782414852059E-11</v>
      </c>
      <c r="M429" s="242">
        <f t="shared" si="430"/>
        <v>-7.046532062745995E-14</v>
      </c>
      <c r="N429" s="242">
        <f t="shared" si="403"/>
        <v>-9.5475214650494378E-14</v>
      </c>
      <c r="O429" s="242">
        <f t="shared" si="404"/>
        <v>2.5009894023034428E-14</v>
      </c>
      <c r="P429" s="243">
        <f t="shared" si="444"/>
        <v>46694.445430845924</v>
      </c>
      <c r="Q429" s="244"/>
      <c r="R429" s="240">
        <f>VLOOKUP(T429,[2]תחזיות!$B$4:$H$1000,7)</f>
        <v>2.2099905650000376E-2</v>
      </c>
      <c r="S429" s="134">
        <f t="shared" si="405"/>
        <v>1.841658804166698E-3</v>
      </c>
      <c r="T429" s="237">
        <v>377</v>
      </c>
      <c r="U429" s="242">
        <f t="shared" si="445"/>
        <v>0</v>
      </c>
      <c r="V429" s="242">
        <f t="shared" si="431"/>
        <v>0</v>
      </c>
      <c r="W429" s="242">
        <f t="shared" si="406"/>
        <v>0</v>
      </c>
      <c r="X429" s="242">
        <f t="shared" si="432"/>
        <v>0</v>
      </c>
      <c r="Y429" s="243">
        <f t="shared" si="446"/>
        <v>49536.076503111522</v>
      </c>
      <c r="Z429" s="245"/>
      <c r="AA429" s="240">
        <f>VLOOKUP(AC429,[2]תחזיות!$B$4:$H$1000,6)</f>
        <v>1.1818131363636564E-2</v>
      </c>
      <c r="AB429" s="134">
        <f t="shared" si="407"/>
        <v>9.8484428030304696E-4</v>
      </c>
      <c r="AC429" s="237">
        <v>377</v>
      </c>
      <c r="AD429" s="242">
        <f t="shared" si="447"/>
        <v>0</v>
      </c>
      <c r="AE429" s="242">
        <f t="shared" si="433"/>
        <v>0</v>
      </c>
      <c r="AF429" s="242">
        <f t="shared" si="408"/>
        <v>0</v>
      </c>
      <c r="AG429" s="242">
        <f t="shared" si="434"/>
        <v>0</v>
      </c>
      <c r="AH429" s="243">
        <f t="shared" si="448"/>
        <v>46342.141217469514</v>
      </c>
      <c r="AI429" s="245"/>
      <c r="AJ429" s="241">
        <f t="shared" si="491"/>
        <v>5.2720000000000003E-2</v>
      </c>
      <c r="AK429" s="241">
        <f t="shared" si="449"/>
        <v>4.3933333333333333E-3</v>
      </c>
      <c r="AL429" s="240">
        <f>VLOOKUP(AN429,[2]תחזיות!$B$4:$H$1000,5)</f>
        <v>1.2999944500000221E-2</v>
      </c>
      <c r="AM429" s="134">
        <f t="shared" si="435"/>
        <v>1.0833287083333518E-3</v>
      </c>
      <c r="AN429" s="237">
        <v>377</v>
      </c>
      <c r="AO429" s="242">
        <f t="shared" si="450"/>
        <v>0</v>
      </c>
      <c r="AP429" s="242">
        <f t="shared" si="480"/>
        <v>0</v>
      </c>
      <c r="AQ429" s="242">
        <f t="shared" si="409"/>
        <v>0</v>
      </c>
      <c r="AR429" s="242">
        <f t="shared" si="451"/>
        <v>0</v>
      </c>
      <c r="AS429" s="243">
        <f t="shared" si="452"/>
        <v>0</v>
      </c>
      <c r="AT429" s="244"/>
      <c r="AU429" s="241">
        <f t="shared" si="492"/>
        <v>5.7620000000000005E-2</v>
      </c>
      <c r="AV429" s="241">
        <f t="shared" si="453"/>
        <v>4.8016666666666668E-3</v>
      </c>
      <c r="AW429" s="240">
        <f>VLOOKUP(AY429,[2]תחזיות!$B$4:$H$1000,7)</f>
        <v>2.2099905650000376E-2</v>
      </c>
      <c r="AX429" s="134">
        <f t="shared" si="410"/>
        <v>1.841658804166698E-3</v>
      </c>
      <c r="AY429" s="237">
        <v>377</v>
      </c>
      <c r="AZ429" s="242">
        <f t="shared" si="454"/>
        <v>0</v>
      </c>
      <c r="BA429" s="242">
        <f t="shared" si="481"/>
        <v>0</v>
      </c>
      <c r="BB429" s="242">
        <f t="shared" si="411"/>
        <v>0</v>
      </c>
      <c r="BC429" s="242">
        <f t="shared" si="455"/>
        <v>0</v>
      </c>
      <c r="BD429" s="243">
        <f t="shared" si="456"/>
        <v>0</v>
      </c>
      <c r="BE429" s="245"/>
      <c r="BF429" s="245"/>
      <c r="BG429" s="245"/>
      <c r="BH429" s="240">
        <f>VLOOKUP(BJ429,[2]תחזיות!$B$4:$H$1000,6)</f>
        <v>1.1818131363636564E-2</v>
      </c>
      <c r="BI429" s="134">
        <f t="shared" si="412"/>
        <v>9.8484428030304696E-4</v>
      </c>
      <c r="BJ429" s="237">
        <v>377</v>
      </c>
      <c r="BK429" s="242">
        <f t="shared" si="457"/>
        <v>0</v>
      </c>
      <c r="BL429" s="242">
        <f t="shared" si="482"/>
        <v>0</v>
      </c>
      <c r="BM429" s="242">
        <f t="shared" si="413"/>
        <v>0</v>
      </c>
      <c r="BN429" s="242">
        <f t="shared" si="436"/>
        <v>0</v>
      </c>
      <c r="BO429" s="243">
        <f t="shared" si="458"/>
        <v>0</v>
      </c>
      <c r="BP429" s="245"/>
      <c r="BQ429" s="246">
        <f>VLOOKUP(BT429,[2]תחזיות!$B$4:$E$1000,2)</f>
        <v>4.5622480000000146E-2</v>
      </c>
      <c r="BR429" s="134">
        <f t="shared" si="414"/>
        <v>3.3852066666666789E-3</v>
      </c>
      <c r="BS429" s="3">
        <f t="shared" si="459"/>
        <v>11441</v>
      </c>
      <c r="BT429" s="237">
        <v>377</v>
      </c>
      <c r="BU429" s="238">
        <f t="shared" si="460"/>
        <v>0</v>
      </c>
      <c r="BV429" s="238">
        <f t="shared" si="461"/>
        <v>0</v>
      </c>
      <c r="BW429" s="238">
        <f t="shared" si="415"/>
        <v>0</v>
      </c>
      <c r="BX429" s="238">
        <f t="shared" si="416"/>
        <v>0</v>
      </c>
      <c r="BY429" s="239">
        <f t="shared" si="462"/>
        <v>270766.58881793288</v>
      </c>
      <c r="CA429" s="246">
        <f>VLOOKUP(CD429,[2]תחזיות!$B$4:$E$1000,4)</f>
        <v>6.0221673600000192E-2</v>
      </c>
      <c r="CB429" s="134">
        <f t="shared" si="417"/>
        <v>4.6018061333333495E-3</v>
      </c>
      <c r="CC429" s="3">
        <f t="shared" si="463"/>
        <v>11441</v>
      </c>
      <c r="CD429" s="237">
        <v>377</v>
      </c>
      <c r="CE429" s="238">
        <f t="shared" si="464"/>
        <v>0</v>
      </c>
      <c r="CF429" s="238">
        <f t="shared" si="465"/>
        <v>0</v>
      </c>
      <c r="CG429" s="238">
        <f t="shared" si="418"/>
        <v>0</v>
      </c>
      <c r="CH429" s="238">
        <f t="shared" si="419"/>
        <v>0</v>
      </c>
      <c r="CI429" s="239">
        <f t="shared" si="466"/>
        <v>290809.78716721246</v>
      </c>
      <c r="CJ429" s="1"/>
      <c r="CK429" s="246">
        <f>VLOOKUP(CN429,[2]תחזיות!$B$4:$E$1000,3)</f>
        <v>3.9671721739130562E-2</v>
      </c>
      <c r="CL429" s="134">
        <f t="shared" si="420"/>
        <v>2.8893101449275469E-3</v>
      </c>
      <c r="CM429" s="3">
        <f t="shared" si="467"/>
        <v>11441</v>
      </c>
      <c r="CN429" s="237">
        <v>377</v>
      </c>
      <c r="CO429" s="238">
        <f t="shared" si="468"/>
        <v>0</v>
      </c>
      <c r="CP429" s="238">
        <f t="shared" si="483"/>
        <v>0</v>
      </c>
      <c r="CQ429" s="238">
        <f t="shared" si="421"/>
        <v>0</v>
      </c>
      <c r="CR429" s="238">
        <f t="shared" si="422"/>
        <v>0</v>
      </c>
      <c r="CS429" s="239">
        <f t="shared" si="469"/>
        <v>263979.45736549201</v>
      </c>
      <c r="CT429" s="1"/>
      <c r="CU429" s="237">
        <v>377</v>
      </c>
      <c r="CV429" s="238">
        <f t="shared" si="496"/>
        <v>-2.9857200620262747E-10</v>
      </c>
      <c r="CW429" s="238">
        <f t="shared" si="496"/>
        <v>-7.046532062745995E-14</v>
      </c>
      <c r="CX429" s="238">
        <f t="shared" si="496"/>
        <v>6.3007802021758163E-13</v>
      </c>
      <c r="CY429" s="238">
        <f t="shared" si="496"/>
        <v>-7.0054334084504153E-13</v>
      </c>
      <c r="CZ429" s="238">
        <f t="shared" si="496"/>
        <v>921348.46831176477</v>
      </c>
      <c r="DB429" s="237">
        <v>377</v>
      </c>
      <c r="DC429" s="238">
        <f t="shared" si="497"/>
        <v>-3.1469778861747952E-10</v>
      </c>
      <c r="DD429" s="238">
        <f t="shared" si="497"/>
        <v>0</v>
      </c>
      <c r="DE429" s="238">
        <f t="shared" si="497"/>
        <v>7.25553234868076E-13</v>
      </c>
      <c r="DF429" s="238">
        <f t="shared" si="497"/>
        <v>-7.25553234868076E-13</v>
      </c>
      <c r="DG429" s="238">
        <f t="shared" si="497"/>
        <v>944233.29773330991</v>
      </c>
      <c r="DH429" s="247"/>
      <c r="DI429" s="237">
        <v>377</v>
      </c>
      <c r="DJ429" s="238">
        <f t="shared" si="498"/>
        <v>-3.1469778861747952E-10</v>
      </c>
      <c r="DK429" s="238">
        <f t="shared" si="498"/>
        <v>0</v>
      </c>
      <c r="DL429" s="238">
        <f t="shared" si="498"/>
        <v>7.25553234868076E-13</v>
      </c>
      <c r="DM429" s="238">
        <f t="shared" si="498"/>
        <v>-7.25553234868076E-13</v>
      </c>
      <c r="DN429" s="238">
        <f t="shared" si="498"/>
        <v>914209.03264594742</v>
      </c>
      <c r="DP429" s="3">
        <f t="shared" si="470"/>
        <v>11441</v>
      </c>
      <c r="DQ429" s="237">
        <v>377</v>
      </c>
      <c r="DR429" s="238">
        <f t="shared" si="471"/>
        <v>0</v>
      </c>
      <c r="DS429" s="238">
        <f t="shared" si="472"/>
        <v>0</v>
      </c>
      <c r="DT429" s="238">
        <f t="shared" si="426"/>
        <v>0</v>
      </c>
      <c r="DU429" s="238">
        <f t="shared" si="473"/>
        <v>0</v>
      </c>
      <c r="DV429" s="239">
        <f t="shared" si="484"/>
        <v>0</v>
      </c>
      <c r="DX429" s="241">
        <f t="shared" si="493"/>
        <v>6.0299999999999999E-2</v>
      </c>
      <c r="DY429" s="241">
        <f t="shared" si="474"/>
        <v>5.025E-3</v>
      </c>
      <c r="DZ429" s="237">
        <v>377</v>
      </c>
      <c r="EA429" s="242">
        <f t="shared" si="485"/>
        <v>0</v>
      </c>
      <c r="EB429" s="242">
        <f t="shared" si="486"/>
        <v>0</v>
      </c>
      <c r="EC429" s="242">
        <f t="shared" si="427"/>
        <v>0</v>
      </c>
      <c r="ED429" s="242">
        <f t="shared" si="437"/>
        <v>0</v>
      </c>
      <c r="EE429" s="243">
        <f t="shared" si="475"/>
        <v>0</v>
      </c>
      <c r="EF429" s="248"/>
      <c r="EG429" s="241">
        <f t="shared" si="494"/>
        <v>6.4599999999999991E-2</v>
      </c>
      <c r="EH429" s="241">
        <f t="shared" si="476"/>
        <v>5.3833333333333329E-3</v>
      </c>
      <c r="EI429" s="237">
        <v>377</v>
      </c>
      <c r="EJ429" s="242">
        <f t="shared" si="487"/>
        <v>0</v>
      </c>
      <c r="EK429" s="242">
        <f t="shared" si="488"/>
        <v>0</v>
      </c>
      <c r="EL429" s="242">
        <f t="shared" si="428"/>
        <v>0</v>
      </c>
      <c r="EM429" s="242">
        <f t="shared" si="438"/>
        <v>0</v>
      </c>
      <c r="EN429" s="243">
        <f t="shared" si="477"/>
        <v>0</v>
      </c>
      <c r="EO429" s="248"/>
      <c r="EP429" s="241">
        <f t="shared" si="495"/>
        <v>3.4599999999999999E-2</v>
      </c>
      <c r="EQ429" s="241">
        <f t="shared" si="478"/>
        <v>2.8833333333333332E-3</v>
      </c>
      <c r="ER429" s="237">
        <v>377</v>
      </c>
      <c r="ES429" s="242">
        <f t="shared" si="489"/>
        <v>0</v>
      </c>
      <c r="ET429" s="242">
        <f t="shared" si="490"/>
        <v>0</v>
      </c>
      <c r="EU429" s="242">
        <f t="shared" si="429"/>
        <v>0</v>
      </c>
      <c r="EV429" s="242">
        <f t="shared" si="439"/>
        <v>0</v>
      </c>
      <c r="EW429" s="243">
        <f t="shared" si="479"/>
        <v>0</v>
      </c>
    </row>
    <row r="430" spans="1:153" ht="14.25" customHeight="1" thickBot="1" x14ac:dyDescent="0.25">
      <c r="A430" s="3">
        <f t="shared" si="440"/>
        <v>11471</v>
      </c>
      <c r="B430" s="237">
        <v>378</v>
      </c>
      <c r="C430" s="238">
        <f t="shared" si="441"/>
        <v>-3.154233418523476E-10</v>
      </c>
      <c r="D430" s="238">
        <f t="shared" si="399"/>
        <v>0</v>
      </c>
      <c r="E430" s="238">
        <f t="shared" si="400"/>
        <v>7.2722603815957734E-13</v>
      </c>
      <c r="F430" s="238">
        <f t="shared" si="401"/>
        <v>-7.2722603815957734E-13</v>
      </c>
      <c r="G430" s="239">
        <f t="shared" si="442"/>
        <v>603887.43406298594</v>
      </c>
      <c r="I430" s="240">
        <f>VLOOKUP(K430,[2]תחזיות!$B$4:$H$1000,5)</f>
        <v>1.2999963000000222E-2</v>
      </c>
      <c r="J430" s="134">
        <f t="shared" si="402"/>
        <v>1.0833302500000185E-3</v>
      </c>
      <c r="K430" s="237">
        <v>378</v>
      </c>
      <c r="L430" s="242">
        <f t="shared" si="443"/>
        <v>1.6238830608585634E-11</v>
      </c>
      <c r="M430" s="242">
        <f t="shared" si="430"/>
        <v>-7.0541657840871609E-14</v>
      </c>
      <c r="N430" s="242">
        <f t="shared" si="403"/>
        <v>-9.5726881238446537E-14</v>
      </c>
      <c r="O430" s="242">
        <f t="shared" si="404"/>
        <v>2.5185223397574928E-14</v>
      </c>
      <c r="P430" s="243">
        <f t="shared" si="444"/>
        <v>46694.445430845924</v>
      </c>
      <c r="Q430" s="244"/>
      <c r="R430" s="240">
        <f>VLOOKUP(T430,[2]תחזיות!$B$4:$H$1000,7)</f>
        <v>2.2099937100000376E-2</v>
      </c>
      <c r="S430" s="134">
        <f t="shared" si="405"/>
        <v>1.8416614250000313E-3</v>
      </c>
      <c r="T430" s="237">
        <v>378</v>
      </c>
      <c r="U430" s="242">
        <f t="shared" si="445"/>
        <v>0</v>
      </c>
      <c r="V430" s="242">
        <f t="shared" si="431"/>
        <v>0</v>
      </c>
      <c r="W430" s="242">
        <f t="shared" si="406"/>
        <v>0</v>
      </c>
      <c r="X430" s="242">
        <f t="shared" si="432"/>
        <v>0</v>
      </c>
      <c r="Y430" s="243">
        <f t="shared" si="446"/>
        <v>49536.076503111522</v>
      </c>
      <c r="Z430" s="245"/>
      <c r="AA430" s="240">
        <f>VLOOKUP(AC430,[2]תחזיות!$B$4:$H$1000,6)</f>
        <v>1.1818148181818382E-2</v>
      </c>
      <c r="AB430" s="134">
        <f t="shared" si="407"/>
        <v>9.8484568181819851E-4</v>
      </c>
      <c r="AC430" s="237">
        <v>378</v>
      </c>
      <c r="AD430" s="242">
        <f t="shared" si="447"/>
        <v>0</v>
      </c>
      <c r="AE430" s="242">
        <f t="shared" si="433"/>
        <v>0</v>
      </c>
      <c r="AF430" s="242">
        <f t="shared" si="408"/>
        <v>0</v>
      </c>
      <c r="AG430" s="242">
        <f t="shared" si="434"/>
        <v>0</v>
      </c>
      <c r="AH430" s="243">
        <f t="shared" si="448"/>
        <v>46342.141217469514</v>
      </c>
      <c r="AI430" s="245"/>
      <c r="AJ430" s="241">
        <f t="shared" si="491"/>
        <v>5.2720000000000003E-2</v>
      </c>
      <c r="AK430" s="241">
        <f t="shared" si="449"/>
        <v>4.3933333333333333E-3</v>
      </c>
      <c r="AL430" s="240">
        <f>VLOOKUP(AN430,[2]תחזיות!$B$4:$H$1000,5)</f>
        <v>1.2999963000000222E-2</v>
      </c>
      <c r="AM430" s="134">
        <f t="shared" si="435"/>
        <v>1.0833302500000185E-3</v>
      </c>
      <c r="AN430" s="237">
        <v>378</v>
      </c>
      <c r="AO430" s="242">
        <f t="shared" si="450"/>
        <v>0</v>
      </c>
      <c r="AP430" s="242">
        <f t="shared" si="480"/>
        <v>0</v>
      </c>
      <c r="AQ430" s="242">
        <f t="shared" si="409"/>
        <v>0</v>
      </c>
      <c r="AR430" s="242">
        <f t="shared" si="451"/>
        <v>0</v>
      </c>
      <c r="AS430" s="243">
        <f t="shared" si="452"/>
        <v>0</v>
      </c>
      <c r="AT430" s="244"/>
      <c r="AU430" s="241">
        <f t="shared" si="492"/>
        <v>5.7620000000000005E-2</v>
      </c>
      <c r="AV430" s="241">
        <f t="shared" si="453"/>
        <v>4.8016666666666668E-3</v>
      </c>
      <c r="AW430" s="240">
        <f>VLOOKUP(AY430,[2]תחזיות!$B$4:$H$1000,7)</f>
        <v>2.2099937100000376E-2</v>
      </c>
      <c r="AX430" s="134">
        <f t="shared" si="410"/>
        <v>1.8416614250000313E-3</v>
      </c>
      <c r="AY430" s="237">
        <v>378</v>
      </c>
      <c r="AZ430" s="242">
        <f t="shared" si="454"/>
        <v>0</v>
      </c>
      <c r="BA430" s="242">
        <f t="shared" si="481"/>
        <v>0</v>
      </c>
      <c r="BB430" s="242">
        <f t="shared" si="411"/>
        <v>0</v>
      </c>
      <c r="BC430" s="242">
        <f t="shared" si="455"/>
        <v>0</v>
      </c>
      <c r="BD430" s="243">
        <f t="shared" si="456"/>
        <v>0</v>
      </c>
      <c r="BE430" s="245"/>
      <c r="BF430" s="245"/>
      <c r="BG430" s="245"/>
      <c r="BH430" s="240">
        <f>VLOOKUP(BJ430,[2]תחזיות!$B$4:$H$1000,6)</f>
        <v>1.1818148181818382E-2</v>
      </c>
      <c r="BI430" s="134">
        <f t="shared" si="412"/>
        <v>9.8484568181819851E-4</v>
      </c>
      <c r="BJ430" s="237">
        <v>378</v>
      </c>
      <c r="BK430" s="242">
        <f t="shared" si="457"/>
        <v>0</v>
      </c>
      <c r="BL430" s="242">
        <f t="shared" si="482"/>
        <v>0</v>
      </c>
      <c r="BM430" s="242">
        <f t="shared" si="413"/>
        <v>0</v>
      </c>
      <c r="BN430" s="242">
        <f t="shared" si="436"/>
        <v>0</v>
      </c>
      <c r="BO430" s="243">
        <f t="shared" si="458"/>
        <v>0</v>
      </c>
      <c r="BP430" s="245"/>
      <c r="BQ430" s="246">
        <f>VLOOKUP(BT430,[2]תחזיות!$B$4:$E$1000,2)</f>
        <v>4.5650780000000148E-2</v>
      </c>
      <c r="BR430" s="134">
        <f t="shared" si="414"/>
        <v>3.3875650000000125E-3</v>
      </c>
      <c r="BS430" s="3">
        <f t="shared" si="459"/>
        <v>11471</v>
      </c>
      <c r="BT430" s="237">
        <v>378</v>
      </c>
      <c r="BU430" s="238">
        <f t="shared" si="460"/>
        <v>0</v>
      </c>
      <c r="BV430" s="238">
        <f t="shared" si="461"/>
        <v>0</v>
      </c>
      <c r="BW430" s="238">
        <f t="shared" si="415"/>
        <v>0</v>
      </c>
      <c r="BX430" s="238">
        <f t="shared" si="416"/>
        <v>0</v>
      </c>
      <c r="BY430" s="239">
        <f t="shared" si="462"/>
        <v>270766.58881793288</v>
      </c>
      <c r="CA430" s="246">
        <f>VLOOKUP(CD430,[2]תחזיות!$B$4:$E$1000,4)</f>
        <v>6.0259029600000201E-2</v>
      </c>
      <c r="CB430" s="134">
        <f t="shared" si="417"/>
        <v>4.6049191333333503E-3</v>
      </c>
      <c r="CC430" s="3">
        <f t="shared" si="463"/>
        <v>11471</v>
      </c>
      <c r="CD430" s="237">
        <v>378</v>
      </c>
      <c r="CE430" s="238">
        <f t="shared" si="464"/>
        <v>0</v>
      </c>
      <c r="CF430" s="238">
        <f t="shared" si="465"/>
        <v>0</v>
      </c>
      <c r="CG430" s="238">
        <f t="shared" si="418"/>
        <v>0</v>
      </c>
      <c r="CH430" s="238">
        <f t="shared" si="419"/>
        <v>0</v>
      </c>
      <c r="CI430" s="239">
        <f t="shared" si="466"/>
        <v>290809.78716721246</v>
      </c>
      <c r="CJ430" s="1"/>
      <c r="CK430" s="246">
        <f>VLOOKUP(CN430,[2]תחזיות!$B$4:$E$1000,3)</f>
        <v>3.9696330434782739E-2</v>
      </c>
      <c r="CL430" s="134">
        <f t="shared" si="420"/>
        <v>2.8913608695652284E-3</v>
      </c>
      <c r="CM430" s="3">
        <f t="shared" si="467"/>
        <v>11471</v>
      </c>
      <c r="CN430" s="237">
        <v>378</v>
      </c>
      <c r="CO430" s="238">
        <f t="shared" si="468"/>
        <v>0</v>
      </c>
      <c r="CP430" s="238">
        <f t="shared" si="483"/>
        <v>0</v>
      </c>
      <c r="CQ430" s="238">
        <f t="shared" si="421"/>
        <v>0</v>
      </c>
      <c r="CR430" s="238">
        <f t="shared" si="422"/>
        <v>0</v>
      </c>
      <c r="CS430" s="239">
        <f t="shared" si="469"/>
        <v>263979.45736549201</v>
      </c>
      <c r="CT430" s="1"/>
      <c r="CU430" s="237">
        <v>378</v>
      </c>
      <c r="CV430" s="238">
        <f t="shared" si="496"/>
        <v>-2.9918451124376198E-10</v>
      </c>
      <c r="CW430" s="238">
        <f t="shared" si="496"/>
        <v>-7.0541657840871609E-14</v>
      </c>
      <c r="CX430" s="238">
        <f t="shared" si="496"/>
        <v>6.3149915692113085E-13</v>
      </c>
      <c r="CY430" s="238">
        <f t="shared" si="496"/>
        <v>-7.020408147620024E-13</v>
      </c>
      <c r="CZ430" s="238">
        <f t="shared" si="496"/>
        <v>921348.46831176477</v>
      </c>
      <c r="DB430" s="237">
        <v>378</v>
      </c>
      <c r="DC430" s="238">
        <f t="shared" si="497"/>
        <v>-3.154233418523476E-10</v>
      </c>
      <c r="DD430" s="238">
        <f t="shared" si="497"/>
        <v>0</v>
      </c>
      <c r="DE430" s="238">
        <f t="shared" si="497"/>
        <v>7.2722603815957734E-13</v>
      </c>
      <c r="DF430" s="238">
        <f t="shared" si="497"/>
        <v>-7.2722603815957734E-13</v>
      </c>
      <c r="DG430" s="238">
        <f t="shared" si="497"/>
        <v>944233.29773330991</v>
      </c>
      <c r="DH430" s="247"/>
      <c r="DI430" s="237">
        <v>378</v>
      </c>
      <c r="DJ430" s="238">
        <f t="shared" si="498"/>
        <v>-3.154233418523476E-10</v>
      </c>
      <c r="DK430" s="238">
        <f t="shared" si="498"/>
        <v>0</v>
      </c>
      <c r="DL430" s="238">
        <f t="shared" si="498"/>
        <v>7.2722603815957734E-13</v>
      </c>
      <c r="DM430" s="238">
        <f t="shared" si="498"/>
        <v>-7.2722603815957734E-13</v>
      </c>
      <c r="DN430" s="238">
        <f t="shared" si="498"/>
        <v>914209.03264594742</v>
      </c>
      <c r="DP430" s="3">
        <f t="shared" si="470"/>
        <v>11471</v>
      </c>
      <c r="DQ430" s="237">
        <v>378</v>
      </c>
      <c r="DR430" s="238">
        <f t="shared" si="471"/>
        <v>0</v>
      </c>
      <c r="DS430" s="238">
        <f t="shared" si="472"/>
        <v>0</v>
      </c>
      <c r="DT430" s="238">
        <f t="shared" si="426"/>
        <v>0</v>
      </c>
      <c r="DU430" s="238">
        <f t="shared" si="473"/>
        <v>0</v>
      </c>
      <c r="DV430" s="239">
        <f t="shared" si="484"/>
        <v>0</v>
      </c>
      <c r="DX430" s="241">
        <f t="shared" si="493"/>
        <v>6.0299999999999999E-2</v>
      </c>
      <c r="DY430" s="241">
        <f t="shared" si="474"/>
        <v>5.025E-3</v>
      </c>
      <c r="DZ430" s="237">
        <v>378</v>
      </c>
      <c r="EA430" s="242">
        <f t="shared" si="485"/>
        <v>0</v>
      </c>
      <c r="EB430" s="242">
        <f t="shared" si="486"/>
        <v>0</v>
      </c>
      <c r="EC430" s="242">
        <f t="shared" si="427"/>
        <v>0</v>
      </c>
      <c r="ED430" s="242">
        <f t="shared" si="437"/>
        <v>0</v>
      </c>
      <c r="EE430" s="243">
        <f t="shared" si="475"/>
        <v>0</v>
      </c>
      <c r="EF430" s="248"/>
      <c r="EG430" s="241">
        <f t="shared" si="494"/>
        <v>6.4599999999999991E-2</v>
      </c>
      <c r="EH430" s="241">
        <f t="shared" si="476"/>
        <v>5.3833333333333329E-3</v>
      </c>
      <c r="EI430" s="237">
        <v>378</v>
      </c>
      <c r="EJ430" s="242">
        <f t="shared" si="487"/>
        <v>0</v>
      </c>
      <c r="EK430" s="242">
        <f t="shared" si="488"/>
        <v>0</v>
      </c>
      <c r="EL430" s="242">
        <f t="shared" si="428"/>
        <v>0</v>
      </c>
      <c r="EM430" s="242">
        <f t="shared" si="438"/>
        <v>0</v>
      </c>
      <c r="EN430" s="243">
        <f t="shared" si="477"/>
        <v>0</v>
      </c>
      <c r="EO430" s="248"/>
      <c r="EP430" s="241">
        <f t="shared" si="495"/>
        <v>3.4599999999999999E-2</v>
      </c>
      <c r="EQ430" s="241">
        <f t="shared" si="478"/>
        <v>2.8833333333333332E-3</v>
      </c>
      <c r="ER430" s="237">
        <v>378</v>
      </c>
      <c r="ES430" s="242">
        <f t="shared" si="489"/>
        <v>0</v>
      </c>
      <c r="ET430" s="242">
        <f t="shared" si="490"/>
        <v>0</v>
      </c>
      <c r="EU430" s="242">
        <f t="shared" si="429"/>
        <v>0</v>
      </c>
      <c r="EV430" s="242">
        <f t="shared" si="439"/>
        <v>0</v>
      </c>
      <c r="EW430" s="243">
        <f t="shared" si="479"/>
        <v>0</v>
      </c>
    </row>
    <row r="431" spans="1:153" ht="14.25" customHeight="1" thickBot="1" x14ac:dyDescent="0.25">
      <c r="A431" s="3">
        <f t="shared" si="440"/>
        <v>11502</v>
      </c>
      <c r="B431" s="237">
        <v>379</v>
      </c>
      <c r="C431" s="238">
        <f t="shared" si="441"/>
        <v>-3.1615056789050719E-10</v>
      </c>
      <c r="D431" s="238">
        <f t="shared" si="399"/>
        <v>0</v>
      </c>
      <c r="E431" s="238">
        <f t="shared" si="400"/>
        <v>7.2890269819200088E-13</v>
      </c>
      <c r="F431" s="238">
        <f t="shared" si="401"/>
        <v>-7.2890269819200088E-13</v>
      </c>
      <c r="G431" s="239">
        <f t="shared" si="442"/>
        <v>603887.43406298594</v>
      </c>
      <c r="I431" s="240">
        <f>VLOOKUP(K431,[2]תחזיות!$B$4:$H$1000,5)</f>
        <v>1.2999981500000223E-2</v>
      </c>
      <c r="J431" s="134">
        <f t="shared" si="402"/>
        <v>1.0833317916666852E-3</v>
      </c>
      <c r="K431" s="237">
        <v>379</v>
      </c>
      <c r="L431" s="242">
        <f t="shared" si="443"/>
        <v>1.6352253235255616E-11</v>
      </c>
      <c r="M431" s="242">
        <f t="shared" si="430"/>
        <v>-7.0618077861447524E-14</v>
      </c>
      <c r="N431" s="242">
        <f t="shared" si="403"/>
        <v>-9.5979211351311538E-14</v>
      </c>
      <c r="O431" s="242">
        <f t="shared" si="404"/>
        <v>2.5361133489864017E-14</v>
      </c>
      <c r="P431" s="243">
        <f t="shared" si="444"/>
        <v>46694.445430845924</v>
      </c>
      <c r="Q431" s="244"/>
      <c r="R431" s="240">
        <f>VLOOKUP(T431,[2]תחזיות!$B$4:$H$1000,7)</f>
        <v>2.2099968550000376E-2</v>
      </c>
      <c r="S431" s="134">
        <f t="shared" si="405"/>
        <v>1.8416640458333647E-3</v>
      </c>
      <c r="T431" s="237">
        <v>379</v>
      </c>
      <c r="U431" s="242">
        <f t="shared" si="445"/>
        <v>0</v>
      </c>
      <c r="V431" s="242">
        <f t="shared" si="431"/>
        <v>0</v>
      </c>
      <c r="W431" s="242">
        <f t="shared" si="406"/>
        <v>0</v>
      </c>
      <c r="X431" s="242">
        <f t="shared" si="432"/>
        <v>0</v>
      </c>
      <c r="Y431" s="243">
        <f t="shared" si="446"/>
        <v>49536.076503111522</v>
      </c>
      <c r="Z431" s="245"/>
      <c r="AA431" s="240">
        <f>VLOOKUP(AC431,[2]תחזיות!$B$4:$H$1000,6)</f>
        <v>1.1818165000000201E-2</v>
      </c>
      <c r="AB431" s="134">
        <f t="shared" si="407"/>
        <v>9.8484708333335005E-4</v>
      </c>
      <c r="AC431" s="237">
        <v>379</v>
      </c>
      <c r="AD431" s="242">
        <f t="shared" si="447"/>
        <v>0</v>
      </c>
      <c r="AE431" s="242">
        <f t="shared" si="433"/>
        <v>0</v>
      </c>
      <c r="AF431" s="242">
        <f t="shared" si="408"/>
        <v>0</v>
      </c>
      <c r="AG431" s="242">
        <f t="shared" si="434"/>
        <v>0</v>
      </c>
      <c r="AH431" s="243">
        <f t="shared" si="448"/>
        <v>46342.141217469514</v>
      </c>
      <c r="AI431" s="245"/>
      <c r="AJ431" s="241">
        <f t="shared" si="491"/>
        <v>5.2720000000000003E-2</v>
      </c>
      <c r="AK431" s="241">
        <f t="shared" si="449"/>
        <v>4.3933333333333333E-3</v>
      </c>
      <c r="AL431" s="240">
        <f>VLOOKUP(AN431,[2]תחזיות!$B$4:$H$1000,5)</f>
        <v>1.2999981500000223E-2</v>
      </c>
      <c r="AM431" s="134">
        <f t="shared" si="435"/>
        <v>1.0833317916666852E-3</v>
      </c>
      <c r="AN431" s="237">
        <v>379</v>
      </c>
      <c r="AO431" s="242">
        <f t="shared" si="450"/>
        <v>0</v>
      </c>
      <c r="AP431" s="242">
        <f t="shared" si="480"/>
        <v>0</v>
      </c>
      <c r="AQ431" s="242">
        <f t="shared" si="409"/>
        <v>0</v>
      </c>
      <c r="AR431" s="242">
        <f t="shared" si="451"/>
        <v>0</v>
      </c>
      <c r="AS431" s="243">
        <f t="shared" si="452"/>
        <v>0</v>
      </c>
      <c r="AT431" s="244"/>
      <c r="AU431" s="241">
        <f t="shared" si="492"/>
        <v>5.7620000000000005E-2</v>
      </c>
      <c r="AV431" s="241">
        <f t="shared" si="453"/>
        <v>4.8016666666666668E-3</v>
      </c>
      <c r="AW431" s="240">
        <f>VLOOKUP(AY431,[2]תחזיות!$B$4:$H$1000,7)</f>
        <v>2.2099968550000376E-2</v>
      </c>
      <c r="AX431" s="134">
        <f t="shared" si="410"/>
        <v>1.8416640458333647E-3</v>
      </c>
      <c r="AY431" s="237">
        <v>379</v>
      </c>
      <c r="AZ431" s="242">
        <f t="shared" si="454"/>
        <v>0</v>
      </c>
      <c r="BA431" s="242">
        <f t="shared" si="481"/>
        <v>0</v>
      </c>
      <c r="BB431" s="242">
        <f t="shared" si="411"/>
        <v>0</v>
      </c>
      <c r="BC431" s="242">
        <f t="shared" si="455"/>
        <v>0</v>
      </c>
      <c r="BD431" s="243">
        <f t="shared" si="456"/>
        <v>0</v>
      </c>
      <c r="BE431" s="245"/>
      <c r="BF431" s="245"/>
      <c r="BG431" s="245"/>
      <c r="BH431" s="240">
        <f>VLOOKUP(BJ431,[2]תחזיות!$B$4:$H$1000,6)</f>
        <v>1.1818165000000201E-2</v>
      </c>
      <c r="BI431" s="134">
        <f t="shared" si="412"/>
        <v>9.8484708333335005E-4</v>
      </c>
      <c r="BJ431" s="237">
        <v>379</v>
      </c>
      <c r="BK431" s="242">
        <f t="shared" si="457"/>
        <v>0</v>
      </c>
      <c r="BL431" s="242">
        <f t="shared" si="482"/>
        <v>0</v>
      </c>
      <c r="BM431" s="242">
        <f t="shared" si="413"/>
        <v>0</v>
      </c>
      <c r="BN431" s="242">
        <f t="shared" si="436"/>
        <v>0</v>
      </c>
      <c r="BO431" s="243">
        <f t="shared" si="458"/>
        <v>0</v>
      </c>
      <c r="BP431" s="245"/>
      <c r="BQ431" s="246">
        <f>VLOOKUP(BT431,[2]תחזיות!$B$4:$E$1000,2)</f>
        <v>4.567908000000015E-2</v>
      </c>
      <c r="BR431" s="134">
        <f t="shared" si="414"/>
        <v>3.3899233333333461E-3</v>
      </c>
      <c r="BS431" s="3">
        <f t="shared" si="459"/>
        <v>11502</v>
      </c>
      <c r="BT431" s="237">
        <v>379</v>
      </c>
      <c r="BU431" s="238">
        <f t="shared" si="460"/>
        <v>0</v>
      </c>
      <c r="BV431" s="238">
        <f t="shared" si="461"/>
        <v>0</v>
      </c>
      <c r="BW431" s="238">
        <f t="shared" si="415"/>
        <v>0</v>
      </c>
      <c r="BX431" s="238">
        <f t="shared" si="416"/>
        <v>0</v>
      </c>
      <c r="BY431" s="239">
        <f t="shared" si="462"/>
        <v>270766.58881793288</v>
      </c>
      <c r="CA431" s="246">
        <f>VLOOKUP(CD431,[2]תחזיות!$B$4:$E$1000,4)</f>
        <v>6.0296385600000203E-2</v>
      </c>
      <c r="CB431" s="134">
        <f t="shared" si="417"/>
        <v>4.6080321333333502E-3</v>
      </c>
      <c r="CC431" s="3">
        <f t="shared" si="463"/>
        <v>11502</v>
      </c>
      <c r="CD431" s="237">
        <v>379</v>
      </c>
      <c r="CE431" s="238">
        <f t="shared" si="464"/>
        <v>0</v>
      </c>
      <c r="CF431" s="238">
        <f t="shared" si="465"/>
        <v>0</v>
      </c>
      <c r="CG431" s="238">
        <f t="shared" si="418"/>
        <v>0</v>
      </c>
      <c r="CH431" s="238">
        <f t="shared" si="419"/>
        <v>0</v>
      </c>
      <c r="CI431" s="239">
        <f t="shared" si="466"/>
        <v>290809.78716721246</v>
      </c>
      <c r="CJ431" s="1"/>
      <c r="CK431" s="246">
        <f>VLOOKUP(CN431,[2]תחזיות!$B$4:$E$1000,3)</f>
        <v>3.9720939130434917E-2</v>
      </c>
      <c r="CL431" s="134">
        <f t="shared" si="420"/>
        <v>2.8934115942029098E-3</v>
      </c>
      <c r="CM431" s="3">
        <f t="shared" si="467"/>
        <v>11502</v>
      </c>
      <c r="CN431" s="237">
        <v>379</v>
      </c>
      <c r="CO431" s="238">
        <f t="shared" si="468"/>
        <v>0</v>
      </c>
      <c r="CP431" s="238">
        <f t="shared" si="483"/>
        <v>0</v>
      </c>
      <c r="CQ431" s="238">
        <f t="shared" si="421"/>
        <v>0</v>
      </c>
      <c r="CR431" s="238">
        <f t="shared" si="422"/>
        <v>0</v>
      </c>
      <c r="CS431" s="239">
        <f t="shared" si="469"/>
        <v>263979.45736549201</v>
      </c>
      <c r="CT431" s="1"/>
      <c r="CU431" s="237">
        <v>379</v>
      </c>
      <c r="CV431" s="238">
        <f t="shared" si="496"/>
        <v>-2.9979831465525157E-10</v>
      </c>
      <c r="CW431" s="238">
        <f t="shared" si="496"/>
        <v>-7.0618077861447524E-14</v>
      </c>
      <c r="CX431" s="238">
        <f t="shared" si="496"/>
        <v>6.3292348684068938E-13</v>
      </c>
      <c r="CY431" s="238">
        <f t="shared" si="496"/>
        <v>-7.0354156470213689E-13</v>
      </c>
      <c r="CZ431" s="238">
        <f t="shared" si="496"/>
        <v>921348.46831176477</v>
      </c>
      <c r="DB431" s="237">
        <v>379</v>
      </c>
      <c r="DC431" s="238">
        <f t="shared" si="497"/>
        <v>-3.1615056789050719E-10</v>
      </c>
      <c r="DD431" s="238">
        <f t="shared" si="497"/>
        <v>0</v>
      </c>
      <c r="DE431" s="238">
        <f t="shared" si="497"/>
        <v>7.2890269819200088E-13</v>
      </c>
      <c r="DF431" s="238">
        <f t="shared" si="497"/>
        <v>-7.2890269819200088E-13</v>
      </c>
      <c r="DG431" s="238">
        <f t="shared" si="497"/>
        <v>944233.29773330991</v>
      </c>
      <c r="DH431" s="247"/>
      <c r="DI431" s="237">
        <v>379</v>
      </c>
      <c r="DJ431" s="238">
        <f t="shared" si="498"/>
        <v>-3.1615056789050719E-10</v>
      </c>
      <c r="DK431" s="238">
        <f t="shared" si="498"/>
        <v>0</v>
      </c>
      <c r="DL431" s="238">
        <f t="shared" si="498"/>
        <v>7.2890269819200088E-13</v>
      </c>
      <c r="DM431" s="238">
        <f t="shared" si="498"/>
        <v>-7.2890269819200088E-13</v>
      </c>
      <c r="DN431" s="238">
        <f t="shared" si="498"/>
        <v>914209.03264594742</v>
      </c>
      <c r="DP431" s="3">
        <f t="shared" si="470"/>
        <v>11502</v>
      </c>
      <c r="DQ431" s="237">
        <v>379</v>
      </c>
      <c r="DR431" s="238">
        <f t="shared" si="471"/>
        <v>0</v>
      </c>
      <c r="DS431" s="238">
        <f t="shared" si="472"/>
        <v>0</v>
      </c>
      <c r="DT431" s="238">
        <f t="shared" si="426"/>
        <v>0</v>
      </c>
      <c r="DU431" s="238">
        <f t="shared" si="473"/>
        <v>0</v>
      </c>
      <c r="DV431" s="239">
        <f t="shared" si="484"/>
        <v>0</v>
      </c>
      <c r="DX431" s="241">
        <f t="shared" si="493"/>
        <v>6.0299999999999999E-2</v>
      </c>
      <c r="DY431" s="241">
        <f t="shared" si="474"/>
        <v>5.025E-3</v>
      </c>
      <c r="DZ431" s="237">
        <v>379</v>
      </c>
      <c r="EA431" s="242">
        <f t="shared" si="485"/>
        <v>0</v>
      </c>
      <c r="EB431" s="242">
        <f t="shared" si="486"/>
        <v>0</v>
      </c>
      <c r="EC431" s="242">
        <f t="shared" si="427"/>
        <v>0</v>
      </c>
      <c r="ED431" s="242">
        <f t="shared" si="437"/>
        <v>0</v>
      </c>
      <c r="EE431" s="243">
        <f t="shared" si="475"/>
        <v>0</v>
      </c>
      <c r="EF431" s="248"/>
      <c r="EG431" s="241">
        <f t="shared" si="494"/>
        <v>6.4599999999999991E-2</v>
      </c>
      <c r="EH431" s="241">
        <f t="shared" si="476"/>
        <v>5.3833333333333329E-3</v>
      </c>
      <c r="EI431" s="237">
        <v>379</v>
      </c>
      <c r="EJ431" s="242">
        <f t="shared" si="487"/>
        <v>0</v>
      </c>
      <c r="EK431" s="242">
        <f t="shared" si="488"/>
        <v>0</v>
      </c>
      <c r="EL431" s="242">
        <f t="shared" si="428"/>
        <v>0</v>
      </c>
      <c r="EM431" s="242">
        <f t="shared" si="438"/>
        <v>0</v>
      </c>
      <c r="EN431" s="243">
        <f t="shared" si="477"/>
        <v>0</v>
      </c>
      <c r="EO431" s="248"/>
      <c r="EP431" s="241">
        <f t="shared" si="495"/>
        <v>3.4599999999999999E-2</v>
      </c>
      <c r="EQ431" s="241">
        <f t="shared" si="478"/>
        <v>2.8833333333333332E-3</v>
      </c>
      <c r="ER431" s="237">
        <v>379</v>
      </c>
      <c r="ES431" s="242">
        <f t="shared" si="489"/>
        <v>0</v>
      </c>
      <c r="ET431" s="242">
        <f t="shared" si="490"/>
        <v>0</v>
      </c>
      <c r="EU431" s="242">
        <f t="shared" si="429"/>
        <v>0</v>
      </c>
      <c r="EV431" s="242">
        <f t="shared" si="439"/>
        <v>0</v>
      </c>
      <c r="EW431" s="243">
        <f t="shared" si="479"/>
        <v>0</v>
      </c>
    </row>
    <row r="432" spans="1:153" ht="14.25" customHeight="1" thickBot="1" x14ac:dyDescent="0.25">
      <c r="A432" s="3">
        <f t="shared" si="440"/>
        <v>11532</v>
      </c>
      <c r="B432" s="237">
        <v>380</v>
      </c>
      <c r="C432" s="238">
        <f t="shared" si="441"/>
        <v>-3.1687947058869918E-10</v>
      </c>
      <c r="D432" s="238">
        <f t="shared" si="399"/>
        <v>0</v>
      </c>
      <c r="E432" s="238">
        <f t="shared" si="400"/>
        <v>7.3058322385727689E-13</v>
      </c>
      <c r="F432" s="238">
        <f t="shared" si="401"/>
        <v>-7.3058322385727689E-13</v>
      </c>
      <c r="G432" s="239">
        <f t="shared" si="442"/>
        <v>603887.43406298594</v>
      </c>
      <c r="I432" s="240">
        <f>VLOOKUP(K432,[2]תחזיות!$B$4:$H$1000,5)</f>
        <v>1.3000000000000223E-2</v>
      </c>
      <c r="J432" s="134">
        <f t="shared" si="402"/>
        <v>1.0833333333333519E-3</v>
      </c>
      <c r="K432" s="237">
        <v>380</v>
      </c>
      <c r="L432" s="242">
        <f t="shared" si="443"/>
        <v>1.6466051365090753E-11</v>
      </c>
      <c r="M432" s="242">
        <f t="shared" si="430"/>
        <v>-7.0694580779130762E-14</v>
      </c>
      <c r="N432" s="242">
        <f t="shared" si="403"/>
        <v>-9.6232206738877976E-14</v>
      </c>
      <c r="O432" s="242">
        <f t="shared" si="404"/>
        <v>2.5537625959747217E-14</v>
      </c>
      <c r="P432" s="243">
        <f t="shared" si="444"/>
        <v>46694.445430845924</v>
      </c>
      <c r="Q432" s="244"/>
      <c r="R432" s="240">
        <f>VLOOKUP(T432,[2]תחזיות!$B$4:$H$1000,7)</f>
        <v>2.210000000000038E-2</v>
      </c>
      <c r="S432" s="134">
        <f t="shared" si="405"/>
        <v>1.8416666666666982E-3</v>
      </c>
      <c r="T432" s="237">
        <v>380</v>
      </c>
      <c r="U432" s="242">
        <f t="shared" si="445"/>
        <v>0</v>
      </c>
      <c r="V432" s="242">
        <f t="shared" si="431"/>
        <v>0</v>
      </c>
      <c r="W432" s="242">
        <f t="shared" si="406"/>
        <v>0</v>
      </c>
      <c r="X432" s="242">
        <f t="shared" si="432"/>
        <v>0</v>
      </c>
      <c r="Y432" s="243">
        <f t="shared" si="446"/>
        <v>49536.076503111522</v>
      </c>
      <c r="Z432" s="245"/>
      <c r="AA432" s="240">
        <f>VLOOKUP(AC432,[2]תחזיות!$B$4:$H$1000,6)</f>
        <v>1.1818181818182021E-2</v>
      </c>
      <c r="AB432" s="134">
        <f t="shared" si="407"/>
        <v>9.8484848484850182E-4</v>
      </c>
      <c r="AC432" s="237">
        <v>380</v>
      </c>
      <c r="AD432" s="242">
        <f t="shared" si="447"/>
        <v>0</v>
      </c>
      <c r="AE432" s="242">
        <f t="shared" si="433"/>
        <v>0</v>
      </c>
      <c r="AF432" s="242">
        <f t="shared" si="408"/>
        <v>0</v>
      </c>
      <c r="AG432" s="242">
        <f t="shared" si="434"/>
        <v>0</v>
      </c>
      <c r="AH432" s="243">
        <f t="shared" si="448"/>
        <v>46342.141217469514</v>
      </c>
      <c r="AI432" s="245"/>
      <c r="AJ432" s="241">
        <f t="shared" si="491"/>
        <v>5.2720000000000003E-2</v>
      </c>
      <c r="AK432" s="241">
        <f t="shared" si="449"/>
        <v>4.3933333333333333E-3</v>
      </c>
      <c r="AL432" s="240">
        <f>VLOOKUP(AN432,[2]תחזיות!$B$4:$H$1000,5)</f>
        <v>1.3000000000000223E-2</v>
      </c>
      <c r="AM432" s="134">
        <f t="shared" si="435"/>
        <v>1.0833333333333519E-3</v>
      </c>
      <c r="AN432" s="237">
        <v>380</v>
      </c>
      <c r="AO432" s="242">
        <f t="shared" si="450"/>
        <v>0</v>
      </c>
      <c r="AP432" s="242">
        <f t="shared" si="480"/>
        <v>0</v>
      </c>
      <c r="AQ432" s="242">
        <f t="shared" si="409"/>
        <v>0</v>
      </c>
      <c r="AR432" s="242">
        <f t="shared" si="451"/>
        <v>0</v>
      </c>
      <c r="AS432" s="243">
        <f t="shared" si="452"/>
        <v>0</v>
      </c>
      <c r="AT432" s="244"/>
      <c r="AU432" s="241">
        <f t="shared" si="492"/>
        <v>5.7620000000000005E-2</v>
      </c>
      <c r="AV432" s="241">
        <f t="shared" si="453"/>
        <v>4.8016666666666668E-3</v>
      </c>
      <c r="AW432" s="240">
        <f>VLOOKUP(AY432,[2]תחזיות!$B$4:$H$1000,7)</f>
        <v>2.210000000000038E-2</v>
      </c>
      <c r="AX432" s="134">
        <f t="shared" si="410"/>
        <v>1.8416666666666982E-3</v>
      </c>
      <c r="AY432" s="237">
        <v>380</v>
      </c>
      <c r="AZ432" s="242">
        <f t="shared" si="454"/>
        <v>0</v>
      </c>
      <c r="BA432" s="242">
        <f t="shared" si="481"/>
        <v>0</v>
      </c>
      <c r="BB432" s="242">
        <f t="shared" si="411"/>
        <v>0</v>
      </c>
      <c r="BC432" s="242">
        <f t="shared" si="455"/>
        <v>0</v>
      </c>
      <c r="BD432" s="243">
        <f t="shared" si="456"/>
        <v>0</v>
      </c>
      <c r="BE432" s="245"/>
      <c r="BF432" s="245"/>
      <c r="BG432" s="245"/>
      <c r="BH432" s="240">
        <f>VLOOKUP(BJ432,[2]תחזיות!$B$4:$H$1000,6)</f>
        <v>1.1818181818182021E-2</v>
      </c>
      <c r="BI432" s="134">
        <f t="shared" si="412"/>
        <v>9.8484848484850182E-4</v>
      </c>
      <c r="BJ432" s="237">
        <v>380</v>
      </c>
      <c r="BK432" s="242">
        <f t="shared" si="457"/>
        <v>0</v>
      </c>
      <c r="BL432" s="242">
        <f t="shared" si="482"/>
        <v>0</v>
      </c>
      <c r="BM432" s="242">
        <f t="shared" si="413"/>
        <v>0</v>
      </c>
      <c r="BN432" s="242">
        <f t="shared" si="436"/>
        <v>0</v>
      </c>
      <c r="BO432" s="243">
        <f t="shared" si="458"/>
        <v>0</v>
      </c>
      <c r="BP432" s="245"/>
      <c r="BQ432" s="246">
        <f>VLOOKUP(BT432,[2]תחזיות!$B$4:$E$1000,2)</f>
        <v>4.5707380000000151E-2</v>
      </c>
      <c r="BR432" s="134">
        <f t="shared" si="414"/>
        <v>3.3922816666666794E-3</v>
      </c>
      <c r="BS432" s="3">
        <f t="shared" si="459"/>
        <v>11532</v>
      </c>
      <c r="BT432" s="237">
        <v>380</v>
      </c>
      <c r="BU432" s="238">
        <f t="shared" si="460"/>
        <v>0</v>
      </c>
      <c r="BV432" s="238">
        <f t="shared" si="461"/>
        <v>0</v>
      </c>
      <c r="BW432" s="238">
        <f t="shared" si="415"/>
        <v>0</v>
      </c>
      <c r="BX432" s="238">
        <f t="shared" si="416"/>
        <v>0</v>
      </c>
      <c r="BY432" s="239">
        <f t="shared" si="462"/>
        <v>270766.58881793288</v>
      </c>
      <c r="CA432" s="246">
        <f>VLOOKUP(CD432,[2]תחזיות!$B$4:$E$1000,4)</f>
        <v>6.0333741600000206E-2</v>
      </c>
      <c r="CB432" s="134">
        <f t="shared" si="417"/>
        <v>4.611145133333351E-3</v>
      </c>
      <c r="CC432" s="3">
        <f t="shared" si="463"/>
        <v>11532</v>
      </c>
      <c r="CD432" s="237">
        <v>380</v>
      </c>
      <c r="CE432" s="238">
        <f t="shared" si="464"/>
        <v>0</v>
      </c>
      <c r="CF432" s="238">
        <f t="shared" si="465"/>
        <v>0</v>
      </c>
      <c r="CG432" s="238">
        <f t="shared" si="418"/>
        <v>0</v>
      </c>
      <c r="CH432" s="238">
        <f t="shared" si="419"/>
        <v>0</v>
      </c>
      <c r="CI432" s="239">
        <f t="shared" si="466"/>
        <v>290809.78716721246</v>
      </c>
      <c r="CJ432" s="1"/>
      <c r="CK432" s="246">
        <f>VLOOKUP(CN432,[2]תחזיות!$B$4:$E$1000,3)</f>
        <v>3.9745547826087094E-2</v>
      </c>
      <c r="CL432" s="134">
        <f t="shared" si="420"/>
        <v>2.8954623188405912E-3</v>
      </c>
      <c r="CM432" s="3">
        <f t="shared" si="467"/>
        <v>11532</v>
      </c>
      <c r="CN432" s="237">
        <v>380</v>
      </c>
      <c r="CO432" s="238">
        <f t="shared" si="468"/>
        <v>0</v>
      </c>
      <c r="CP432" s="238">
        <f t="shared" si="483"/>
        <v>0</v>
      </c>
      <c r="CQ432" s="238">
        <f t="shared" si="421"/>
        <v>0</v>
      </c>
      <c r="CR432" s="238">
        <f t="shared" si="422"/>
        <v>0</v>
      </c>
      <c r="CS432" s="239">
        <f t="shared" si="469"/>
        <v>263979.45736549201</v>
      </c>
      <c r="CT432" s="1"/>
      <c r="CU432" s="237">
        <v>380</v>
      </c>
      <c r="CV432" s="238">
        <f t="shared" si="496"/>
        <v>-3.0041341922360842E-10</v>
      </c>
      <c r="CW432" s="238">
        <f t="shared" si="496"/>
        <v>-7.0694580779130762E-14</v>
      </c>
      <c r="CX432" s="238">
        <f t="shared" si="496"/>
        <v>6.3435101711839897E-13</v>
      </c>
      <c r="CY432" s="238">
        <f t="shared" si="496"/>
        <v>-7.0504559789752963E-13</v>
      </c>
      <c r="CZ432" s="238">
        <f t="shared" si="496"/>
        <v>921348.46831176477</v>
      </c>
      <c r="DB432" s="237">
        <v>380</v>
      </c>
      <c r="DC432" s="238">
        <f t="shared" si="497"/>
        <v>-3.1687947058869918E-10</v>
      </c>
      <c r="DD432" s="238">
        <f t="shared" si="497"/>
        <v>0</v>
      </c>
      <c r="DE432" s="238">
        <f t="shared" si="497"/>
        <v>7.3058322385727689E-13</v>
      </c>
      <c r="DF432" s="238">
        <f t="shared" si="497"/>
        <v>-7.3058322385727689E-13</v>
      </c>
      <c r="DG432" s="238">
        <f t="shared" si="497"/>
        <v>944233.29773330991</v>
      </c>
      <c r="DH432" s="247"/>
      <c r="DI432" s="237">
        <v>380</v>
      </c>
      <c r="DJ432" s="238">
        <f t="shared" si="498"/>
        <v>-3.1687947058869918E-10</v>
      </c>
      <c r="DK432" s="238">
        <f t="shared" si="498"/>
        <v>0</v>
      </c>
      <c r="DL432" s="238">
        <f t="shared" si="498"/>
        <v>7.3058322385727689E-13</v>
      </c>
      <c r="DM432" s="238">
        <f t="shared" si="498"/>
        <v>-7.3058322385727689E-13</v>
      </c>
      <c r="DN432" s="238">
        <f t="shared" si="498"/>
        <v>914209.03264594742</v>
      </c>
      <c r="DP432" s="3">
        <f t="shared" si="470"/>
        <v>11532</v>
      </c>
      <c r="DQ432" s="237">
        <v>380</v>
      </c>
      <c r="DR432" s="238">
        <f t="shared" si="471"/>
        <v>0</v>
      </c>
      <c r="DS432" s="238">
        <f t="shared" si="472"/>
        <v>0</v>
      </c>
      <c r="DT432" s="238">
        <f t="shared" si="426"/>
        <v>0</v>
      </c>
      <c r="DU432" s="238">
        <f t="shared" si="473"/>
        <v>0</v>
      </c>
      <c r="DV432" s="239">
        <f t="shared" si="484"/>
        <v>0</v>
      </c>
      <c r="DX432" s="241">
        <f t="shared" si="493"/>
        <v>6.0299999999999999E-2</v>
      </c>
      <c r="DY432" s="241">
        <f t="shared" si="474"/>
        <v>5.025E-3</v>
      </c>
      <c r="DZ432" s="237">
        <v>380</v>
      </c>
      <c r="EA432" s="242">
        <f t="shared" si="485"/>
        <v>0</v>
      </c>
      <c r="EB432" s="242">
        <f t="shared" si="486"/>
        <v>0</v>
      </c>
      <c r="EC432" s="242">
        <f t="shared" si="427"/>
        <v>0</v>
      </c>
      <c r="ED432" s="242">
        <f t="shared" si="437"/>
        <v>0</v>
      </c>
      <c r="EE432" s="243">
        <f t="shared" si="475"/>
        <v>0</v>
      </c>
      <c r="EF432" s="248"/>
      <c r="EG432" s="241">
        <f t="shared" si="494"/>
        <v>6.4599999999999991E-2</v>
      </c>
      <c r="EH432" s="241">
        <f t="shared" si="476"/>
        <v>5.3833333333333329E-3</v>
      </c>
      <c r="EI432" s="237">
        <v>380</v>
      </c>
      <c r="EJ432" s="242">
        <f t="shared" si="487"/>
        <v>0</v>
      </c>
      <c r="EK432" s="242">
        <f t="shared" si="488"/>
        <v>0</v>
      </c>
      <c r="EL432" s="242">
        <f t="shared" si="428"/>
        <v>0</v>
      </c>
      <c r="EM432" s="242">
        <f t="shared" si="438"/>
        <v>0</v>
      </c>
      <c r="EN432" s="243">
        <f t="shared" si="477"/>
        <v>0</v>
      </c>
      <c r="EO432" s="248"/>
      <c r="EP432" s="241">
        <f t="shared" si="495"/>
        <v>3.4599999999999999E-2</v>
      </c>
      <c r="EQ432" s="241">
        <f t="shared" si="478"/>
        <v>2.8833333333333332E-3</v>
      </c>
      <c r="ER432" s="237">
        <v>380</v>
      </c>
      <c r="ES432" s="242">
        <f t="shared" si="489"/>
        <v>0</v>
      </c>
      <c r="ET432" s="242">
        <f t="shared" si="490"/>
        <v>0</v>
      </c>
      <c r="EU432" s="242">
        <f t="shared" si="429"/>
        <v>0</v>
      </c>
      <c r="EV432" s="242">
        <f t="shared" si="439"/>
        <v>0</v>
      </c>
      <c r="EW432" s="243">
        <f t="shared" si="479"/>
        <v>0</v>
      </c>
    </row>
    <row r="433" spans="1:153" ht="14.25" customHeight="1" thickBot="1" x14ac:dyDescent="0.25">
      <c r="A433" s="3">
        <f t="shared" si="440"/>
        <v>11563</v>
      </c>
      <c r="B433" s="237">
        <v>381</v>
      </c>
      <c r="C433" s="238">
        <f t="shared" si="441"/>
        <v>-3.1761005381255647E-10</v>
      </c>
      <c r="D433" s="238">
        <f t="shared" si="399"/>
        <v>0</v>
      </c>
      <c r="E433" s="238">
        <f t="shared" si="400"/>
        <v>7.3226762406783673E-13</v>
      </c>
      <c r="F433" s="238">
        <f t="shared" si="401"/>
        <v>-7.3226762406783673E-13</v>
      </c>
      <c r="G433" s="239">
        <f t="shared" si="442"/>
        <v>603887.43406298594</v>
      </c>
      <c r="I433" s="240">
        <f>VLOOKUP(K433,[2]תחזיות!$B$4:$H$1000,5)</f>
        <v>1.3000018500000224E-2</v>
      </c>
      <c r="J433" s="134">
        <f t="shared" si="402"/>
        <v>1.0833348750000187E-3</v>
      </c>
      <c r="K433" s="237">
        <v>381</v>
      </c>
      <c r="L433" s="242">
        <f t="shared" si="443"/>
        <v>1.6580226071232633E-11</v>
      </c>
      <c r="M433" s="242">
        <f t="shared" si="430"/>
        <v>-7.0771166683962287E-14</v>
      </c>
      <c r="N433" s="242">
        <f t="shared" si="403"/>
        <v>-9.6485869155549922E-14</v>
      </c>
      <c r="O433" s="242">
        <f t="shared" si="404"/>
        <v>2.5714702471587632E-14</v>
      </c>
      <c r="P433" s="243">
        <f t="shared" si="444"/>
        <v>46694.445430845924</v>
      </c>
      <c r="Q433" s="244"/>
      <c r="R433" s="240">
        <f>VLOOKUP(T433,[2]תחזיות!$B$4:$H$1000,7)</f>
        <v>2.210003145000038E-2</v>
      </c>
      <c r="S433" s="134">
        <f t="shared" si="405"/>
        <v>1.8416692875000316E-3</v>
      </c>
      <c r="T433" s="237">
        <v>381</v>
      </c>
      <c r="U433" s="242">
        <f t="shared" si="445"/>
        <v>0</v>
      </c>
      <c r="V433" s="242">
        <f t="shared" si="431"/>
        <v>0</v>
      </c>
      <c r="W433" s="242">
        <f t="shared" si="406"/>
        <v>0</v>
      </c>
      <c r="X433" s="242">
        <f t="shared" si="432"/>
        <v>0</v>
      </c>
      <c r="Y433" s="243">
        <f t="shared" si="446"/>
        <v>49536.076503111522</v>
      </c>
      <c r="Z433" s="245"/>
      <c r="AA433" s="240">
        <f>VLOOKUP(AC433,[2]תחזיות!$B$4:$H$1000,6)</f>
        <v>1.1818198636363839E-2</v>
      </c>
      <c r="AB433" s="134">
        <f t="shared" si="407"/>
        <v>9.8484988636365314E-4</v>
      </c>
      <c r="AC433" s="237">
        <v>381</v>
      </c>
      <c r="AD433" s="242">
        <f t="shared" si="447"/>
        <v>0</v>
      </c>
      <c r="AE433" s="242">
        <f t="shared" si="433"/>
        <v>0</v>
      </c>
      <c r="AF433" s="242">
        <f t="shared" si="408"/>
        <v>0</v>
      </c>
      <c r="AG433" s="242">
        <f t="shared" si="434"/>
        <v>0</v>
      </c>
      <c r="AH433" s="243">
        <f t="shared" si="448"/>
        <v>46342.141217469514</v>
      </c>
      <c r="AI433" s="245"/>
      <c r="AJ433" s="241">
        <f t="shared" si="491"/>
        <v>5.2720000000000003E-2</v>
      </c>
      <c r="AK433" s="241">
        <f t="shared" si="449"/>
        <v>4.3933333333333333E-3</v>
      </c>
      <c r="AL433" s="240">
        <f>VLOOKUP(AN433,[2]תחזיות!$B$4:$H$1000,5)</f>
        <v>1.3000018500000224E-2</v>
      </c>
      <c r="AM433" s="134">
        <f t="shared" si="435"/>
        <v>1.0833348750000187E-3</v>
      </c>
      <c r="AN433" s="237">
        <v>381</v>
      </c>
      <c r="AO433" s="242">
        <f t="shared" si="450"/>
        <v>0</v>
      </c>
      <c r="AP433" s="242">
        <f t="shared" si="480"/>
        <v>0</v>
      </c>
      <c r="AQ433" s="242">
        <f t="shared" si="409"/>
        <v>0</v>
      </c>
      <c r="AR433" s="242">
        <f t="shared" si="451"/>
        <v>0</v>
      </c>
      <c r="AS433" s="243">
        <f t="shared" si="452"/>
        <v>0</v>
      </c>
      <c r="AT433" s="244"/>
      <c r="AU433" s="241">
        <f t="shared" si="492"/>
        <v>5.7620000000000005E-2</v>
      </c>
      <c r="AV433" s="241">
        <f t="shared" si="453"/>
        <v>4.8016666666666668E-3</v>
      </c>
      <c r="AW433" s="240">
        <f>VLOOKUP(AY433,[2]תחזיות!$B$4:$H$1000,7)</f>
        <v>2.210003145000038E-2</v>
      </c>
      <c r="AX433" s="134">
        <f t="shared" si="410"/>
        <v>1.8416692875000316E-3</v>
      </c>
      <c r="AY433" s="237">
        <v>381</v>
      </c>
      <c r="AZ433" s="242">
        <f t="shared" si="454"/>
        <v>0</v>
      </c>
      <c r="BA433" s="242">
        <f t="shared" si="481"/>
        <v>0</v>
      </c>
      <c r="BB433" s="242">
        <f t="shared" si="411"/>
        <v>0</v>
      </c>
      <c r="BC433" s="242">
        <f t="shared" si="455"/>
        <v>0</v>
      </c>
      <c r="BD433" s="243">
        <f t="shared" si="456"/>
        <v>0</v>
      </c>
      <c r="BE433" s="245"/>
      <c r="BF433" s="245"/>
      <c r="BG433" s="245"/>
      <c r="BH433" s="240">
        <f>VLOOKUP(BJ433,[2]תחזיות!$B$4:$H$1000,6)</f>
        <v>1.1818198636363839E-2</v>
      </c>
      <c r="BI433" s="134">
        <f t="shared" si="412"/>
        <v>9.8484988636365314E-4</v>
      </c>
      <c r="BJ433" s="237">
        <v>381</v>
      </c>
      <c r="BK433" s="242">
        <f t="shared" si="457"/>
        <v>0</v>
      </c>
      <c r="BL433" s="242">
        <f t="shared" si="482"/>
        <v>0</v>
      </c>
      <c r="BM433" s="242">
        <f t="shared" si="413"/>
        <v>0</v>
      </c>
      <c r="BN433" s="242">
        <f t="shared" si="436"/>
        <v>0</v>
      </c>
      <c r="BO433" s="243">
        <f t="shared" si="458"/>
        <v>0</v>
      </c>
      <c r="BP433" s="245"/>
      <c r="BQ433" s="246">
        <f>VLOOKUP(BT433,[2]תחזיות!$B$4:$E$1000,2)</f>
        <v>4.5735680000000153E-2</v>
      </c>
      <c r="BR433" s="134">
        <f t="shared" si="414"/>
        <v>3.394640000000013E-3</v>
      </c>
      <c r="BS433" s="3">
        <f t="shared" si="459"/>
        <v>11563</v>
      </c>
      <c r="BT433" s="237">
        <v>381</v>
      </c>
      <c r="BU433" s="238">
        <f t="shared" si="460"/>
        <v>0</v>
      </c>
      <c r="BV433" s="238">
        <f t="shared" si="461"/>
        <v>0</v>
      </c>
      <c r="BW433" s="238">
        <f t="shared" si="415"/>
        <v>0</v>
      </c>
      <c r="BX433" s="238">
        <f t="shared" si="416"/>
        <v>0</v>
      </c>
      <c r="BY433" s="239">
        <f t="shared" si="462"/>
        <v>270766.58881793288</v>
      </c>
      <c r="CA433" s="246">
        <f>VLOOKUP(CD433,[2]תחזיות!$B$4:$E$1000,4)</f>
        <v>6.0371097600000208E-2</v>
      </c>
      <c r="CB433" s="134">
        <f t="shared" si="417"/>
        <v>4.6142581333333509E-3</v>
      </c>
      <c r="CC433" s="3">
        <f t="shared" si="463"/>
        <v>11563</v>
      </c>
      <c r="CD433" s="237">
        <v>381</v>
      </c>
      <c r="CE433" s="238">
        <f t="shared" si="464"/>
        <v>0</v>
      </c>
      <c r="CF433" s="238">
        <f t="shared" si="465"/>
        <v>0</v>
      </c>
      <c r="CG433" s="238">
        <f t="shared" si="418"/>
        <v>0</v>
      </c>
      <c r="CH433" s="238">
        <f t="shared" si="419"/>
        <v>0</v>
      </c>
      <c r="CI433" s="239">
        <f t="shared" si="466"/>
        <v>290809.78716721246</v>
      </c>
      <c r="CJ433" s="1"/>
      <c r="CK433" s="246">
        <f>VLOOKUP(CN433,[2]תחזיות!$B$4:$E$1000,3)</f>
        <v>3.9770156521739264E-2</v>
      </c>
      <c r="CL433" s="134">
        <f t="shared" si="420"/>
        <v>2.8975130434782722E-3</v>
      </c>
      <c r="CM433" s="3">
        <f t="shared" si="467"/>
        <v>11563</v>
      </c>
      <c r="CN433" s="237">
        <v>381</v>
      </c>
      <c r="CO433" s="238">
        <f t="shared" si="468"/>
        <v>0</v>
      </c>
      <c r="CP433" s="238">
        <f t="shared" si="483"/>
        <v>0</v>
      </c>
      <c r="CQ433" s="238">
        <f t="shared" si="421"/>
        <v>0</v>
      </c>
      <c r="CR433" s="238">
        <f t="shared" si="422"/>
        <v>0</v>
      </c>
      <c r="CS433" s="239">
        <f t="shared" si="469"/>
        <v>263979.45736549201</v>
      </c>
      <c r="CT433" s="1"/>
      <c r="CU433" s="237">
        <v>381</v>
      </c>
      <c r="CV433" s="238">
        <f t="shared" si="496"/>
        <v>-3.0102982774132384E-10</v>
      </c>
      <c r="CW433" s="238">
        <f t="shared" si="496"/>
        <v>-7.0771166683962287E-14</v>
      </c>
      <c r="CX433" s="238">
        <f t="shared" si="496"/>
        <v>6.3578175491228683E-13</v>
      </c>
      <c r="CY433" s="238">
        <f t="shared" si="496"/>
        <v>-7.0655292159624914E-13</v>
      </c>
      <c r="CZ433" s="238">
        <f t="shared" si="496"/>
        <v>921348.46831176477</v>
      </c>
      <c r="DB433" s="237">
        <v>381</v>
      </c>
      <c r="DC433" s="238">
        <f t="shared" si="497"/>
        <v>-3.1761005381255647E-10</v>
      </c>
      <c r="DD433" s="238">
        <f t="shared" si="497"/>
        <v>0</v>
      </c>
      <c r="DE433" s="238">
        <f t="shared" si="497"/>
        <v>7.3226762406783673E-13</v>
      </c>
      <c r="DF433" s="238">
        <f t="shared" si="497"/>
        <v>-7.3226762406783673E-13</v>
      </c>
      <c r="DG433" s="238">
        <f t="shared" si="497"/>
        <v>944233.29773330991</v>
      </c>
      <c r="DH433" s="247"/>
      <c r="DI433" s="237">
        <v>381</v>
      </c>
      <c r="DJ433" s="238">
        <f t="shared" si="498"/>
        <v>-3.1761005381255647E-10</v>
      </c>
      <c r="DK433" s="238">
        <f t="shared" si="498"/>
        <v>0</v>
      </c>
      <c r="DL433" s="238">
        <f t="shared" si="498"/>
        <v>7.3226762406783673E-13</v>
      </c>
      <c r="DM433" s="238">
        <f t="shared" si="498"/>
        <v>-7.3226762406783673E-13</v>
      </c>
      <c r="DN433" s="238">
        <f t="shared" si="498"/>
        <v>914209.03264594742</v>
      </c>
      <c r="DP433" s="3">
        <f t="shared" si="470"/>
        <v>11563</v>
      </c>
      <c r="DQ433" s="237">
        <v>381</v>
      </c>
      <c r="DR433" s="238">
        <f t="shared" si="471"/>
        <v>0</v>
      </c>
      <c r="DS433" s="238">
        <f t="shared" si="472"/>
        <v>0</v>
      </c>
      <c r="DT433" s="238">
        <f t="shared" si="426"/>
        <v>0</v>
      </c>
      <c r="DU433" s="238">
        <f t="shared" si="473"/>
        <v>0</v>
      </c>
      <c r="DV433" s="239">
        <f t="shared" si="484"/>
        <v>0</v>
      </c>
      <c r="DX433" s="241">
        <f t="shared" si="493"/>
        <v>6.0299999999999999E-2</v>
      </c>
      <c r="DY433" s="241">
        <f t="shared" si="474"/>
        <v>5.025E-3</v>
      </c>
      <c r="DZ433" s="237">
        <v>381</v>
      </c>
      <c r="EA433" s="242">
        <f t="shared" si="485"/>
        <v>0</v>
      </c>
      <c r="EB433" s="242">
        <f t="shared" si="486"/>
        <v>0</v>
      </c>
      <c r="EC433" s="242">
        <f t="shared" si="427"/>
        <v>0</v>
      </c>
      <c r="ED433" s="242">
        <f t="shared" si="437"/>
        <v>0</v>
      </c>
      <c r="EE433" s="243">
        <f t="shared" si="475"/>
        <v>0</v>
      </c>
      <c r="EF433" s="248"/>
      <c r="EG433" s="241">
        <f t="shared" si="494"/>
        <v>6.4599999999999991E-2</v>
      </c>
      <c r="EH433" s="241">
        <f t="shared" si="476"/>
        <v>5.3833333333333329E-3</v>
      </c>
      <c r="EI433" s="237">
        <v>381</v>
      </c>
      <c r="EJ433" s="242">
        <f t="shared" si="487"/>
        <v>0</v>
      </c>
      <c r="EK433" s="242">
        <f t="shared" si="488"/>
        <v>0</v>
      </c>
      <c r="EL433" s="242">
        <f t="shared" si="428"/>
        <v>0</v>
      </c>
      <c r="EM433" s="242">
        <f t="shared" si="438"/>
        <v>0</v>
      </c>
      <c r="EN433" s="243">
        <f t="shared" si="477"/>
        <v>0</v>
      </c>
      <c r="EO433" s="248"/>
      <c r="EP433" s="241">
        <f t="shared" si="495"/>
        <v>3.4599999999999999E-2</v>
      </c>
      <c r="EQ433" s="241">
        <f t="shared" si="478"/>
        <v>2.8833333333333332E-3</v>
      </c>
      <c r="ER433" s="237">
        <v>381</v>
      </c>
      <c r="ES433" s="242">
        <f t="shared" si="489"/>
        <v>0</v>
      </c>
      <c r="ET433" s="242">
        <f t="shared" si="490"/>
        <v>0</v>
      </c>
      <c r="EU433" s="242">
        <f t="shared" si="429"/>
        <v>0</v>
      </c>
      <c r="EV433" s="242">
        <f t="shared" si="439"/>
        <v>0</v>
      </c>
      <c r="EW433" s="243">
        <f t="shared" si="479"/>
        <v>0</v>
      </c>
    </row>
    <row r="434" spans="1:153" ht="14.25" customHeight="1" thickBot="1" x14ac:dyDescent="0.25">
      <c r="A434" s="3">
        <f t="shared" si="440"/>
        <v>11594</v>
      </c>
      <c r="B434" s="237">
        <v>382</v>
      </c>
      <c r="C434" s="238">
        <f t="shared" si="441"/>
        <v>-3.1834232143662429E-10</v>
      </c>
      <c r="D434" s="238">
        <f t="shared" si="399"/>
        <v>0</v>
      </c>
      <c r="E434" s="238">
        <f t="shared" si="400"/>
        <v>7.339559077566597E-13</v>
      </c>
      <c r="F434" s="238">
        <f t="shared" si="401"/>
        <v>-7.339559077566597E-13</v>
      </c>
      <c r="G434" s="239">
        <f t="shared" si="442"/>
        <v>603887.43406298594</v>
      </c>
      <c r="I434" s="240">
        <f>VLOOKUP(K434,[2]תחזיות!$B$4:$H$1000,5)</f>
        <v>1.3000037000000225E-2</v>
      </c>
      <c r="J434" s="134">
        <f t="shared" si="402"/>
        <v>1.0833364166666854E-3</v>
      </c>
      <c r="K434" s="237">
        <v>382</v>
      </c>
      <c r="L434" s="242">
        <f t="shared" si="443"/>
        <v>1.6694778429743465E-11</v>
      </c>
      <c r="M434" s="242">
        <f t="shared" si="430"/>
        <v>-7.0847835666081017E-14</v>
      </c>
      <c r="N434" s="242">
        <f t="shared" si="403"/>
        <v>-9.6740200360359059E-14</v>
      </c>
      <c r="O434" s="242">
        <f t="shared" si="404"/>
        <v>2.5892364694278042E-14</v>
      </c>
      <c r="P434" s="243">
        <f t="shared" si="444"/>
        <v>46694.445430845924</v>
      </c>
      <c r="Q434" s="244"/>
      <c r="R434" s="240">
        <f>VLOOKUP(T434,[2]תחזיות!$B$4:$H$1000,7)</f>
        <v>2.210006290000038E-2</v>
      </c>
      <c r="S434" s="134">
        <f t="shared" si="405"/>
        <v>1.8416719083333649E-3</v>
      </c>
      <c r="T434" s="237">
        <v>382</v>
      </c>
      <c r="U434" s="242">
        <f t="shared" si="445"/>
        <v>0</v>
      </c>
      <c r="V434" s="242">
        <f t="shared" si="431"/>
        <v>0</v>
      </c>
      <c r="W434" s="242">
        <f t="shared" si="406"/>
        <v>0</v>
      </c>
      <c r="X434" s="242">
        <f t="shared" si="432"/>
        <v>0</v>
      </c>
      <c r="Y434" s="243">
        <f t="shared" si="446"/>
        <v>49536.076503111522</v>
      </c>
      <c r="Z434" s="245"/>
      <c r="AA434" s="240">
        <f>VLOOKUP(AC434,[2]תחזיות!$B$4:$H$1000,6)</f>
        <v>1.1818215454545658E-2</v>
      </c>
      <c r="AB434" s="134">
        <f t="shared" si="407"/>
        <v>9.8485128787880491E-4</v>
      </c>
      <c r="AC434" s="237">
        <v>382</v>
      </c>
      <c r="AD434" s="242">
        <f t="shared" si="447"/>
        <v>0</v>
      </c>
      <c r="AE434" s="242">
        <f t="shared" si="433"/>
        <v>0</v>
      </c>
      <c r="AF434" s="242">
        <f t="shared" si="408"/>
        <v>0</v>
      </c>
      <c r="AG434" s="242">
        <f t="shared" si="434"/>
        <v>0</v>
      </c>
      <c r="AH434" s="243">
        <f t="shared" si="448"/>
        <v>46342.141217469514</v>
      </c>
      <c r="AI434" s="245"/>
      <c r="AJ434" s="241">
        <f t="shared" si="491"/>
        <v>5.2720000000000003E-2</v>
      </c>
      <c r="AK434" s="241">
        <f t="shared" si="449"/>
        <v>4.3933333333333333E-3</v>
      </c>
      <c r="AL434" s="240">
        <f>VLOOKUP(AN434,[2]תחזיות!$B$4:$H$1000,5)</f>
        <v>1.3000037000000225E-2</v>
      </c>
      <c r="AM434" s="134">
        <f t="shared" si="435"/>
        <v>1.0833364166666854E-3</v>
      </c>
      <c r="AN434" s="237">
        <v>382</v>
      </c>
      <c r="AO434" s="242">
        <f t="shared" si="450"/>
        <v>0</v>
      </c>
      <c r="AP434" s="242">
        <f t="shared" si="480"/>
        <v>0</v>
      </c>
      <c r="AQ434" s="242">
        <f t="shared" si="409"/>
        <v>0</v>
      </c>
      <c r="AR434" s="242">
        <f t="shared" si="451"/>
        <v>0</v>
      </c>
      <c r="AS434" s="243">
        <f t="shared" si="452"/>
        <v>0</v>
      </c>
      <c r="AT434" s="244"/>
      <c r="AU434" s="241">
        <f t="shared" si="492"/>
        <v>5.7620000000000005E-2</v>
      </c>
      <c r="AV434" s="241">
        <f t="shared" si="453"/>
        <v>4.8016666666666668E-3</v>
      </c>
      <c r="AW434" s="240">
        <f>VLOOKUP(AY434,[2]תחזיות!$B$4:$H$1000,7)</f>
        <v>2.210006290000038E-2</v>
      </c>
      <c r="AX434" s="134">
        <f t="shared" si="410"/>
        <v>1.8416719083333649E-3</v>
      </c>
      <c r="AY434" s="237">
        <v>382</v>
      </c>
      <c r="AZ434" s="242">
        <f t="shared" si="454"/>
        <v>0</v>
      </c>
      <c r="BA434" s="242">
        <f t="shared" si="481"/>
        <v>0</v>
      </c>
      <c r="BB434" s="242">
        <f t="shared" si="411"/>
        <v>0</v>
      </c>
      <c r="BC434" s="242">
        <f t="shared" si="455"/>
        <v>0</v>
      </c>
      <c r="BD434" s="243">
        <f t="shared" si="456"/>
        <v>0</v>
      </c>
      <c r="BE434" s="245"/>
      <c r="BF434" s="245"/>
      <c r="BG434" s="245"/>
      <c r="BH434" s="240">
        <f>VLOOKUP(BJ434,[2]תחזיות!$B$4:$H$1000,6)</f>
        <v>1.1818215454545658E-2</v>
      </c>
      <c r="BI434" s="134">
        <f t="shared" si="412"/>
        <v>9.8485128787880491E-4</v>
      </c>
      <c r="BJ434" s="237">
        <v>382</v>
      </c>
      <c r="BK434" s="242">
        <f t="shared" si="457"/>
        <v>0</v>
      </c>
      <c r="BL434" s="242">
        <f t="shared" si="482"/>
        <v>0</v>
      </c>
      <c r="BM434" s="242">
        <f t="shared" si="413"/>
        <v>0</v>
      </c>
      <c r="BN434" s="242">
        <f t="shared" si="436"/>
        <v>0</v>
      </c>
      <c r="BO434" s="243">
        <f t="shared" si="458"/>
        <v>0</v>
      </c>
      <c r="BP434" s="245"/>
      <c r="BQ434" s="246">
        <f>VLOOKUP(BT434,[2]תחזיות!$B$4:$E$1000,2)</f>
        <v>4.5763980000000155E-2</v>
      </c>
      <c r="BR434" s="134">
        <f t="shared" si="414"/>
        <v>3.3969983333333466E-3</v>
      </c>
      <c r="BS434" s="3">
        <f t="shared" si="459"/>
        <v>11594</v>
      </c>
      <c r="BT434" s="237">
        <v>382</v>
      </c>
      <c r="BU434" s="238">
        <f t="shared" si="460"/>
        <v>0</v>
      </c>
      <c r="BV434" s="238">
        <f t="shared" si="461"/>
        <v>0</v>
      </c>
      <c r="BW434" s="238">
        <f t="shared" si="415"/>
        <v>0</v>
      </c>
      <c r="BX434" s="238">
        <f t="shared" si="416"/>
        <v>0</v>
      </c>
      <c r="BY434" s="239">
        <f t="shared" si="462"/>
        <v>270766.58881793288</v>
      </c>
      <c r="CA434" s="246">
        <f>VLOOKUP(CD434,[2]תחזיות!$B$4:$E$1000,4)</f>
        <v>6.040845360000021E-2</v>
      </c>
      <c r="CB434" s="134">
        <f t="shared" si="417"/>
        <v>4.6173711333333508E-3</v>
      </c>
      <c r="CC434" s="3">
        <f t="shared" si="463"/>
        <v>11594</v>
      </c>
      <c r="CD434" s="237">
        <v>382</v>
      </c>
      <c r="CE434" s="238">
        <f t="shared" si="464"/>
        <v>0</v>
      </c>
      <c r="CF434" s="238">
        <f t="shared" si="465"/>
        <v>0</v>
      </c>
      <c r="CG434" s="238">
        <f t="shared" si="418"/>
        <v>0</v>
      </c>
      <c r="CH434" s="238">
        <f t="shared" si="419"/>
        <v>0</v>
      </c>
      <c r="CI434" s="239">
        <f t="shared" si="466"/>
        <v>290809.78716721246</v>
      </c>
      <c r="CJ434" s="1"/>
      <c r="CK434" s="246">
        <f>VLOOKUP(CN434,[2]תחזיות!$B$4:$E$1000,3)</f>
        <v>3.9794765217391441E-2</v>
      </c>
      <c r="CL434" s="134">
        <f t="shared" si="420"/>
        <v>2.8995637681159536E-3</v>
      </c>
      <c r="CM434" s="3">
        <f t="shared" si="467"/>
        <v>11594</v>
      </c>
      <c r="CN434" s="237">
        <v>382</v>
      </c>
      <c r="CO434" s="238">
        <f t="shared" si="468"/>
        <v>0</v>
      </c>
      <c r="CP434" s="238">
        <f t="shared" si="483"/>
        <v>0</v>
      </c>
      <c r="CQ434" s="238">
        <f t="shared" si="421"/>
        <v>0</v>
      </c>
      <c r="CR434" s="238">
        <f t="shared" si="422"/>
        <v>0</v>
      </c>
      <c r="CS434" s="239">
        <f t="shared" si="469"/>
        <v>263979.45736549201</v>
      </c>
      <c r="CT434" s="1"/>
      <c r="CU434" s="237">
        <v>382</v>
      </c>
      <c r="CV434" s="238">
        <f t="shared" si="496"/>
        <v>-3.0164754300688082E-10</v>
      </c>
      <c r="CW434" s="238">
        <f t="shared" si="496"/>
        <v>-7.0847835666081017E-14</v>
      </c>
      <c r="CX434" s="238">
        <f t="shared" si="496"/>
        <v>6.372157073963006E-13</v>
      </c>
      <c r="CY434" s="238">
        <f t="shared" si="496"/>
        <v>-7.0806354306238162E-13</v>
      </c>
      <c r="CZ434" s="238">
        <f t="shared" si="496"/>
        <v>921348.46831176477</v>
      </c>
      <c r="DB434" s="237">
        <v>382</v>
      </c>
      <c r="DC434" s="238">
        <f t="shared" si="497"/>
        <v>-3.1834232143662429E-10</v>
      </c>
      <c r="DD434" s="238">
        <f t="shared" si="497"/>
        <v>0</v>
      </c>
      <c r="DE434" s="238">
        <f t="shared" si="497"/>
        <v>7.339559077566597E-13</v>
      </c>
      <c r="DF434" s="238">
        <f t="shared" si="497"/>
        <v>-7.339559077566597E-13</v>
      </c>
      <c r="DG434" s="238">
        <f t="shared" si="497"/>
        <v>944233.29773330991</v>
      </c>
      <c r="DH434" s="247"/>
      <c r="DI434" s="237">
        <v>382</v>
      </c>
      <c r="DJ434" s="238">
        <f t="shared" si="498"/>
        <v>-3.1834232143662429E-10</v>
      </c>
      <c r="DK434" s="238">
        <f t="shared" si="498"/>
        <v>0</v>
      </c>
      <c r="DL434" s="238">
        <f t="shared" si="498"/>
        <v>7.339559077566597E-13</v>
      </c>
      <c r="DM434" s="238">
        <f t="shared" si="498"/>
        <v>-7.339559077566597E-13</v>
      </c>
      <c r="DN434" s="238">
        <f t="shared" si="498"/>
        <v>914209.03264594742</v>
      </c>
      <c r="DP434" s="3">
        <f t="shared" si="470"/>
        <v>11594</v>
      </c>
      <c r="DQ434" s="237">
        <v>382</v>
      </c>
      <c r="DR434" s="238">
        <f t="shared" si="471"/>
        <v>0</v>
      </c>
      <c r="DS434" s="238">
        <f t="shared" si="472"/>
        <v>0</v>
      </c>
      <c r="DT434" s="238">
        <f t="shared" si="426"/>
        <v>0</v>
      </c>
      <c r="DU434" s="238">
        <f t="shared" si="473"/>
        <v>0</v>
      </c>
      <c r="DV434" s="239">
        <f t="shared" si="484"/>
        <v>0</v>
      </c>
      <c r="DX434" s="241">
        <f t="shared" si="493"/>
        <v>6.0299999999999999E-2</v>
      </c>
      <c r="DY434" s="241">
        <f t="shared" si="474"/>
        <v>5.025E-3</v>
      </c>
      <c r="DZ434" s="237">
        <v>382</v>
      </c>
      <c r="EA434" s="242">
        <f t="shared" si="485"/>
        <v>0</v>
      </c>
      <c r="EB434" s="242">
        <f t="shared" si="486"/>
        <v>0</v>
      </c>
      <c r="EC434" s="242">
        <f t="shared" si="427"/>
        <v>0</v>
      </c>
      <c r="ED434" s="242">
        <f t="shared" si="437"/>
        <v>0</v>
      </c>
      <c r="EE434" s="243">
        <f t="shared" si="475"/>
        <v>0</v>
      </c>
      <c r="EF434" s="248"/>
      <c r="EG434" s="241">
        <f t="shared" si="494"/>
        <v>6.4599999999999991E-2</v>
      </c>
      <c r="EH434" s="241">
        <f t="shared" si="476"/>
        <v>5.3833333333333329E-3</v>
      </c>
      <c r="EI434" s="237">
        <v>382</v>
      </c>
      <c r="EJ434" s="242">
        <f t="shared" si="487"/>
        <v>0</v>
      </c>
      <c r="EK434" s="242">
        <f t="shared" si="488"/>
        <v>0</v>
      </c>
      <c r="EL434" s="242">
        <f t="shared" si="428"/>
        <v>0</v>
      </c>
      <c r="EM434" s="242">
        <f t="shared" si="438"/>
        <v>0</v>
      </c>
      <c r="EN434" s="243">
        <f t="shared" si="477"/>
        <v>0</v>
      </c>
      <c r="EO434" s="248"/>
      <c r="EP434" s="241">
        <f t="shared" si="495"/>
        <v>3.4599999999999999E-2</v>
      </c>
      <c r="EQ434" s="241">
        <f t="shared" si="478"/>
        <v>2.8833333333333332E-3</v>
      </c>
      <c r="ER434" s="237">
        <v>382</v>
      </c>
      <c r="ES434" s="242">
        <f t="shared" si="489"/>
        <v>0</v>
      </c>
      <c r="ET434" s="242">
        <f t="shared" si="490"/>
        <v>0</v>
      </c>
      <c r="EU434" s="242">
        <f t="shared" si="429"/>
        <v>0</v>
      </c>
      <c r="EV434" s="242">
        <f t="shared" si="439"/>
        <v>0</v>
      </c>
      <c r="EW434" s="243">
        <f t="shared" si="479"/>
        <v>0</v>
      </c>
    </row>
    <row r="435" spans="1:153" ht="14.25" customHeight="1" thickBot="1" x14ac:dyDescent="0.25">
      <c r="A435" s="3">
        <f t="shared" si="440"/>
        <v>11624</v>
      </c>
      <c r="B435" s="237">
        <v>383</v>
      </c>
      <c r="C435" s="238">
        <f t="shared" si="441"/>
        <v>-3.1907627734438097E-10</v>
      </c>
      <c r="D435" s="238">
        <f t="shared" si="399"/>
        <v>0</v>
      </c>
      <c r="E435" s="238">
        <f t="shared" si="400"/>
        <v>7.3564808387732101E-13</v>
      </c>
      <c r="F435" s="238">
        <f t="shared" si="401"/>
        <v>-7.3564808387732101E-13</v>
      </c>
      <c r="G435" s="239">
        <f t="shared" si="442"/>
        <v>603887.43406298594</v>
      </c>
      <c r="I435" s="240">
        <f>VLOOKUP(K435,[2]תחזיות!$B$4:$H$1000,5)</f>
        <v>1.3000055500000225E-2</v>
      </c>
      <c r="J435" s="134">
        <f t="shared" si="402"/>
        <v>1.0833379583333521E-3</v>
      </c>
      <c r="K435" s="237">
        <v>383</v>
      </c>
      <c r="L435" s="242">
        <f t="shared" si="443"/>
        <v>1.6809709519613876E-11</v>
      </c>
      <c r="M435" s="242">
        <f t="shared" si="430"/>
        <v>-7.0924587815723844E-14</v>
      </c>
      <c r="N435" s="242">
        <f t="shared" si="403"/>
        <v>-9.6995202116976822E-14</v>
      </c>
      <c r="O435" s="242">
        <f t="shared" si="404"/>
        <v>2.6070614301252985E-14</v>
      </c>
      <c r="P435" s="243">
        <f t="shared" si="444"/>
        <v>46694.445430845924</v>
      </c>
      <c r="Q435" s="244"/>
      <c r="R435" s="240">
        <f>VLOOKUP(T435,[2]תחזיות!$B$4:$H$1000,7)</f>
        <v>2.2100094350000384E-2</v>
      </c>
      <c r="S435" s="134">
        <f t="shared" si="405"/>
        <v>1.8416745291666987E-3</v>
      </c>
      <c r="T435" s="237">
        <v>383</v>
      </c>
      <c r="U435" s="242">
        <f t="shared" si="445"/>
        <v>0</v>
      </c>
      <c r="V435" s="242">
        <f t="shared" si="431"/>
        <v>0</v>
      </c>
      <c r="W435" s="242">
        <f t="shared" si="406"/>
        <v>0</v>
      </c>
      <c r="X435" s="242">
        <f t="shared" si="432"/>
        <v>0</v>
      </c>
      <c r="Y435" s="243">
        <f t="shared" si="446"/>
        <v>49536.076503111522</v>
      </c>
      <c r="Z435" s="245"/>
      <c r="AA435" s="240">
        <f>VLOOKUP(AC435,[2]תחזיות!$B$4:$H$1000,6)</f>
        <v>1.1818232272727476E-2</v>
      </c>
      <c r="AB435" s="134">
        <f t="shared" si="407"/>
        <v>9.8485268939395624E-4</v>
      </c>
      <c r="AC435" s="237">
        <v>383</v>
      </c>
      <c r="AD435" s="242">
        <f t="shared" si="447"/>
        <v>0</v>
      </c>
      <c r="AE435" s="242">
        <f t="shared" si="433"/>
        <v>0</v>
      </c>
      <c r="AF435" s="242">
        <f t="shared" si="408"/>
        <v>0</v>
      </c>
      <c r="AG435" s="242">
        <f t="shared" si="434"/>
        <v>0</v>
      </c>
      <c r="AH435" s="243">
        <f t="shared" si="448"/>
        <v>46342.141217469514</v>
      </c>
      <c r="AI435" s="245"/>
      <c r="AJ435" s="241">
        <f t="shared" si="491"/>
        <v>5.2720000000000003E-2</v>
      </c>
      <c r="AK435" s="241">
        <f t="shared" si="449"/>
        <v>4.3933333333333333E-3</v>
      </c>
      <c r="AL435" s="240">
        <f>VLOOKUP(AN435,[2]תחזיות!$B$4:$H$1000,5)</f>
        <v>1.3000055500000225E-2</v>
      </c>
      <c r="AM435" s="134">
        <f t="shared" si="435"/>
        <v>1.0833379583333521E-3</v>
      </c>
      <c r="AN435" s="237">
        <v>383</v>
      </c>
      <c r="AO435" s="242">
        <f t="shared" si="450"/>
        <v>0</v>
      </c>
      <c r="AP435" s="242">
        <f t="shared" si="480"/>
        <v>0</v>
      </c>
      <c r="AQ435" s="242">
        <f t="shared" si="409"/>
        <v>0</v>
      </c>
      <c r="AR435" s="242">
        <f t="shared" si="451"/>
        <v>0</v>
      </c>
      <c r="AS435" s="243">
        <f t="shared" si="452"/>
        <v>0</v>
      </c>
      <c r="AT435" s="244"/>
      <c r="AU435" s="241">
        <f t="shared" si="492"/>
        <v>5.7620000000000005E-2</v>
      </c>
      <c r="AV435" s="241">
        <f t="shared" si="453"/>
        <v>4.8016666666666668E-3</v>
      </c>
      <c r="AW435" s="240">
        <f>VLOOKUP(AY435,[2]תחזיות!$B$4:$H$1000,7)</f>
        <v>2.2100094350000384E-2</v>
      </c>
      <c r="AX435" s="134">
        <f t="shared" si="410"/>
        <v>1.8416745291666987E-3</v>
      </c>
      <c r="AY435" s="237">
        <v>383</v>
      </c>
      <c r="AZ435" s="242">
        <f t="shared" si="454"/>
        <v>0</v>
      </c>
      <c r="BA435" s="242">
        <f t="shared" si="481"/>
        <v>0</v>
      </c>
      <c r="BB435" s="242">
        <f t="shared" si="411"/>
        <v>0</v>
      </c>
      <c r="BC435" s="242">
        <f t="shared" si="455"/>
        <v>0</v>
      </c>
      <c r="BD435" s="243">
        <f t="shared" si="456"/>
        <v>0</v>
      </c>
      <c r="BE435" s="245"/>
      <c r="BF435" s="245"/>
      <c r="BG435" s="245"/>
      <c r="BH435" s="240">
        <f>VLOOKUP(BJ435,[2]תחזיות!$B$4:$H$1000,6)</f>
        <v>1.1818232272727476E-2</v>
      </c>
      <c r="BI435" s="134">
        <f t="shared" si="412"/>
        <v>9.8485268939395624E-4</v>
      </c>
      <c r="BJ435" s="237">
        <v>383</v>
      </c>
      <c r="BK435" s="242">
        <f t="shared" si="457"/>
        <v>0</v>
      </c>
      <c r="BL435" s="242">
        <f t="shared" si="482"/>
        <v>0</v>
      </c>
      <c r="BM435" s="242">
        <f t="shared" si="413"/>
        <v>0</v>
      </c>
      <c r="BN435" s="242">
        <f t="shared" si="436"/>
        <v>0</v>
      </c>
      <c r="BO435" s="243">
        <f t="shared" si="458"/>
        <v>0</v>
      </c>
      <c r="BP435" s="245"/>
      <c r="BQ435" s="246">
        <f>VLOOKUP(BT435,[2]תחזיות!$B$4:$E$1000,2)</f>
        <v>4.5792280000000157E-2</v>
      </c>
      <c r="BR435" s="134">
        <f t="shared" si="414"/>
        <v>3.3993566666666798E-3</v>
      </c>
      <c r="BS435" s="3">
        <f t="shared" si="459"/>
        <v>11624</v>
      </c>
      <c r="BT435" s="237">
        <v>383</v>
      </c>
      <c r="BU435" s="238">
        <f t="shared" si="460"/>
        <v>0</v>
      </c>
      <c r="BV435" s="238">
        <f t="shared" si="461"/>
        <v>0</v>
      </c>
      <c r="BW435" s="238">
        <f t="shared" si="415"/>
        <v>0</v>
      </c>
      <c r="BX435" s="238">
        <f t="shared" si="416"/>
        <v>0</v>
      </c>
      <c r="BY435" s="239">
        <f t="shared" si="462"/>
        <v>270766.58881793288</v>
      </c>
      <c r="CA435" s="246">
        <f>VLOOKUP(CD435,[2]תחזיות!$B$4:$E$1000,4)</f>
        <v>6.0445809600000212E-2</v>
      </c>
      <c r="CB435" s="134">
        <f t="shared" si="417"/>
        <v>4.6204841333333515E-3</v>
      </c>
      <c r="CC435" s="3">
        <f t="shared" si="463"/>
        <v>11624</v>
      </c>
      <c r="CD435" s="237">
        <v>383</v>
      </c>
      <c r="CE435" s="238">
        <f t="shared" si="464"/>
        <v>0</v>
      </c>
      <c r="CF435" s="238">
        <f t="shared" si="465"/>
        <v>0</v>
      </c>
      <c r="CG435" s="238">
        <f t="shared" si="418"/>
        <v>0</v>
      </c>
      <c r="CH435" s="238">
        <f t="shared" si="419"/>
        <v>0</v>
      </c>
      <c r="CI435" s="239">
        <f t="shared" si="466"/>
        <v>290809.78716721246</v>
      </c>
      <c r="CJ435" s="1"/>
      <c r="CK435" s="246">
        <f>VLOOKUP(CN435,[2]תחזיות!$B$4:$E$1000,3)</f>
        <v>3.9819373913043618E-2</v>
      </c>
      <c r="CL435" s="134">
        <f t="shared" si="420"/>
        <v>2.901614492753635E-3</v>
      </c>
      <c r="CM435" s="3">
        <f t="shared" si="467"/>
        <v>11624</v>
      </c>
      <c r="CN435" s="237">
        <v>383</v>
      </c>
      <c r="CO435" s="238">
        <f t="shared" si="468"/>
        <v>0</v>
      </c>
      <c r="CP435" s="238">
        <f t="shared" si="483"/>
        <v>0</v>
      </c>
      <c r="CQ435" s="238">
        <f t="shared" si="421"/>
        <v>0</v>
      </c>
      <c r="CR435" s="238">
        <f t="shared" si="422"/>
        <v>0</v>
      </c>
      <c r="CS435" s="239">
        <f t="shared" si="469"/>
        <v>263979.45736549201</v>
      </c>
      <c r="CT435" s="1"/>
      <c r="CU435" s="237">
        <v>383</v>
      </c>
      <c r="CV435" s="238">
        <f t="shared" si="496"/>
        <v>-3.0226656782476708E-10</v>
      </c>
      <c r="CW435" s="238">
        <f t="shared" si="496"/>
        <v>-7.0924587815723844E-14</v>
      </c>
      <c r="CX435" s="238">
        <f t="shared" si="496"/>
        <v>6.3865288176034414E-13</v>
      </c>
      <c r="CY435" s="238">
        <f t="shared" si="496"/>
        <v>-7.0957746957606802E-13</v>
      </c>
      <c r="CZ435" s="238">
        <f t="shared" si="496"/>
        <v>921348.46831176477</v>
      </c>
      <c r="DB435" s="237">
        <v>383</v>
      </c>
      <c r="DC435" s="238">
        <f t="shared" si="497"/>
        <v>-3.1907627734438097E-10</v>
      </c>
      <c r="DD435" s="238">
        <f t="shared" si="497"/>
        <v>0</v>
      </c>
      <c r="DE435" s="238">
        <f t="shared" si="497"/>
        <v>7.3564808387732101E-13</v>
      </c>
      <c r="DF435" s="238">
        <f t="shared" si="497"/>
        <v>-7.3564808387732101E-13</v>
      </c>
      <c r="DG435" s="238">
        <f t="shared" si="497"/>
        <v>944233.29773330991</v>
      </c>
      <c r="DH435" s="247"/>
      <c r="DI435" s="237">
        <v>383</v>
      </c>
      <c r="DJ435" s="238">
        <f t="shared" si="498"/>
        <v>-3.1907627734438097E-10</v>
      </c>
      <c r="DK435" s="238">
        <f t="shared" si="498"/>
        <v>0</v>
      </c>
      <c r="DL435" s="238">
        <f t="shared" si="498"/>
        <v>7.3564808387732101E-13</v>
      </c>
      <c r="DM435" s="238">
        <f t="shared" si="498"/>
        <v>-7.3564808387732101E-13</v>
      </c>
      <c r="DN435" s="238">
        <f t="shared" si="498"/>
        <v>914209.03264594742</v>
      </c>
      <c r="DP435" s="3">
        <f t="shared" si="470"/>
        <v>11624</v>
      </c>
      <c r="DQ435" s="237">
        <v>383</v>
      </c>
      <c r="DR435" s="238">
        <f t="shared" si="471"/>
        <v>0</v>
      </c>
      <c r="DS435" s="238">
        <f t="shared" si="472"/>
        <v>0</v>
      </c>
      <c r="DT435" s="238">
        <f t="shared" si="426"/>
        <v>0</v>
      </c>
      <c r="DU435" s="238">
        <f t="shared" si="473"/>
        <v>0</v>
      </c>
      <c r="DV435" s="239">
        <f t="shared" si="484"/>
        <v>0</v>
      </c>
      <c r="DX435" s="241">
        <f t="shared" si="493"/>
        <v>6.0299999999999999E-2</v>
      </c>
      <c r="DY435" s="241">
        <f t="shared" si="474"/>
        <v>5.025E-3</v>
      </c>
      <c r="DZ435" s="237">
        <v>383</v>
      </c>
      <c r="EA435" s="242">
        <f t="shared" si="485"/>
        <v>0</v>
      </c>
      <c r="EB435" s="242">
        <f t="shared" si="486"/>
        <v>0</v>
      </c>
      <c r="EC435" s="242">
        <f t="shared" si="427"/>
        <v>0</v>
      </c>
      <c r="ED435" s="242">
        <f t="shared" si="437"/>
        <v>0</v>
      </c>
      <c r="EE435" s="243">
        <f t="shared" si="475"/>
        <v>0</v>
      </c>
      <c r="EF435" s="248"/>
      <c r="EG435" s="241">
        <f t="shared" si="494"/>
        <v>6.4599999999999991E-2</v>
      </c>
      <c r="EH435" s="241">
        <f t="shared" si="476"/>
        <v>5.3833333333333329E-3</v>
      </c>
      <c r="EI435" s="237">
        <v>383</v>
      </c>
      <c r="EJ435" s="242">
        <f t="shared" si="487"/>
        <v>0</v>
      </c>
      <c r="EK435" s="242">
        <f t="shared" si="488"/>
        <v>0</v>
      </c>
      <c r="EL435" s="242">
        <f t="shared" si="428"/>
        <v>0</v>
      </c>
      <c r="EM435" s="242">
        <f t="shared" si="438"/>
        <v>0</v>
      </c>
      <c r="EN435" s="243">
        <f t="shared" si="477"/>
        <v>0</v>
      </c>
      <c r="EO435" s="248"/>
      <c r="EP435" s="241">
        <f t="shared" si="495"/>
        <v>3.4599999999999999E-2</v>
      </c>
      <c r="EQ435" s="241">
        <f t="shared" si="478"/>
        <v>2.8833333333333332E-3</v>
      </c>
      <c r="ER435" s="237">
        <v>383</v>
      </c>
      <c r="ES435" s="242">
        <f t="shared" si="489"/>
        <v>0</v>
      </c>
      <c r="ET435" s="242">
        <f t="shared" si="490"/>
        <v>0</v>
      </c>
      <c r="EU435" s="242">
        <f t="shared" si="429"/>
        <v>0</v>
      </c>
      <c r="EV435" s="242">
        <f t="shared" si="439"/>
        <v>0</v>
      </c>
      <c r="EW435" s="243">
        <f t="shared" si="479"/>
        <v>0</v>
      </c>
    </row>
    <row r="436" spans="1:153" ht="14.25" customHeight="1" thickBot="1" x14ac:dyDescent="0.25">
      <c r="A436" s="3">
        <f t="shared" si="440"/>
        <v>11655</v>
      </c>
      <c r="B436" s="237">
        <v>384</v>
      </c>
      <c r="C436" s="238">
        <f t="shared" si="441"/>
        <v>-3.1981192542825828E-10</v>
      </c>
      <c r="D436" s="238">
        <f t="shared" ref="D436:D499" si="499">IF(C436&lt;=0,0,$C$48)</f>
        <v>0</v>
      </c>
      <c r="E436" s="238">
        <f t="shared" ref="E436:E499" si="500">D436-F436</f>
        <v>7.3734416140403814E-13</v>
      </c>
      <c r="F436" s="238">
        <f t="shared" ref="F436:F499" si="501">C436*$C$44</f>
        <v>-7.3734416140403814E-13</v>
      </c>
      <c r="G436" s="239">
        <f t="shared" si="442"/>
        <v>603887.43406298594</v>
      </c>
      <c r="I436" s="240">
        <f>VLOOKUP(K436,[2]תחזיות!$B$4:$H$1000,5)</f>
        <v>1.3000074000000226E-2</v>
      </c>
      <c r="J436" s="134">
        <f t="shared" ref="J436:J499" si="502">I436/12</f>
        <v>1.0833395000000188E-3</v>
      </c>
      <c r="K436" s="237">
        <v>384</v>
      </c>
      <c r="L436" s="242">
        <f t="shared" si="443"/>
        <v>1.6925020422770742E-11</v>
      </c>
      <c r="M436" s="242">
        <f t="shared" si="430"/>
        <v>-7.1001423223225829E-14</v>
      </c>
      <c r="N436" s="242">
        <f t="shared" ref="N436:N499" si="503">M436-O436</f>
        <v>-9.7250876193726728E-14</v>
      </c>
      <c r="O436" s="242">
        <f t="shared" ref="O436:O499" si="504">L436*$K$44</f>
        <v>2.6249452970500902E-14</v>
      </c>
      <c r="P436" s="243">
        <f t="shared" si="444"/>
        <v>46694.445430845924</v>
      </c>
      <c r="Q436" s="244"/>
      <c r="R436" s="240">
        <f>VLOOKUP(T436,[2]תחזיות!$B$4:$H$1000,7)</f>
        <v>2.2100125800000384E-2</v>
      </c>
      <c r="S436" s="134">
        <f t="shared" ref="S436:S499" si="505">R436/12</f>
        <v>1.841677150000032E-3</v>
      </c>
      <c r="T436" s="237">
        <v>384</v>
      </c>
      <c r="U436" s="242">
        <f t="shared" si="445"/>
        <v>0</v>
      </c>
      <c r="V436" s="242">
        <f t="shared" si="431"/>
        <v>0</v>
      </c>
      <c r="W436" s="242">
        <f t="shared" ref="W436:W499" si="506">V436-X436</f>
        <v>0</v>
      </c>
      <c r="X436" s="242">
        <f t="shared" si="432"/>
        <v>0</v>
      </c>
      <c r="Y436" s="243">
        <f t="shared" si="446"/>
        <v>49536.076503111522</v>
      </c>
      <c r="Z436" s="245"/>
      <c r="AA436" s="240">
        <f>VLOOKUP(AC436,[2]תחזיות!$B$4:$H$1000,6)</f>
        <v>1.1818249090909295E-2</v>
      </c>
      <c r="AB436" s="134">
        <f t="shared" ref="AB436:AB499" si="507">AA436/12</f>
        <v>9.84854090909108E-4</v>
      </c>
      <c r="AC436" s="237">
        <v>384</v>
      </c>
      <c r="AD436" s="242">
        <f t="shared" si="447"/>
        <v>0</v>
      </c>
      <c r="AE436" s="242">
        <f t="shared" si="433"/>
        <v>0</v>
      </c>
      <c r="AF436" s="242">
        <f t="shared" ref="AF436:AF499" si="508">AE436-AG436</f>
        <v>0</v>
      </c>
      <c r="AG436" s="242">
        <f t="shared" si="434"/>
        <v>0</v>
      </c>
      <c r="AH436" s="243">
        <f t="shared" si="448"/>
        <v>46342.141217469514</v>
      </c>
      <c r="AI436" s="245"/>
      <c r="AJ436" s="241">
        <f t="shared" si="491"/>
        <v>5.2720000000000003E-2</v>
      </c>
      <c r="AK436" s="241">
        <f t="shared" si="449"/>
        <v>4.3933333333333333E-3</v>
      </c>
      <c r="AL436" s="240">
        <f>VLOOKUP(AN436,[2]תחזיות!$B$4:$H$1000,5)</f>
        <v>1.3000074000000226E-2</v>
      </c>
      <c r="AM436" s="134">
        <f t="shared" si="435"/>
        <v>1.0833395000000188E-3</v>
      </c>
      <c r="AN436" s="237">
        <v>384</v>
      </c>
      <c r="AO436" s="242">
        <f t="shared" si="450"/>
        <v>0</v>
      </c>
      <c r="AP436" s="242">
        <f t="shared" si="480"/>
        <v>0</v>
      </c>
      <c r="AQ436" s="242">
        <f t="shared" ref="AQ436:AQ499" si="509">AP436-AR436</f>
        <v>0</v>
      </c>
      <c r="AR436" s="242">
        <f t="shared" si="451"/>
        <v>0</v>
      </c>
      <c r="AS436" s="243">
        <f t="shared" si="452"/>
        <v>0</v>
      </c>
      <c r="AT436" s="244"/>
      <c r="AU436" s="241">
        <f t="shared" si="492"/>
        <v>5.7620000000000005E-2</v>
      </c>
      <c r="AV436" s="241">
        <f t="shared" si="453"/>
        <v>4.8016666666666668E-3</v>
      </c>
      <c r="AW436" s="240">
        <f>VLOOKUP(AY436,[2]תחזיות!$B$4:$H$1000,7)</f>
        <v>2.2100125800000384E-2</v>
      </c>
      <c r="AX436" s="134">
        <f t="shared" ref="AX436:AX499" si="510">AW436/12</f>
        <v>1.841677150000032E-3</v>
      </c>
      <c r="AY436" s="237">
        <v>384</v>
      </c>
      <c r="AZ436" s="242">
        <f t="shared" si="454"/>
        <v>0</v>
      </c>
      <c r="BA436" s="242">
        <f t="shared" si="481"/>
        <v>0</v>
      </c>
      <c r="BB436" s="242">
        <f t="shared" ref="BB436:BB499" si="511">BA436-BC436</f>
        <v>0</v>
      </c>
      <c r="BC436" s="242">
        <f t="shared" si="455"/>
        <v>0</v>
      </c>
      <c r="BD436" s="243">
        <f t="shared" si="456"/>
        <v>0</v>
      </c>
      <c r="BE436" s="245"/>
      <c r="BF436" s="245"/>
      <c r="BG436" s="245"/>
      <c r="BH436" s="240">
        <f>VLOOKUP(BJ436,[2]תחזיות!$B$4:$H$1000,6)</f>
        <v>1.1818249090909295E-2</v>
      </c>
      <c r="BI436" s="134">
        <f t="shared" ref="BI436:BI499" si="512">BH436/12</f>
        <v>9.84854090909108E-4</v>
      </c>
      <c r="BJ436" s="237">
        <v>384</v>
      </c>
      <c r="BK436" s="242">
        <f t="shared" si="457"/>
        <v>0</v>
      </c>
      <c r="BL436" s="242">
        <f t="shared" si="482"/>
        <v>0</v>
      </c>
      <c r="BM436" s="242">
        <f t="shared" ref="BM436:BM499" si="513">BL436-BN436</f>
        <v>0</v>
      </c>
      <c r="BN436" s="242">
        <f t="shared" si="436"/>
        <v>0</v>
      </c>
      <c r="BO436" s="243">
        <f t="shared" si="458"/>
        <v>0</v>
      </c>
      <c r="BP436" s="245"/>
      <c r="BQ436" s="246">
        <f>VLOOKUP(BT436,[2]תחזיות!$B$4:$E$1000,2)</f>
        <v>4.5820580000000159E-2</v>
      </c>
      <c r="BR436" s="134">
        <f t="shared" ref="BR436:BR499" si="514">(BQ436+$BS$43)/12</f>
        <v>3.4017150000000135E-3</v>
      </c>
      <c r="BS436" s="3">
        <f t="shared" si="459"/>
        <v>11655</v>
      </c>
      <c r="BT436" s="237">
        <v>384</v>
      </c>
      <c r="BU436" s="238">
        <f t="shared" si="460"/>
        <v>0</v>
      </c>
      <c r="BV436" s="238">
        <f t="shared" si="461"/>
        <v>0</v>
      </c>
      <c r="BW436" s="238">
        <f t="shared" ref="BW436:BW499" si="515">BV436-BX436</f>
        <v>0</v>
      </c>
      <c r="BX436" s="238">
        <f t="shared" ref="BX436:BX499" si="516">BU436*BR436</f>
        <v>0</v>
      </c>
      <c r="BY436" s="239">
        <f t="shared" si="462"/>
        <v>270766.58881793288</v>
      </c>
      <c r="CA436" s="246">
        <f>VLOOKUP(CD436,[2]תחזיות!$B$4:$E$1000,4)</f>
        <v>6.0483165600000215E-2</v>
      </c>
      <c r="CB436" s="134">
        <f t="shared" ref="CB436:CB499" si="517">(CA436+$CD$43)/12</f>
        <v>4.6235971333333514E-3</v>
      </c>
      <c r="CC436" s="3">
        <f t="shared" si="463"/>
        <v>11655</v>
      </c>
      <c r="CD436" s="237">
        <v>384</v>
      </c>
      <c r="CE436" s="238">
        <f t="shared" si="464"/>
        <v>0</v>
      </c>
      <c r="CF436" s="238">
        <f t="shared" si="465"/>
        <v>0</v>
      </c>
      <c r="CG436" s="238">
        <f t="shared" ref="CG436:CG499" si="518">CF436-CH436</f>
        <v>0</v>
      </c>
      <c r="CH436" s="238">
        <f t="shared" ref="CH436:CH499" si="519">CE436*CB436</f>
        <v>0</v>
      </c>
      <c r="CI436" s="239">
        <f t="shared" si="466"/>
        <v>290809.78716721246</v>
      </c>
      <c r="CJ436" s="1"/>
      <c r="CK436" s="246">
        <f>VLOOKUP(CN436,[2]תחזיות!$B$4:$E$1000,3)</f>
        <v>3.9843982608695795E-2</v>
      </c>
      <c r="CL436" s="134">
        <f t="shared" ref="CL436:CL499" si="520">(CK436+$CD$43)/12</f>
        <v>2.9036652173913165E-3</v>
      </c>
      <c r="CM436" s="3">
        <f t="shared" si="467"/>
        <v>11655</v>
      </c>
      <c r="CN436" s="237">
        <v>384</v>
      </c>
      <c r="CO436" s="238">
        <f t="shared" si="468"/>
        <v>0</v>
      </c>
      <c r="CP436" s="238">
        <f t="shared" si="483"/>
        <v>0</v>
      </c>
      <c r="CQ436" s="238">
        <f t="shared" ref="CQ436:CQ499" si="521">CP436-CR436</f>
        <v>0</v>
      </c>
      <c r="CR436" s="238">
        <f t="shared" ref="CR436:CR499" si="522">CO436*CL436</f>
        <v>0</v>
      </c>
      <c r="CS436" s="239">
        <f t="shared" si="469"/>
        <v>263979.45736549201</v>
      </c>
      <c r="CT436" s="1"/>
      <c r="CU436" s="237">
        <v>384</v>
      </c>
      <c r="CV436" s="238">
        <f t="shared" si="496"/>
        <v>-3.0288690500548756E-10</v>
      </c>
      <c r="CW436" s="238">
        <f t="shared" si="496"/>
        <v>-7.1001423223225829E-14</v>
      </c>
      <c r="CX436" s="238">
        <f t="shared" si="496"/>
        <v>6.4009328521031139E-13</v>
      </c>
      <c r="CY436" s="238">
        <f t="shared" si="496"/>
        <v>-7.1109470843353724E-13</v>
      </c>
      <c r="CZ436" s="238">
        <f t="shared" si="496"/>
        <v>921348.46831176477</v>
      </c>
      <c r="DB436" s="237">
        <v>384</v>
      </c>
      <c r="DC436" s="238">
        <f t="shared" si="497"/>
        <v>-3.1981192542825828E-10</v>
      </c>
      <c r="DD436" s="238">
        <f t="shared" si="497"/>
        <v>0</v>
      </c>
      <c r="DE436" s="238">
        <f t="shared" si="497"/>
        <v>7.3734416140403814E-13</v>
      </c>
      <c r="DF436" s="238">
        <f t="shared" si="497"/>
        <v>-7.3734416140403814E-13</v>
      </c>
      <c r="DG436" s="238">
        <f t="shared" si="497"/>
        <v>944233.29773330991</v>
      </c>
      <c r="DH436" s="247"/>
      <c r="DI436" s="237">
        <v>384</v>
      </c>
      <c r="DJ436" s="238">
        <f t="shared" si="498"/>
        <v>-3.1981192542825828E-10</v>
      </c>
      <c r="DK436" s="238">
        <f t="shared" si="498"/>
        <v>0</v>
      </c>
      <c r="DL436" s="238">
        <f t="shared" si="498"/>
        <v>7.3734416140403814E-13</v>
      </c>
      <c r="DM436" s="238">
        <f t="shared" si="498"/>
        <v>-7.3734416140403814E-13</v>
      </c>
      <c r="DN436" s="238">
        <f t="shared" si="498"/>
        <v>914209.03264594742</v>
      </c>
      <c r="DP436" s="3">
        <f t="shared" si="470"/>
        <v>11655</v>
      </c>
      <c r="DQ436" s="237">
        <v>384</v>
      </c>
      <c r="DR436" s="238">
        <f t="shared" si="471"/>
        <v>0</v>
      </c>
      <c r="DS436" s="238">
        <f t="shared" si="472"/>
        <v>0</v>
      </c>
      <c r="DT436" s="238">
        <f t="shared" ref="DT436:DT499" si="523">DS436-DU436</f>
        <v>0</v>
      </c>
      <c r="DU436" s="238">
        <f t="shared" si="473"/>
        <v>0</v>
      </c>
      <c r="DV436" s="239">
        <f t="shared" si="484"/>
        <v>0</v>
      </c>
      <c r="DX436" s="241">
        <f t="shared" si="493"/>
        <v>6.0299999999999999E-2</v>
      </c>
      <c r="DY436" s="241">
        <f t="shared" si="474"/>
        <v>5.025E-3</v>
      </c>
      <c r="DZ436" s="237">
        <v>384</v>
      </c>
      <c r="EA436" s="242">
        <f t="shared" si="485"/>
        <v>0</v>
      </c>
      <c r="EB436" s="242">
        <f t="shared" si="486"/>
        <v>0</v>
      </c>
      <c r="EC436" s="242">
        <f t="shared" ref="EC436:EC499" si="524">EB436-ED436</f>
        <v>0</v>
      </c>
      <c r="ED436" s="242">
        <f t="shared" si="437"/>
        <v>0</v>
      </c>
      <c r="EE436" s="243">
        <f t="shared" si="475"/>
        <v>0</v>
      </c>
      <c r="EF436" s="248"/>
      <c r="EG436" s="241">
        <f t="shared" si="494"/>
        <v>6.4599999999999991E-2</v>
      </c>
      <c r="EH436" s="241">
        <f t="shared" si="476"/>
        <v>5.3833333333333329E-3</v>
      </c>
      <c r="EI436" s="237">
        <v>384</v>
      </c>
      <c r="EJ436" s="242">
        <f t="shared" si="487"/>
        <v>0</v>
      </c>
      <c r="EK436" s="242">
        <f t="shared" si="488"/>
        <v>0</v>
      </c>
      <c r="EL436" s="242">
        <f t="shared" ref="EL436:EL499" si="525">EK436-EM436</f>
        <v>0</v>
      </c>
      <c r="EM436" s="242">
        <f t="shared" si="438"/>
        <v>0</v>
      </c>
      <c r="EN436" s="243">
        <f t="shared" si="477"/>
        <v>0</v>
      </c>
      <c r="EO436" s="248"/>
      <c r="EP436" s="241">
        <f t="shared" si="495"/>
        <v>3.4599999999999999E-2</v>
      </c>
      <c r="EQ436" s="241">
        <f t="shared" si="478"/>
        <v>2.8833333333333332E-3</v>
      </c>
      <c r="ER436" s="237">
        <v>384</v>
      </c>
      <c r="ES436" s="242">
        <f t="shared" si="489"/>
        <v>0</v>
      </c>
      <c r="ET436" s="242">
        <f t="shared" si="490"/>
        <v>0</v>
      </c>
      <c r="EU436" s="242">
        <f t="shared" ref="EU436:EU499" si="526">ET436-EV436</f>
        <v>0</v>
      </c>
      <c r="EV436" s="242">
        <f t="shared" si="439"/>
        <v>0</v>
      </c>
      <c r="EW436" s="243">
        <f t="shared" si="479"/>
        <v>0</v>
      </c>
    </row>
    <row r="437" spans="1:153" ht="14.25" customHeight="1" thickBot="1" x14ac:dyDescent="0.25">
      <c r="A437" s="3">
        <f t="shared" si="440"/>
        <v>11685</v>
      </c>
      <c r="B437" s="237">
        <v>385</v>
      </c>
      <c r="C437" s="238">
        <f t="shared" si="441"/>
        <v>-3.2054926958966232E-10</v>
      </c>
      <c r="D437" s="238">
        <f t="shared" si="499"/>
        <v>0</v>
      </c>
      <c r="E437" s="238">
        <f t="shared" si="500"/>
        <v>7.3904414933171967E-13</v>
      </c>
      <c r="F437" s="238">
        <f t="shared" si="501"/>
        <v>-7.3904414933171967E-13</v>
      </c>
      <c r="G437" s="239">
        <f t="shared" si="442"/>
        <v>603887.43406298594</v>
      </c>
      <c r="I437" s="240">
        <f>VLOOKUP(K437,[2]תחזיות!$B$4:$H$1000,5)</f>
        <v>1.3000092500000227E-2</v>
      </c>
      <c r="J437" s="134">
        <f t="shared" si="502"/>
        <v>1.0833410416666855E-3</v>
      </c>
      <c r="K437" s="237">
        <v>385</v>
      </c>
      <c r="L437" s="242">
        <f t="shared" si="443"/>
        <v>1.7040712224085022E-11</v>
      </c>
      <c r="M437" s="242">
        <f t="shared" ref="M437:M500" si="527">IF(K436=$K$42,0,(PMT($K$44,$K$42-K436,L437))*-1)</f>
        <v>-7.107834197902032E-14</v>
      </c>
      <c r="N437" s="242">
        <f t="shared" si="503"/>
        <v>-9.7507224363596619E-14</v>
      </c>
      <c r="O437" s="242">
        <f t="shared" si="504"/>
        <v>2.6428882384576293E-14</v>
      </c>
      <c r="P437" s="243">
        <f t="shared" si="444"/>
        <v>46694.445430845924</v>
      </c>
      <c r="Q437" s="244"/>
      <c r="R437" s="240">
        <f>VLOOKUP(T437,[2]תחזיות!$B$4:$H$1000,7)</f>
        <v>2.2100157250000384E-2</v>
      </c>
      <c r="S437" s="134">
        <f t="shared" si="505"/>
        <v>1.8416797708333654E-3</v>
      </c>
      <c r="T437" s="237">
        <v>385</v>
      </c>
      <c r="U437" s="242">
        <f t="shared" si="445"/>
        <v>0</v>
      </c>
      <c r="V437" s="242">
        <f t="shared" ref="V437:V500" si="528">IF(T436=$K$42,0,(PMT($K$44,$K$42-T436,U437))*-1)</f>
        <v>0</v>
      </c>
      <c r="W437" s="242">
        <f t="shared" si="506"/>
        <v>0</v>
      </c>
      <c r="X437" s="242">
        <f t="shared" ref="X437:X500" si="529">U437*$K$44</f>
        <v>0</v>
      </c>
      <c r="Y437" s="243">
        <f t="shared" si="446"/>
        <v>49536.076503111522</v>
      </c>
      <c r="Z437" s="245"/>
      <c r="AA437" s="240">
        <f>VLOOKUP(AC437,[2]תחזיות!$B$4:$H$1000,6)</f>
        <v>1.1818265909091115E-2</v>
      </c>
      <c r="AB437" s="134">
        <f t="shared" si="507"/>
        <v>9.8485549242425955E-4</v>
      </c>
      <c r="AC437" s="237">
        <v>385</v>
      </c>
      <c r="AD437" s="242">
        <f t="shared" si="447"/>
        <v>0</v>
      </c>
      <c r="AE437" s="242">
        <f t="shared" ref="AE437:AE500" si="530">IF(AC436=$K$42,0,(PMT($K$44,$K$42-AC436,AD437))*-1)</f>
        <v>0</v>
      </c>
      <c r="AF437" s="242">
        <f t="shared" si="508"/>
        <v>0</v>
      </c>
      <c r="AG437" s="242">
        <f t="shared" ref="AG437:AG500" si="531">AD437*$K$44</f>
        <v>0</v>
      </c>
      <c r="AH437" s="243">
        <f t="shared" si="448"/>
        <v>46342.141217469514</v>
      </c>
      <c r="AI437" s="245"/>
      <c r="AJ437" s="241">
        <f t="shared" si="491"/>
        <v>5.2720000000000003E-2</v>
      </c>
      <c r="AK437" s="241">
        <f t="shared" si="449"/>
        <v>4.3933333333333333E-3</v>
      </c>
      <c r="AL437" s="240">
        <f>VLOOKUP(AN437,[2]תחזיות!$B$4:$H$1000,5)</f>
        <v>1.3000092500000227E-2</v>
      </c>
      <c r="AM437" s="134">
        <f t="shared" ref="AM437:AM500" si="532">AL437/12</f>
        <v>1.0833410416666855E-3</v>
      </c>
      <c r="AN437" s="237">
        <v>385</v>
      </c>
      <c r="AO437" s="242">
        <f t="shared" si="450"/>
        <v>0</v>
      </c>
      <c r="AP437" s="242">
        <f t="shared" si="480"/>
        <v>0</v>
      </c>
      <c r="AQ437" s="242">
        <f t="shared" si="509"/>
        <v>0</v>
      </c>
      <c r="AR437" s="242">
        <f t="shared" si="451"/>
        <v>0</v>
      </c>
      <c r="AS437" s="243">
        <f t="shared" si="452"/>
        <v>0</v>
      </c>
      <c r="AT437" s="244"/>
      <c r="AU437" s="241">
        <f t="shared" si="492"/>
        <v>5.7620000000000005E-2</v>
      </c>
      <c r="AV437" s="241">
        <f t="shared" si="453"/>
        <v>4.8016666666666668E-3</v>
      </c>
      <c r="AW437" s="240">
        <f>VLOOKUP(AY437,[2]תחזיות!$B$4:$H$1000,7)</f>
        <v>2.2100157250000384E-2</v>
      </c>
      <c r="AX437" s="134">
        <f t="shared" si="510"/>
        <v>1.8416797708333654E-3</v>
      </c>
      <c r="AY437" s="237">
        <v>385</v>
      </c>
      <c r="AZ437" s="242">
        <f t="shared" si="454"/>
        <v>0</v>
      </c>
      <c r="BA437" s="242">
        <f t="shared" si="481"/>
        <v>0</v>
      </c>
      <c r="BB437" s="242">
        <f t="shared" si="511"/>
        <v>0</v>
      </c>
      <c r="BC437" s="242">
        <f t="shared" si="455"/>
        <v>0</v>
      </c>
      <c r="BD437" s="243">
        <f t="shared" si="456"/>
        <v>0</v>
      </c>
      <c r="BE437" s="245"/>
      <c r="BF437" s="245"/>
      <c r="BG437" s="245"/>
      <c r="BH437" s="240">
        <f>VLOOKUP(BJ437,[2]תחזיות!$B$4:$H$1000,6)</f>
        <v>1.1818265909091115E-2</v>
      </c>
      <c r="BI437" s="134">
        <f t="shared" si="512"/>
        <v>9.8485549242425955E-4</v>
      </c>
      <c r="BJ437" s="237">
        <v>385</v>
      </c>
      <c r="BK437" s="242">
        <f t="shared" si="457"/>
        <v>0</v>
      </c>
      <c r="BL437" s="242">
        <f t="shared" si="482"/>
        <v>0</v>
      </c>
      <c r="BM437" s="242">
        <f t="shared" si="513"/>
        <v>0</v>
      </c>
      <c r="BN437" s="242">
        <f t="shared" ref="BN437:BN500" si="533">BK437*$K$44</f>
        <v>0</v>
      </c>
      <c r="BO437" s="243">
        <f t="shared" si="458"/>
        <v>0</v>
      </c>
      <c r="BP437" s="245"/>
      <c r="BQ437" s="246">
        <f>VLOOKUP(BT437,[2]תחזיות!$B$4:$E$1000,2)</f>
        <v>4.5848880000000161E-2</v>
      </c>
      <c r="BR437" s="134">
        <f t="shared" si="514"/>
        <v>3.4040733333333471E-3</v>
      </c>
      <c r="BS437" s="3">
        <f t="shared" si="459"/>
        <v>11685</v>
      </c>
      <c r="BT437" s="237">
        <v>385</v>
      </c>
      <c r="BU437" s="238">
        <f t="shared" si="460"/>
        <v>0</v>
      </c>
      <c r="BV437" s="238">
        <f t="shared" si="461"/>
        <v>0</v>
      </c>
      <c r="BW437" s="238">
        <f t="shared" si="515"/>
        <v>0</v>
      </c>
      <c r="BX437" s="238">
        <f t="shared" si="516"/>
        <v>0</v>
      </c>
      <c r="BY437" s="239">
        <f t="shared" si="462"/>
        <v>270766.58881793288</v>
      </c>
      <c r="CA437" s="246">
        <f>VLOOKUP(CD437,[2]תחזיות!$B$4:$E$1000,4)</f>
        <v>6.0520521600000217E-2</v>
      </c>
      <c r="CB437" s="134">
        <f t="shared" si="517"/>
        <v>4.6267101333333513E-3</v>
      </c>
      <c r="CC437" s="3">
        <f t="shared" si="463"/>
        <v>11685</v>
      </c>
      <c r="CD437" s="237">
        <v>385</v>
      </c>
      <c r="CE437" s="238">
        <f t="shared" si="464"/>
        <v>0</v>
      </c>
      <c r="CF437" s="238">
        <f t="shared" si="465"/>
        <v>0</v>
      </c>
      <c r="CG437" s="238">
        <f t="shared" si="518"/>
        <v>0</v>
      </c>
      <c r="CH437" s="238">
        <f t="shared" si="519"/>
        <v>0</v>
      </c>
      <c r="CI437" s="239">
        <f t="shared" si="466"/>
        <v>290809.78716721246</v>
      </c>
      <c r="CJ437" s="1"/>
      <c r="CK437" s="246">
        <f>VLOOKUP(CN437,[2]תחזיות!$B$4:$E$1000,3)</f>
        <v>3.9868591304347972E-2</v>
      </c>
      <c r="CL437" s="134">
        <f t="shared" si="520"/>
        <v>2.9057159420289979E-3</v>
      </c>
      <c r="CM437" s="3">
        <f t="shared" si="467"/>
        <v>11685</v>
      </c>
      <c r="CN437" s="237">
        <v>385</v>
      </c>
      <c r="CO437" s="238">
        <f t="shared" si="468"/>
        <v>0</v>
      </c>
      <c r="CP437" s="238">
        <f t="shared" si="483"/>
        <v>0</v>
      </c>
      <c r="CQ437" s="238">
        <f t="shared" si="521"/>
        <v>0</v>
      </c>
      <c r="CR437" s="238">
        <f t="shared" si="522"/>
        <v>0</v>
      </c>
      <c r="CS437" s="239">
        <f t="shared" si="469"/>
        <v>263979.45736549201</v>
      </c>
      <c r="CT437" s="1"/>
      <c r="CU437" s="237">
        <v>385</v>
      </c>
      <c r="CV437" s="238">
        <f t="shared" si="496"/>
        <v>-3.0350855736557731E-10</v>
      </c>
      <c r="CW437" s="238">
        <f t="shared" si="496"/>
        <v>-7.107834197902032E-14</v>
      </c>
      <c r="CX437" s="238">
        <f t="shared" si="496"/>
        <v>6.41536924968123E-13</v>
      </c>
      <c r="CY437" s="238">
        <f t="shared" si="496"/>
        <v>-7.1261526694714334E-13</v>
      </c>
      <c r="CZ437" s="238">
        <f t="shared" si="496"/>
        <v>921348.46831176477</v>
      </c>
      <c r="DB437" s="237">
        <v>385</v>
      </c>
      <c r="DC437" s="238">
        <f t="shared" si="497"/>
        <v>-3.2054926958966232E-10</v>
      </c>
      <c r="DD437" s="238">
        <f t="shared" si="497"/>
        <v>0</v>
      </c>
      <c r="DE437" s="238">
        <f t="shared" si="497"/>
        <v>7.3904414933171967E-13</v>
      </c>
      <c r="DF437" s="238">
        <f t="shared" si="497"/>
        <v>-7.3904414933171967E-13</v>
      </c>
      <c r="DG437" s="238">
        <f t="shared" si="497"/>
        <v>944233.29773330991</v>
      </c>
      <c r="DH437" s="247"/>
      <c r="DI437" s="237">
        <v>385</v>
      </c>
      <c r="DJ437" s="238">
        <f t="shared" si="498"/>
        <v>-3.2054926958966232E-10</v>
      </c>
      <c r="DK437" s="238">
        <f t="shared" si="498"/>
        <v>0</v>
      </c>
      <c r="DL437" s="238">
        <f t="shared" si="498"/>
        <v>7.3904414933171967E-13</v>
      </c>
      <c r="DM437" s="238">
        <f t="shared" si="498"/>
        <v>-7.3904414933171967E-13</v>
      </c>
      <c r="DN437" s="238">
        <f t="shared" si="498"/>
        <v>914209.03264594742</v>
      </c>
      <c r="DP437" s="3">
        <f t="shared" si="470"/>
        <v>11685</v>
      </c>
      <c r="DQ437" s="237">
        <v>385</v>
      </c>
      <c r="DR437" s="238">
        <f t="shared" si="471"/>
        <v>0</v>
      </c>
      <c r="DS437" s="238">
        <f t="shared" si="472"/>
        <v>0</v>
      </c>
      <c r="DT437" s="238">
        <f t="shared" si="523"/>
        <v>0</v>
      </c>
      <c r="DU437" s="238">
        <f t="shared" si="473"/>
        <v>0</v>
      </c>
      <c r="DV437" s="239">
        <f t="shared" si="484"/>
        <v>0</v>
      </c>
      <c r="DX437" s="241">
        <f t="shared" si="493"/>
        <v>6.0299999999999999E-2</v>
      </c>
      <c r="DY437" s="241">
        <f t="shared" si="474"/>
        <v>5.025E-3</v>
      </c>
      <c r="DZ437" s="237">
        <v>385</v>
      </c>
      <c r="EA437" s="242">
        <f t="shared" si="485"/>
        <v>0</v>
      </c>
      <c r="EB437" s="242">
        <f t="shared" si="486"/>
        <v>0</v>
      </c>
      <c r="EC437" s="242">
        <f t="shared" si="524"/>
        <v>0</v>
      </c>
      <c r="ED437" s="242">
        <f t="shared" ref="ED437:ED500" si="534">EA437*DY437</f>
        <v>0</v>
      </c>
      <c r="EE437" s="243">
        <f t="shared" si="475"/>
        <v>0</v>
      </c>
      <c r="EF437" s="248"/>
      <c r="EG437" s="241">
        <f t="shared" si="494"/>
        <v>6.4599999999999991E-2</v>
      </c>
      <c r="EH437" s="241">
        <f t="shared" si="476"/>
        <v>5.3833333333333329E-3</v>
      </c>
      <c r="EI437" s="237">
        <v>385</v>
      </c>
      <c r="EJ437" s="242">
        <f t="shared" si="487"/>
        <v>0</v>
      </c>
      <c r="EK437" s="242">
        <f t="shared" si="488"/>
        <v>0</v>
      </c>
      <c r="EL437" s="242">
        <f t="shared" si="525"/>
        <v>0</v>
      </c>
      <c r="EM437" s="242">
        <f t="shared" ref="EM437:EM500" si="535">EJ437*EH437</f>
        <v>0</v>
      </c>
      <c r="EN437" s="243">
        <f t="shared" si="477"/>
        <v>0</v>
      </c>
      <c r="EO437" s="248"/>
      <c r="EP437" s="241">
        <f t="shared" si="495"/>
        <v>3.4599999999999999E-2</v>
      </c>
      <c r="EQ437" s="241">
        <f t="shared" si="478"/>
        <v>2.8833333333333332E-3</v>
      </c>
      <c r="ER437" s="237">
        <v>385</v>
      </c>
      <c r="ES437" s="242">
        <f t="shared" si="489"/>
        <v>0</v>
      </c>
      <c r="ET437" s="242">
        <f t="shared" si="490"/>
        <v>0</v>
      </c>
      <c r="EU437" s="242">
        <f t="shared" si="526"/>
        <v>0</v>
      </c>
      <c r="EV437" s="242">
        <f t="shared" ref="EV437:EV500" si="536">ES437*EQ437</f>
        <v>0</v>
      </c>
      <c r="EW437" s="243">
        <f t="shared" si="479"/>
        <v>0</v>
      </c>
    </row>
    <row r="438" spans="1:153" ht="14.25" customHeight="1" thickBot="1" x14ac:dyDescent="0.25">
      <c r="A438" s="3">
        <f t="shared" ref="A438:A501" si="537">EDATE(A437,1)</f>
        <v>11716</v>
      </c>
      <c r="B438" s="237">
        <v>386</v>
      </c>
      <c r="C438" s="238">
        <f t="shared" ref="C438:C501" si="538">C437-E437</f>
        <v>-3.2128831373899405E-10</v>
      </c>
      <c r="D438" s="238">
        <f t="shared" si="499"/>
        <v>0</v>
      </c>
      <c r="E438" s="238">
        <f t="shared" si="500"/>
        <v>7.4074805667601219E-13</v>
      </c>
      <c r="F438" s="238">
        <f t="shared" si="501"/>
        <v>-7.4074805667601219E-13</v>
      </c>
      <c r="G438" s="239">
        <f t="shared" ref="G438:G501" si="539">IF(C438&gt;0,G437+D438,G437)</f>
        <v>603887.43406298594</v>
      </c>
      <c r="I438" s="240">
        <f>VLOOKUP(K438,[2]תחזיות!$B$4:$H$1000,5)</f>
        <v>1.3000111000000227E-2</v>
      </c>
      <c r="J438" s="134">
        <f t="shared" si="502"/>
        <v>1.0833425833333523E-3</v>
      </c>
      <c r="K438" s="237">
        <v>386</v>
      </c>
      <c r="L438" s="242">
        <f t="shared" ref="L438:L501" si="540">(L437-N437)*(1+J438)</f>
        <v>1.7156786011379638E-11</v>
      </c>
      <c r="M438" s="242">
        <f t="shared" si="527"/>
        <v>-7.1155344173638915E-14</v>
      </c>
      <c r="N438" s="242">
        <f t="shared" si="503"/>
        <v>-9.7764248404250834E-14</v>
      </c>
      <c r="O438" s="242">
        <f t="shared" si="504"/>
        <v>2.6608904230611922E-14</v>
      </c>
      <c r="P438" s="243">
        <f t="shared" ref="P438:P501" si="541">IF(L438&gt;0,P437+M438,P437)</f>
        <v>46694.445430845924</v>
      </c>
      <c r="Q438" s="244"/>
      <c r="R438" s="240">
        <f>VLOOKUP(T438,[2]תחזיות!$B$4:$H$1000,7)</f>
        <v>2.2100188700000387E-2</v>
      </c>
      <c r="S438" s="134">
        <f t="shared" si="505"/>
        <v>1.8416823916666989E-3</v>
      </c>
      <c r="T438" s="237">
        <v>386</v>
      </c>
      <c r="U438" s="242">
        <f t="shared" ref="U438:U501" si="542">(U437-W437)*(1+S438)</f>
        <v>0</v>
      </c>
      <c r="V438" s="242">
        <f t="shared" si="528"/>
        <v>0</v>
      </c>
      <c r="W438" s="242">
        <f t="shared" si="506"/>
        <v>0</v>
      </c>
      <c r="X438" s="242">
        <f t="shared" si="529"/>
        <v>0</v>
      </c>
      <c r="Y438" s="243">
        <f t="shared" ref="Y438:Y501" si="543">IF(U438&gt;0,Y437+V438,Y437)</f>
        <v>49536.076503111522</v>
      </c>
      <c r="Z438" s="245"/>
      <c r="AA438" s="240">
        <f>VLOOKUP(AC438,[2]תחזיות!$B$4:$H$1000,6)</f>
        <v>1.1818282727272932E-2</v>
      </c>
      <c r="AB438" s="134">
        <f t="shared" si="507"/>
        <v>9.8485689393941109E-4</v>
      </c>
      <c r="AC438" s="237">
        <v>386</v>
      </c>
      <c r="AD438" s="242">
        <f t="shared" ref="AD438:AD501" si="544">(AD437-AF437)*(1+AB438)</f>
        <v>0</v>
      </c>
      <c r="AE438" s="242">
        <f t="shared" si="530"/>
        <v>0</v>
      </c>
      <c r="AF438" s="242">
        <f t="shared" si="508"/>
        <v>0</v>
      </c>
      <c r="AG438" s="242">
        <f t="shared" si="531"/>
        <v>0</v>
      </c>
      <c r="AH438" s="243">
        <f t="shared" ref="AH438:AH501" si="545">IF(AD438&gt;0,AH437+AE438,AH437)</f>
        <v>46342.141217469514</v>
      </c>
      <c r="AI438" s="245"/>
      <c r="AJ438" s="241">
        <f t="shared" si="491"/>
        <v>5.2720000000000003E-2</v>
      </c>
      <c r="AK438" s="241">
        <f t="shared" ref="AK438:AK501" si="546">AJ438/12</f>
        <v>4.3933333333333333E-3</v>
      </c>
      <c r="AL438" s="240">
        <f>VLOOKUP(AN438,[2]תחזיות!$B$4:$H$1000,5)</f>
        <v>1.3000111000000227E-2</v>
      </c>
      <c r="AM438" s="134">
        <f t="shared" si="532"/>
        <v>1.0833425833333523E-3</v>
      </c>
      <c r="AN438" s="237">
        <v>386</v>
      </c>
      <c r="AO438" s="242">
        <f t="shared" ref="AO438:AO501" si="547">(AO437-AQ437)*(1+AM438)</f>
        <v>0</v>
      </c>
      <c r="AP438" s="242">
        <f t="shared" si="480"/>
        <v>0</v>
      </c>
      <c r="AQ438" s="242">
        <f t="shared" si="509"/>
        <v>0</v>
      </c>
      <c r="AR438" s="242">
        <f t="shared" ref="AR438:AR501" si="548">AO438*AK438</f>
        <v>0</v>
      </c>
      <c r="AS438" s="243">
        <f t="shared" ref="AS438:AS501" si="549">IF(AO438&gt;0,AS437+AP438,AS437)</f>
        <v>0</v>
      </c>
      <c r="AT438" s="244"/>
      <c r="AU438" s="241">
        <f t="shared" si="492"/>
        <v>5.7620000000000005E-2</v>
      </c>
      <c r="AV438" s="241">
        <f t="shared" ref="AV438:AV501" si="550">AU438/12</f>
        <v>4.8016666666666668E-3</v>
      </c>
      <c r="AW438" s="240">
        <f>VLOOKUP(AY438,[2]תחזיות!$B$4:$H$1000,7)</f>
        <v>2.2100188700000387E-2</v>
      </c>
      <c r="AX438" s="134">
        <f t="shared" si="510"/>
        <v>1.8416823916666989E-3</v>
      </c>
      <c r="AY438" s="237">
        <v>386</v>
      </c>
      <c r="AZ438" s="242">
        <f t="shared" ref="AZ438:AZ501" si="551">(AZ437-BB437)*(1+AX438)</f>
        <v>0</v>
      </c>
      <c r="BA438" s="242">
        <f t="shared" si="481"/>
        <v>0</v>
      </c>
      <c r="BB438" s="242">
        <f t="shared" si="511"/>
        <v>0</v>
      </c>
      <c r="BC438" s="242">
        <f t="shared" ref="BC438:BC501" si="552">AZ438*AV438</f>
        <v>0</v>
      </c>
      <c r="BD438" s="243">
        <f t="shared" ref="BD438:BD501" si="553">IF(AZ438&gt;0,BD437+BA438,BD437)</f>
        <v>0</v>
      </c>
      <c r="BE438" s="245"/>
      <c r="BF438" s="245"/>
      <c r="BG438" s="245"/>
      <c r="BH438" s="240">
        <f>VLOOKUP(BJ438,[2]תחזיות!$B$4:$H$1000,6)</f>
        <v>1.1818282727272932E-2</v>
      </c>
      <c r="BI438" s="134">
        <f t="shared" si="512"/>
        <v>9.8485689393941109E-4</v>
      </c>
      <c r="BJ438" s="237">
        <v>386</v>
      </c>
      <c r="BK438" s="242">
        <f t="shared" ref="BK438:BK501" si="554">(BK437-BM437)*(1+BI438)</f>
        <v>0</v>
      </c>
      <c r="BL438" s="242">
        <f t="shared" si="482"/>
        <v>0</v>
      </c>
      <c r="BM438" s="242">
        <f t="shared" si="513"/>
        <v>0</v>
      </c>
      <c r="BN438" s="242">
        <f t="shared" si="533"/>
        <v>0</v>
      </c>
      <c r="BO438" s="243">
        <f t="shared" ref="BO438:BO501" si="555">IF(BK438&gt;0,BO437+BL438,BO437)</f>
        <v>0</v>
      </c>
      <c r="BP438" s="245"/>
      <c r="BQ438" s="246">
        <f>VLOOKUP(BT438,[2]תחזיות!$B$4:$E$1000,2)</f>
        <v>4.5877180000000163E-2</v>
      </c>
      <c r="BR438" s="134">
        <f t="shared" si="514"/>
        <v>3.4064316666666803E-3</v>
      </c>
      <c r="BS438" s="3">
        <f t="shared" ref="BS438:BS501" si="556">EDATE(A437,1)</f>
        <v>11716</v>
      </c>
      <c r="BT438" s="237">
        <v>386</v>
      </c>
      <c r="BU438" s="238">
        <f t="shared" ref="BU438:BU501" si="557">BU437-BW437</f>
        <v>0</v>
      </c>
      <c r="BV438" s="238">
        <f t="shared" si="461"/>
        <v>0</v>
      </c>
      <c r="BW438" s="238">
        <f t="shared" si="515"/>
        <v>0</v>
      </c>
      <c r="BX438" s="238">
        <f t="shared" si="516"/>
        <v>0</v>
      </c>
      <c r="BY438" s="239">
        <f t="shared" ref="BY438:BY501" si="558">BY437+BV438</f>
        <v>270766.58881793288</v>
      </c>
      <c r="CA438" s="246">
        <f>VLOOKUP(CD438,[2]תחזיות!$B$4:$E$1000,4)</f>
        <v>6.0557877600000219E-2</v>
      </c>
      <c r="CB438" s="134">
        <f t="shared" si="517"/>
        <v>4.6298231333333521E-3</v>
      </c>
      <c r="CC438" s="3">
        <f t="shared" ref="CC438:CC501" si="559">EDATE(A437,1)</f>
        <v>11716</v>
      </c>
      <c r="CD438" s="237">
        <v>386</v>
      </c>
      <c r="CE438" s="238">
        <f t="shared" ref="CE438:CE501" si="560">CE437-CG437</f>
        <v>0</v>
      </c>
      <c r="CF438" s="238">
        <f t="shared" ref="CF438:CF501" si="561">IF(CE438&lt;=0,0,(PMT(CB438,$CD$42-CD437,CE438))*-1)</f>
        <v>0</v>
      </c>
      <c r="CG438" s="238">
        <f t="shared" si="518"/>
        <v>0</v>
      </c>
      <c r="CH438" s="238">
        <f t="shared" si="519"/>
        <v>0</v>
      </c>
      <c r="CI438" s="239">
        <f t="shared" ref="CI438:CI501" si="562">CI437+CF438</f>
        <v>290809.78716721246</v>
      </c>
      <c r="CJ438" s="1"/>
      <c r="CK438" s="246">
        <f>VLOOKUP(CN438,[2]תחזיות!$B$4:$E$1000,3)</f>
        <v>3.9893200000000142E-2</v>
      </c>
      <c r="CL438" s="134">
        <f t="shared" si="520"/>
        <v>2.9077666666666789E-3</v>
      </c>
      <c r="CM438" s="3">
        <f t="shared" ref="CM438:CM501" si="563">CC438</f>
        <v>11716</v>
      </c>
      <c r="CN438" s="237">
        <v>386</v>
      </c>
      <c r="CO438" s="238">
        <f t="shared" ref="CO438:CO501" si="564">CO437-CQ437</f>
        <v>0</v>
      </c>
      <c r="CP438" s="238">
        <f t="shared" si="483"/>
        <v>0</v>
      </c>
      <c r="CQ438" s="238">
        <f t="shared" si="521"/>
        <v>0</v>
      </c>
      <c r="CR438" s="238">
        <f t="shared" si="522"/>
        <v>0</v>
      </c>
      <c r="CS438" s="239">
        <f t="shared" ref="CS438:CS501" si="565">CS437+CP438</f>
        <v>263979.45736549201</v>
      </c>
      <c r="CT438" s="1"/>
      <c r="CU438" s="237">
        <v>386</v>
      </c>
      <c r="CV438" s="238">
        <f t="shared" si="496"/>
        <v>-3.041315277276144E-10</v>
      </c>
      <c r="CW438" s="238">
        <f t="shared" si="496"/>
        <v>-7.1155344173638915E-14</v>
      </c>
      <c r="CX438" s="238">
        <f t="shared" si="496"/>
        <v>6.4298380827176132E-13</v>
      </c>
      <c r="CY438" s="238">
        <f t="shared" si="496"/>
        <v>-7.1413915244540028E-13</v>
      </c>
      <c r="CZ438" s="238">
        <f t="shared" si="496"/>
        <v>921348.46831176477</v>
      </c>
      <c r="DB438" s="237">
        <v>386</v>
      </c>
      <c r="DC438" s="238">
        <f t="shared" si="497"/>
        <v>-3.2128831373899405E-10</v>
      </c>
      <c r="DD438" s="238">
        <f t="shared" si="497"/>
        <v>0</v>
      </c>
      <c r="DE438" s="238">
        <f t="shared" si="497"/>
        <v>7.4074805667601219E-13</v>
      </c>
      <c r="DF438" s="238">
        <f t="shared" si="497"/>
        <v>-7.4074805667601219E-13</v>
      </c>
      <c r="DG438" s="238">
        <f t="shared" si="497"/>
        <v>944233.29773330991</v>
      </c>
      <c r="DH438" s="247"/>
      <c r="DI438" s="237">
        <v>386</v>
      </c>
      <c r="DJ438" s="238">
        <f t="shared" si="498"/>
        <v>-3.2128831373899405E-10</v>
      </c>
      <c r="DK438" s="238">
        <f t="shared" si="498"/>
        <v>0</v>
      </c>
      <c r="DL438" s="238">
        <f t="shared" si="498"/>
        <v>7.4074805667601219E-13</v>
      </c>
      <c r="DM438" s="238">
        <f t="shared" si="498"/>
        <v>-7.4074805667601219E-13</v>
      </c>
      <c r="DN438" s="238">
        <f t="shared" si="498"/>
        <v>914209.03264594742</v>
      </c>
      <c r="DP438" s="3">
        <f t="shared" ref="DP438:DP501" si="566">EDATE(DP437,1)</f>
        <v>11716</v>
      </c>
      <c r="DQ438" s="237">
        <v>386</v>
      </c>
      <c r="DR438" s="238">
        <f t="shared" ref="DR438:DR501" si="567">DR437-DT437</f>
        <v>0</v>
      </c>
      <c r="DS438" s="238">
        <f t="shared" ref="DS438:DS501" si="568">IF(DR438&lt;=0,0,$DR$48)</f>
        <v>0</v>
      </c>
      <c r="DT438" s="238">
        <f t="shared" si="523"/>
        <v>0</v>
      </c>
      <c r="DU438" s="238">
        <f t="shared" ref="DU438:DU501" si="569">DR438*$DR$44</f>
        <v>0</v>
      </c>
      <c r="DV438" s="239">
        <f t="shared" si="484"/>
        <v>0</v>
      </c>
      <c r="DX438" s="241">
        <f t="shared" si="493"/>
        <v>6.0299999999999999E-2</v>
      </c>
      <c r="DY438" s="241">
        <f t="shared" ref="DY438:DY501" si="570">DX438/12</f>
        <v>5.025E-3</v>
      </c>
      <c r="DZ438" s="237">
        <v>386</v>
      </c>
      <c r="EA438" s="242">
        <f t="shared" si="485"/>
        <v>0</v>
      </c>
      <c r="EB438" s="242">
        <f t="shared" si="486"/>
        <v>0</v>
      </c>
      <c r="EC438" s="242">
        <f t="shared" si="524"/>
        <v>0</v>
      </c>
      <c r="ED438" s="242">
        <f t="shared" si="534"/>
        <v>0</v>
      </c>
      <c r="EE438" s="243">
        <f t="shared" ref="EE438:EE501" si="571">IF(EA438&gt;0,EE437+EB438,EE437)</f>
        <v>0</v>
      </c>
      <c r="EF438" s="248"/>
      <c r="EG438" s="241">
        <f t="shared" si="494"/>
        <v>6.4599999999999991E-2</v>
      </c>
      <c r="EH438" s="241">
        <f t="shared" ref="EH438:EH501" si="572">EG438/12</f>
        <v>5.3833333333333329E-3</v>
      </c>
      <c r="EI438" s="237">
        <v>386</v>
      </c>
      <c r="EJ438" s="242">
        <f t="shared" si="487"/>
        <v>0</v>
      </c>
      <c r="EK438" s="242">
        <f t="shared" si="488"/>
        <v>0</v>
      </c>
      <c r="EL438" s="242">
        <f t="shared" si="525"/>
        <v>0</v>
      </c>
      <c r="EM438" s="242">
        <f t="shared" si="535"/>
        <v>0</v>
      </c>
      <c r="EN438" s="243">
        <f t="shared" ref="EN438:EN501" si="573">IF(EJ438&gt;0,EN437+EK438,EN437)</f>
        <v>0</v>
      </c>
      <c r="EO438" s="248"/>
      <c r="EP438" s="241">
        <f t="shared" si="495"/>
        <v>3.4599999999999999E-2</v>
      </c>
      <c r="EQ438" s="241">
        <f t="shared" ref="EQ438:EQ501" si="574">EP438/12</f>
        <v>2.8833333333333332E-3</v>
      </c>
      <c r="ER438" s="237">
        <v>386</v>
      </c>
      <c r="ES438" s="242">
        <f t="shared" si="489"/>
        <v>0</v>
      </c>
      <c r="ET438" s="242">
        <f t="shared" si="490"/>
        <v>0</v>
      </c>
      <c r="EU438" s="242">
        <f t="shared" si="526"/>
        <v>0</v>
      </c>
      <c r="EV438" s="242">
        <f t="shared" si="536"/>
        <v>0</v>
      </c>
      <c r="EW438" s="243">
        <f t="shared" ref="EW438:EW501" si="575">IF(ES438&gt;0,EW437+ET438,EW437)</f>
        <v>0</v>
      </c>
    </row>
    <row r="439" spans="1:153" ht="14.25" customHeight="1" thickBot="1" x14ac:dyDescent="0.25">
      <c r="A439" s="3">
        <f t="shared" si="537"/>
        <v>11747</v>
      </c>
      <c r="B439" s="237">
        <v>387</v>
      </c>
      <c r="C439" s="238">
        <f t="shared" si="538"/>
        <v>-3.2202906179567006E-10</v>
      </c>
      <c r="D439" s="238">
        <f t="shared" si="499"/>
        <v>0</v>
      </c>
      <c r="E439" s="238">
        <f t="shared" si="500"/>
        <v>7.4245589247334861E-13</v>
      </c>
      <c r="F439" s="238">
        <f t="shared" si="501"/>
        <v>-7.4245589247334861E-13</v>
      </c>
      <c r="G439" s="239">
        <f t="shared" si="539"/>
        <v>603887.43406298594</v>
      </c>
      <c r="I439" s="240">
        <f>VLOOKUP(K439,[2]תחזיות!$B$4:$H$1000,5)</f>
        <v>1.3000129500000228E-2</v>
      </c>
      <c r="J439" s="134">
        <f t="shared" si="502"/>
        <v>1.083344125000019E-3</v>
      </c>
      <c r="K439" s="237">
        <v>387</v>
      </c>
      <c r="L439" s="242">
        <f t="shared" si="540"/>
        <v>1.7273242875437344E-11</v>
      </c>
      <c r="M439" s="242">
        <f t="shared" si="527"/>
        <v>-7.1232429897711796E-14</v>
      </c>
      <c r="N439" s="242">
        <f t="shared" si="503"/>
        <v>-9.802195009804285E-14</v>
      </c>
      <c r="O439" s="242">
        <f t="shared" si="504"/>
        <v>2.678952020033105E-14</v>
      </c>
      <c r="P439" s="243">
        <f t="shared" si="541"/>
        <v>46694.445430845924</v>
      </c>
      <c r="Q439" s="244"/>
      <c r="R439" s="240">
        <f>VLOOKUP(T439,[2]תחזיות!$B$4:$H$1000,7)</f>
        <v>2.2100220150000387E-2</v>
      </c>
      <c r="S439" s="134">
        <f t="shared" si="505"/>
        <v>1.8416850125000323E-3</v>
      </c>
      <c r="T439" s="237">
        <v>387</v>
      </c>
      <c r="U439" s="242">
        <f t="shared" si="542"/>
        <v>0</v>
      </c>
      <c r="V439" s="242">
        <f t="shared" si="528"/>
        <v>0</v>
      </c>
      <c r="W439" s="242">
        <f t="shared" si="506"/>
        <v>0</v>
      </c>
      <c r="X439" s="242">
        <f t="shared" si="529"/>
        <v>0</v>
      </c>
      <c r="Y439" s="243">
        <f t="shared" si="543"/>
        <v>49536.076503111522</v>
      </c>
      <c r="Z439" s="245"/>
      <c r="AA439" s="240">
        <f>VLOOKUP(AC439,[2]תחזיות!$B$4:$H$1000,6)</f>
        <v>1.1818299545454752E-2</v>
      </c>
      <c r="AB439" s="134">
        <f t="shared" si="507"/>
        <v>9.8485829545456264E-4</v>
      </c>
      <c r="AC439" s="237">
        <v>387</v>
      </c>
      <c r="AD439" s="242">
        <f t="shared" si="544"/>
        <v>0</v>
      </c>
      <c r="AE439" s="242">
        <f t="shared" si="530"/>
        <v>0</v>
      </c>
      <c r="AF439" s="242">
        <f t="shared" si="508"/>
        <v>0</v>
      </c>
      <c r="AG439" s="242">
        <f t="shared" si="531"/>
        <v>0</v>
      </c>
      <c r="AH439" s="243">
        <f t="shared" si="545"/>
        <v>46342.141217469514</v>
      </c>
      <c r="AI439" s="245"/>
      <c r="AJ439" s="241">
        <f t="shared" si="491"/>
        <v>5.2720000000000003E-2</v>
      </c>
      <c r="AK439" s="241">
        <f t="shared" si="546"/>
        <v>4.3933333333333333E-3</v>
      </c>
      <c r="AL439" s="240">
        <f>VLOOKUP(AN439,[2]תחזיות!$B$4:$H$1000,5)</f>
        <v>1.3000129500000228E-2</v>
      </c>
      <c r="AM439" s="134">
        <f t="shared" si="532"/>
        <v>1.083344125000019E-3</v>
      </c>
      <c r="AN439" s="237">
        <v>387</v>
      </c>
      <c r="AO439" s="242">
        <f t="shared" si="547"/>
        <v>0</v>
      </c>
      <c r="AP439" s="242">
        <f t="shared" ref="AP439:AP502" si="576">IF(AN438=$AN$42,0,(PMT(AK439,$AN$42-AN438,AO439))*-1)</f>
        <v>0</v>
      </c>
      <c r="AQ439" s="242">
        <f t="shared" si="509"/>
        <v>0</v>
      </c>
      <c r="AR439" s="242">
        <f t="shared" si="548"/>
        <v>0</v>
      </c>
      <c r="AS439" s="243">
        <f t="shared" si="549"/>
        <v>0</v>
      </c>
      <c r="AT439" s="244"/>
      <c r="AU439" s="241">
        <f t="shared" si="492"/>
        <v>5.7620000000000005E-2</v>
      </c>
      <c r="AV439" s="241">
        <f t="shared" si="550"/>
        <v>4.8016666666666668E-3</v>
      </c>
      <c r="AW439" s="240">
        <f>VLOOKUP(AY439,[2]תחזיות!$B$4:$H$1000,7)</f>
        <v>2.2100220150000387E-2</v>
      </c>
      <c r="AX439" s="134">
        <f t="shared" si="510"/>
        <v>1.8416850125000323E-3</v>
      </c>
      <c r="AY439" s="237">
        <v>387</v>
      </c>
      <c r="AZ439" s="242">
        <f t="shared" si="551"/>
        <v>0</v>
      </c>
      <c r="BA439" s="242">
        <f t="shared" ref="BA439:BA502" si="577">IF(AY438=$AY$42,0,(PMT(AV439,$AY$42-AY438,AZ439))*-1)</f>
        <v>0</v>
      </c>
      <c r="BB439" s="242">
        <f t="shared" si="511"/>
        <v>0</v>
      </c>
      <c r="BC439" s="242">
        <f t="shared" si="552"/>
        <v>0</v>
      </c>
      <c r="BD439" s="243">
        <f t="shared" si="553"/>
        <v>0</v>
      </c>
      <c r="BE439" s="245"/>
      <c r="BF439" s="245"/>
      <c r="BG439" s="245"/>
      <c r="BH439" s="240">
        <f>VLOOKUP(BJ439,[2]תחזיות!$B$4:$H$1000,6)</f>
        <v>1.1818299545454752E-2</v>
      </c>
      <c r="BI439" s="134">
        <f t="shared" si="512"/>
        <v>9.8485829545456264E-4</v>
      </c>
      <c r="BJ439" s="237">
        <v>387</v>
      </c>
      <c r="BK439" s="242">
        <f t="shared" si="554"/>
        <v>0</v>
      </c>
      <c r="BL439" s="242">
        <f t="shared" ref="BL439:BL502" si="578">IF(BJ438=$BJ$42,0,(PMT($BJ$44,$BJ$42-BJ438,BK439))*-1)</f>
        <v>0</v>
      </c>
      <c r="BM439" s="242">
        <f t="shared" si="513"/>
        <v>0</v>
      </c>
      <c r="BN439" s="242">
        <f t="shared" si="533"/>
        <v>0</v>
      </c>
      <c r="BO439" s="243">
        <f t="shared" si="555"/>
        <v>0</v>
      </c>
      <c r="BP439" s="245"/>
      <c r="BQ439" s="246">
        <f>VLOOKUP(BT439,[2]תחזיות!$B$4:$E$1000,2)</f>
        <v>4.5905480000000165E-2</v>
      </c>
      <c r="BR439" s="134">
        <f t="shared" si="514"/>
        <v>3.408790000000014E-3</v>
      </c>
      <c r="BS439" s="3">
        <f t="shared" si="556"/>
        <v>11747</v>
      </c>
      <c r="BT439" s="237">
        <v>387</v>
      </c>
      <c r="BU439" s="238">
        <f t="shared" si="557"/>
        <v>0</v>
      </c>
      <c r="BV439" s="238">
        <f t="shared" si="461"/>
        <v>0</v>
      </c>
      <c r="BW439" s="238">
        <f t="shared" si="515"/>
        <v>0</v>
      </c>
      <c r="BX439" s="238">
        <f t="shared" si="516"/>
        <v>0</v>
      </c>
      <c r="BY439" s="239">
        <f t="shared" si="558"/>
        <v>270766.58881793288</v>
      </c>
      <c r="CA439" s="246">
        <f>VLOOKUP(CD439,[2]תחזיות!$B$4:$E$1000,4)</f>
        <v>6.0595233600000221E-2</v>
      </c>
      <c r="CB439" s="134">
        <f t="shared" si="517"/>
        <v>4.632936133333352E-3</v>
      </c>
      <c r="CC439" s="3">
        <f t="shared" si="559"/>
        <v>11747</v>
      </c>
      <c r="CD439" s="237">
        <v>387</v>
      </c>
      <c r="CE439" s="238">
        <f t="shared" si="560"/>
        <v>0</v>
      </c>
      <c r="CF439" s="238">
        <f t="shared" si="561"/>
        <v>0</v>
      </c>
      <c r="CG439" s="238">
        <f t="shared" si="518"/>
        <v>0</v>
      </c>
      <c r="CH439" s="238">
        <f t="shared" si="519"/>
        <v>0</v>
      </c>
      <c r="CI439" s="239">
        <f t="shared" si="562"/>
        <v>290809.78716721246</v>
      </c>
      <c r="CJ439" s="1"/>
      <c r="CK439" s="246">
        <f>VLOOKUP(CN439,[2]תחזיות!$B$4:$E$1000,3)</f>
        <v>3.991780869565232E-2</v>
      </c>
      <c r="CL439" s="134">
        <f t="shared" si="520"/>
        <v>2.9098173913043603E-3</v>
      </c>
      <c r="CM439" s="3">
        <f t="shared" si="563"/>
        <v>11747</v>
      </c>
      <c r="CN439" s="237">
        <v>387</v>
      </c>
      <c r="CO439" s="238">
        <f t="shared" si="564"/>
        <v>0</v>
      </c>
      <c r="CP439" s="238">
        <f t="shared" ref="CP439:CP502" si="579">IF(CO439&lt;=0,0,(PMT(CL439,$CN$42-CN438,CO439))*-1)</f>
        <v>0</v>
      </c>
      <c r="CQ439" s="238">
        <f t="shared" si="521"/>
        <v>0</v>
      </c>
      <c r="CR439" s="238">
        <f t="shared" si="522"/>
        <v>0</v>
      </c>
      <c r="CS439" s="239">
        <f t="shared" si="565"/>
        <v>263979.45736549201</v>
      </c>
      <c r="CT439" s="1"/>
      <c r="CU439" s="237">
        <v>387</v>
      </c>
      <c r="CV439" s="238">
        <f t="shared" si="496"/>
        <v>-3.0475581892023274E-10</v>
      </c>
      <c r="CW439" s="238">
        <f t="shared" si="496"/>
        <v>-7.1232429897711796E-14</v>
      </c>
      <c r="CX439" s="238">
        <f t="shared" si="496"/>
        <v>6.4443394237530576E-13</v>
      </c>
      <c r="CY439" s="238">
        <f t="shared" si="496"/>
        <v>-7.1566637227301761E-13</v>
      </c>
      <c r="CZ439" s="238">
        <f t="shared" si="496"/>
        <v>921348.46831176477</v>
      </c>
      <c r="DB439" s="237">
        <v>387</v>
      </c>
      <c r="DC439" s="238">
        <f t="shared" si="497"/>
        <v>-3.2202906179567006E-10</v>
      </c>
      <c r="DD439" s="238">
        <f t="shared" si="497"/>
        <v>0</v>
      </c>
      <c r="DE439" s="238">
        <f t="shared" si="497"/>
        <v>7.4245589247334861E-13</v>
      </c>
      <c r="DF439" s="238">
        <f t="shared" si="497"/>
        <v>-7.4245589247334861E-13</v>
      </c>
      <c r="DG439" s="238">
        <f t="shared" si="497"/>
        <v>944233.29773330991</v>
      </c>
      <c r="DH439" s="247"/>
      <c r="DI439" s="237">
        <v>387</v>
      </c>
      <c r="DJ439" s="238">
        <f t="shared" si="498"/>
        <v>-3.2202906179567006E-10</v>
      </c>
      <c r="DK439" s="238">
        <f t="shared" si="498"/>
        <v>0</v>
      </c>
      <c r="DL439" s="238">
        <f t="shared" si="498"/>
        <v>7.4245589247334861E-13</v>
      </c>
      <c r="DM439" s="238">
        <f t="shared" si="498"/>
        <v>-7.4245589247334861E-13</v>
      </c>
      <c r="DN439" s="238">
        <f t="shared" si="498"/>
        <v>914209.03264594742</v>
      </c>
      <c r="DP439" s="3">
        <f t="shared" si="566"/>
        <v>11747</v>
      </c>
      <c r="DQ439" s="237">
        <v>387</v>
      </c>
      <c r="DR439" s="238">
        <f t="shared" si="567"/>
        <v>0</v>
      </c>
      <c r="DS439" s="238">
        <f t="shared" si="568"/>
        <v>0</v>
      </c>
      <c r="DT439" s="238">
        <f t="shared" si="523"/>
        <v>0</v>
      </c>
      <c r="DU439" s="238">
        <f t="shared" si="569"/>
        <v>0</v>
      </c>
      <c r="DV439" s="239">
        <f t="shared" ref="DV439:DV502" si="580">IF(DR439&gt;0,DV438+DS439,DV438)</f>
        <v>0</v>
      </c>
      <c r="DX439" s="241">
        <f t="shared" si="493"/>
        <v>6.0299999999999999E-2</v>
      </c>
      <c r="DY439" s="241">
        <f t="shared" si="570"/>
        <v>5.025E-3</v>
      </c>
      <c r="DZ439" s="237">
        <v>387</v>
      </c>
      <c r="EA439" s="242">
        <f t="shared" ref="EA439:EA502" si="581">(EA438-EC438)</f>
        <v>0</v>
      </c>
      <c r="EB439" s="242">
        <f t="shared" ref="EB439:EB502" si="582">IF(DZ438&gt;=$DZ$42,0,(PMT(DY439,$DZ$42-DZ438,EA439))*-1)</f>
        <v>0</v>
      </c>
      <c r="EC439" s="242">
        <f t="shared" si="524"/>
        <v>0</v>
      </c>
      <c r="ED439" s="242">
        <f t="shared" si="534"/>
        <v>0</v>
      </c>
      <c r="EE439" s="243">
        <f t="shared" si="571"/>
        <v>0</v>
      </c>
      <c r="EF439" s="248"/>
      <c r="EG439" s="241">
        <f t="shared" si="494"/>
        <v>6.4599999999999991E-2</v>
      </c>
      <c r="EH439" s="241">
        <f t="shared" si="572"/>
        <v>5.3833333333333329E-3</v>
      </c>
      <c r="EI439" s="237">
        <v>387</v>
      </c>
      <c r="EJ439" s="242">
        <f t="shared" ref="EJ439:EJ502" si="583">(EJ438-EL438)</f>
        <v>0</v>
      </c>
      <c r="EK439" s="242">
        <f t="shared" ref="EK439:EK502" si="584">IF(EI438&gt;=$EI$42,0,(PMT(EH439,$EI$42-EI438,EJ439))*-1)</f>
        <v>0</v>
      </c>
      <c r="EL439" s="242">
        <f t="shared" si="525"/>
        <v>0</v>
      </c>
      <c r="EM439" s="242">
        <f t="shared" si="535"/>
        <v>0</v>
      </c>
      <c r="EN439" s="243">
        <f t="shared" si="573"/>
        <v>0</v>
      </c>
      <c r="EO439" s="248"/>
      <c r="EP439" s="241">
        <f t="shared" si="495"/>
        <v>3.4599999999999999E-2</v>
      </c>
      <c r="EQ439" s="241">
        <f t="shared" si="574"/>
        <v>2.8833333333333332E-3</v>
      </c>
      <c r="ER439" s="237">
        <v>387</v>
      </c>
      <c r="ES439" s="242">
        <f t="shared" ref="ES439:ES502" si="585">(ES438-EU438)</f>
        <v>0</v>
      </c>
      <c r="ET439" s="242">
        <f t="shared" ref="ET439:ET502" si="586">IF(ER438&gt;=$ER$42,0,(PMT(EQ439,$ER$42-ER438,ES439))*-1)</f>
        <v>0</v>
      </c>
      <c r="EU439" s="242">
        <f t="shared" si="526"/>
        <v>0</v>
      </c>
      <c r="EV439" s="242">
        <f t="shared" si="536"/>
        <v>0</v>
      </c>
      <c r="EW439" s="243">
        <f t="shared" si="575"/>
        <v>0</v>
      </c>
    </row>
    <row r="440" spans="1:153" ht="14.25" customHeight="1" thickBot="1" x14ac:dyDescent="0.25">
      <c r="A440" s="3">
        <f t="shared" si="537"/>
        <v>11776</v>
      </c>
      <c r="B440" s="237">
        <v>388</v>
      </c>
      <c r="C440" s="238">
        <f t="shared" si="538"/>
        <v>-3.2277151768814342E-10</v>
      </c>
      <c r="D440" s="238">
        <f t="shared" si="499"/>
        <v>0</v>
      </c>
      <c r="E440" s="238">
        <f t="shared" si="500"/>
        <v>7.4416766578099545E-13</v>
      </c>
      <c r="F440" s="238">
        <f t="shared" si="501"/>
        <v>-7.4416766578099545E-13</v>
      </c>
      <c r="G440" s="239">
        <f t="shared" si="539"/>
        <v>603887.43406298594</v>
      </c>
      <c r="I440" s="240">
        <f>VLOOKUP(K440,[2]תחזיות!$B$4:$H$1000,5)</f>
        <v>1.3000148000000229E-2</v>
      </c>
      <c r="J440" s="134">
        <f t="shared" si="502"/>
        <v>1.0833456666666857E-3</v>
      </c>
      <c r="K440" s="237">
        <v>388</v>
      </c>
      <c r="L440" s="242">
        <f t="shared" si="540"/>
        <v>1.739008391000865E-11</v>
      </c>
      <c r="M440" s="242">
        <f t="shared" si="527"/>
        <v>-7.1309599241967612E-14</v>
      </c>
      <c r="N440" s="242">
        <f t="shared" si="503"/>
        <v>-9.8280331232027301E-14</v>
      </c>
      <c r="O440" s="242">
        <f t="shared" si="504"/>
        <v>2.6970731990059695E-14</v>
      </c>
      <c r="P440" s="243">
        <f t="shared" si="541"/>
        <v>46694.445430845924</v>
      </c>
      <c r="Q440" s="244"/>
      <c r="R440" s="240">
        <f>VLOOKUP(T440,[2]תחזיות!$B$4:$H$1000,7)</f>
        <v>2.2100251600000387E-2</v>
      </c>
      <c r="S440" s="134">
        <f t="shared" si="505"/>
        <v>1.8416876333333656E-3</v>
      </c>
      <c r="T440" s="237">
        <v>388</v>
      </c>
      <c r="U440" s="242">
        <f t="shared" si="542"/>
        <v>0</v>
      </c>
      <c r="V440" s="242">
        <f t="shared" si="528"/>
        <v>0</v>
      </c>
      <c r="W440" s="242">
        <f t="shared" si="506"/>
        <v>0</v>
      </c>
      <c r="X440" s="242">
        <f t="shared" si="529"/>
        <v>0</v>
      </c>
      <c r="Y440" s="243">
        <f t="shared" si="543"/>
        <v>49536.076503111522</v>
      </c>
      <c r="Z440" s="245"/>
      <c r="AA440" s="240">
        <f>VLOOKUP(AC440,[2]תחזיות!$B$4:$H$1000,6)</f>
        <v>1.1818316363636571E-2</v>
      </c>
      <c r="AB440" s="134">
        <f t="shared" si="507"/>
        <v>9.8485969696971419E-4</v>
      </c>
      <c r="AC440" s="237">
        <v>388</v>
      </c>
      <c r="AD440" s="242">
        <f t="shared" si="544"/>
        <v>0</v>
      </c>
      <c r="AE440" s="242">
        <f t="shared" si="530"/>
        <v>0</v>
      </c>
      <c r="AF440" s="242">
        <f t="shared" si="508"/>
        <v>0</v>
      </c>
      <c r="AG440" s="242">
        <f t="shared" si="531"/>
        <v>0</v>
      </c>
      <c r="AH440" s="243">
        <f t="shared" si="545"/>
        <v>46342.141217469514</v>
      </c>
      <c r="AI440" s="245"/>
      <c r="AJ440" s="241">
        <f t="shared" si="491"/>
        <v>5.2720000000000003E-2</v>
      </c>
      <c r="AK440" s="241">
        <f t="shared" si="546"/>
        <v>4.3933333333333333E-3</v>
      </c>
      <c r="AL440" s="240">
        <f>VLOOKUP(AN440,[2]תחזיות!$B$4:$H$1000,5)</f>
        <v>1.3000148000000229E-2</v>
      </c>
      <c r="AM440" s="134">
        <f t="shared" si="532"/>
        <v>1.0833456666666857E-3</v>
      </c>
      <c r="AN440" s="237">
        <v>388</v>
      </c>
      <c r="AO440" s="242">
        <f t="shared" si="547"/>
        <v>0</v>
      </c>
      <c r="AP440" s="242">
        <f t="shared" si="576"/>
        <v>0</v>
      </c>
      <c r="AQ440" s="242">
        <f t="shared" si="509"/>
        <v>0</v>
      </c>
      <c r="AR440" s="242">
        <f t="shared" si="548"/>
        <v>0</v>
      </c>
      <c r="AS440" s="243">
        <f t="shared" si="549"/>
        <v>0</v>
      </c>
      <c r="AT440" s="244"/>
      <c r="AU440" s="241">
        <f t="shared" si="492"/>
        <v>5.7620000000000005E-2</v>
      </c>
      <c r="AV440" s="241">
        <f t="shared" si="550"/>
        <v>4.8016666666666668E-3</v>
      </c>
      <c r="AW440" s="240">
        <f>VLOOKUP(AY440,[2]תחזיות!$B$4:$H$1000,7)</f>
        <v>2.2100251600000387E-2</v>
      </c>
      <c r="AX440" s="134">
        <f t="shared" si="510"/>
        <v>1.8416876333333656E-3</v>
      </c>
      <c r="AY440" s="237">
        <v>388</v>
      </c>
      <c r="AZ440" s="242">
        <f t="shared" si="551"/>
        <v>0</v>
      </c>
      <c r="BA440" s="242">
        <f t="shared" si="577"/>
        <v>0</v>
      </c>
      <c r="BB440" s="242">
        <f t="shared" si="511"/>
        <v>0</v>
      </c>
      <c r="BC440" s="242">
        <f t="shared" si="552"/>
        <v>0</v>
      </c>
      <c r="BD440" s="243">
        <f t="shared" si="553"/>
        <v>0</v>
      </c>
      <c r="BE440" s="245"/>
      <c r="BF440" s="245"/>
      <c r="BG440" s="245"/>
      <c r="BH440" s="240">
        <f>VLOOKUP(BJ440,[2]תחזיות!$B$4:$H$1000,6)</f>
        <v>1.1818316363636571E-2</v>
      </c>
      <c r="BI440" s="134">
        <f t="shared" si="512"/>
        <v>9.8485969696971419E-4</v>
      </c>
      <c r="BJ440" s="237">
        <v>388</v>
      </c>
      <c r="BK440" s="242">
        <f t="shared" si="554"/>
        <v>0</v>
      </c>
      <c r="BL440" s="242">
        <f t="shared" si="578"/>
        <v>0</v>
      </c>
      <c r="BM440" s="242">
        <f t="shared" si="513"/>
        <v>0</v>
      </c>
      <c r="BN440" s="242">
        <f t="shared" si="533"/>
        <v>0</v>
      </c>
      <c r="BO440" s="243">
        <f t="shared" si="555"/>
        <v>0</v>
      </c>
      <c r="BP440" s="245"/>
      <c r="BQ440" s="246">
        <f>VLOOKUP(BT440,[2]תחזיות!$B$4:$E$1000,2)</f>
        <v>4.5933780000000167E-2</v>
      </c>
      <c r="BR440" s="134">
        <f t="shared" si="514"/>
        <v>3.4111483333333476E-3</v>
      </c>
      <c r="BS440" s="3">
        <f t="shared" si="556"/>
        <v>11776</v>
      </c>
      <c r="BT440" s="237">
        <v>388</v>
      </c>
      <c r="BU440" s="238">
        <f t="shared" si="557"/>
        <v>0</v>
      </c>
      <c r="BV440" s="238">
        <f t="shared" si="461"/>
        <v>0</v>
      </c>
      <c r="BW440" s="238">
        <f t="shared" si="515"/>
        <v>0</v>
      </c>
      <c r="BX440" s="238">
        <f t="shared" si="516"/>
        <v>0</v>
      </c>
      <c r="BY440" s="239">
        <f t="shared" si="558"/>
        <v>270766.58881793288</v>
      </c>
      <c r="CA440" s="246">
        <f>VLOOKUP(CD440,[2]תחזיות!$B$4:$E$1000,4)</f>
        <v>6.0632589600000224E-2</v>
      </c>
      <c r="CB440" s="134">
        <f t="shared" si="517"/>
        <v>4.6360491333333519E-3</v>
      </c>
      <c r="CC440" s="3">
        <f t="shared" si="559"/>
        <v>11776</v>
      </c>
      <c r="CD440" s="237">
        <v>388</v>
      </c>
      <c r="CE440" s="238">
        <f t="shared" si="560"/>
        <v>0</v>
      </c>
      <c r="CF440" s="238">
        <f t="shared" si="561"/>
        <v>0</v>
      </c>
      <c r="CG440" s="238">
        <f t="shared" si="518"/>
        <v>0</v>
      </c>
      <c r="CH440" s="238">
        <f t="shared" si="519"/>
        <v>0</v>
      </c>
      <c r="CI440" s="239">
        <f t="shared" si="562"/>
        <v>290809.78716721246</v>
      </c>
      <c r="CJ440" s="1"/>
      <c r="CK440" s="246">
        <f>VLOOKUP(CN440,[2]תחזיות!$B$4:$E$1000,3)</f>
        <v>3.9942417391304497E-2</v>
      </c>
      <c r="CL440" s="134">
        <f t="shared" si="520"/>
        <v>2.9118681159420417E-3</v>
      </c>
      <c r="CM440" s="3">
        <f t="shared" si="563"/>
        <v>11776</v>
      </c>
      <c r="CN440" s="237">
        <v>388</v>
      </c>
      <c r="CO440" s="238">
        <f t="shared" si="564"/>
        <v>0</v>
      </c>
      <c r="CP440" s="238">
        <f t="shared" si="579"/>
        <v>0</v>
      </c>
      <c r="CQ440" s="238">
        <f t="shared" si="521"/>
        <v>0</v>
      </c>
      <c r="CR440" s="238">
        <f t="shared" si="522"/>
        <v>0</v>
      </c>
      <c r="CS440" s="239">
        <f t="shared" si="565"/>
        <v>263979.45736549201</v>
      </c>
      <c r="CT440" s="1"/>
      <c r="CU440" s="237">
        <v>388</v>
      </c>
      <c r="CV440" s="238">
        <f t="shared" si="496"/>
        <v>-3.0538143377813478E-10</v>
      </c>
      <c r="CW440" s="238">
        <f t="shared" si="496"/>
        <v>-7.1309599241967612E-14</v>
      </c>
      <c r="CX440" s="238">
        <f t="shared" si="496"/>
        <v>6.458873345489682E-13</v>
      </c>
      <c r="CY440" s="238">
        <f t="shared" si="496"/>
        <v>-7.1719693379093573E-13</v>
      </c>
      <c r="CZ440" s="238">
        <f t="shared" si="496"/>
        <v>921348.46831176477</v>
      </c>
      <c r="DB440" s="237">
        <v>388</v>
      </c>
      <c r="DC440" s="238">
        <f t="shared" si="497"/>
        <v>-3.2277151768814342E-10</v>
      </c>
      <c r="DD440" s="238">
        <f t="shared" si="497"/>
        <v>0</v>
      </c>
      <c r="DE440" s="238">
        <f t="shared" si="497"/>
        <v>7.4416766578099545E-13</v>
      </c>
      <c r="DF440" s="238">
        <f t="shared" si="497"/>
        <v>-7.4416766578099545E-13</v>
      </c>
      <c r="DG440" s="238">
        <f t="shared" si="497"/>
        <v>944233.29773330991</v>
      </c>
      <c r="DH440" s="247"/>
      <c r="DI440" s="237">
        <v>388</v>
      </c>
      <c r="DJ440" s="238">
        <f t="shared" si="498"/>
        <v>-3.2277151768814342E-10</v>
      </c>
      <c r="DK440" s="238">
        <f t="shared" si="498"/>
        <v>0</v>
      </c>
      <c r="DL440" s="238">
        <f t="shared" si="498"/>
        <v>7.4416766578099545E-13</v>
      </c>
      <c r="DM440" s="238">
        <f t="shared" si="498"/>
        <v>-7.4416766578099545E-13</v>
      </c>
      <c r="DN440" s="238">
        <f t="shared" si="498"/>
        <v>914209.03264594742</v>
      </c>
      <c r="DP440" s="3">
        <f t="shared" si="566"/>
        <v>11776</v>
      </c>
      <c r="DQ440" s="237">
        <v>388</v>
      </c>
      <c r="DR440" s="238">
        <f t="shared" si="567"/>
        <v>0</v>
      </c>
      <c r="DS440" s="238">
        <f t="shared" si="568"/>
        <v>0</v>
      </c>
      <c r="DT440" s="238">
        <f t="shared" si="523"/>
        <v>0</v>
      </c>
      <c r="DU440" s="238">
        <f t="shared" si="569"/>
        <v>0</v>
      </c>
      <c r="DV440" s="239">
        <f t="shared" si="580"/>
        <v>0</v>
      </c>
      <c r="DX440" s="241">
        <f t="shared" si="493"/>
        <v>6.0299999999999999E-2</v>
      </c>
      <c r="DY440" s="241">
        <f t="shared" si="570"/>
        <v>5.025E-3</v>
      </c>
      <c r="DZ440" s="237">
        <v>388</v>
      </c>
      <c r="EA440" s="242">
        <f t="shared" si="581"/>
        <v>0</v>
      </c>
      <c r="EB440" s="242">
        <f t="shared" si="582"/>
        <v>0</v>
      </c>
      <c r="EC440" s="242">
        <f t="shared" si="524"/>
        <v>0</v>
      </c>
      <c r="ED440" s="242">
        <f t="shared" si="534"/>
        <v>0</v>
      </c>
      <c r="EE440" s="243">
        <f t="shared" si="571"/>
        <v>0</v>
      </c>
      <c r="EF440" s="248"/>
      <c r="EG440" s="241">
        <f t="shared" si="494"/>
        <v>6.4599999999999991E-2</v>
      </c>
      <c r="EH440" s="241">
        <f t="shared" si="572"/>
        <v>5.3833333333333329E-3</v>
      </c>
      <c r="EI440" s="237">
        <v>388</v>
      </c>
      <c r="EJ440" s="242">
        <f t="shared" si="583"/>
        <v>0</v>
      </c>
      <c r="EK440" s="242">
        <f t="shared" si="584"/>
        <v>0</v>
      </c>
      <c r="EL440" s="242">
        <f t="shared" si="525"/>
        <v>0</v>
      </c>
      <c r="EM440" s="242">
        <f t="shared" si="535"/>
        <v>0</v>
      </c>
      <c r="EN440" s="243">
        <f t="shared" si="573"/>
        <v>0</v>
      </c>
      <c r="EO440" s="248"/>
      <c r="EP440" s="241">
        <f t="shared" si="495"/>
        <v>3.4599999999999999E-2</v>
      </c>
      <c r="EQ440" s="241">
        <f t="shared" si="574"/>
        <v>2.8833333333333332E-3</v>
      </c>
      <c r="ER440" s="237">
        <v>388</v>
      </c>
      <c r="ES440" s="242">
        <f t="shared" si="585"/>
        <v>0</v>
      </c>
      <c r="ET440" s="242">
        <f t="shared" si="586"/>
        <v>0</v>
      </c>
      <c r="EU440" s="242">
        <f t="shared" si="526"/>
        <v>0</v>
      </c>
      <c r="EV440" s="242">
        <f t="shared" si="536"/>
        <v>0</v>
      </c>
      <c r="EW440" s="243">
        <f t="shared" si="575"/>
        <v>0</v>
      </c>
    </row>
    <row r="441" spans="1:153" ht="14.25" customHeight="1" thickBot="1" x14ac:dyDescent="0.25">
      <c r="A441" s="3">
        <f t="shared" si="537"/>
        <v>11807</v>
      </c>
      <c r="B441" s="237">
        <v>389</v>
      </c>
      <c r="C441" s="238">
        <f t="shared" si="538"/>
        <v>-3.2351568535392442E-10</v>
      </c>
      <c r="D441" s="238">
        <f t="shared" si="499"/>
        <v>0</v>
      </c>
      <c r="E441" s="238">
        <f t="shared" si="500"/>
        <v>7.4588338567710172E-13</v>
      </c>
      <c r="F441" s="238">
        <f t="shared" si="501"/>
        <v>-7.4588338567710172E-13</v>
      </c>
      <c r="G441" s="239">
        <f t="shared" si="539"/>
        <v>603887.43406298594</v>
      </c>
      <c r="I441" s="240">
        <f>VLOOKUP(K441,[2]תחזיות!$B$4:$H$1000,5)</f>
        <v>1.3000166500000229E-2</v>
      </c>
      <c r="J441" s="134">
        <f t="shared" si="502"/>
        <v>1.0833472083333524E-3</v>
      </c>
      <c r="K441" s="237">
        <v>389</v>
      </c>
      <c r="L441" s="242">
        <f t="shared" si="540"/>
        <v>1.7507310211819743E-11</v>
      </c>
      <c r="M441" s="242">
        <f t="shared" si="527"/>
        <v>-7.1386852297233775E-14</v>
      </c>
      <c r="N441" s="242">
        <f t="shared" si="503"/>
        <v>-9.8539393597972714E-14</v>
      </c>
      <c r="O441" s="242">
        <f t="shared" si="504"/>
        <v>2.7152541300738938E-14</v>
      </c>
      <c r="P441" s="243">
        <f t="shared" si="541"/>
        <v>46694.445430845924</v>
      </c>
      <c r="Q441" s="244"/>
      <c r="R441" s="240">
        <f>VLOOKUP(T441,[2]תחזיות!$B$4:$H$1000,7)</f>
        <v>2.2100283050000388E-2</v>
      </c>
      <c r="S441" s="134">
        <f t="shared" si="505"/>
        <v>1.841690254166699E-3</v>
      </c>
      <c r="T441" s="237">
        <v>389</v>
      </c>
      <c r="U441" s="242">
        <f t="shared" si="542"/>
        <v>0</v>
      </c>
      <c r="V441" s="242">
        <f t="shared" si="528"/>
        <v>0</v>
      </c>
      <c r="W441" s="242">
        <f t="shared" si="506"/>
        <v>0</v>
      </c>
      <c r="X441" s="242">
        <f t="shared" si="529"/>
        <v>0</v>
      </c>
      <c r="Y441" s="243">
        <f t="shared" si="543"/>
        <v>49536.076503111522</v>
      </c>
      <c r="Z441" s="245"/>
      <c r="AA441" s="240">
        <f>VLOOKUP(AC441,[2]תחזיות!$B$4:$H$1000,6)</f>
        <v>1.1818333181818389E-2</v>
      </c>
      <c r="AB441" s="134">
        <f t="shared" si="507"/>
        <v>9.8486109848486573E-4</v>
      </c>
      <c r="AC441" s="237">
        <v>389</v>
      </c>
      <c r="AD441" s="242">
        <f t="shared" si="544"/>
        <v>0</v>
      </c>
      <c r="AE441" s="242">
        <f t="shared" si="530"/>
        <v>0</v>
      </c>
      <c r="AF441" s="242">
        <f t="shared" si="508"/>
        <v>0</v>
      </c>
      <c r="AG441" s="242">
        <f t="shared" si="531"/>
        <v>0</v>
      </c>
      <c r="AH441" s="243">
        <f t="shared" si="545"/>
        <v>46342.141217469514</v>
      </c>
      <c r="AI441" s="245"/>
      <c r="AJ441" s="241">
        <f t="shared" si="491"/>
        <v>5.2720000000000003E-2</v>
      </c>
      <c r="AK441" s="241">
        <f t="shared" si="546"/>
        <v>4.3933333333333333E-3</v>
      </c>
      <c r="AL441" s="240">
        <f>VLOOKUP(AN441,[2]תחזיות!$B$4:$H$1000,5)</f>
        <v>1.3000166500000229E-2</v>
      </c>
      <c r="AM441" s="134">
        <f t="shared" si="532"/>
        <v>1.0833472083333524E-3</v>
      </c>
      <c r="AN441" s="237">
        <v>389</v>
      </c>
      <c r="AO441" s="242">
        <f t="shared" si="547"/>
        <v>0</v>
      </c>
      <c r="AP441" s="242">
        <f t="shared" si="576"/>
        <v>0</v>
      </c>
      <c r="AQ441" s="242">
        <f t="shared" si="509"/>
        <v>0</v>
      </c>
      <c r="AR441" s="242">
        <f t="shared" si="548"/>
        <v>0</v>
      </c>
      <c r="AS441" s="243">
        <f t="shared" si="549"/>
        <v>0</v>
      </c>
      <c r="AT441" s="244"/>
      <c r="AU441" s="241">
        <f t="shared" si="492"/>
        <v>5.7620000000000005E-2</v>
      </c>
      <c r="AV441" s="241">
        <f t="shared" si="550"/>
        <v>4.8016666666666668E-3</v>
      </c>
      <c r="AW441" s="240">
        <f>VLOOKUP(AY441,[2]תחזיות!$B$4:$H$1000,7)</f>
        <v>2.2100283050000388E-2</v>
      </c>
      <c r="AX441" s="134">
        <f t="shared" si="510"/>
        <v>1.841690254166699E-3</v>
      </c>
      <c r="AY441" s="237">
        <v>389</v>
      </c>
      <c r="AZ441" s="242">
        <f t="shared" si="551"/>
        <v>0</v>
      </c>
      <c r="BA441" s="242">
        <f t="shared" si="577"/>
        <v>0</v>
      </c>
      <c r="BB441" s="242">
        <f t="shared" si="511"/>
        <v>0</v>
      </c>
      <c r="BC441" s="242">
        <f t="shared" si="552"/>
        <v>0</v>
      </c>
      <c r="BD441" s="243">
        <f t="shared" si="553"/>
        <v>0</v>
      </c>
      <c r="BE441" s="245"/>
      <c r="BF441" s="245"/>
      <c r="BG441" s="245"/>
      <c r="BH441" s="240">
        <f>VLOOKUP(BJ441,[2]תחזיות!$B$4:$H$1000,6)</f>
        <v>1.1818333181818389E-2</v>
      </c>
      <c r="BI441" s="134">
        <f t="shared" si="512"/>
        <v>9.8486109848486573E-4</v>
      </c>
      <c r="BJ441" s="237">
        <v>389</v>
      </c>
      <c r="BK441" s="242">
        <f t="shared" si="554"/>
        <v>0</v>
      </c>
      <c r="BL441" s="242">
        <f t="shared" si="578"/>
        <v>0</v>
      </c>
      <c r="BM441" s="242">
        <f t="shared" si="513"/>
        <v>0</v>
      </c>
      <c r="BN441" s="242">
        <f t="shared" si="533"/>
        <v>0</v>
      </c>
      <c r="BO441" s="243">
        <f t="shared" si="555"/>
        <v>0</v>
      </c>
      <c r="BP441" s="245"/>
      <c r="BQ441" s="246">
        <f>VLOOKUP(BT441,[2]תחזיות!$B$4:$E$1000,2)</f>
        <v>4.5962080000000169E-2</v>
      </c>
      <c r="BR441" s="134">
        <f t="shared" si="514"/>
        <v>3.4135066666666808E-3</v>
      </c>
      <c r="BS441" s="3">
        <f t="shared" si="556"/>
        <v>11807</v>
      </c>
      <c r="BT441" s="237">
        <v>389</v>
      </c>
      <c r="BU441" s="238">
        <f t="shared" si="557"/>
        <v>0</v>
      </c>
      <c r="BV441" s="238">
        <f t="shared" si="461"/>
        <v>0</v>
      </c>
      <c r="BW441" s="238">
        <f t="shared" si="515"/>
        <v>0</v>
      </c>
      <c r="BX441" s="238">
        <f t="shared" si="516"/>
        <v>0</v>
      </c>
      <c r="BY441" s="239">
        <f t="shared" si="558"/>
        <v>270766.58881793288</v>
      </c>
      <c r="CA441" s="246">
        <f>VLOOKUP(CD441,[2]תחזיות!$B$4:$E$1000,4)</f>
        <v>6.0669945600000226E-2</v>
      </c>
      <c r="CB441" s="134">
        <f t="shared" si="517"/>
        <v>4.6391621333333527E-3</v>
      </c>
      <c r="CC441" s="3">
        <f t="shared" si="559"/>
        <v>11807</v>
      </c>
      <c r="CD441" s="237">
        <v>389</v>
      </c>
      <c r="CE441" s="238">
        <f t="shared" si="560"/>
        <v>0</v>
      </c>
      <c r="CF441" s="238">
        <f t="shared" si="561"/>
        <v>0</v>
      </c>
      <c r="CG441" s="238">
        <f t="shared" si="518"/>
        <v>0</v>
      </c>
      <c r="CH441" s="238">
        <f t="shared" si="519"/>
        <v>0</v>
      </c>
      <c r="CI441" s="239">
        <f t="shared" si="562"/>
        <v>290809.78716721246</v>
      </c>
      <c r="CJ441" s="1"/>
      <c r="CK441" s="246">
        <f>VLOOKUP(CN441,[2]תחזיות!$B$4:$E$1000,3)</f>
        <v>3.9967026086956674E-2</v>
      </c>
      <c r="CL441" s="134">
        <f t="shared" si="520"/>
        <v>2.9139188405797232E-3</v>
      </c>
      <c r="CM441" s="3">
        <f t="shared" si="563"/>
        <v>11807</v>
      </c>
      <c r="CN441" s="237">
        <v>389</v>
      </c>
      <c r="CO441" s="238">
        <f t="shared" si="564"/>
        <v>0</v>
      </c>
      <c r="CP441" s="238">
        <f t="shared" si="579"/>
        <v>0</v>
      </c>
      <c r="CQ441" s="238">
        <f t="shared" si="521"/>
        <v>0</v>
      </c>
      <c r="CR441" s="238">
        <f t="shared" si="522"/>
        <v>0</v>
      </c>
      <c r="CS441" s="239">
        <f t="shared" si="565"/>
        <v>263979.45736549201</v>
      </c>
      <c r="CT441" s="1"/>
      <c r="CU441" s="237">
        <v>389</v>
      </c>
      <c r="CV441" s="238">
        <f t="shared" si="496"/>
        <v>-3.0600837514210468E-10</v>
      </c>
      <c r="CW441" s="238">
        <f t="shared" si="496"/>
        <v>-7.1386852297233775E-14</v>
      </c>
      <c r="CX441" s="238">
        <f t="shared" si="496"/>
        <v>6.4734399207912902E-13</v>
      </c>
      <c r="CY441" s="238">
        <f t="shared" si="496"/>
        <v>-7.1873084437636282E-13</v>
      </c>
      <c r="CZ441" s="238">
        <f t="shared" si="496"/>
        <v>921348.46831176477</v>
      </c>
      <c r="DB441" s="237">
        <v>389</v>
      </c>
      <c r="DC441" s="238">
        <f t="shared" si="497"/>
        <v>-3.2351568535392442E-10</v>
      </c>
      <c r="DD441" s="238">
        <f t="shared" si="497"/>
        <v>0</v>
      </c>
      <c r="DE441" s="238">
        <f t="shared" si="497"/>
        <v>7.4588338567710172E-13</v>
      </c>
      <c r="DF441" s="238">
        <f t="shared" si="497"/>
        <v>-7.4588338567710172E-13</v>
      </c>
      <c r="DG441" s="238">
        <f t="shared" si="497"/>
        <v>944233.29773330991</v>
      </c>
      <c r="DH441" s="247"/>
      <c r="DI441" s="237">
        <v>389</v>
      </c>
      <c r="DJ441" s="238">
        <f t="shared" si="498"/>
        <v>-3.2351568535392442E-10</v>
      </c>
      <c r="DK441" s="238">
        <f t="shared" si="498"/>
        <v>0</v>
      </c>
      <c r="DL441" s="238">
        <f t="shared" si="498"/>
        <v>7.4588338567710172E-13</v>
      </c>
      <c r="DM441" s="238">
        <f t="shared" si="498"/>
        <v>-7.4588338567710172E-13</v>
      </c>
      <c r="DN441" s="238">
        <f t="shared" si="498"/>
        <v>914209.03264594742</v>
      </c>
      <c r="DP441" s="3">
        <f t="shared" si="566"/>
        <v>11807</v>
      </c>
      <c r="DQ441" s="237">
        <v>389</v>
      </c>
      <c r="DR441" s="238">
        <f t="shared" si="567"/>
        <v>0</v>
      </c>
      <c r="DS441" s="238">
        <f t="shared" si="568"/>
        <v>0</v>
      </c>
      <c r="DT441" s="238">
        <f t="shared" si="523"/>
        <v>0</v>
      </c>
      <c r="DU441" s="238">
        <f t="shared" si="569"/>
        <v>0</v>
      </c>
      <c r="DV441" s="239">
        <f t="shared" si="580"/>
        <v>0</v>
      </c>
      <c r="DX441" s="241">
        <f t="shared" si="493"/>
        <v>6.0299999999999999E-2</v>
      </c>
      <c r="DY441" s="241">
        <f t="shared" si="570"/>
        <v>5.025E-3</v>
      </c>
      <c r="DZ441" s="237">
        <v>389</v>
      </c>
      <c r="EA441" s="242">
        <f t="shared" si="581"/>
        <v>0</v>
      </c>
      <c r="EB441" s="242">
        <f t="shared" si="582"/>
        <v>0</v>
      </c>
      <c r="EC441" s="242">
        <f t="shared" si="524"/>
        <v>0</v>
      </c>
      <c r="ED441" s="242">
        <f t="shared" si="534"/>
        <v>0</v>
      </c>
      <c r="EE441" s="243">
        <f t="shared" si="571"/>
        <v>0</v>
      </c>
      <c r="EF441" s="248"/>
      <c r="EG441" s="241">
        <f t="shared" si="494"/>
        <v>6.4599999999999991E-2</v>
      </c>
      <c r="EH441" s="241">
        <f t="shared" si="572"/>
        <v>5.3833333333333329E-3</v>
      </c>
      <c r="EI441" s="237">
        <v>389</v>
      </c>
      <c r="EJ441" s="242">
        <f t="shared" si="583"/>
        <v>0</v>
      </c>
      <c r="EK441" s="242">
        <f t="shared" si="584"/>
        <v>0</v>
      </c>
      <c r="EL441" s="242">
        <f t="shared" si="525"/>
        <v>0</v>
      </c>
      <c r="EM441" s="242">
        <f t="shared" si="535"/>
        <v>0</v>
      </c>
      <c r="EN441" s="243">
        <f t="shared" si="573"/>
        <v>0</v>
      </c>
      <c r="EO441" s="248"/>
      <c r="EP441" s="241">
        <f t="shared" si="495"/>
        <v>3.4599999999999999E-2</v>
      </c>
      <c r="EQ441" s="241">
        <f t="shared" si="574"/>
        <v>2.8833333333333332E-3</v>
      </c>
      <c r="ER441" s="237">
        <v>389</v>
      </c>
      <c r="ES441" s="242">
        <f t="shared" si="585"/>
        <v>0</v>
      </c>
      <c r="ET441" s="242">
        <f t="shared" si="586"/>
        <v>0</v>
      </c>
      <c r="EU441" s="242">
        <f t="shared" si="526"/>
        <v>0</v>
      </c>
      <c r="EV441" s="242">
        <f t="shared" si="536"/>
        <v>0</v>
      </c>
      <c r="EW441" s="243">
        <f t="shared" si="575"/>
        <v>0</v>
      </c>
    </row>
    <row r="442" spans="1:153" ht="14.25" customHeight="1" thickBot="1" x14ac:dyDescent="0.25">
      <c r="A442" s="3">
        <f t="shared" si="537"/>
        <v>11837</v>
      </c>
      <c r="B442" s="237">
        <v>390</v>
      </c>
      <c r="C442" s="238">
        <f t="shared" si="538"/>
        <v>-3.2426156873960152E-10</v>
      </c>
      <c r="D442" s="238">
        <f t="shared" si="499"/>
        <v>0</v>
      </c>
      <c r="E442" s="238">
        <f t="shared" si="500"/>
        <v>7.4760306126074613E-13</v>
      </c>
      <c r="F442" s="238">
        <f t="shared" si="501"/>
        <v>-7.4760306126074613E-13</v>
      </c>
      <c r="G442" s="239">
        <f t="shared" si="539"/>
        <v>603887.43406298594</v>
      </c>
      <c r="I442" s="240">
        <f>VLOOKUP(K442,[2]תחזיות!$B$4:$H$1000,5)</f>
        <v>1.300018500000023E-2</v>
      </c>
      <c r="J442" s="134">
        <f t="shared" si="502"/>
        <v>1.0833487500000192E-3</v>
      </c>
      <c r="K442" s="237">
        <v>390</v>
      </c>
      <c r="L442" s="242">
        <f t="shared" si="540"/>
        <v>1.7624922880580431E-11</v>
      </c>
      <c r="M442" s="242">
        <f t="shared" si="527"/>
        <v>-7.1464189154436412E-14</v>
      </c>
      <c r="N442" s="242">
        <f t="shared" si="503"/>
        <v>-9.8799138992373636E-14</v>
      </c>
      <c r="O442" s="242">
        <f t="shared" si="504"/>
        <v>2.7334949837937227E-14</v>
      </c>
      <c r="P442" s="243">
        <f t="shared" si="541"/>
        <v>46694.445430845924</v>
      </c>
      <c r="Q442" s="244"/>
      <c r="R442" s="240">
        <f>VLOOKUP(T442,[2]תחזיות!$B$4:$H$1000,7)</f>
        <v>2.2100314500000391E-2</v>
      </c>
      <c r="S442" s="134">
        <f t="shared" si="505"/>
        <v>1.8416928750000325E-3</v>
      </c>
      <c r="T442" s="237">
        <v>390</v>
      </c>
      <c r="U442" s="242">
        <f t="shared" si="542"/>
        <v>0</v>
      </c>
      <c r="V442" s="242">
        <f t="shared" si="528"/>
        <v>0</v>
      </c>
      <c r="W442" s="242">
        <f t="shared" si="506"/>
        <v>0</v>
      </c>
      <c r="X442" s="242">
        <f t="shared" si="529"/>
        <v>0</v>
      </c>
      <c r="Y442" s="243">
        <f t="shared" si="543"/>
        <v>49536.076503111522</v>
      </c>
      <c r="Z442" s="245"/>
      <c r="AA442" s="240">
        <f>VLOOKUP(AC442,[2]תחזיות!$B$4:$H$1000,6)</f>
        <v>1.1818350000000208E-2</v>
      </c>
      <c r="AB442" s="134">
        <f t="shared" si="507"/>
        <v>9.8486250000001728E-4</v>
      </c>
      <c r="AC442" s="237">
        <v>390</v>
      </c>
      <c r="AD442" s="242">
        <f t="shared" si="544"/>
        <v>0</v>
      </c>
      <c r="AE442" s="242">
        <f t="shared" si="530"/>
        <v>0</v>
      </c>
      <c r="AF442" s="242">
        <f t="shared" si="508"/>
        <v>0</v>
      </c>
      <c r="AG442" s="242">
        <f t="shared" si="531"/>
        <v>0</v>
      </c>
      <c r="AH442" s="243">
        <f t="shared" si="545"/>
        <v>46342.141217469514</v>
      </c>
      <c r="AI442" s="245"/>
      <c r="AJ442" s="241">
        <f t="shared" si="491"/>
        <v>5.2720000000000003E-2</v>
      </c>
      <c r="AK442" s="241">
        <f t="shared" si="546"/>
        <v>4.3933333333333333E-3</v>
      </c>
      <c r="AL442" s="240">
        <f>VLOOKUP(AN442,[2]תחזיות!$B$4:$H$1000,5)</f>
        <v>1.300018500000023E-2</v>
      </c>
      <c r="AM442" s="134">
        <f t="shared" si="532"/>
        <v>1.0833487500000192E-3</v>
      </c>
      <c r="AN442" s="237">
        <v>390</v>
      </c>
      <c r="AO442" s="242">
        <f t="shared" si="547"/>
        <v>0</v>
      </c>
      <c r="AP442" s="242">
        <f t="shared" si="576"/>
        <v>0</v>
      </c>
      <c r="AQ442" s="242">
        <f t="shared" si="509"/>
        <v>0</v>
      </c>
      <c r="AR442" s="242">
        <f t="shared" si="548"/>
        <v>0</v>
      </c>
      <c r="AS442" s="243">
        <f t="shared" si="549"/>
        <v>0</v>
      </c>
      <c r="AT442" s="244"/>
      <c r="AU442" s="241">
        <f t="shared" si="492"/>
        <v>5.7620000000000005E-2</v>
      </c>
      <c r="AV442" s="241">
        <f t="shared" si="550"/>
        <v>4.8016666666666668E-3</v>
      </c>
      <c r="AW442" s="240">
        <f>VLOOKUP(AY442,[2]תחזיות!$B$4:$H$1000,7)</f>
        <v>2.2100314500000391E-2</v>
      </c>
      <c r="AX442" s="134">
        <f t="shared" si="510"/>
        <v>1.8416928750000325E-3</v>
      </c>
      <c r="AY442" s="237">
        <v>390</v>
      </c>
      <c r="AZ442" s="242">
        <f t="shared" si="551"/>
        <v>0</v>
      </c>
      <c r="BA442" s="242">
        <f t="shared" si="577"/>
        <v>0</v>
      </c>
      <c r="BB442" s="242">
        <f t="shared" si="511"/>
        <v>0</v>
      </c>
      <c r="BC442" s="242">
        <f t="shared" si="552"/>
        <v>0</v>
      </c>
      <c r="BD442" s="243">
        <f t="shared" si="553"/>
        <v>0</v>
      </c>
      <c r="BE442" s="245"/>
      <c r="BF442" s="245"/>
      <c r="BG442" s="245"/>
      <c r="BH442" s="240">
        <f>VLOOKUP(BJ442,[2]תחזיות!$B$4:$H$1000,6)</f>
        <v>1.1818350000000208E-2</v>
      </c>
      <c r="BI442" s="134">
        <f t="shared" si="512"/>
        <v>9.8486250000001728E-4</v>
      </c>
      <c r="BJ442" s="237">
        <v>390</v>
      </c>
      <c r="BK442" s="242">
        <f t="shared" si="554"/>
        <v>0</v>
      </c>
      <c r="BL442" s="242">
        <f t="shared" si="578"/>
        <v>0</v>
      </c>
      <c r="BM442" s="242">
        <f t="shared" si="513"/>
        <v>0</v>
      </c>
      <c r="BN442" s="242">
        <f t="shared" si="533"/>
        <v>0</v>
      </c>
      <c r="BO442" s="243">
        <f t="shared" si="555"/>
        <v>0</v>
      </c>
      <c r="BP442" s="245"/>
      <c r="BQ442" s="246">
        <f>VLOOKUP(BT442,[2]תחזיות!$B$4:$E$1000,2)</f>
        <v>4.5990380000000171E-2</v>
      </c>
      <c r="BR442" s="134">
        <f t="shared" si="514"/>
        <v>3.4158650000000144E-3</v>
      </c>
      <c r="BS442" s="3">
        <f t="shared" si="556"/>
        <v>11837</v>
      </c>
      <c r="BT442" s="237">
        <v>390</v>
      </c>
      <c r="BU442" s="238">
        <f t="shared" si="557"/>
        <v>0</v>
      </c>
      <c r="BV442" s="238">
        <f t="shared" si="461"/>
        <v>0</v>
      </c>
      <c r="BW442" s="238">
        <f t="shared" si="515"/>
        <v>0</v>
      </c>
      <c r="BX442" s="238">
        <f t="shared" si="516"/>
        <v>0</v>
      </c>
      <c r="BY442" s="239">
        <f t="shared" si="558"/>
        <v>270766.58881793288</v>
      </c>
      <c r="CA442" s="246">
        <f>VLOOKUP(CD442,[2]תחזיות!$B$4:$E$1000,4)</f>
        <v>6.0707301600000228E-2</v>
      </c>
      <c r="CB442" s="134">
        <f t="shared" si="517"/>
        <v>4.6422751333333526E-3</v>
      </c>
      <c r="CC442" s="3">
        <f t="shared" si="559"/>
        <v>11837</v>
      </c>
      <c r="CD442" s="237">
        <v>390</v>
      </c>
      <c r="CE442" s="238">
        <f t="shared" si="560"/>
        <v>0</v>
      </c>
      <c r="CF442" s="238">
        <f t="shared" si="561"/>
        <v>0</v>
      </c>
      <c r="CG442" s="238">
        <f t="shared" si="518"/>
        <v>0</v>
      </c>
      <c r="CH442" s="238">
        <f t="shared" si="519"/>
        <v>0</v>
      </c>
      <c r="CI442" s="239">
        <f t="shared" si="562"/>
        <v>290809.78716721246</v>
      </c>
      <c r="CJ442" s="1"/>
      <c r="CK442" s="246">
        <f>VLOOKUP(CN442,[2]תחזיות!$B$4:$E$1000,3)</f>
        <v>3.9991634782608844E-2</v>
      </c>
      <c r="CL442" s="134">
        <f t="shared" si="520"/>
        <v>2.9159695652174037E-3</v>
      </c>
      <c r="CM442" s="3">
        <f t="shared" si="563"/>
        <v>11837</v>
      </c>
      <c r="CN442" s="237">
        <v>390</v>
      </c>
      <c r="CO442" s="238">
        <f t="shared" si="564"/>
        <v>0</v>
      </c>
      <c r="CP442" s="238">
        <f t="shared" si="579"/>
        <v>0</v>
      </c>
      <c r="CQ442" s="238">
        <f t="shared" si="521"/>
        <v>0</v>
      </c>
      <c r="CR442" s="238">
        <f t="shared" si="522"/>
        <v>0</v>
      </c>
      <c r="CS442" s="239">
        <f t="shared" si="565"/>
        <v>263979.45736549201</v>
      </c>
      <c r="CT442" s="1"/>
      <c r="CU442" s="237">
        <v>390</v>
      </c>
      <c r="CV442" s="238">
        <f t="shared" si="496"/>
        <v>-3.066366458590211E-10</v>
      </c>
      <c r="CW442" s="238">
        <f t="shared" si="496"/>
        <v>-7.1464189154436412E-14</v>
      </c>
      <c r="CX442" s="238">
        <f t="shared" si="496"/>
        <v>6.4880392226837251E-13</v>
      </c>
      <c r="CY442" s="238">
        <f t="shared" si="496"/>
        <v>-7.2026811142280893E-13</v>
      </c>
      <c r="CZ442" s="238">
        <f t="shared" si="496"/>
        <v>921348.46831176477</v>
      </c>
      <c r="DB442" s="237">
        <v>390</v>
      </c>
      <c r="DC442" s="238">
        <f t="shared" si="497"/>
        <v>-3.2426156873960152E-10</v>
      </c>
      <c r="DD442" s="238">
        <f t="shared" si="497"/>
        <v>0</v>
      </c>
      <c r="DE442" s="238">
        <f t="shared" si="497"/>
        <v>7.4760306126074613E-13</v>
      </c>
      <c r="DF442" s="238">
        <f t="shared" si="497"/>
        <v>-7.4760306126074613E-13</v>
      </c>
      <c r="DG442" s="238">
        <f t="shared" si="497"/>
        <v>944233.29773330991</v>
      </c>
      <c r="DH442" s="247"/>
      <c r="DI442" s="237">
        <v>390</v>
      </c>
      <c r="DJ442" s="238">
        <f t="shared" si="498"/>
        <v>-3.2426156873960152E-10</v>
      </c>
      <c r="DK442" s="238">
        <f t="shared" si="498"/>
        <v>0</v>
      </c>
      <c r="DL442" s="238">
        <f t="shared" si="498"/>
        <v>7.4760306126074613E-13</v>
      </c>
      <c r="DM442" s="238">
        <f t="shared" si="498"/>
        <v>-7.4760306126074613E-13</v>
      </c>
      <c r="DN442" s="238">
        <f t="shared" si="498"/>
        <v>914209.03264594742</v>
      </c>
      <c r="DP442" s="3">
        <f t="shared" si="566"/>
        <v>11837</v>
      </c>
      <c r="DQ442" s="237">
        <v>390</v>
      </c>
      <c r="DR442" s="238">
        <f t="shared" si="567"/>
        <v>0</v>
      </c>
      <c r="DS442" s="238">
        <f t="shared" si="568"/>
        <v>0</v>
      </c>
      <c r="DT442" s="238">
        <f t="shared" si="523"/>
        <v>0</v>
      </c>
      <c r="DU442" s="238">
        <f t="shared" si="569"/>
        <v>0</v>
      </c>
      <c r="DV442" s="239">
        <f t="shared" si="580"/>
        <v>0</v>
      </c>
      <c r="DX442" s="241">
        <f t="shared" si="493"/>
        <v>6.0299999999999999E-2</v>
      </c>
      <c r="DY442" s="241">
        <f t="shared" si="570"/>
        <v>5.025E-3</v>
      </c>
      <c r="DZ442" s="237">
        <v>390</v>
      </c>
      <c r="EA442" s="242">
        <f t="shared" si="581"/>
        <v>0</v>
      </c>
      <c r="EB442" s="242">
        <f t="shared" si="582"/>
        <v>0</v>
      </c>
      <c r="EC442" s="242">
        <f t="shared" si="524"/>
        <v>0</v>
      </c>
      <c r="ED442" s="242">
        <f t="shared" si="534"/>
        <v>0</v>
      </c>
      <c r="EE442" s="243">
        <f t="shared" si="571"/>
        <v>0</v>
      </c>
      <c r="EF442" s="248"/>
      <c r="EG442" s="241">
        <f t="shared" si="494"/>
        <v>6.4599999999999991E-2</v>
      </c>
      <c r="EH442" s="241">
        <f t="shared" si="572"/>
        <v>5.3833333333333329E-3</v>
      </c>
      <c r="EI442" s="237">
        <v>390</v>
      </c>
      <c r="EJ442" s="242">
        <f t="shared" si="583"/>
        <v>0</v>
      </c>
      <c r="EK442" s="242">
        <f t="shared" si="584"/>
        <v>0</v>
      </c>
      <c r="EL442" s="242">
        <f t="shared" si="525"/>
        <v>0</v>
      </c>
      <c r="EM442" s="242">
        <f t="shared" si="535"/>
        <v>0</v>
      </c>
      <c r="EN442" s="243">
        <f t="shared" si="573"/>
        <v>0</v>
      </c>
      <c r="EO442" s="248"/>
      <c r="EP442" s="241">
        <f t="shared" si="495"/>
        <v>3.4599999999999999E-2</v>
      </c>
      <c r="EQ442" s="241">
        <f t="shared" si="574"/>
        <v>2.8833333333333332E-3</v>
      </c>
      <c r="ER442" s="237">
        <v>390</v>
      </c>
      <c r="ES442" s="242">
        <f t="shared" si="585"/>
        <v>0</v>
      </c>
      <c r="ET442" s="242">
        <f t="shared" si="586"/>
        <v>0</v>
      </c>
      <c r="EU442" s="242">
        <f t="shared" si="526"/>
        <v>0</v>
      </c>
      <c r="EV442" s="242">
        <f t="shared" si="536"/>
        <v>0</v>
      </c>
      <c r="EW442" s="243">
        <f t="shared" si="575"/>
        <v>0</v>
      </c>
    </row>
    <row r="443" spans="1:153" ht="14.25" customHeight="1" thickBot="1" x14ac:dyDescent="0.25">
      <c r="A443" s="3">
        <f t="shared" si="537"/>
        <v>11868</v>
      </c>
      <c r="B443" s="237">
        <v>391</v>
      </c>
      <c r="C443" s="238">
        <f t="shared" si="538"/>
        <v>-3.2500917180086228E-10</v>
      </c>
      <c r="D443" s="238">
        <f t="shared" si="499"/>
        <v>0</v>
      </c>
      <c r="E443" s="238">
        <f t="shared" si="500"/>
        <v>7.4932670165198612E-13</v>
      </c>
      <c r="F443" s="238">
        <f t="shared" si="501"/>
        <v>-7.4932670165198612E-13</v>
      </c>
      <c r="G443" s="239">
        <f t="shared" si="539"/>
        <v>603887.43406298594</v>
      </c>
      <c r="I443" s="240">
        <f>VLOOKUP(K443,[2]תחזיות!$B$4:$H$1000,5)</f>
        <v>1.3000203500000231E-2</v>
      </c>
      <c r="J443" s="134">
        <f t="shared" si="502"/>
        <v>1.0833502916666859E-3</v>
      </c>
      <c r="K443" s="237">
        <v>391</v>
      </c>
      <c r="L443" s="242">
        <f t="shared" si="540"/>
        <v>1.7742923018992127E-11</v>
      </c>
      <c r="M443" s="242">
        <f t="shared" si="527"/>
        <v>-7.1541609904600594E-14</v>
      </c>
      <c r="N443" s="242">
        <f t="shared" si="503"/>
        <v>-9.9059569216463361E-14</v>
      </c>
      <c r="O443" s="242">
        <f t="shared" si="504"/>
        <v>2.7517959311862774E-14</v>
      </c>
      <c r="P443" s="243">
        <f t="shared" si="541"/>
        <v>46694.445430845924</v>
      </c>
      <c r="Q443" s="244"/>
      <c r="R443" s="240">
        <f>VLOOKUP(T443,[2]תחזיות!$B$4:$H$1000,7)</f>
        <v>2.2100345950000391E-2</v>
      </c>
      <c r="S443" s="134">
        <f t="shared" si="505"/>
        <v>1.8416954958333659E-3</v>
      </c>
      <c r="T443" s="237">
        <v>391</v>
      </c>
      <c r="U443" s="242">
        <f t="shared" si="542"/>
        <v>0</v>
      </c>
      <c r="V443" s="242">
        <f t="shared" si="528"/>
        <v>0</v>
      </c>
      <c r="W443" s="242">
        <f t="shared" si="506"/>
        <v>0</v>
      </c>
      <c r="X443" s="242">
        <f t="shared" si="529"/>
        <v>0</v>
      </c>
      <c r="Y443" s="243">
        <f t="shared" si="543"/>
        <v>49536.076503111522</v>
      </c>
      <c r="Z443" s="245"/>
      <c r="AA443" s="240">
        <f>VLOOKUP(AC443,[2]תחזיות!$B$4:$H$1000,6)</f>
        <v>1.1818366818182028E-2</v>
      </c>
      <c r="AB443" s="134">
        <f t="shared" si="507"/>
        <v>9.8486390151516904E-4</v>
      </c>
      <c r="AC443" s="237">
        <v>391</v>
      </c>
      <c r="AD443" s="242">
        <f t="shared" si="544"/>
        <v>0</v>
      </c>
      <c r="AE443" s="242">
        <f t="shared" si="530"/>
        <v>0</v>
      </c>
      <c r="AF443" s="242">
        <f t="shared" si="508"/>
        <v>0</v>
      </c>
      <c r="AG443" s="242">
        <f t="shared" si="531"/>
        <v>0</v>
      </c>
      <c r="AH443" s="243">
        <f t="shared" si="545"/>
        <v>46342.141217469514</v>
      </c>
      <c r="AI443" s="245"/>
      <c r="AJ443" s="241">
        <f t="shared" si="491"/>
        <v>5.2720000000000003E-2</v>
      </c>
      <c r="AK443" s="241">
        <f t="shared" si="546"/>
        <v>4.3933333333333333E-3</v>
      </c>
      <c r="AL443" s="240">
        <f>VLOOKUP(AN443,[2]תחזיות!$B$4:$H$1000,5)</f>
        <v>1.3000203500000231E-2</v>
      </c>
      <c r="AM443" s="134">
        <f t="shared" si="532"/>
        <v>1.0833502916666859E-3</v>
      </c>
      <c r="AN443" s="237">
        <v>391</v>
      </c>
      <c r="AO443" s="242">
        <f t="shared" si="547"/>
        <v>0</v>
      </c>
      <c r="AP443" s="242">
        <f t="shared" si="576"/>
        <v>0</v>
      </c>
      <c r="AQ443" s="242">
        <f t="shared" si="509"/>
        <v>0</v>
      </c>
      <c r="AR443" s="242">
        <f t="shared" si="548"/>
        <v>0</v>
      </c>
      <c r="AS443" s="243">
        <f t="shared" si="549"/>
        <v>0</v>
      </c>
      <c r="AT443" s="244"/>
      <c r="AU443" s="241">
        <f t="shared" si="492"/>
        <v>5.7620000000000005E-2</v>
      </c>
      <c r="AV443" s="241">
        <f t="shared" si="550"/>
        <v>4.8016666666666668E-3</v>
      </c>
      <c r="AW443" s="240">
        <f>VLOOKUP(AY443,[2]תחזיות!$B$4:$H$1000,7)</f>
        <v>2.2100345950000391E-2</v>
      </c>
      <c r="AX443" s="134">
        <f t="shared" si="510"/>
        <v>1.8416954958333659E-3</v>
      </c>
      <c r="AY443" s="237">
        <v>391</v>
      </c>
      <c r="AZ443" s="242">
        <f t="shared" si="551"/>
        <v>0</v>
      </c>
      <c r="BA443" s="242">
        <f t="shared" si="577"/>
        <v>0</v>
      </c>
      <c r="BB443" s="242">
        <f t="shared" si="511"/>
        <v>0</v>
      </c>
      <c r="BC443" s="242">
        <f t="shared" si="552"/>
        <v>0</v>
      </c>
      <c r="BD443" s="243">
        <f t="shared" si="553"/>
        <v>0</v>
      </c>
      <c r="BE443" s="245"/>
      <c r="BF443" s="245"/>
      <c r="BG443" s="245"/>
      <c r="BH443" s="240">
        <f>VLOOKUP(BJ443,[2]תחזיות!$B$4:$H$1000,6)</f>
        <v>1.1818366818182028E-2</v>
      </c>
      <c r="BI443" s="134">
        <f t="shared" si="512"/>
        <v>9.8486390151516904E-4</v>
      </c>
      <c r="BJ443" s="237">
        <v>391</v>
      </c>
      <c r="BK443" s="242">
        <f t="shared" si="554"/>
        <v>0</v>
      </c>
      <c r="BL443" s="242">
        <f t="shared" si="578"/>
        <v>0</v>
      </c>
      <c r="BM443" s="242">
        <f t="shared" si="513"/>
        <v>0</v>
      </c>
      <c r="BN443" s="242">
        <f t="shared" si="533"/>
        <v>0</v>
      </c>
      <c r="BO443" s="243">
        <f t="shared" si="555"/>
        <v>0</v>
      </c>
      <c r="BP443" s="245"/>
      <c r="BQ443" s="246">
        <f>VLOOKUP(BT443,[2]תחזיות!$B$4:$E$1000,2)</f>
        <v>4.6018680000000173E-2</v>
      </c>
      <c r="BR443" s="134">
        <f t="shared" si="514"/>
        <v>3.4182233333333481E-3</v>
      </c>
      <c r="BS443" s="3">
        <f t="shared" si="556"/>
        <v>11868</v>
      </c>
      <c r="BT443" s="237">
        <v>391</v>
      </c>
      <c r="BU443" s="238">
        <f t="shared" si="557"/>
        <v>0</v>
      </c>
      <c r="BV443" s="238">
        <f t="shared" si="461"/>
        <v>0</v>
      </c>
      <c r="BW443" s="238">
        <f t="shared" si="515"/>
        <v>0</v>
      </c>
      <c r="BX443" s="238">
        <f t="shared" si="516"/>
        <v>0</v>
      </c>
      <c r="BY443" s="239">
        <f t="shared" si="558"/>
        <v>270766.58881793288</v>
      </c>
      <c r="CA443" s="246">
        <f>VLOOKUP(CD443,[2]תחזיות!$B$4:$E$1000,4)</f>
        <v>6.0744657600000231E-2</v>
      </c>
      <c r="CB443" s="134">
        <f t="shared" si="517"/>
        <v>4.6453881333333525E-3</v>
      </c>
      <c r="CC443" s="3">
        <f t="shared" si="559"/>
        <v>11868</v>
      </c>
      <c r="CD443" s="237">
        <v>391</v>
      </c>
      <c r="CE443" s="238">
        <f t="shared" si="560"/>
        <v>0</v>
      </c>
      <c r="CF443" s="238">
        <f t="shared" si="561"/>
        <v>0</v>
      </c>
      <c r="CG443" s="238">
        <f t="shared" si="518"/>
        <v>0</v>
      </c>
      <c r="CH443" s="238">
        <f t="shared" si="519"/>
        <v>0</v>
      </c>
      <c r="CI443" s="239">
        <f t="shared" si="562"/>
        <v>290809.78716721246</v>
      </c>
      <c r="CJ443" s="1"/>
      <c r="CK443" s="246">
        <f>VLOOKUP(CN443,[2]תחזיות!$B$4:$E$1000,3)</f>
        <v>4.0016243478261021E-2</v>
      </c>
      <c r="CL443" s="134">
        <f t="shared" si="520"/>
        <v>2.9180202898550851E-3</v>
      </c>
      <c r="CM443" s="3">
        <f t="shared" si="563"/>
        <v>11868</v>
      </c>
      <c r="CN443" s="237">
        <v>391</v>
      </c>
      <c r="CO443" s="238">
        <f t="shared" si="564"/>
        <v>0</v>
      </c>
      <c r="CP443" s="238">
        <f t="shared" si="579"/>
        <v>0</v>
      </c>
      <c r="CQ443" s="238">
        <f t="shared" si="521"/>
        <v>0</v>
      </c>
      <c r="CR443" s="238">
        <f t="shared" si="522"/>
        <v>0</v>
      </c>
      <c r="CS443" s="239">
        <f t="shared" si="565"/>
        <v>263979.45736549201</v>
      </c>
      <c r="CT443" s="1"/>
      <c r="CU443" s="237">
        <v>391</v>
      </c>
      <c r="CV443" s="238">
        <f t="shared" si="496"/>
        <v>-3.0726624878187016E-10</v>
      </c>
      <c r="CW443" s="238">
        <f t="shared" si="496"/>
        <v>-7.1541609904600594E-14</v>
      </c>
      <c r="CX443" s="238">
        <f t="shared" si="496"/>
        <v>6.5026713243552276E-13</v>
      </c>
      <c r="CY443" s="238">
        <f t="shared" si="496"/>
        <v>-7.2180874234012337E-13</v>
      </c>
      <c r="CZ443" s="238">
        <f t="shared" si="496"/>
        <v>921348.46831176477</v>
      </c>
      <c r="DB443" s="237">
        <v>391</v>
      </c>
      <c r="DC443" s="238">
        <f t="shared" si="497"/>
        <v>-3.2500917180086228E-10</v>
      </c>
      <c r="DD443" s="238">
        <f t="shared" si="497"/>
        <v>0</v>
      </c>
      <c r="DE443" s="238">
        <f t="shared" si="497"/>
        <v>7.4932670165198612E-13</v>
      </c>
      <c r="DF443" s="238">
        <f t="shared" si="497"/>
        <v>-7.4932670165198612E-13</v>
      </c>
      <c r="DG443" s="238">
        <f t="shared" si="497"/>
        <v>944233.29773330991</v>
      </c>
      <c r="DH443" s="247"/>
      <c r="DI443" s="237">
        <v>391</v>
      </c>
      <c r="DJ443" s="238">
        <f t="shared" si="498"/>
        <v>-3.2500917180086228E-10</v>
      </c>
      <c r="DK443" s="238">
        <f t="shared" si="498"/>
        <v>0</v>
      </c>
      <c r="DL443" s="238">
        <f t="shared" si="498"/>
        <v>7.4932670165198612E-13</v>
      </c>
      <c r="DM443" s="238">
        <f t="shared" si="498"/>
        <v>-7.4932670165198612E-13</v>
      </c>
      <c r="DN443" s="238">
        <f t="shared" si="498"/>
        <v>914209.03264594742</v>
      </c>
      <c r="DP443" s="3">
        <f t="shared" si="566"/>
        <v>11868</v>
      </c>
      <c r="DQ443" s="237">
        <v>391</v>
      </c>
      <c r="DR443" s="238">
        <f t="shared" si="567"/>
        <v>0</v>
      </c>
      <c r="DS443" s="238">
        <f t="shared" si="568"/>
        <v>0</v>
      </c>
      <c r="DT443" s="238">
        <f t="shared" si="523"/>
        <v>0</v>
      </c>
      <c r="DU443" s="238">
        <f t="shared" si="569"/>
        <v>0</v>
      </c>
      <c r="DV443" s="239">
        <f t="shared" si="580"/>
        <v>0</v>
      </c>
      <c r="DX443" s="241">
        <f t="shared" si="493"/>
        <v>6.0299999999999999E-2</v>
      </c>
      <c r="DY443" s="241">
        <f t="shared" si="570"/>
        <v>5.025E-3</v>
      </c>
      <c r="DZ443" s="237">
        <v>391</v>
      </c>
      <c r="EA443" s="242">
        <f t="shared" si="581"/>
        <v>0</v>
      </c>
      <c r="EB443" s="242">
        <f t="shared" si="582"/>
        <v>0</v>
      </c>
      <c r="EC443" s="242">
        <f t="shared" si="524"/>
        <v>0</v>
      </c>
      <c r="ED443" s="242">
        <f t="shared" si="534"/>
        <v>0</v>
      </c>
      <c r="EE443" s="243">
        <f t="shared" si="571"/>
        <v>0</v>
      </c>
      <c r="EF443" s="248"/>
      <c r="EG443" s="241">
        <f t="shared" si="494"/>
        <v>6.4599999999999991E-2</v>
      </c>
      <c r="EH443" s="241">
        <f t="shared" si="572"/>
        <v>5.3833333333333329E-3</v>
      </c>
      <c r="EI443" s="237">
        <v>391</v>
      </c>
      <c r="EJ443" s="242">
        <f t="shared" si="583"/>
        <v>0</v>
      </c>
      <c r="EK443" s="242">
        <f t="shared" si="584"/>
        <v>0</v>
      </c>
      <c r="EL443" s="242">
        <f t="shared" si="525"/>
        <v>0</v>
      </c>
      <c r="EM443" s="242">
        <f t="shared" si="535"/>
        <v>0</v>
      </c>
      <c r="EN443" s="243">
        <f t="shared" si="573"/>
        <v>0</v>
      </c>
      <c r="EO443" s="248"/>
      <c r="EP443" s="241">
        <f t="shared" si="495"/>
        <v>3.4599999999999999E-2</v>
      </c>
      <c r="EQ443" s="241">
        <f t="shared" si="574"/>
        <v>2.8833333333333332E-3</v>
      </c>
      <c r="ER443" s="237">
        <v>391</v>
      </c>
      <c r="ES443" s="242">
        <f t="shared" si="585"/>
        <v>0</v>
      </c>
      <c r="ET443" s="242">
        <f t="shared" si="586"/>
        <v>0</v>
      </c>
      <c r="EU443" s="242">
        <f t="shared" si="526"/>
        <v>0</v>
      </c>
      <c r="EV443" s="242">
        <f t="shared" si="536"/>
        <v>0</v>
      </c>
      <c r="EW443" s="243">
        <f t="shared" si="575"/>
        <v>0</v>
      </c>
    </row>
    <row r="444" spans="1:153" ht="14.25" customHeight="1" thickBot="1" x14ac:dyDescent="0.25">
      <c r="A444" s="3">
        <f t="shared" si="537"/>
        <v>11898</v>
      </c>
      <c r="B444" s="237">
        <v>392</v>
      </c>
      <c r="C444" s="238">
        <f t="shared" si="538"/>
        <v>-3.2575849850251426E-10</v>
      </c>
      <c r="D444" s="238">
        <f t="shared" si="499"/>
        <v>0</v>
      </c>
      <c r="E444" s="238">
        <f t="shared" si="500"/>
        <v>7.5105431599190598E-13</v>
      </c>
      <c r="F444" s="238">
        <f t="shared" si="501"/>
        <v>-7.5105431599190598E-13</v>
      </c>
      <c r="G444" s="239">
        <f t="shared" si="539"/>
        <v>603887.43406298594</v>
      </c>
      <c r="I444" s="240">
        <f>VLOOKUP(K444,[2]תחזיות!$B$4:$H$1000,5)</f>
        <v>1.3000222000000231E-2</v>
      </c>
      <c r="J444" s="134">
        <f t="shared" si="502"/>
        <v>1.0833518333333526E-3</v>
      </c>
      <c r="K444" s="237">
        <v>392</v>
      </c>
      <c r="L444" s="242">
        <f t="shared" si="540"/>
        <v>1.7861311732755827E-11</v>
      </c>
      <c r="M444" s="242">
        <f t="shared" si="527"/>
        <v>-7.1619114638850355E-14</v>
      </c>
      <c r="N444" s="242">
        <f t="shared" si="503"/>
        <v>-9.9320686076226269E-14</v>
      </c>
      <c r="O444" s="242">
        <f t="shared" si="504"/>
        <v>2.770157143737592E-14</v>
      </c>
      <c r="P444" s="243">
        <f t="shared" si="541"/>
        <v>46694.445430845924</v>
      </c>
      <c r="Q444" s="244"/>
      <c r="R444" s="240">
        <f>VLOOKUP(T444,[2]תחזיות!$B$4:$H$1000,7)</f>
        <v>2.2100377400000391E-2</v>
      </c>
      <c r="S444" s="134">
        <f t="shared" si="505"/>
        <v>1.8416981166666992E-3</v>
      </c>
      <c r="T444" s="237">
        <v>392</v>
      </c>
      <c r="U444" s="242">
        <f t="shared" si="542"/>
        <v>0</v>
      </c>
      <c r="V444" s="242">
        <f t="shared" si="528"/>
        <v>0</v>
      </c>
      <c r="W444" s="242">
        <f t="shared" si="506"/>
        <v>0</v>
      </c>
      <c r="X444" s="242">
        <f t="shared" si="529"/>
        <v>0</v>
      </c>
      <c r="Y444" s="243">
        <f t="shared" si="543"/>
        <v>49536.076503111522</v>
      </c>
      <c r="Z444" s="245"/>
      <c r="AA444" s="240">
        <f>VLOOKUP(AC444,[2]תחזיות!$B$4:$H$1000,6)</f>
        <v>1.1818383636363845E-2</v>
      </c>
      <c r="AB444" s="134">
        <f t="shared" si="507"/>
        <v>9.8486530303032037E-4</v>
      </c>
      <c r="AC444" s="237">
        <v>392</v>
      </c>
      <c r="AD444" s="242">
        <f t="shared" si="544"/>
        <v>0</v>
      </c>
      <c r="AE444" s="242">
        <f t="shared" si="530"/>
        <v>0</v>
      </c>
      <c r="AF444" s="242">
        <f t="shared" si="508"/>
        <v>0</v>
      </c>
      <c r="AG444" s="242">
        <f t="shared" si="531"/>
        <v>0</v>
      </c>
      <c r="AH444" s="243">
        <f t="shared" si="545"/>
        <v>46342.141217469514</v>
      </c>
      <c r="AI444" s="245"/>
      <c r="AJ444" s="241">
        <f t="shared" si="491"/>
        <v>5.2720000000000003E-2</v>
      </c>
      <c r="AK444" s="241">
        <f t="shared" si="546"/>
        <v>4.3933333333333333E-3</v>
      </c>
      <c r="AL444" s="240">
        <f>VLOOKUP(AN444,[2]תחזיות!$B$4:$H$1000,5)</f>
        <v>1.3000222000000231E-2</v>
      </c>
      <c r="AM444" s="134">
        <f t="shared" si="532"/>
        <v>1.0833518333333526E-3</v>
      </c>
      <c r="AN444" s="237">
        <v>392</v>
      </c>
      <c r="AO444" s="242">
        <f t="shared" si="547"/>
        <v>0</v>
      </c>
      <c r="AP444" s="242">
        <f t="shared" si="576"/>
        <v>0</v>
      </c>
      <c r="AQ444" s="242">
        <f t="shared" si="509"/>
        <v>0</v>
      </c>
      <c r="AR444" s="242">
        <f t="shared" si="548"/>
        <v>0</v>
      </c>
      <c r="AS444" s="243">
        <f t="shared" si="549"/>
        <v>0</v>
      </c>
      <c r="AT444" s="244"/>
      <c r="AU444" s="241">
        <f t="shared" si="492"/>
        <v>5.7620000000000005E-2</v>
      </c>
      <c r="AV444" s="241">
        <f t="shared" si="550"/>
        <v>4.8016666666666668E-3</v>
      </c>
      <c r="AW444" s="240">
        <f>VLOOKUP(AY444,[2]תחזיות!$B$4:$H$1000,7)</f>
        <v>2.2100377400000391E-2</v>
      </c>
      <c r="AX444" s="134">
        <f t="shared" si="510"/>
        <v>1.8416981166666992E-3</v>
      </c>
      <c r="AY444" s="237">
        <v>392</v>
      </c>
      <c r="AZ444" s="242">
        <f t="shared" si="551"/>
        <v>0</v>
      </c>
      <c r="BA444" s="242">
        <f t="shared" si="577"/>
        <v>0</v>
      </c>
      <c r="BB444" s="242">
        <f t="shared" si="511"/>
        <v>0</v>
      </c>
      <c r="BC444" s="242">
        <f t="shared" si="552"/>
        <v>0</v>
      </c>
      <c r="BD444" s="243">
        <f t="shared" si="553"/>
        <v>0</v>
      </c>
      <c r="BE444" s="245"/>
      <c r="BF444" s="245"/>
      <c r="BG444" s="245"/>
      <c r="BH444" s="240">
        <f>VLOOKUP(BJ444,[2]תחזיות!$B$4:$H$1000,6)</f>
        <v>1.1818383636363845E-2</v>
      </c>
      <c r="BI444" s="134">
        <f t="shared" si="512"/>
        <v>9.8486530303032037E-4</v>
      </c>
      <c r="BJ444" s="237">
        <v>392</v>
      </c>
      <c r="BK444" s="242">
        <f t="shared" si="554"/>
        <v>0</v>
      </c>
      <c r="BL444" s="242">
        <f t="shared" si="578"/>
        <v>0</v>
      </c>
      <c r="BM444" s="242">
        <f t="shared" si="513"/>
        <v>0</v>
      </c>
      <c r="BN444" s="242">
        <f t="shared" si="533"/>
        <v>0</v>
      </c>
      <c r="BO444" s="243">
        <f t="shared" si="555"/>
        <v>0</v>
      </c>
      <c r="BP444" s="245"/>
      <c r="BQ444" s="246">
        <f>VLOOKUP(BT444,[2]תחזיות!$B$4:$E$1000,2)</f>
        <v>4.6046980000000175E-2</v>
      </c>
      <c r="BR444" s="134">
        <f t="shared" si="514"/>
        <v>3.4205816666666813E-3</v>
      </c>
      <c r="BS444" s="3">
        <f t="shared" si="556"/>
        <v>11898</v>
      </c>
      <c r="BT444" s="237">
        <v>392</v>
      </c>
      <c r="BU444" s="238">
        <f t="shared" si="557"/>
        <v>0</v>
      </c>
      <c r="BV444" s="238">
        <f t="shared" si="461"/>
        <v>0</v>
      </c>
      <c r="BW444" s="238">
        <f t="shared" si="515"/>
        <v>0</v>
      </c>
      <c r="BX444" s="238">
        <f t="shared" si="516"/>
        <v>0</v>
      </c>
      <c r="BY444" s="239">
        <f t="shared" si="558"/>
        <v>270766.58881793288</v>
      </c>
      <c r="CA444" s="246">
        <f>VLOOKUP(CD444,[2]תחזיות!$B$4:$E$1000,4)</f>
        <v>6.0782013600000233E-2</v>
      </c>
      <c r="CB444" s="134">
        <f t="shared" si="517"/>
        <v>4.6485011333333532E-3</v>
      </c>
      <c r="CC444" s="3">
        <f t="shared" si="559"/>
        <v>11898</v>
      </c>
      <c r="CD444" s="237">
        <v>392</v>
      </c>
      <c r="CE444" s="238">
        <f t="shared" si="560"/>
        <v>0</v>
      </c>
      <c r="CF444" s="238">
        <f t="shared" si="561"/>
        <v>0</v>
      </c>
      <c r="CG444" s="238">
        <f t="shared" si="518"/>
        <v>0</v>
      </c>
      <c r="CH444" s="238">
        <f t="shared" si="519"/>
        <v>0</v>
      </c>
      <c r="CI444" s="239">
        <f t="shared" si="562"/>
        <v>290809.78716721246</v>
      </c>
      <c r="CJ444" s="1"/>
      <c r="CK444" s="246">
        <f>VLOOKUP(CN444,[2]תחזיות!$B$4:$E$1000,3)</f>
        <v>4.0040852173913198E-2</v>
      </c>
      <c r="CL444" s="134">
        <f t="shared" si="520"/>
        <v>2.9200710144927666E-3</v>
      </c>
      <c r="CM444" s="3">
        <f t="shared" si="563"/>
        <v>11898</v>
      </c>
      <c r="CN444" s="237">
        <v>392</v>
      </c>
      <c r="CO444" s="238">
        <f t="shared" si="564"/>
        <v>0</v>
      </c>
      <c r="CP444" s="238">
        <f t="shared" si="579"/>
        <v>0</v>
      </c>
      <c r="CQ444" s="238">
        <f t="shared" si="521"/>
        <v>0</v>
      </c>
      <c r="CR444" s="238">
        <f t="shared" si="522"/>
        <v>0</v>
      </c>
      <c r="CS444" s="239">
        <f t="shared" si="565"/>
        <v>263979.45736549201</v>
      </c>
      <c r="CT444" s="1"/>
      <c r="CU444" s="237">
        <v>392</v>
      </c>
      <c r="CV444" s="238">
        <f t="shared" si="496"/>
        <v>-3.0789718676975841E-10</v>
      </c>
      <c r="CW444" s="238">
        <f t="shared" si="496"/>
        <v>-7.1619114638850355E-14</v>
      </c>
      <c r="CX444" s="238">
        <f t="shared" si="496"/>
        <v>6.5173362991567969E-13</v>
      </c>
      <c r="CY444" s="238">
        <f t="shared" si="496"/>
        <v>-7.2335274455453009E-13</v>
      </c>
      <c r="CZ444" s="238">
        <f t="shared" si="496"/>
        <v>921348.46831176477</v>
      </c>
      <c r="DB444" s="237">
        <v>392</v>
      </c>
      <c r="DC444" s="238">
        <f t="shared" si="497"/>
        <v>-3.2575849850251426E-10</v>
      </c>
      <c r="DD444" s="238">
        <f t="shared" si="497"/>
        <v>0</v>
      </c>
      <c r="DE444" s="238">
        <f t="shared" si="497"/>
        <v>7.5105431599190598E-13</v>
      </c>
      <c r="DF444" s="238">
        <f t="shared" si="497"/>
        <v>-7.5105431599190598E-13</v>
      </c>
      <c r="DG444" s="238">
        <f t="shared" si="497"/>
        <v>944233.29773330991</v>
      </c>
      <c r="DH444" s="247"/>
      <c r="DI444" s="237">
        <v>392</v>
      </c>
      <c r="DJ444" s="238">
        <f t="shared" si="498"/>
        <v>-3.2575849850251426E-10</v>
      </c>
      <c r="DK444" s="238">
        <f t="shared" si="498"/>
        <v>0</v>
      </c>
      <c r="DL444" s="238">
        <f t="shared" si="498"/>
        <v>7.5105431599190598E-13</v>
      </c>
      <c r="DM444" s="238">
        <f t="shared" si="498"/>
        <v>-7.5105431599190598E-13</v>
      </c>
      <c r="DN444" s="238">
        <f t="shared" si="498"/>
        <v>914209.03264594742</v>
      </c>
      <c r="DP444" s="3">
        <f t="shared" si="566"/>
        <v>11898</v>
      </c>
      <c r="DQ444" s="237">
        <v>392</v>
      </c>
      <c r="DR444" s="238">
        <f t="shared" si="567"/>
        <v>0</v>
      </c>
      <c r="DS444" s="238">
        <f t="shared" si="568"/>
        <v>0</v>
      </c>
      <c r="DT444" s="238">
        <f t="shared" si="523"/>
        <v>0</v>
      </c>
      <c r="DU444" s="238">
        <f t="shared" si="569"/>
        <v>0</v>
      </c>
      <c r="DV444" s="239">
        <f t="shared" si="580"/>
        <v>0</v>
      </c>
      <c r="DX444" s="241">
        <f t="shared" si="493"/>
        <v>6.0299999999999999E-2</v>
      </c>
      <c r="DY444" s="241">
        <f t="shared" si="570"/>
        <v>5.025E-3</v>
      </c>
      <c r="DZ444" s="237">
        <v>392</v>
      </c>
      <c r="EA444" s="242">
        <f t="shared" si="581"/>
        <v>0</v>
      </c>
      <c r="EB444" s="242">
        <f t="shared" si="582"/>
        <v>0</v>
      </c>
      <c r="EC444" s="242">
        <f t="shared" si="524"/>
        <v>0</v>
      </c>
      <c r="ED444" s="242">
        <f t="shared" si="534"/>
        <v>0</v>
      </c>
      <c r="EE444" s="243">
        <f t="shared" si="571"/>
        <v>0</v>
      </c>
      <c r="EF444" s="248"/>
      <c r="EG444" s="241">
        <f t="shared" si="494"/>
        <v>6.4599999999999991E-2</v>
      </c>
      <c r="EH444" s="241">
        <f t="shared" si="572"/>
        <v>5.3833333333333329E-3</v>
      </c>
      <c r="EI444" s="237">
        <v>392</v>
      </c>
      <c r="EJ444" s="242">
        <f t="shared" si="583"/>
        <v>0</v>
      </c>
      <c r="EK444" s="242">
        <f t="shared" si="584"/>
        <v>0</v>
      </c>
      <c r="EL444" s="242">
        <f t="shared" si="525"/>
        <v>0</v>
      </c>
      <c r="EM444" s="242">
        <f t="shared" si="535"/>
        <v>0</v>
      </c>
      <c r="EN444" s="243">
        <f t="shared" si="573"/>
        <v>0</v>
      </c>
      <c r="EO444" s="248"/>
      <c r="EP444" s="241">
        <f t="shared" si="495"/>
        <v>3.4599999999999999E-2</v>
      </c>
      <c r="EQ444" s="241">
        <f t="shared" si="574"/>
        <v>2.8833333333333332E-3</v>
      </c>
      <c r="ER444" s="237">
        <v>392</v>
      </c>
      <c r="ES444" s="242">
        <f t="shared" si="585"/>
        <v>0</v>
      </c>
      <c r="ET444" s="242">
        <f t="shared" si="586"/>
        <v>0</v>
      </c>
      <c r="EU444" s="242">
        <f t="shared" si="526"/>
        <v>0</v>
      </c>
      <c r="EV444" s="242">
        <f t="shared" si="536"/>
        <v>0</v>
      </c>
      <c r="EW444" s="243">
        <f t="shared" si="575"/>
        <v>0</v>
      </c>
    </row>
    <row r="445" spans="1:153" ht="14.25" customHeight="1" thickBot="1" x14ac:dyDescent="0.25">
      <c r="A445" s="3">
        <f t="shared" si="537"/>
        <v>11929</v>
      </c>
      <c r="B445" s="237">
        <v>393</v>
      </c>
      <c r="C445" s="238">
        <f t="shared" si="538"/>
        <v>-3.2650955281850617E-10</v>
      </c>
      <c r="D445" s="238">
        <f t="shared" si="499"/>
        <v>0</v>
      </c>
      <c r="E445" s="238">
        <f t="shared" si="500"/>
        <v>7.5278591344266513E-13</v>
      </c>
      <c r="F445" s="238">
        <f t="shared" si="501"/>
        <v>-7.5278591344266513E-13</v>
      </c>
      <c r="G445" s="239">
        <f t="shared" si="539"/>
        <v>603887.43406298594</v>
      </c>
      <c r="I445" s="240">
        <f>VLOOKUP(K445,[2]תחזיות!$B$4:$H$1000,5)</f>
        <v>1.3000240500000232E-2</v>
      </c>
      <c r="J445" s="134">
        <f t="shared" si="502"/>
        <v>1.0833533750000193E-3</v>
      </c>
      <c r="K445" s="237">
        <v>393</v>
      </c>
      <c r="L445" s="242">
        <f t="shared" si="540"/>
        <v>1.7980090130580133E-11</v>
      </c>
      <c r="M445" s="242">
        <f t="shared" si="527"/>
        <v>-7.1696703448408879E-14</v>
      </c>
      <c r="N445" s="242">
        <f t="shared" si="503"/>
        <v>-9.9582491382410462E-14</v>
      </c>
      <c r="O445" s="242">
        <f t="shared" si="504"/>
        <v>2.788578793400158E-14</v>
      </c>
      <c r="P445" s="243">
        <f t="shared" si="541"/>
        <v>46694.445430845924</v>
      </c>
      <c r="Q445" s="244"/>
      <c r="R445" s="240">
        <f>VLOOKUP(T445,[2]תחזיות!$B$4:$H$1000,7)</f>
        <v>2.2100408850000395E-2</v>
      </c>
      <c r="S445" s="134">
        <f t="shared" si="505"/>
        <v>1.841700737500033E-3</v>
      </c>
      <c r="T445" s="237">
        <v>393</v>
      </c>
      <c r="U445" s="242">
        <f t="shared" si="542"/>
        <v>0</v>
      </c>
      <c r="V445" s="242">
        <f t="shared" si="528"/>
        <v>0</v>
      </c>
      <c r="W445" s="242">
        <f t="shared" si="506"/>
        <v>0</v>
      </c>
      <c r="X445" s="242">
        <f t="shared" si="529"/>
        <v>0</v>
      </c>
      <c r="Y445" s="243">
        <f t="shared" si="543"/>
        <v>49536.076503111522</v>
      </c>
      <c r="Z445" s="245"/>
      <c r="AA445" s="240">
        <f>VLOOKUP(AC445,[2]תחזיות!$B$4:$H$1000,6)</f>
        <v>1.1818400454545665E-2</v>
      </c>
      <c r="AB445" s="134">
        <f t="shared" si="507"/>
        <v>9.8486670454547213E-4</v>
      </c>
      <c r="AC445" s="237">
        <v>393</v>
      </c>
      <c r="AD445" s="242">
        <f t="shared" si="544"/>
        <v>0</v>
      </c>
      <c r="AE445" s="242">
        <f t="shared" si="530"/>
        <v>0</v>
      </c>
      <c r="AF445" s="242">
        <f t="shared" si="508"/>
        <v>0</v>
      </c>
      <c r="AG445" s="242">
        <f t="shared" si="531"/>
        <v>0</v>
      </c>
      <c r="AH445" s="243">
        <f t="shared" si="545"/>
        <v>46342.141217469514</v>
      </c>
      <c r="AI445" s="245"/>
      <c r="AJ445" s="241">
        <f t="shared" si="491"/>
        <v>5.2720000000000003E-2</v>
      </c>
      <c r="AK445" s="241">
        <f t="shared" si="546"/>
        <v>4.3933333333333333E-3</v>
      </c>
      <c r="AL445" s="240">
        <f>VLOOKUP(AN445,[2]תחזיות!$B$4:$H$1000,5)</f>
        <v>1.3000240500000232E-2</v>
      </c>
      <c r="AM445" s="134">
        <f t="shared" si="532"/>
        <v>1.0833533750000193E-3</v>
      </c>
      <c r="AN445" s="237">
        <v>393</v>
      </c>
      <c r="AO445" s="242">
        <f t="shared" si="547"/>
        <v>0</v>
      </c>
      <c r="AP445" s="242">
        <f t="shared" si="576"/>
        <v>0</v>
      </c>
      <c r="AQ445" s="242">
        <f t="shared" si="509"/>
        <v>0</v>
      </c>
      <c r="AR445" s="242">
        <f t="shared" si="548"/>
        <v>0</v>
      </c>
      <c r="AS445" s="243">
        <f t="shared" si="549"/>
        <v>0</v>
      </c>
      <c r="AT445" s="244"/>
      <c r="AU445" s="241">
        <f t="shared" si="492"/>
        <v>5.7620000000000005E-2</v>
      </c>
      <c r="AV445" s="241">
        <f t="shared" si="550"/>
        <v>4.8016666666666668E-3</v>
      </c>
      <c r="AW445" s="240">
        <f>VLOOKUP(AY445,[2]תחזיות!$B$4:$H$1000,7)</f>
        <v>2.2100408850000395E-2</v>
      </c>
      <c r="AX445" s="134">
        <f t="shared" si="510"/>
        <v>1.841700737500033E-3</v>
      </c>
      <c r="AY445" s="237">
        <v>393</v>
      </c>
      <c r="AZ445" s="242">
        <f t="shared" si="551"/>
        <v>0</v>
      </c>
      <c r="BA445" s="242">
        <f t="shared" si="577"/>
        <v>0</v>
      </c>
      <c r="BB445" s="242">
        <f t="shared" si="511"/>
        <v>0</v>
      </c>
      <c r="BC445" s="242">
        <f t="shared" si="552"/>
        <v>0</v>
      </c>
      <c r="BD445" s="243">
        <f t="shared" si="553"/>
        <v>0</v>
      </c>
      <c r="BE445" s="245"/>
      <c r="BF445" s="245"/>
      <c r="BG445" s="245"/>
      <c r="BH445" s="240">
        <f>VLOOKUP(BJ445,[2]תחזיות!$B$4:$H$1000,6)</f>
        <v>1.1818400454545665E-2</v>
      </c>
      <c r="BI445" s="134">
        <f t="shared" si="512"/>
        <v>9.8486670454547213E-4</v>
      </c>
      <c r="BJ445" s="237">
        <v>393</v>
      </c>
      <c r="BK445" s="242">
        <f t="shared" si="554"/>
        <v>0</v>
      </c>
      <c r="BL445" s="242">
        <f t="shared" si="578"/>
        <v>0</v>
      </c>
      <c r="BM445" s="242">
        <f t="shared" si="513"/>
        <v>0</v>
      </c>
      <c r="BN445" s="242">
        <f t="shared" si="533"/>
        <v>0</v>
      </c>
      <c r="BO445" s="243">
        <f t="shared" si="555"/>
        <v>0</v>
      </c>
      <c r="BP445" s="245"/>
      <c r="BQ445" s="246">
        <f>VLOOKUP(BT445,[2]תחזיות!$B$4:$E$1000,2)</f>
        <v>4.6075280000000177E-2</v>
      </c>
      <c r="BR445" s="134">
        <f t="shared" si="514"/>
        <v>3.4229400000000149E-3</v>
      </c>
      <c r="BS445" s="3">
        <f t="shared" si="556"/>
        <v>11929</v>
      </c>
      <c r="BT445" s="237">
        <v>393</v>
      </c>
      <c r="BU445" s="238">
        <f t="shared" si="557"/>
        <v>0</v>
      </c>
      <c r="BV445" s="238">
        <f t="shared" si="461"/>
        <v>0</v>
      </c>
      <c r="BW445" s="238">
        <f t="shared" si="515"/>
        <v>0</v>
      </c>
      <c r="BX445" s="238">
        <f t="shared" si="516"/>
        <v>0</v>
      </c>
      <c r="BY445" s="239">
        <f t="shared" si="558"/>
        <v>270766.58881793288</v>
      </c>
      <c r="CA445" s="246">
        <f>VLOOKUP(CD445,[2]תחזיות!$B$4:$E$1000,4)</f>
        <v>6.0819369600000235E-2</v>
      </c>
      <c r="CB445" s="134">
        <f t="shared" si="517"/>
        <v>4.6516141333333531E-3</v>
      </c>
      <c r="CC445" s="3">
        <f t="shared" si="559"/>
        <v>11929</v>
      </c>
      <c r="CD445" s="237">
        <v>393</v>
      </c>
      <c r="CE445" s="238">
        <f t="shared" si="560"/>
        <v>0</v>
      </c>
      <c r="CF445" s="238">
        <f t="shared" si="561"/>
        <v>0</v>
      </c>
      <c r="CG445" s="238">
        <f t="shared" si="518"/>
        <v>0</v>
      </c>
      <c r="CH445" s="238">
        <f t="shared" si="519"/>
        <v>0</v>
      </c>
      <c r="CI445" s="239">
        <f t="shared" si="562"/>
        <v>290809.78716721246</v>
      </c>
      <c r="CJ445" s="1"/>
      <c r="CK445" s="246">
        <f>VLOOKUP(CN445,[2]תחזיות!$B$4:$E$1000,3)</f>
        <v>4.0065460869565375E-2</v>
      </c>
      <c r="CL445" s="134">
        <f t="shared" si="520"/>
        <v>2.922121739130448E-3</v>
      </c>
      <c r="CM445" s="3">
        <f t="shared" si="563"/>
        <v>11929</v>
      </c>
      <c r="CN445" s="237">
        <v>393</v>
      </c>
      <c r="CO445" s="238">
        <f t="shared" si="564"/>
        <v>0</v>
      </c>
      <c r="CP445" s="238">
        <f t="shared" si="579"/>
        <v>0</v>
      </c>
      <c r="CQ445" s="238">
        <f t="shared" si="521"/>
        <v>0</v>
      </c>
      <c r="CR445" s="238">
        <f t="shared" si="522"/>
        <v>0</v>
      </c>
      <c r="CS445" s="239">
        <f t="shared" si="565"/>
        <v>263979.45736549201</v>
      </c>
      <c r="CT445" s="1"/>
      <c r="CU445" s="237">
        <v>393</v>
      </c>
      <c r="CV445" s="238">
        <f t="shared" si="496"/>
        <v>-3.0852946268792603E-10</v>
      </c>
      <c r="CW445" s="238">
        <f t="shared" si="496"/>
        <v>-7.1696703448408879E-14</v>
      </c>
      <c r="CX445" s="238">
        <f t="shared" si="496"/>
        <v>6.5320342206025467E-13</v>
      </c>
      <c r="CY445" s="238">
        <f t="shared" si="496"/>
        <v>-7.2490012550866351E-13</v>
      </c>
      <c r="CZ445" s="238">
        <f t="shared" si="496"/>
        <v>921348.46831176477</v>
      </c>
      <c r="DB445" s="237">
        <v>393</v>
      </c>
      <c r="DC445" s="238">
        <f t="shared" si="497"/>
        <v>-3.2650955281850617E-10</v>
      </c>
      <c r="DD445" s="238">
        <f t="shared" si="497"/>
        <v>0</v>
      </c>
      <c r="DE445" s="238">
        <f t="shared" si="497"/>
        <v>7.5278591344266513E-13</v>
      </c>
      <c r="DF445" s="238">
        <f t="shared" si="497"/>
        <v>-7.5278591344266513E-13</v>
      </c>
      <c r="DG445" s="238">
        <f t="shared" si="497"/>
        <v>944233.29773330991</v>
      </c>
      <c r="DH445" s="247"/>
      <c r="DI445" s="237">
        <v>393</v>
      </c>
      <c r="DJ445" s="238">
        <f t="shared" si="498"/>
        <v>-3.2650955281850617E-10</v>
      </c>
      <c r="DK445" s="238">
        <f t="shared" si="498"/>
        <v>0</v>
      </c>
      <c r="DL445" s="238">
        <f t="shared" si="498"/>
        <v>7.5278591344266513E-13</v>
      </c>
      <c r="DM445" s="238">
        <f t="shared" si="498"/>
        <v>-7.5278591344266513E-13</v>
      </c>
      <c r="DN445" s="238">
        <f t="shared" si="498"/>
        <v>914209.03264594742</v>
      </c>
      <c r="DP445" s="3">
        <f t="shared" si="566"/>
        <v>11929</v>
      </c>
      <c r="DQ445" s="237">
        <v>393</v>
      </c>
      <c r="DR445" s="238">
        <f t="shared" si="567"/>
        <v>0</v>
      </c>
      <c r="DS445" s="238">
        <f t="shared" si="568"/>
        <v>0</v>
      </c>
      <c r="DT445" s="238">
        <f t="shared" si="523"/>
        <v>0</v>
      </c>
      <c r="DU445" s="238">
        <f t="shared" si="569"/>
        <v>0</v>
      </c>
      <c r="DV445" s="239">
        <f t="shared" si="580"/>
        <v>0</v>
      </c>
      <c r="DX445" s="241">
        <f t="shared" si="493"/>
        <v>6.0299999999999999E-2</v>
      </c>
      <c r="DY445" s="241">
        <f t="shared" si="570"/>
        <v>5.025E-3</v>
      </c>
      <c r="DZ445" s="237">
        <v>393</v>
      </c>
      <c r="EA445" s="242">
        <f t="shared" si="581"/>
        <v>0</v>
      </c>
      <c r="EB445" s="242">
        <f t="shared" si="582"/>
        <v>0</v>
      </c>
      <c r="EC445" s="242">
        <f t="shared" si="524"/>
        <v>0</v>
      </c>
      <c r="ED445" s="242">
        <f t="shared" si="534"/>
        <v>0</v>
      </c>
      <c r="EE445" s="243">
        <f t="shared" si="571"/>
        <v>0</v>
      </c>
      <c r="EF445" s="248"/>
      <c r="EG445" s="241">
        <f t="shared" si="494"/>
        <v>6.4599999999999991E-2</v>
      </c>
      <c r="EH445" s="241">
        <f t="shared" si="572"/>
        <v>5.3833333333333329E-3</v>
      </c>
      <c r="EI445" s="237">
        <v>393</v>
      </c>
      <c r="EJ445" s="242">
        <f t="shared" si="583"/>
        <v>0</v>
      </c>
      <c r="EK445" s="242">
        <f t="shared" si="584"/>
        <v>0</v>
      </c>
      <c r="EL445" s="242">
        <f t="shared" si="525"/>
        <v>0</v>
      </c>
      <c r="EM445" s="242">
        <f t="shared" si="535"/>
        <v>0</v>
      </c>
      <c r="EN445" s="243">
        <f t="shared" si="573"/>
        <v>0</v>
      </c>
      <c r="EO445" s="248"/>
      <c r="EP445" s="241">
        <f t="shared" si="495"/>
        <v>3.4599999999999999E-2</v>
      </c>
      <c r="EQ445" s="241">
        <f t="shared" si="574"/>
        <v>2.8833333333333332E-3</v>
      </c>
      <c r="ER445" s="237">
        <v>393</v>
      </c>
      <c r="ES445" s="242">
        <f t="shared" si="585"/>
        <v>0</v>
      </c>
      <c r="ET445" s="242">
        <f t="shared" si="586"/>
        <v>0</v>
      </c>
      <c r="EU445" s="242">
        <f t="shared" si="526"/>
        <v>0</v>
      </c>
      <c r="EV445" s="242">
        <f t="shared" si="536"/>
        <v>0</v>
      </c>
      <c r="EW445" s="243">
        <f t="shared" si="575"/>
        <v>0</v>
      </c>
    </row>
    <row r="446" spans="1:153" ht="14.25" customHeight="1" thickBot="1" x14ac:dyDescent="0.25">
      <c r="A446" s="3">
        <f t="shared" si="537"/>
        <v>11960</v>
      </c>
      <c r="B446" s="237">
        <v>394</v>
      </c>
      <c r="C446" s="238">
        <f t="shared" si="538"/>
        <v>-3.2726233873194882E-10</v>
      </c>
      <c r="D446" s="238">
        <f t="shared" si="499"/>
        <v>0</v>
      </c>
      <c r="E446" s="238">
        <f t="shared" si="500"/>
        <v>7.5452150318754681E-13</v>
      </c>
      <c r="F446" s="238">
        <f t="shared" si="501"/>
        <v>-7.5452150318754681E-13</v>
      </c>
      <c r="G446" s="239">
        <f t="shared" si="539"/>
        <v>603887.43406298594</v>
      </c>
      <c r="I446" s="240">
        <f>VLOOKUP(K446,[2]תחזיות!$B$4:$H$1000,5)</f>
        <v>1.3000259000000233E-2</v>
      </c>
      <c r="J446" s="134">
        <f t="shared" si="502"/>
        <v>1.083354916666686E-3</v>
      </c>
      <c r="K446" s="237">
        <v>394</v>
      </c>
      <c r="L446" s="242">
        <f t="shared" si="540"/>
        <v>1.8099259324189268E-11</v>
      </c>
      <c r="M446" s="242">
        <f t="shared" si="527"/>
        <v>-7.1774376424598489E-14</v>
      </c>
      <c r="N446" s="242">
        <f t="shared" si="503"/>
        <v>-9.9844986950540162E-14</v>
      </c>
      <c r="O446" s="242">
        <f t="shared" si="504"/>
        <v>2.8070610525941673E-14</v>
      </c>
      <c r="P446" s="243">
        <f t="shared" si="541"/>
        <v>46694.445430845924</v>
      </c>
      <c r="Q446" s="244"/>
      <c r="R446" s="240">
        <f>VLOOKUP(T446,[2]תחזיות!$B$4:$H$1000,7)</f>
        <v>2.2100440300000395E-2</v>
      </c>
      <c r="S446" s="134">
        <f t="shared" si="505"/>
        <v>1.8417033583333663E-3</v>
      </c>
      <c r="T446" s="237">
        <v>394</v>
      </c>
      <c r="U446" s="242">
        <f t="shared" si="542"/>
        <v>0</v>
      </c>
      <c r="V446" s="242">
        <f t="shared" si="528"/>
        <v>0</v>
      </c>
      <c r="W446" s="242">
        <f t="shared" si="506"/>
        <v>0</v>
      </c>
      <c r="X446" s="242">
        <f t="shared" si="529"/>
        <v>0</v>
      </c>
      <c r="Y446" s="243">
        <f t="shared" si="543"/>
        <v>49536.076503111522</v>
      </c>
      <c r="Z446" s="245"/>
      <c r="AA446" s="240">
        <f>VLOOKUP(AC446,[2]תחזיות!$B$4:$H$1000,6)</f>
        <v>1.1818417272727482E-2</v>
      </c>
      <c r="AB446" s="134">
        <f t="shared" si="507"/>
        <v>9.8486810606062346E-4</v>
      </c>
      <c r="AC446" s="237">
        <v>394</v>
      </c>
      <c r="AD446" s="242">
        <f t="shared" si="544"/>
        <v>0</v>
      </c>
      <c r="AE446" s="242">
        <f t="shared" si="530"/>
        <v>0</v>
      </c>
      <c r="AF446" s="242">
        <f t="shared" si="508"/>
        <v>0</v>
      </c>
      <c r="AG446" s="242">
        <f t="shared" si="531"/>
        <v>0</v>
      </c>
      <c r="AH446" s="243">
        <f t="shared" si="545"/>
        <v>46342.141217469514</v>
      </c>
      <c r="AI446" s="245"/>
      <c r="AJ446" s="241">
        <f t="shared" si="491"/>
        <v>5.2720000000000003E-2</v>
      </c>
      <c r="AK446" s="241">
        <f t="shared" si="546"/>
        <v>4.3933333333333333E-3</v>
      </c>
      <c r="AL446" s="240">
        <f>VLOOKUP(AN446,[2]תחזיות!$B$4:$H$1000,5)</f>
        <v>1.3000259000000233E-2</v>
      </c>
      <c r="AM446" s="134">
        <f t="shared" si="532"/>
        <v>1.083354916666686E-3</v>
      </c>
      <c r="AN446" s="237">
        <v>394</v>
      </c>
      <c r="AO446" s="242">
        <f t="shared" si="547"/>
        <v>0</v>
      </c>
      <c r="AP446" s="242">
        <f t="shared" si="576"/>
        <v>0</v>
      </c>
      <c r="AQ446" s="242">
        <f t="shared" si="509"/>
        <v>0</v>
      </c>
      <c r="AR446" s="242">
        <f t="shared" si="548"/>
        <v>0</v>
      </c>
      <c r="AS446" s="243">
        <f t="shared" si="549"/>
        <v>0</v>
      </c>
      <c r="AT446" s="244"/>
      <c r="AU446" s="241">
        <f t="shared" si="492"/>
        <v>5.7620000000000005E-2</v>
      </c>
      <c r="AV446" s="241">
        <f t="shared" si="550"/>
        <v>4.8016666666666668E-3</v>
      </c>
      <c r="AW446" s="240">
        <f>VLOOKUP(AY446,[2]תחזיות!$B$4:$H$1000,7)</f>
        <v>2.2100440300000395E-2</v>
      </c>
      <c r="AX446" s="134">
        <f t="shared" si="510"/>
        <v>1.8417033583333663E-3</v>
      </c>
      <c r="AY446" s="237">
        <v>394</v>
      </c>
      <c r="AZ446" s="242">
        <f t="shared" si="551"/>
        <v>0</v>
      </c>
      <c r="BA446" s="242">
        <f t="shared" si="577"/>
        <v>0</v>
      </c>
      <c r="BB446" s="242">
        <f t="shared" si="511"/>
        <v>0</v>
      </c>
      <c r="BC446" s="242">
        <f t="shared" si="552"/>
        <v>0</v>
      </c>
      <c r="BD446" s="243">
        <f t="shared" si="553"/>
        <v>0</v>
      </c>
      <c r="BE446" s="245"/>
      <c r="BF446" s="245"/>
      <c r="BG446" s="245"/>
      <c r="BH446" s="240">
        <f>VLOOKUP(BJ446,[2]תחזיות!$B$4:$H$1000,6)</f>
        <v>1.1818417272727482E-2</v>
      </c>
      <c r="BI446" s="134">
        <f t="shared" si="512"/>
        <v>9.8486810606062346E-4</v>
      </c>
      <c r="BJ446" s="237">
        <v>394</v>
      </c>
      <c r="BK446" s="242">
        <f t="shared" si="554"/>
        <v>0</v>
      </c>
      <c r="BL446" s="242">
        <f t="shared" si="578"/>
        <v>0</v>
      </c>
      <c r="BM446" s="242">
        <f t="shared" si="513"/>
        <v>0</v>
      </c>
      <c r="BN446" s="242">
        <f t="shared" si="533"/>
        <v>0</v>
      </c>
      <c r="BO446" s="243">
        <f t="shared" si="555"/>
        <v>0</v>
      </c>
      <c r="BP446" s="245"/>
      <c r="BQ446" s="246">
        <f>VLOOKUP(BT446,[2]תחזיות!$B$4:$E$1000,2)</f>
        <v>4.6103580000000179E-2</v>
      </c>
      <c r="BR446" s="134">
        <f t="shared" si="514"/>
        <v>3.4252983333333486E-3</v>
      </c>
      <c r="BS446" s="3">
        <f t="shared" si="556"/>
        <v>11960</v>
      </c>
      <c r="BT446" s="237">
        <v>394</v>
      </c>
      <c r="BU446" s="238">
        <f t="shared" si="557"/>
        <v>0</v>
      </c>
      <c r="BV446" s="238">
        <f t="shared" si="461"/>
        <v>0</v>
      </c>
      <c r="BW446" s="238">
        <f t="shared" si="515"/>
        <v>0</v>
      </c>
      <c r="BX446" s="238">
        <f t="shared" si="516"/>
        <v>0</v>
      </c>
      <c r="BY446" s="239">
        <f t="shared" si="558"/>
        <v>270766.58881793288</v>
      </c>
      <c r="CA446" s="246">
        <f>VLOOKUP(CD446,[2]תחזיות!$B$4:$E$1000,4)</f>
        <v>6.0856725600000237E-2</v>
      </c>
      <c r="CB446" s="134">
        <f t="shared" si="517"/>
        <v>4.654727133333353E-3</v>
      </c>
      <c r="CC446" s="3">
        <f t="shared" si="559"/>
        <v>11960</v>
      </c>
      <c r="CD446" s="237">
        <v>394</v>
      </c>
      <c r="CE446" s="238">
        <f t="shared" si="560"/>
        <v>0</v>
      </c>
      <c r="CF446" s="238">
        <f t="shared" si="561"/>
        <v>0</v>
      </c>
      <c r="CG446" s="238">
        <f t="shared" si="518"/>
        <v>0</v>
      </c>
      <c r="CH446" s="238">
        <f t="shared" si="519"/>
        <v>0</v>
      </c>
      <c r="CI446" s="239">
        <f t="shared" si="562"/>
        <v>290809.78716721246</v>
      </c>
      <c r="CJ446" s="1"/>
      <c r="CK446" s="246">
        <f>VLOOKUP(CN446,[2]תחזיות!$B$4:$E$1000,3)</f>
        <v>4.0090069565217552E-2</v>
      </c>
      <c r="CL446" s="134">
        <f t="shared" si="520"/>
        <v>2.9241724637681294E-3</v>
      </c>
      <c r="CM446" s="3">
        <f t="shared" si="563"/>
        <v>11960</v>
      </c>
      <c r="CN446" s="237">
        <v>394</v>
      </c>
      <c r="CO446" s="238">
        <f t="shared" si="564"/>
        <v>0</v>
      </c>
      <c r="CP446" s="238">
        <f t="shared" si="579"/>
        <v>0</v>
      </c>
      <c r="CQ446" s="238">
        <f t="shared" si="521"/>
        <v>0</v>
      </c>
      <c r="CR446" s="238">
        <f t="shared" si="522"/>
        <v>0</v>
      </c>
      <c r="CS446" s="239">
        <f t="shared" si="565"/>
        <v>263979.45736549201</v>
      </c>
      <c r="CT446" s="1"/>
      <c r="CU446" s="237">
        <v>394</v>
      </c>
      <c r="CV446" s="238">
        <f t="shared" si="496"/>
        <v>-3.0916307940775953E-10</v>
      </c>
      <c r="CW446" s="238">
        <f t="shared" si="496"/>
        <v>-7.1774376424598489E-14</v>
      </c>
      <c r="CX446" s="238">
        <f t="shared" si="496"/>
        <v>6.5467651623700662E-13</v>
      </c>
      <c r="CY446" s="238">
        <f t="shared" si="496"/>
        <v>-7.2645089266160511E-13</v>
      </c>
      <c r="CZ446" s="238">
        <f t="shared" si="496"/>
        <v>921348.46831176477</v>
      </c>
      <c r="DB446" s="237">
        <v>394</v>
      </c>
      <c r="DC446" s="238">
        <f t="shared" si="497"/>
        <v>-3.2726233873194882E-10</v>
      </c>
      <c r="DD446" s="238">
        <f t="shared" si="497"/>
        <v>0</v>
      </c>
      <c r="DE446" s="238">
        <f t="shared" si="497"/>
        <v>7.5452150318754681E-13</v>
      </c>
      <c r="DF446" s="238">
        <f t="shared" si="497"/>
        <v>-7.5452150318754681E-13</v>
      </c>
      <c r="DG446" s="238">
        <f t="shared" si="497"/>
        <v>944233.29773330991</v>
      </c>
      <c r="DH446" s="247"/>
      <c r="DI446" s="237">
        <v>394</v>
      </c>
      <c r="DJ446" s="238">
        <f t="shared" si="498"/>
        <v>-3.2726233873194882E-10</v>
      </c>
      <c r="DK446" s="238">
        <f t="shared" si="498"/>
        <v>0</v>
      </c>
      <c r="DL446" s="238">
        <f t="shared" si="498"/>
        <v>7.5452150318754681E-13</v>
      </c>
      <c r="DM446" s="238">
        <f t="shared" si="498"/>
        <v>-7.5452150318754681E-13</v>
      </c>
      <c r="DN446" s="238">
        <f t="shared" si="498"/>
        <v>914209.03264594742</v>
      </c>
      <c r="DP446" s="3">
        <f t="shared" si="566"/>
        <v>11960</v>
      </c>
      <c r="DQ446" s="237">
        <v>394</v>
      </c>
      <c r="DR446" s="238">
        <f t="shared" si="567"/>
        <v>0</v>
      </c>
      <c r="DS446" s="238">
        <f t="shared" si="568"/>
        <v>0</v>
      </c>
      <c r="DT446" s="238">
        <f t="shared" si="523"/>
        <v>0</v>
      </c>
      <c r="DU446" s="238">
        <f t="shared" si="569"/>
        <v>0</v>
      </c>
      <c r="DV446" s="239">
        <f t="shared" si="580"/>
        <v>0</v>
      </c>
      <c r="DX446" s="241">
        <f t="shared" si="493"/>
        <v>6.0299999999999999E-2</v>
      </c>
      <c r="DY446" s="241">
        <f t="shared" si="570"/>
        <v>5.025E-3</v>
      </c>
      <c r="DZ446" s="237">
        <v>394</v>
      </c>
      <c r="EA446" s="242">
        <f t="shared" si="581"/>
        <v>0</v>
      </c>
      <c r="EB446" s="242">
        <f t="shared" si="582"/>
        <v>0</v>
      </c>
      <c r="EC446" s="242">
        <f t="shared" si="524"/>
        <v>0</v>
      </c>
      <c r="ED446" s="242">
        <f t="shared" si="534"/>
        <v>0</v>
      </c>
      <c r="EE446" s="243">
        <f t="shared" si="571"/>
        <v>0</v>
      </c>
      <c r="EF446" s="248"/>
      <c r="EG446" s="241">
        <f t="shared" si="494"/>
        <v>6.4599999999999991E-2</v>
      </c>
      <c r="EH446" s="241">
        <f t="shared" si="572"/>
        <v>5.3833333333333329E-3</v>
      </c>
      <c r="EI446" s="237">
        <v>394</v>
      </c>
      <c r="EJ446" s="242">
        <f t="shared" si="583"/>
        <v>0</v>
      </c>
      <c r="EK446" s="242">
        <f t="shared" si="584"/>
        <v>0</v>
      </c>
      <c r="EL446" s="242">
        <f t="shared" si="525"/>
        <v>0</v>
      </c>
      <c r="EM446" s="242">
        <f t="shared" si="535"/>
        <v>0</v>
      </c>
      <c r="EN446" s="243">
        <f t="shared" si="573"/>
        <v>0</v>
      </c>
      <c r="EO446" s="248"/>
      <c r="EP446" s="241">
        <f t="shared" si="495"/>
        <v>3.4599999999999999E-2</v>
      </c>
      <c r="EQ446" s="241">
        <f t="shared" si="574"/>
        <v>2.8833333333333332E-3</v>
      </c>
      <c r="ER446" s="237">
        <v>394</v>
      </c>
      <c r="ES446" s="242">
        <f t="shared" si="585"/>
        <v>0</v>
      </c>
      <c r="ET446" s="242">
        <f t="shared" si="586"/>
        <v>0</v>
      </c>
      <c r="EU446" s="242">
        <f t="shared" si="526"/>
        <v>0</v>
      </c>
      <c r="EV446" s="242">
        <f t="shared" si="536"/>
        <v>0</v>
      </c>
      <c r="EW446" s="243">
        <f t="shared" si="575"/>
        <v>0</v>
      </c>
    </row>
    <row r="447" spans="1:153" ht="14.25" customHeight="1" thickBot="1" x14ac:dyDescent="0.25">
      <c r="A447" s="3">
        <f t="shared" si="537"/>
        <v>11990</v>
      </c>
      <c r="B447" s="237">
        <v>395</v>
      </c>
      <c r="C447" s="238">
        <f t="shared" si="538"/>
        <v>-3.2801686023513637E-10</v>
      </c>
      <c r="D447" s="238">
        <f t="shared" si="499"/>
        <v>0</v>
      </c>
      <c r="E447" s="238">
        <f t="shared" si="500"/>
        <v>7.5626109443100701E-13</v>
      </c>
      <c r="F447" s="238">
        <f t="shared" si="501"/>
        <v>-7.5626109443100701E-13</v>
      </c>
      <c r="G447" s="239">
        <f t="shared" si="539"/>
        <v>603887.43406298594</v>
      </c>
      <c r="I447" s="240">
        <f>VLOOKUP(K447,[2]תחזיות!$B$4:$H$1000,5)</f>
        <v>1.3000277500000233E-2</v>
      </c>
      <c r="J447" s="134">
        <f t="shared" si="502"/>
        <v>1.0833564583333528E-3</v>
      </c>
      <c r="K447" s="237">
        <v>395</v>
      </c>
      <c r="L447" s="242">
        <f t="shared" si="540"/>
        <v>1.8218820428331166E-11</v>
      </c>
      <c r="M447" s="242">
        <f t="shared" si="527"/>
        <v>-7.1852133658840944E-14</v>
      </c>
      <c r="N447" s="242">
        <f t="shared" si="503"/>
        <v>-1.0010817460092862E-13</v>
      </c>
      <c r="O447" s="242">
        <f t="shared" si="504"/>
        <v>2.825604094208767E-14</v>
      </c>
      <c r="P447" s="243">
        <f t="shared" si="541"/>
        <v>46694.445430845924</v>
      </c>
      <c r="Q447" s="244"/>
      <c r="R447" s="240">
        <f>VLOOKUP(T447,[2]תחזיות!$B$4:$H$1000,7)</f>
        <v>2.2100471750000395E-2</v>
      </c>
      <c r="S447" s="134">
        <f t="shared" si="505"/>
        <v>1.8417059791666997E-3</v>
      </c>
      <c r="T447" s="237">
        <v>395</v>
      </c>
      <c r="U447" s="242">
        <f t="shared" si="542"/>
        <v>0</v>
      </c>
      <c r="V447" s="242">
        <f t="shared" si="528"/>
        <v>0</v>
      </c>
      <c r="W447" s="242">
        <f t="shared" si="506"/>
        <v>0</v>
      </c>
      <c r="X447" s="242">
        <f t="shared" si="529"/>
        <v>0</v>
      </c>
      <c r="Y447" s="243">
        <f t="shared" si="543"/>
        <v>49536.076503111522</v>
      </c>
      <c r="Z447" s="245"/>
      <c r="AA447" s="240">
        <f>VLOOKUP(AC447,[2]תחזיות!$B$4:$H$1000,6)</f>
        <v>1.1818434090909302E-2</v>
      </c>
      <c r="AB447" s="134">
        <f t="shared" si="507"/>
        <v>9.8486950757577523E-4</v>
      </c>
      <c r="AC447" s="237">
        <v>395</v>
      </c>
      <c r="AD447" s="242">
        <f t="shared" si="544"/>
        <v>0</v>
      </c>
      <c r="AE447" s="242">
        <f t="shared" si="530"/>
        <v>0</v>
      </c>
      <c r="AF447" s="242">
        <f t="shared" si="508"/>
        <v>0</v>
      </c>
      <c r="AG447" s="242">
        <f t="shared" si="531"/>
        <v>0</v>
      </c>
      <c r="AH447" s="243">
        <f t="shared" si="545"/>
        <v>46342.141217469514</v>
      </c>
      <c r="AI447" s="245"/>
      <c r="AJ447" s="241">
        <f t="shared" si="491"/>
        <v>5.2720000000000003E-2</v>
      </c>
      <c r="AK447" s="241">
        <f t="shared" si="546"/>
        <v>4.3933333333333333E-3</v>
      </c>
      <c r="AL447" s="240">
        <f>VLOOKUP(AN447,[2]תחזיות!$B$4:$H$1000,5)</f>
        <v>1.3000277500000233E-2</v>
      </c>
      <c r="AM447" s="134">
        <f t="shared" si="532"/>
        <v>1.0833564583333528E-3</v>
      </c>
      <c r="AN447" s="237">
        <v>395</v>
      </c>
      <c r="AO447" s="242">
        <f t="shared" si="547"/>
        <v>0</v>
      </c>
      <c r="AP447" s="242">
        <f t="shared" si="576"/>
        <v>0</v>
      </c>
      <c r="AQ447" s="242">
        <f t="shared" si="509"/>
        <v>0</v>
      </c>
      <c r="AR447" s="242">
        <f t="shared" si="548"/>
        <v>0</v>
      </c>
      <c r="AS447" s="243">
        <f t="shared" si="549"/>
        <v>0</v>
      </c>
      <c r="AT447" s="244"/>
      <c r="AU447" s="241">
        <f t="shared" si="492"/>
        <v>5.7620000000000005E-2</v>
      </c>
      <c r="AV447" s="241">
        <f t="shared" si="550"/>
        <v>4.8016666666666668E-3</v>
      </c>
      <c r="AW447" s="240">
        <f>VLOOKUP(AY447,[2]תחזיות!$B$4:$H$1000,7)</f>
        <v>2.2100471750000395E-2</v>
      </c>
      <c r="AX447" s="134">
        <f t="shared" si="510"/>
        <v>1.8417059791666997E-3</v>
      </c>
      <c r="AY447" s="237">
        <v>395</v>
      </c>
      <c r="AZ447" s="242">
        <f t="shared" si="551"/>
        <v>0</v>
      </c>
      <c r="BA447" s="242">
        <f t="shared" si="577"/>
        <v>0</v>
      </c>
      <c r="BB447" s="242">
        <f t="shared" si="511"/>
        <v>0</v>
      </c>
      <c r="BC447" s="242">
        <f t="shared" si="552"/>
        <v>0</v>
      </c>
      <c r="BD447" s="243">
        <f t="shared" si="553"/>
        <v>0</v>
      </c>
      <c r="BE447" s="245"/>
      <c r="BF447" s="245"/>
      <c r="BG447" s="245"/>
      <c r="BH447" s="240">
        <f>VLOOKUP(BJ447,[2]תחזיות!$B$4:$H$1000,6)</f>
        <v>1.1818434090909302E-2</v>
      </c>
      <c r="BI447" s="134">
        <f t="shared" si="512"/>
        <v>9.8486950757577523E-4</v>
      </c>
      <c r="BJ447" s="237">
        <v>395</v>
      </c>
      <c r="BK447" s="242">
        <f t="shared" si="554"/>
        <v>0</v>
      </c>
      <c r="BL447" s="242">
        <f t="shared" si="578"/>
        <v>0</v>
      </c>
      <c r="BM447" s="242">
        <f t="shared" si="513"/>
        <v>0</v>
      </c>
      <c r="BN447" s="242">
        <f t="shared" si="533"/>
        <v>0</v>
      </c>
      <c r="BO447" s="243">
        <f t="shared" si="555"/>
        <v>0</v>
      </c>
      <c r="BP447" s="245"/>
      <c r="BQ447" s="246">
        <f>VLOOKUP(BT447,[2]תחזיות!$B$4:$E$1000,2)</f>
        <v>4.6131880000000181E-2</v>
      </c>
      <c r="BR447" s="134">
        <f t="shared" si="514"/>
        <v>3.4276566666666818E-3</v>
      </c>
      <c r="BS447" s="3">
        <f t="shared" si="556"/>
        <v>11990</v>
      </c>
      <c r="BT447" s="237">
        <v>395</v>
      </c>
      <c r="BU447" s="238">
        <f t="shared" si="557"/>
        <v>0</v>
      </c>
      <c r="BV447" s="238">
        <f t="shared" si="461"/>
        <v>0</v>
      </c>
      <c r="BW447" s="238">
        <f t="shared" si="515"/>
        <v>0</v>
      </c>
      <c r="BX447" s="238">
        <f t="shared" si="516"/>
        <v>0</v>
      </c>
      <c r="BY447" s="239">
        <f t="shared" si="558"/>
        <v>270766.58881793288</v>
      </c>
      <c r="CA447" s="246">
        <f>VLOOKUP(CD447,[2]תחזיות!$B$4:$E$1000,4)</f>
        <v>6.089408160000024E-2</v>
      </c>
      <c r="CB447" s="134">
        <f t="shared" si="517"/>
        <v>4.6578401333333538E-3</v>
      </c>
      <c r="CC447" s="3">
        <f t="shared" si="559"/>
        <v>11990</v>
      </c>
      <c r="CD447" s="237">
        <v>395</v>
      </c>
      <c r="CE447" s="238">
        <f t="shared" si="560"/>
        <v>0</v>
      </c>
      <c r="CF447" s="238">
        <f t="shared" si="561"/>
        <v>0</v>
      </c>
      <c r="CG447" s="238">
        <f t="shared" si="518"/>
        <v>0</v>
      </c>
      <c r="CH447" s="238">
        <f t="shared" si="519"/>
        <v>0</v>
      </c>
      <c r="CI447" s="239">
        <f t="shared" si="562"/>
        <v>290809.78716721246</v>
      </c>
      <c r="CJ447" s="1"/>
      <c r="CK447" s="246">
        <f>VLOOKUP(CN447,[2]תחזיות!$B$4:$E$1000,3)</f>
        <v>4.0114678260869722E-2</v>
      </c>
      <c r="CL447" s="134">
        <f t="shared" si="520"/>
        <v>2.9262231884058104E-3</v>
      </c>
      <c r="CM447" s="3">
        <f t="shared" si="563"/>
        <v>11990</v>
      </c>
      <c r="CN447" s="237">
        <v>395</v>
      </c>
      <c r="CO447" s="238">
        <f t="shared" si="564"/>
        <v>0</v>
      </c>
      <c r="CP447" s="238">
        <f t="shared" si="579"/>
        <v>0</v>
      </c>
      <c r="CQ447" s="238">
        <f t="shared" si="521"/>
        <v>0</v>
      </c>
      <c r="CR447" s="238">
        <f t="shared" si="522"/>
        <v>0</v>
      </c>
      <c r="CS447" s="239">
        <f t="shared" si="565"/>
        <v>263979.45736549201</v>
      </c>
      <c r="CT447" s="1"/>
      <c r="CU447" s="237">
        <v>395</v>
      </c>
      <c r="CV447" s="238">
        <f t="shared" si="496"/>
        <v>-3.0979803980680521E-10</v>
      </c>
      <c r="CW447" s="238">
        <f t="shared" si="496"/>
        <v>-7.1852133658840944E-14</v>
      </c>
      <c r="CX447" s="238">
        <f t="shared" si="496"/>
        <v>6.5615291983007842E-13</v>
      </c>
      <c r="CY447" s="238">
        <f t="shared" si="496"/>
        <v>-7.280050534889193E-13</v>
      </c>
      <c r="CZ447" s="238">
        <f t="shared" si="496"/>
        <v>921348.46831176477</v>
      </c>
      <c r="DB447" s="237">
        <v>395</v>
      </c>
      <c r="DC447" s="238">
        <f t="shared" si="497"/>
        <v>-3.2801686023513637E-10</v>
      </c>
      <c r="DD447" s="238">
        <f t="shared" si="497"/>
        <v>0</v>
      </c>
      <c r="DE447" s="238">
        <f t="shared" si="497"/>
        <v>7.5626109443100701E-13</v>
      </c>
      <c r="DF447" s="238">
        <f t="shared" si="497"/>
        <v>-7.5626109443100701E-13</v>
      </c>
      <c r="DG447" s="238">
        <f t="shared" si="497"/>
        <v>944233.29773330991</v>
      </c>
      <c r="DH447" s="247"/>
      <c r="DI447" s="237">
        <v>395</v>
      </c>
      <c r="DJ447" s="238">
        <f t="shared" si="498"/>
        <v>-3.2801686023513637E-10</v>
      </c>
      <c r="DK447" s="238">
        <f t="shared" si="498"/>
        <v>0</v>
      </c>
      <c r="DL447" s="238">
        <f t="shared" si="498"/>
        <v>7.5626109443100701E-13</v>
      </c>
      <c r="DM447" s="238">
        <f t="shared" si="498"/>
        <v>-7.5626109443100701E-13</v>
      </c>
      <c r="DN447" s="238">
        <f t="shared" si="498"/>
        <v>914209.03264594742</v>
      </c>
      <c r="DP447" s="3">
        <f t="shared" si="566"/>
        <v>11990</v>
      </c>
      <c r="DQ447" s="237">
        <v>395</v>
      </c>
      <c r="DR447" s="238">
        <f t="shared" si="567"/>
        <v>0</v>
      </c>
      <c r="DS447" s="238">
        <f t="shared" si="568"/>
        <v>0</v>
      </c>
      <c r="DT447" s="238">
        <f t="shared" si="523"/>
        <v>0</v>
      </c>
      <c r="DU447" s="238">
        <f t="shared" si="569"/>
        <v>0</v>
      </c>
      <c r="DV447" s="239">
        <f t="shared" si="580"/>
        <v>0</v>
      </c>
      <c r="DX447" s="241">
        <f t="shared" si="493"/>
        <v>6.0299999999999999E-2</v>
      </c>
      <c r="DY447" s="241">
        <f t="shared" si="570"/>
        <v>5.025E-3</v>
      </c>
      <c r="DZ447" s="237">
        <v>395</v>
      </c>
      <c r="EA447" s="242">
        <f t="shared" si="581"/>
        <v>0</v>
      </c>
      <c r="EB447" s="242">
        <f t="shared" si="582"/>
        <v>0</v>
      </c>
      <c r="EC447" s="242">
        <f t="shared" si="524"/>
        <v>0</v>
      </c>
      <c r="ED447" s="242">
        <f t="shared" si="534"/>
        <v>0</v>
      </c>
      <c r="EE447" s="243">
        <f t="shared" si="571"/>
        <v>0</v>
      </c>
      <c r="EF447" s="248"/>
      <c r="EG447" s="241">
        <f t="shared" si="494"/>
        <v>6.4599999999999991E-2</v>
      </c>
      <c r="EH447" s="241">
        <f t="shared" si="572"/>
        <v>5.3833333333333329E-3</v>
      </c>
      <c r="EI447" s="237">
        <v>395</v>
      </c>
      <c r="EJ447" s="242">
        <f t="shared" si="583"/>
        <v>0</v>
      </c>
      <c r="EK447" s="242">
        <f t="shared" si="584"/>
        <v>0</v>
      </c>
      <c r="EL447" s="242">
        <f t="shared" si="525"/>
        <v>0</v>
      </c>
      <c r="EM447" s="242">
        <f t="shared" si="535"/>
        <v>0</v>
      </c>
      <c r="EN447" s="243">
        <f t="shared" si="573"/>
        <v>0</v>
      </c>
      <c r="EO447" s="248"/>
      <c r="EP447" s="241">
        <f t="shared" si="495"/>
        <v>3.4599999999999999E-2</v>
      </c>
      <c r="EQ447" s="241">
        <f t="shared" si="574"/>
        <v>2.8833333333333332E-3</v>
      </c>
      <c r="ER447" s="237">
        <v>395</v>
      </c>
      <c r="ES447" s="242">
        <f t="shared" si="585"/>
        <v>0</v>
      </c>
      <c r="ET447" s="242">
        <f t="shared" si="586"/>
        <v>0</v>
      </c>
      <c r="EU447" s="242">
        <f t="shared" si="526"/>
        <v>0</v>
      </c>
      <c r="EV447" s="242">
        <f t="shared" si="536"/>
        <v>0</v>
      </c>
      <c r="EW447" s="243">
        <f t="shared" si="575"/>
        <v>0</v>
      </c>
    </row>
    <row r="448" spans="1:153" ht="14.25" customHeight="1" thickBot="1" x14ac:dyDescent="0.25">
      <c r="A448" s="3">
        <f t="shared" si="537"/>
        <v>12021</v>
      </c>
      <c r="B448" s="237">
        <v>396</v>
      </c>
      <c r="C448" s="238">
        <f t="shared" si="538"/>
        <v>-3.287731213295674E-10</v>
      </c>
      <c r="D448" s="238">
        <f t="shared" si="499"/>
        <v>0</v>
      </c>
      <c r="E448" s="238">
        <f t="shared" si="500"/>
        <v>7.5800469639872298E-13</v>
      </c>
      <c r="F448" s="238">
        <f t="shared" si="501"/>
        <v>-7.5800469639872298E-13</v>
      </c>
      <c r="G448" s="239">
        <f t="shared" si="539"/>
        <v>603887.43406298594</v>
      </c>
      <c r="I448" s="240">
        <f>VLOOKUP(K448,[2]תחזיות!$B$4:$H$1000,5)</f>
        <v>1.3000296000000234E-2</v>
      </c>
      <c r="J448" s="134">
        <f t="shared" si="502"/>
        <v>1.0833580000000195E-3</v>
      </c>
      <c r="K448" s="237">
        <v>396</v>
      </c>
      <c r="L448" s="242">
        <f t="shared" si="540"/>
        <v>1.8338774560785508E-11</v>
      </c>
      <c r="M448" s="242">
        <f t="shared" si="527"/>
        <v>-7.1929975242657301E-14</v>
      </c>
      <c r="N448" s="242">
        <f t="shared" si="503"/>
        <v>-1.0037205615869037E-13</v>
      </c>
      <c r="O448" s="242">
        <f t="shared" si="504"/>
        <v>2.8442080916033065E-14</v>
      </c>
      <c r="P448" s="243">
        <f t="shared" si="541"/>
        <v>46694.445430845924</v>
      </c>
      <c r="Q448" s="244"/>
      <c r="R448" s="240">
        <f>VLOOKUP(T448,[2]תחזיות!$B$4:$H$1000,7)</f>
        <v>2.2100503200000399E-2</v>
      </c>
      <c r="S448" s="134">
        <f t="shared" si="505"/>
        <v>1.8417086000000332E-3</v>
      </c>
      <c r="T448" s="237">
        <v>396</v>
      </c>
      <c r="U448" s="242">
        <f t="shared" si="542"/>
        <v>0</v>
      </c>
      <c r="V448" s="242">
        <f t="shared" si="528"/>
        <v>0</v>
      </c>
      <c r="W448" s="242">
        <f t="shared" si="506"/>
        <v>0</v>
      </c>
      <c r="X448" s="242">
        <f t="shared" si="529"/>
        <v>0</v>
      </c>
      <c r="Y448" s="243">
        <f t="shared" si="543"/>
        <v>49536.076503111522</v>
      </c>
      <c r="Z448" s="245"/>
      <c r="AA448" s="240">
        <f>VLOOKUP(AC448,[2]תחזיות!$B$4:$H$1000,6)</f>
        <v>1.1818450909091121E-2</v>
      </c>
      <c r="AB448" s="134">
        <f t="shared" si="507"/>
        <v>9.8487090909092677E-4</v>
      </c>
      <c r="AC448" s="237">
        <v>396</v>
      </c>
      <c r="AD448" s="242">
        <f t="shared" si="544"/>
        <v>0</v>
      </c>
      <c r="AE448" s="242">
        <f t="shared" si="530"/>
        <v>0</v>
      </c>
      <c r="AF448" s="242">
        <f t="shared" si="508"/>
        <v>0</v>
      </c>
      <c r="AG448" s="242">
        <f t="shared" si="531"/>
        <v>0</v>
      </c>
      <c r="AH448" s="243">
        <f t="shared" si="545"/>
        <v>46342.141217469514</v>
      </c>
      <c r="AI448" s="245"/>
      <c r="AJ448" s="241">
        <f t="shared" si="491"/>
        <v>5.2720000000000003E-2</v>
      </c>
      <c r="AK448" s="241">
        <f t="shared" si="546"/>
        <v>4.3933333333333333E-3</v>
      </c>
      <c r="AL448" s="240">
        <f>VLOOKUP(AN448,[2]תחזיות!$B$4:$H$1000,5)</f>
        <v>1.3000296000000234E-2</v>
      </c>
      <c r="AM448" s="134">
        <f t="shared" si="532"/>
        <v>1.0833580000000195E-3</v>
      </c>
      <c r="AN448" s="237">
        <v>396</v>
      </c>
      <c r="AO448" s="242">
        <f t="shared" si="547"/>
        <v>0</v>
      </c>
      <c r="AP448" s="242">
        <f t="shared" si="576"/>
        <v>0</v>
      </c>
      <c r="AQ448" s="242">
        <f t="shared" si="509"/>
        <v>0</v>
      </c>
      <c r="AR448" s="242">
        <f t="shared" si="548"/>
        <v>0</v>
      </c>
      <c r="AS448" s="243">
        <f t="shared" si="549"/>
        <v>0</v>
      </c>
      <c r="AT448" s="244"/>
      <c r="AU448" s="241">
        <f t="shared" si="492"/>
        <v>5.7620000000000005E-2</v>
      </c>
      <c r="AV448" s="241">
        <f t="shared" si="550"/>
        <v>4.8016666666666668E-3</v>
      </c>
      <c r="AW448" s="240">
        <f>VLOOKUP(AY448,[2]תחזיות!$B$4:$H$1000,7)</f>
        <v>2.2100503200000399E-2</v>
      </c>
      <c r="AX448" s="134">
        <f t="shared" si="510"/>
        <v>1.8417086000000332E-3</v>
      </c>
      <c r="AY448" s="237">
        <v>396</v>
      </c>
      <c r="AZ448" s="242">
        <f t="shared" si="551"/>
        <v>0</v>
      </c>
      <c r="BA448" s="242">
        <f t="shared" si="577"/>
        <v>0</v>
      </c>
      <c r="BB448" s="242">
        <f t="shared" si="511"/>
        <v>0</v>
      </c>
      <c r="BC448" s="242">
        <f t="shared" si="552"/>
        <v>0</v>
      </c>
      <c r="BD448" s="243">
        <f t="shared" si="553"/>
        <v>0</v>
      </c>
      <c r="BE448" s="245"/>
      <c r="BF448" s="245"/>
      <c r="BG448" s="245"/>
      <c r="BH448" s="240">
        <f>VLOOKUP(BJ448,[2]תחזיות!$B$4:$H$1000,6)</f>
        <v>1.1818450909091121E-2</v>
      </c>
      <c r="BI448" s="134">
        <f t="shared" si="512"/>
        <v>9.8487090909092677E-4</v>
      </c>
      <c r="BJ448" s="237">
        <v>396</v>
      </c>
      <c r="BK448" s="242">
        <f t="shared" si="554"/>
        <v>0</v>
      </c>
      <c r="BL448" s="242">
        <f t="shared" si="578"/>
        <v>0</v>
      </c>
      <c r="BM448" s="242">
        <f t="shared" si="513"/>
        <v>0</v>
      </c>
      <c r="BN448" s="242">
        <f t="shared" si="533"/>
        <v>0</v>
      </c>
      <c r="BO448" s="243">
        <f t="shared" si="555"/>
        <v>0</v>
      </c>
      <c r="BP448" s="245"/>
      <c r="BQ448" s="246">
        <f>VLOOKUP(BT448,[2]תחזיות!$B$4:$E$1000,2)</f>
        <v>4.6160180000000182E-2</v>
      </c>
      <c r="BR448" s="134">
        <f t="shared" si="514"/>
        <v>3.4300150000000154E-3</v>
      </c>
      <c r="BS448" s="3">
        <f t="shared" si="556"/>
        <v>12021</v>
      </c>
      <c r="BT448" s="237">
        <v>396</v>
      </c>
      <c r="BU448" s="238">
        <f t="shared" si="557"/>
        <v>0</v>
      </c>
      <c r="BV448" s="238">
        <f t="shared" si="461"/>
        <v>0</v>
      </c>
      <c r="BW448" s="238">
        <f t="shared" si="515"/>
        <v>0</v>
      </c>
      <c r="BX448" s="238">
        <f t="shared" si="516"/>
        <v>0</v>
      </c>
      <c r="BY448" s="239">
        <f t="shared" si="558"/>
        <v>270766.58881793288</v>
      </c>
      <c r="CA448" s="246">
        <f>VLOOKUP(CD448,[2]תחזיות!$B$4:$E$1000,4)</f>
        <v>6.0931437600000242E-2</v>
      </c>
      <c r="CB448" s="134">
        <f t="shared" si="517"/>
        <v>4.6609531333333537E-3</v>
      </c>
      <c r="CC448" s="3">
        <f t="shared" si="559"/>
        <v>12021</v>
      </c>
      <c r="CD448" s="237">
        <v>396</v>
      </c>
      <c r="CE448" s="238">
        <f t="shared" si="560"/>
        <v>0</v>
      </c>
      <c r="CF448" s="238">
        <f t="shared" si="561"/>
        <v>0</v>
      </c>
      <c r="CG448" s="238">
        <f t="shared" si="518"/>
        <v>0</v>
      </c>
      <c r="CH448" s="238">
        <f t="shared" si="519"/>
        <v>0</v>
      </c>
      <c r="CI448" s="239">
        <f t="shared" si="562"/>
        <v>290809.78716721246</v>
      </c>
      <c r="CJ448" s="1"/>
      <c r="CK448" s="246">
        <f>VLOOKUP(CN448,[2]תחזיות!$B$4:$E$1000,3)</f>
        <v>4.01392869565219E-2</v>
      </c>
      <c r="CL448" s="134">
        <f t="shared" si="520"/>
        <v>2.9282739130434918E-3</v>
      </c>
      <c r="CM448" s="3">
        <f t="shared" si="563"/>
        <v>12021</v>
      </c>
      <c r="CN448" s="237">
        <v>396</v>
      </c>
      <c r="CO448" s="238">
        <f t="shared" si="564"/>
        <v>0</v>
      </c>
      <c r="CP448" s="238">
        <f t="shared" si="579"/>
        <v>0</v>
      </c>
      <c r="CQ448" s="238">
        <f t="shared" si="521"/>
        <v>0</v>
      </c>
      <c r="CR448" s="238">
        <f t="shared" si="522"/>
        <v>0</v>
      </c>
      <c r="CS448" s="239">
        <f t="shared" si="565"/>
        <v>263979.45736549201</v>
      </c>
      <c r="CT448" s="1"/>
      <c r="CU448" s="237">
        <v>396</v>
      </c>
      <c r="CV448" s="238">
        <f t="shared" si="496"/>
        <v>-3.1043434676878186E-10</v>
      </c>
      <c r="CW448" s="238">
        <f t="shared" si="496"/>
        <v>-7.1929975242657301E-14</v>
      </c>
      <c r="CX448" s="238">
        <f t="shared" si="496"/>
        <v>6.5763264024003265E-13</v>
      </c>
      <c r="CY448" s="238">
        <f t="shared" si="496"/>
        <v>-7.2956261548268997E-13</v>
      </c>
      <c r="CZ448" s="238">
        <f t="shared" si="496"/>
        <v>921348.46831176477</v>
      </c>
      <c r="DB448" s="237">
        <v>396</v>
      </c>
      <c r="DC448" s="238">
        <f t="shared" si="497"/>
        <v>-3.287731213295674E-10</v>
      </c>
      <c r="DD448" s="238">
        <f t="shared" si="497"/>
        <v>0</v>
      </c>
      <c r="DE448" s="238">
        <f t="shared" si="497"/>
        <v>7.5800469639872298E-13</v>
      </c>
      <c r="DF448" s="238">
        <f t="shared" si="497"/>
        <v>-7.5800469639872298E-13</v>
      </c>
      <c r="DG448" s="238">
        <f t="shared" si="497"/>
        <v>944233.29773330991</v>
      </c>
      <c r="DH448" s="247"/>
      <c r="DI448" s="237">
        <v>396</v>
      </c>
      <c r="DJ448" s="238">
        <f t="shared" si="498"/>
        <v>-3.287731213295674E-10</v>
      </c>
      <c r="DK448" s="238">
        <f t="shared" si="498"/>
        <v>0</v>
      </c>
      <c r="DL448" s="238">
        <f t="shared" si="498"/>
        <v>7.5800469639872298E-13</v>
      </c>
      <c r="DM448" s="238">
        <f t="shared" si="498"/>
        <v>-7.5800469639872298E-13</v>
      </c>
      <c r="DN448" s="238">
        <f t="shared" si="498"/>
        <v>914209.03264594742</v>
      </c>
      <c r="DP448" s="3">
        <f t="shared" si="566"/>
        <v>12021</v>
      </c>
      <c r="DQ448" s="237">
        <v>396</v>
      </c>
      <c r="DR448" s="238">
        <f t="shared" si="567"/>
        <v>0</v>
      </c>
      <c r="DS448" s="238">
        <f t="shared" si="568"/>
        <v>0</v>
      </c>
      <c r="DT448" s="238">
        <f t="shared" si="523"/>
        <v>0</v>
      </c>
      <c r="DU448" s="238">
        <f t="shared" si="569"/>
        <v>0</v>
      </c>
      <c r="DV448" s="239">
        <f t="shared" si="580"/>
        <v>0</v>
      </c>
      <c r="DX448" s="241">
        <f t="shared" si="493"/>
        <v>6.0299999999999999E-2</v>
      </c>
      <c r="DY448" s="241">
        <f t="shared" si="570"/>
        <v>5.025E-3</v>
      </c>
      <c r="DZ448" s="237">
        <v>396</v>
      </c>
      <c r="EA448" s="242">
        <f t="shared" si="581"/>
        <v>0</v>
      </c>
      <c r="EB448" s="242">
        <f t="shared" si="582"/>
        <v>0</v>
      </c>
      <c r="EC448" s="242">
        <f t="shared" si="524"/>
        <v>0</v>
      </c>
      <c r="ED448" s="242">
        <f t="shared" si="534"/>
        <v>0</v>
      </c>
      <c r="EE448" s="243">
        <f t="shared" si="571"/>
        <v>0</v>
      </c>
      <c r="EF448" s="248"/>
      <c r="EG448" s="241">
        <f t="shared" si="494"/>
        <v>6.4599999999999991E-2</v>
      </c>
      <c r="EH448" s="241">
        <f t="shared" si="572"/>
        <v>5.3833333333333329E-3</v>
      </c>
      <c r="EI448" s="237">
        <v>396</v>
      </c>
      <c r="EJ448" s="242">
        <f t="shared" si="583"/>
        <v>0</v>
      </c>
      <c r="EK448" s="242">
        <f t="shared" si="584"/>
        <v>0</v>
      </c>
      <c r="EL448" s="242">
        <f t="shared" si="525"/>
        <v>0</v>
      </c>
      <c r="EM448" s="242">
        <f t="shared" si="535"/>
        <v>0</v>
      </c>
      <c r="EN448" s="243">
        <f t="shared" si="573"/>
        <v>0</v>
      </c>
      <c r="EO448" s="248"/>
      <c r="EP448" s="241">
        <f t="shared" si="495"/>
        <v>3.4599999999999999E-2</v>
      </c>
      <c r="EQ448" s="241">
        <f t="shared" si="574"/>
        <v>2.8833333333333332E-3</v>
      </c>
      <c r="ER448" s="237">
        <v>396</v>
      </c>
      <c r="ES448" s="242">
        <f t="shared" si="585"/>
        <v>0</v>
      </c>
      <c r="ET448" s="242">
        <f t="shared" si="586"/>
        <v>0</v>
      </c>
      <c r="EU448" s="242">
        <f t="shared" si="526"/>
        <v>0</v>
      </c>
      <c r="EV448" s="242">
        <f t="shared" si="536"/>
        <v>0</v>
      </c>
      <c r="EW448" s="243">
        <f t="shared" si="575"/>
        <v>0</v>
      </c>
    </row>
    <row r="449" spans="1:153" ht="14.25" customHeight="1" thickBot="1" x14ac:dyDescent="0.25">
      <c r="A449" s="3">
        <f t="shared" si="537"/>
        <v>12051</v>
      </c>
      <c r="B449" s="237">
        <v>397</v>
      </c>
      <c r="C449" s="238">
        <f t="shared" si="538"/>
        <v>-3.2953112602596612E-10</v>
      </c>
      <c r="D449" s="238">
        <f t="shared" si="499"/>
        <v>0</v>
      </c>
      <c r="E449" s="238">
        <f t="shared" si="500"/>
        <v>7.5975231833764218E-13</v>
      </c>
      <c r="F449" s="238">
        <f t="shared" si="501"/>
        <v>-7.5975231833764218E-13</v>
      </c>
      <c r="G449" s="239">
        <f t="shared" si="539"/>
        <v>603887.43406298594</v>
      </c>
      <c r="I449" s="240">
        <f>VLOOKUP(K449,[2]תחזיות!$B$4:$H$1000,5)</f>
        <v>1.3000314500000235E-2</v>
      </c>
      <c r="J449" s="134">
        <f t="shared" si="502"/>
        <v>1.0833595416666862E-3</v>
      </c>
      <c r="K449" s="237">
        <v>397</v>
      </c>
      <c r="L449" s="242">
        <f t="shared" si="540"/>
        <v>1.8459122842371856E-11</v>
      </c>
      <c r="M449" s="242">
        <f t="shared" si="527"/>
        <v>-7.2007901267668286E-14</v>
      </c>
      <c r="N449" s="242">
        <f t="shared" si="503"/>
        <v>-1.0063663345375425E-13</v>
      </c>
      <c r="O449" s="242">
        <f t="shared" si="504"/>
        <v>2.8628732186085965E-14</v>
      </c>
      <c r="P449" s="243">
        <f t="shared" si="541"/>
        <v>46694.445430845924</v>
      </c>
      <c r="Q449" s="244"/>
      <c r="R449" s="240">
        <f>VLOOKUP(T449,[2]תחזיות!$B$4:$H$1000,7)</f>
        <v>2.2100534650000399E-2</v>
      </c>
      <c r="S449" s="134">
        <f t="shared" si="505"/>
        <v>1.8417112208333666E-3</v>
      </c>
      <c r="T449" s="237">
        <v>397</v>
      </c>
      <c r="U449" s="242">
        <f t="shared" si="542"/>
        <v>0</v>
      </c>
      <c r="V449" s="242">
        <f t="shared" si="528"/>
        <v>0</v>
      </c>
      <c r="W449" s="242">
        <f t="shared" si="506"/>
        <v>0</v>
      </c>
      <c r="X449" s="242">
        <f t="shared" si="529"/>
        <v>0</v>
      </c>
      <c r="Y449" s="243">
        <f t="shared" si="543"/>
        <v>49536.076503111522</v>
      </c>
      <c r="Z449" s="245"/>
      <c r="AA449" s="240">
        <f>VLOOKUP(AC449,[2]תחזיות!$B$4:$H$1000,6)</f>
        <v>1.1818467727272939E-2</v>
      </c>
      <c r="AB449" s="134">
        <f t="shared" si="507"/>
        <v>9.8487231060607832E-4</v>
      </c>
      <c r="AC449" s="237">
        <v>397</v>
      </c>
      <c r="AD449" s="242">
        <f t="shared" si="544"/>
        <v>0</v>
      </c>
      <c r="AE449" s="242">
        <f t="shared" si="530"/>
        <v>0</v>
      </c>
      <c r="AF449" s="242">
        <f t="shared" si="508"/>
        <v>0</v>
      </c>
      <c r="AG449" s="242">
        <f t="shared" si="531"/>
        <v>0</v>
      </c>
      <c r="AH449" s="243">
        <f t="shared" si="545"/>
        <v>46342.141217469514</v>
      </c>
      <c r="AI449" s="245"/>
      <c r="AJ449" s="241">
        <f t="shared" si="491"/>
        <v>5.2720000000000003E-2</v>
      </c>
      <c r="AK449" s="241">
        <f t="shared" si="546"/>
        <v>4.3933333333333333E-3</v>
      </c>
      <c r="AL449" s="240">
        <f>VLOOKUP(AN449,[2]תחזיות!$B$4:$H$1000,5)</f>
        <v>1.3000314500000235E-2</v>
      </c>
      <c r="AM449" s="134">
        <f t="shared" si="532"/>
        <v>1.0833595416666862E-3</v>
      </c>
      <c r="AN449" s="237">
        <v>397</v>
      </c>
      <c r="AO449" s="242">
        <f t="shared" si="547"/>
        <v>0</v>
      </c>
      <c r="AP449" s="242">
        <f t="shared" si="576"/>
        <v>0</v>
      </c>
      <c r="AQ449" s="242">
        <f t="shared" si="509"/>
        <v>0</v>
      </c>
      <c r="AR449" s="242">
        <f t="shared" si="548"/>
        <v>0</v>
      </c>
      <c r="AS449" s="243">
        <f t="shared" si="549"/>
        <v>0</v>
      </c>
      <c r="AT449" s="244"/>
      <c r="AU449" s="241">
        <f t="shared" si="492"/>
        <v>5.7620000000000005E-2</v>
      </c>
      <c r="AV449" s="241">
        <f t="shared" si="550"/>
        <v>4.8016666666666668E-3</v>
      </c>
      <c r="AW449" s="240">
        <f>VLOOKUP(AY449,[2]תחזיות!$B$4:$H$1000,7)</f>
        <v>2.2100534650000399E-2</v>
      </c>
      <c r="AX449" s="134">
        <f t="shared" si="510"/>
        <v>1.8417112208333666E-3</v>
      </c>
      <c r="AY449" s="237">
        <v>397</v>
      </c>
      <c r="AZ449" s="242">
        <f t="shared" si="551"/>
        <v>0</v>
      </c>
      <c r="BA449" s="242">
        <f t="shared" si="577"/>
        <v>0</v>
      </c>
      <c r="BB449" s="242">
        <f t="shared" si="511"/>
        <v>0</v>
      </c>
      <c r="BC449" s="242">
        <f t="shared" si="552"/>
        <v>0</v>
      </c>
      <c r="BD449" s="243">
        <f t="shared" si="553"/>
        <v>0</v>
      </c>
      <c r="BE449" s="245"/>
      <c r="BF449" s="245"/>
      <c r="BG449" s="245"/>
      <c r="BH449" s="240">
        <f>VLOOKUP(BJ449,[2]תחזיות!$B$4:$H$1000,6)</f>
        <v>1.1818467727272939E-2</v>
      </c>
      <c r="BI449" s="134">
        <f t="shared" si="512"/>
        <v>9.8487231060607832E-4</v>
      </c>
      <c r="BJ449" s="237">
        <v>397</v>
      </c>
      <c r="BK449" s="242">
        <f t="shared" si="554"/>
        <v>0</v>
      </c>
      <c r="BL449" s="242">
        <f t="shared" si="578"/>
        <v>0</v>
      </c>
      <c r="BM449" s="242">
        <f t="shared" si="513"/>
        <v>0</v>
      </c>
      <c r="BN449" s="242">
        <f t="shared" si="533"/>
        <v>0</v>
      </c>
      <c r="BO449" s="243">
        <f t="shared" si="555"/>
        <v>0</v>
      </c>
      <c r="BP449" s="245"/>
      <c r="BQ449" s="246">
        <f>VLOOKUP(BT449,[2]תחזיות!$B$4:$E$1000,2)</f>
        <v>4.6188480000000184E-2</v>
      </c>
      <c r="BR449" s="134">
        <f t="shared" si="514"/>
        <v>3.4323733333333491E-3</v>
      </c>
      <c r="BS449" s="3">
        <f t="shared" si="556"/>
        <v>12051</v>
      </c>
      <c r="BT449" s="237">
        <v>397</v>
      </c>
      <c r="BU449" s="238">
        <f t="shared" si="557"/>
        <v>0</v>
      </c>
      <c r="BV449" s="238">
        <f t="shared" si="461"/>
        <v>0</v>
      </c>
      <c r="BW449" s="238">
        <f t="shared" si="515"/>
        <v>0</v>
      </c>
      <c r="BX449" s="238">
        <f t="shared" si="516"/>
        <v>0</v>
      </c>
      <c r="BY449" s="239">
        <f t="shared" si="558"/>
        <v>270766.58881793288</v>
      </c>
      <c r="CA449" s="246">
        <f>VLOOKUP(CD449,[2]תחזיות!$B$4:$E$1000,4)</f>
        <v>6.0968793600000244E-2</v>
      </c>
      <c r="CB449" s="134">
        <f t="shared" si="517"/>
        <v>4.6640661333333536E-3</v>
      </c>
      <c r="CC449" s="3">
        <f t="shared" si="559"/>
        <v>12051</v>
      </c>
      <c r="CD449" s="237">
        <v>397</v>
      </c>
      <c r="CE449" s="238">
        <f t="shared" si="560"/>
        <v>0</v>
      </c>
      <c r="CF449" s="238">
        <f t="shared" si="561"/>
        <v>0</v>
      </c>
      <c r="CG449" s="238">
        <f t="shared" si="518"/>
        <v>0</v>
      </c>
      <c r="CH449" s="238">
        <f t="shared" si="519"/>
        <v>0</v>
      </c>
      <c r="CI449" s="239">
        <f t="shared" si="562"/>
        <v>290809.78716721246</v>
      </c>
      <c r="CJ449" s="1"/>
      <c r="CK449" s="246">
        <f>VLOOKUP(CN449,[2]תחזיות!$B$4:$E$1000,3)</f>
        <v>4.0163895652174077E-2</v>
      </c>
      <c r="CL449" s="134">
        <f t="shared" si="520"/>
        <v>2.9303246376811733E-3</v>
      </c>
      <c r="CM449" s="3">
        <f t="shared" si="563"/>
        <v>12051</v>
      </c>
      <c r="CN449" s="237">
        <v>397</v>
      </c>
      <c r="CO449" s="238">
        <f t="shared" si="564"/>
        <v>0</v>
      </c>
      <c r="CP449" s="238">
        <f t="shared" si="579"/>
        <v>0</v>
      </c>
      <c r="CQ449" s="238">
        <f t="shared" si="521"/>
        <v>0</v>
      </c>
      <c r="CR449" s="238">
        <f t="shared" si="522"/>
        <v>0</v>
      </c>
      <c r="CS449" s="239">
        <f t="shared" si="565"/>
        <v>263979.45736549201</v>
      </c>
      <c r="CT449" s="1"/>
      <c r="CU449" s="237">
        <v>397</v>
      </c>
      <c r="CV449" s="238">
        <f t="shared" si="496"/>
        <v>-3.1107200318359428E-10</v>
      </c>
      <c r="CW449" s="238">
        <f t="shared" si="496"/>
        <v>-7.2007901267668286E-14</v>
      </c>
      <c r="CX449" s="238">
        <f t="shared" si="496"/>
        <v>6.5911568488388789E-13</v>
      </c>
      <c r="CY449" s="238">
        <f t="shared" si="496"/>
        <v>-7.3112358615155623E-13</v>
      </c>
      <c r="CZ449" s="238">
        <f t="shared" si="496"/>
        <v>921348.46831176477</v>
      </c>
      <c r="DB449" s="237">
        <v>397</v>
      </c>
      <c r="DC449" s="238">
        <f t="shared" si="497"/>
        <v>-3.2953112602596612E-10</v>
      </c>
      <c r="DD449" s="238">
        <f t="shared" si="497"/>
        <v>0</v>
      </c>
      <c r="DE449" s="238">
        <f t="shared" si="497"/>
        <v>7.5975231833764218E-13</v>
      </c>
      <c r="DF449" s="238">
        <f t="shared" si="497"/>
        <v>-7.5975231833764218E-13</v>
      </c>
      <c r="DG449" s="238">
        <f t="shared" si="497"/>
        <v>944233.29773330991</v>
      </c>
      <c r="DH449" s="247"/>
      <c r="DI449" s="237">
        <v>397</v>
      </c>
      <c r="DJ449" s="238">
        <f t="shared" si="498"/>
        <v>-3.2953112602596612E-10</v>
      </c>
      <c r="DK449" s="238">
        <f t="shared" si="498"/>
        <v>0</v>
      </c>
      <c r="DL449" s="238">
        <f t="shared" si="498"/>
        <v>7.5975231833764218E-13</v>
      </c>
      <c r="DM449" s="238">
        <f t="shared" si="498"/>
        <v>-7.5975231833764218E-13</v>
      </c>
      <c r="DN449" s="238">
        <f t="shared" si="498"/>
        <v>914209.03264594742</v>
      </c>
      <c r="DP449" s="3">
        <f t="shared" si="566"/>
        <v>12051</v>
      </c>
      <c r="DQ449" s="237">
        <v>397</v>
      </c>
      <c r="DR449" s="238">
        <f t="shared" si="567"/>
        <v>0</v>
      </c>
      <c r="DS449" s="238">
        <f t="shared" si="568"/>
        <v>0</v>
      </c>
      <c r="DT449" s="238">
        <f t="shared" si="523"/>
        <v>0</v>
      </c>
      <c r="DU449" s="238">
        <f t="shared" si="569"/>
        <v>0</v>
      </c>
      <c r="DV449" s="239">
        <f t="shared" si="580"/>
        <v>0</v>
      </c>
      <c r="DX449" s="241">
        <f t="shared" si="493"/>
        <v>6.0299999999999999E-2</v>
      </c>
      <c r="DY449" s="241">
        <f t="shared" si="570"/>
        <v>5.025E-3</v>
      </c>
      <c r="DZ449" s="237">
        <v>397</v>
      </c>
      <c r="EA449" s="242">
        <f t="shared" si="581"/>
        <v>0</v>
      </c>
      <c r="EB449" s="242">
        <f t="shared" si="582"/>
        <v>0</v>
      </c>
      <c r="EC449" s="242">
        <f t="shared" si="524"/>
        <v>0</v>
      </c>
      <c r="ED449" s="242">
        <f t="shared" si="534"/>
        <v>0</v>
      </c>
      <c r="EE449" s="243">
        <f t="shared" si="571"/>
        <v>0</v>
      </c>
      <c r="EF449" s="248"/>
      <c r="EG449" s="241">
        <f t="shared" si="494"/>
        <v>6.4599999999999991E-2</v>
      </c>
      <c r="EH449" s="241">
        <f t="shared" si="572"/>
        <v>5.3833333333333329E-3</v>
      </c>
      <c r="EI449" s="237">
        <v>397</v>
      </c>
      <c r="EJ449" s="242">
        <f t="shared" si="583"/>
        <v>0</v>
      </c>
      <c r="EK449" s="242">
        <f t="shared" si="584"/>
        <v>0</v>
      </c>
      <c r="EL449" s="242">
        <f t="shared" si="525"/>
        <v>0</v>
      </c>
      <c r="EM449" s="242">
        <f t="shared" si="535"/>
        <v>0</v>
      </c>
      <c r="EN449" s="243">
        <f t="shared" si="573"/>
        <v>0</v>
      </c>
      <c r="EO449" s="248"/>
      <c r="EP449" s="241">
        <f t="shared" si="495"/>
        <v>3.4599999999999999E-2</v>
      </c>
      <c r="EQ449" s="241">
        <f t="shared" si="574"/>
        <v>2.8833333333333332E-3</v>
      </c>
      <c r="ER449" s="237">
        <v>397</v>
      </c>
      <c r="ES449" s="242">
        <f t="shared" si="585"/>
        <v>0</v>
      </c>
      <c r="ET449" s="242">
        <f t="shared" si="586"/>
        <v>0</v>
      </c>
      <c r="EU449" s="242">
        <f t="shared" si="526"/>
        <v>0</v>
      </c>
      <c r="EV449" s="242">
        <f t="shared" si="536"/>
        <v>0</v>
      </c>
      <c r="EW449" s="243">
        <f t="shared" si="575"/>
        <v>0</v>
      </c>
    </row>
    <row r="450" spans="1:153" ht="14.25" customHeight="1" thickBot="1" x14ac:dyDescent="0.25">
      <c r="A450" s="3">
        <f t="shared" si="537"/>
        <v>12082</v>
      </c>
      <c r="B450" s="237">
        <v>398</v>
      </c>
      <c r="C450" s="238">
        <f t="shared" si="538"/>
        <v>-3.3029087834430375E-10</v>
      </c>
      <c r="D450" s="238">
        <f t="shared" si="499"/>
        <v>0</v>
      </c>
      <c r="E450" s="238">
        <f t="shared" si="500"/>
        <v>7.6150396951603176E-13</v>
      </c>
      <c r="F450" s="238">
        <f t="shared" si="501"/>
        <v>-7.6150396951603176E-13</v>
      </c>
      <c r="G450" s="239">
        <f t="shared" si="539"/>
        <v>603887.43406298594</v>
      </c>
      <c r="I450" s="240">
        <f>VLOOKUP(K450,[2]תחזיות!$B$4:$H$1000,5)</f>
        <v>1.3000333000000235E-2</v>
      </c>
      <c r="J450" s="134">
        <f t="shared" si="502"/>
        <v>1.0833610833333529E-3</v>
      </c>
      <c r="K450" s="237">
        <v>398</v>
      </c>
      <c r="L450" s="242">
        <f t="shared" si="540"/>
        <v>1.8579866396957748E-11</v>
      </c>
      <c r="M450" s="242">
        <f t="shared" si="527"/>
        <v>-7.2085911825594191E-14</v>
      </c>
      <c r="N450" s="242">
        <f t="shared" si="503"/>
        <v>-1.0090190832087586E-13</v>
      </c>
      <c r="O450" s="242">
        <f t="shared" si="504"/>
        <v>2.8815996495281673E-14</v>
      </c>
      <c r="P450" s="243">
        <f t="shared" si="541"/>
        <v>46694.445430845924</v>
      </c>
      <c r="Q450" s="244"/>
      <c r="R450" s="240">
        <f>VLOOKUP(T450,[2]תחזיות!$B$4:$H$1000,7)</f>
        <v>2.2100566100000399E-2</v>
      </c>
      <c r="S450" s="134">
        <f t="shared" si="505"/>
        <v>1.8417138416666999E-3</v>
      </c>
      <c r="T450" s="237">
        <v>398</v>
      </c>
      <c r="U450" s="242">
        <f t="shared" si="542"/>
        <v>0</v>
      </c>
      <c r="V450" s="242">
        <f t="shared" si="528"/>
        <v>0</v>
      </c>
      <c r="W450" s="242">
        <f t="shared" si="506"/>
        <v>0</v>
      </c>
      <c r="X450" s="242">
        <f t="shared" si="529"/>
        <v>0</v>
      </c>
      <c r="Y450" s="243">
        <f t="shared" si="543"/>
        <v>49536.076503111522</v>
      </c>
      <c r="Z450" s="245"/>
      <c r="AA450" s="240">
        <f>VLOOKUP(AC450,[2]תחזיות!$B$4:$H$1000,6)</f>
        <v>1.1818484545454758E-2</v>
      </c>
      <c r="AB450" s="134">
        <f t="shared" si="507"/>
        <v>9.8487371212122986E-4</v>
      </c>
      <c r="AC450" s="237">
        <v>398</v>
      </c>
      <c r="AD450" s="242">
        <f t="shared" si="544"/>
        <v>0</v>
      </c>
      <c r="AE450" s="242">
        <f t="shared" si="530"/>
        <v>0</v>
      </c>
      <c r="AF450" s="242">
        <f t="shared" si="508"/>
        <v>0</v>
      </c>
      <c r="AG450" s="242">
        <f t="shared" si="531"/>
        <v>0</v>
      </c>
      <c r="AH450" s="243">
        <f t="shared" si="545"/>
        <v>46342.141217469514</v>
      </c>
      <c r="AI450" s="245"/>
      <c r="AJ450" s="241">
        <f t="shared" si="491"/>
        <v>5.2720000000000003E-2</v>
      </c>
      <c r="AK450" s="241">
        <f t="shared" si="546"/>
        <v>4.3933333333333333E-3</v>
      </c>
      <c r="AL450" s="240">
        <f>VLOOKUP(AN450,[2]תחזיות!$B$4:$H$1000,5)</f>
        <v>1.3000333000000235E-2</v>
      </c>
      <c r="AM450" s="134">
        <f t="shared" si="532"/>
        <v>1.0833610833333529E-3</v>
      </c>
      <c r="AN450" s="237">
        <v>398</v>
      </c>
      <c r="AO450" s="242">
        <f t="shared" si="547"/>
        <v>0</v>
      </c>
      <c r="AP450" s="242">
        <f t="shared" si="576"/>
        <v>0</v>
      </c>
      <c r="AQ450" s="242">
        <f t="shared" si="509"/>
        <v>0</v>
      </c>
      <c r="AR450" s="242">
        <f t="shared" si="548"/>
        <v>0</v>
      </c>
      <c r="AS450" s="243">
        <f t="shared" si="549"/>
        <v>0</v>
      </c>
      <c r="AT450" s="244"/>
      <c r="AU450" s="241">
        <f t="shared" si="492"/>
        <v>5.7620000000000005E-2</v>
      </c>
      <c r="AV450" s="241">
        <f t="shared" si="550"/>
        <v>4.8016666666666668E-3</v>
      </c>
      <c r="AW450" s="240">
        <f>VLOOKUP(AY450,[2]תחזיות!$B$4:$H$1000,7)</f>
        <v>2.2100566100000399E-2</v>
      </c>
      <c r="AX450" s="134">
        <f t="shared" si="510"/>
        <v>1.8417138416666999E-3</v>
      </c>
      <c r="AY450" s="237">
        <v>398</v>
      </c>
      <c r="AZ450" s="242">
        <f t="shared" si="551"/>
        <v>0</v>
      </c>
      <c r="BA450" s="242">
        <f t="shared" si="577"/>
        <v>0</v>
      </c>
      <c r="BB450" s="242">
        <f t="shared" si="511"/>
        <v>0</v>
      </c>
      <c r="BC450" s="242">
        <f t="shared" si="552"/>
        <v>0</v>
      </c>
      <c r="BD450" s="243">
        <f t="shared" si="553"/>
        <v>0</v>
      </c>
      <c r="BE450" s="245"/>
      <c r="BF450" s="245"/>
      <c r="BG450" s="245"/>
      <c r="BH450" s="240">
        <f>VLOOKUP(BJ450,[2]תחזיות!$B$4:$H$1000,6)</f>
        <v>1.1818484545454758E-2</v>
      </c>
      <c r="BI450" s="134">
        <f t="shared" si="512"/>
        <v>9.8487371212122986E-4</v>
      </c>
      <c r="BJ450" s="237">
        <v>398</v>
      </c>
      <c r="BK450" s="242">
        <f t="shared" si="554"/>
        <v>0</v>
      </c>
      <c r="BL450" s="242">
        <f t="shared" si="578"/>
        <v>0</v>
      </c>
      <c r="BM450" s="242">
        <f t="shared" si="513"/>
        <v>0</v>
      </c>
      <c r="BN450" s="242">
        <f t="shared" si="533"/>
        <v>0</v>
      </c>
      <c r="BO450" s="243">
        <f t="shared" si="555"/>
        <v>0</v>
      </c>
      <c r="BP450" s="245"/>
      <c r="BQ450" s="246">
        <f>VLOOKUP(BT450,[2]תחזיות!$B$4:$E$1000,2)</f>
        <v>4.6216780000000186E-2</v>
      </c>
      <c r="BR450" s="134">
        <f t="shared" si="514"/>
        <v>3.4347316666666823E-3</v>
      </c>
      <c r="BS450" s="3">
        <f t="shared" si="556"/>
        <v>12082</v>
      </c>
      <c r="BT450" s="237">
        <v>398</v>
      </c>
      <c r="BU450" s="238">
        <f t="shared" si="557"/>
        <v>0</v>
      </c>
      <c r="BV450" s="238">
        <f t="shared" si="461"/>
        <v>0</v>
      </c>
      <c r="BW450" s="238">
        <f t="shared" si="515"/>
        <v>0</v>
      </c>
      <c r="BX450" s="238">
        <f t="shared" si="516"/>
        <v>0</v>
      </c>
      <c r="BY450" s="239">
        <f t="shared" si="558"/>
        <v>270766.58881793288</v>
      </c>
      <c r="CA450" s="246">
        <f>VLOOKUP(CD450,[2]תחזיות!$B$4:$E$1000,4)</f>
        <v>6.1006149600000247E-2</v>
      </c>
      <c r="CB450" s="134">
        <f t="shared" si="517"/>
        <v>4.6671791333333544E-3</v>
      </c>
      <c r="CC450" s="3">
        <f t="shared" si="559"/>
        <v>12082</v>
      </c>
      <c r="CD450" s="237">
        <v>398</v>
      </c>
      <c r="CE450" s="238">
        <f t="shared" si="560"/>
        <v>0</v>
      </c>
      <c r="CF450" s="238">
        <f t="shared" si="561"/>
        <v>0</v>
      </c>
      <c r="CG450" s="238">
        <f t="shared" si="518"/>
        <v>0</v>
      </c>
      <c r="CH450" s="238">
        <f t="shared" si="519"/>
        <v>0</v>
      </c>
      <c r="CI450" s="239">
        <f t="shared" si="562"/>
        <v>290809.78716721246</v>
      </c>
      <c r="CJ450" s="1"/>
      <c r="CK450" s="246">
        <f>VLOOKUP(CN450,[2]תחזיות!$B$4:$E$1000,3)</f>
        <v>4.0188504347826254E-2</v>
      </c>
      <c r="CL450" s="134">
        <f t="shared" si="520"/>
        <v>2.9323753623188547E-3</v>
      </c>
      <c r="CM450" s="3">
        <f t="shared" si="563"/>
        <v>12082</v>
      </c>
      <c r="CN450" s="237">
        <v>398</v>
      </c>
      <c r="CO450" s="238">
        <f t="shared" si="564"/>
        <v>0</v>
      </c>
      <c r="CP450" s="238">
        <f t="shared" si="579"/>
        <v>0</v>
      </c>
      <c r="CQ450" s="238">
        <f t="shared" si="521"/>
        <v>0</v>
      </c>
      <c r="CR450" s="238">
        <f t="shared" si="522"/>
        <v>0</v>
      </c>
      <c r="CS450" s="239">
        <f t="shared" si="565"/>
        <v>263979.45736549201</v>
      </c>
      <c r="CT450" s="1"/>
      <c r="CU450" s="237">
        <v>398</v>
      </c>
      <c r="CV450" s="238">
        <f t="shared" si="496"/>
        <v>-3.1171101194734602E-10</v>
      </c>
      <c r="CW450" s="238">
        <f t="shared" si="496"/>
        <v>-7.2085911825594191E-14</v>
      </c>
      <c r="CX450" s="238">
        <f t="shared" si="496"/>
        <v>6.6060206119515592E-13</v>
      </c>
      <c r="CY450" s="238">
        <f t="shared" si="496"/>
        <v>-7.3268797302075008E-13</v>
      </c>
      <c r="CZ450" s="238">
        <f t="shared" si="496"/>
        <v>921348.46831176477</v>
      </c>
      <c r="DB450" s="237">
        <v>398</v>
      </c>
      <c r="DC450" s="238">
        <f t="shared" si="497"/>
        <v>-3.3029087834430375E-10</v>
      </c>
      <c r="DD450" s="238">
        <f t="shared" si="497"/>
        <v>0</v>
      </c>
      <c r="DE450" s="238">
        <f t="shared" si="497"/>
        <v>7.6150396951603176E-13</v>
      </c>
      <c r="DF450" s="238">
        <f t="shared" si="497"/>
        <v>-7.6150396951603176E-13</v>
      </c>
      <c r="DG450" s="238">
        <f t="shared" si="497"/>
        <v>944233.29773330991</v>
      </c>
      <c r="DH450" s="247"/>
      <c r="DI450" s="237">
        <v>398</v>
      </c>
      <c r="DJ450" s="238">
        <f t="shared" si="498"/>
        <v>-3.3029087834430375E-10</v>
      </c>
      <c r="DK450" s="238">
        <f t="shared" si="498"/>
        <v>0</v>
      </c>
      <c r="DL450" s="238">
        <f t="shared" si="498"/>
        <v>7.6150396951603176E-13</v>
      </c>
      <c r="DM450" s="238">
        <f t="shared" si="498"/>
        <v>-7.6150396951603176E-13</v>
      </c>
      <c r="DN450" s="238">
        <f t="shared" si="498"/>
        <v>914209.03264594742</v>
      </c>
      <c r="DP450" s="3">
        <f t="shared" si="566"/>
        <v>12082</v>
      </c>
      <c r="DQ450" s="237">
        <v>398</v>
      </c>
      <c r="DR450" s="238">
        <f t="shared" si="567"/>
        <v>0</v>
      </c>
      <c r="DS450" s="238">
        <f t="shared" si="568"/>
        <v>0</v>
      </c>
      <c r="DT450" s="238">
        <f t="shared" si="523"/>
        <v>0</v>
      </c>
      <c r="DU450" s="238">
        <f t="shared" si="569"/>
        <v>0</v>
      </c>
      <c r="DV450" s="239">
        <f t="shared" si="580"/>
        <v>0</v>
      </c>
      <c r="DX450" s="241">
        <f t="shared" si="493"/>
        <v>6.0299999999999999E-2</v>
      </c>
      <c r="DY450" s="241">
        <f t="shared" si="570"/>
        <v>5.025E-3</v>
      </c>
      <c r="DZ450" s="237">
        <v>398</v>
      </c>
      <c r="EA450" s="242">
        <f t="shared" si="581"/>
        <v>0</v>
      </c>
      <c r="EB450" s="242">
        <f t="shared" si="582"/>
        <v>0</v>
      </c>
      <c r="EC450" s="242">
        <f t="shared" si="524"/>
        <v>0</v>
      </c>
      <c r="ED450" s="242">
        <f t="shared" si="534"/>
        <v>0</v>
      </c>
      <c r="EE450" s="243">
        <f t="shared" si="571"/>
        <v>0</v>
      </c>
      <c r="EF450" s="248"/>
      <c r="EG450" s="241">
        <f t="shared" si="494"/>
        <v>6.4599999999999991E-2</v>
      </c>
      <c r="EH450" s="241">
        <f t="shared" si="572"/>
        <v>5.3833333333333329E-3</v>
      </c>
      <c r="EI450" s="237">
        <v>398</v>
      </c>
      <c r="EJ450" s="242">
        <f t="shared" si="583"/>
        <v>0</v>
      </c>
      <c r="EK450" s="242">
        <f t="shared" si="584"/>
        <v>0</v>
      </c>
      <c r="EL450" s="242">
        <f t="shared" si="525"/>
        <v>0</v>
      </c>
      <c r="EM450" s="242">
        <f t="shared" si="535"/>
        <v>0</v>
      </c>
      <c r="EN450" s="243">
        <f t="shared" si="573"/>
        <v>0</v>
      </c>
      <c r="EO450" s="248"/>
      <c r="EP450" s="241">
        <f t="shared" si="495"/>
        <v>3.4599999999999999E-2</v>
      </c>
      <c r="EQ450" s="241">
        <f t="shared" si="574"/>
        <v>2.8833333333333332E-3</v>
      </c>
      <c r="ER450" s="237">
        <v>398</v>
      </c>
      <c r="ES450" s="242">
        <f t="shared" si="585"/>
        <v>0</v>
      </c>
      <c r="ET450" s="242">
        <f t="shared" si="586"/>
        <v>0</v>
      </c>
      <c r="EU450" s="242">
        <f t="shared" si="526"/>
        <v>0</v>
      </c>
      <c r="EV450" s="242">
        <f t="shared" si="536"/>
        <v>0</v>
      </c>
      <c r="EW450" s="243">
        <f t="shared" si="575"/>
        <v>0</v>
      </c>
    </row>
    <row r="451" spans="1:153" ht="14.25" customHeight="1" thickBot="1" x14ac:dyDescent="0.25">
      <c r="A451" s="3">
        <f t="shared" si="537"/>
        <v>12113</v>
      </c>
      <c r="B451" s="237">
        <v>399</v>
      </c>
      <c r="C451" s="238">
        <f t="shared" si="538"/>
        <v>-3.3105238231381976E-10</v>
      </c>
      <c r="D451" s="238">
        <f t="shared" si="499"/>
        <v>0</v>
      </c>
      <c r="E451" s="238">
        <f t="shared" si="500"/>
        <v>7.6325965922352702E-13</v>
      </c>
      <c r="F451" s="238">
        <f t="shared" si="501"/>
        <v>-7.6325965922352702E-13</v>
      </c>
      <c r="G451" s="239">
        <f t="shared" si="539"/>
        <v>603887.43406298594</v>
      </c>
      <c r="I451" s="240">
        <f>VLOOKUP(K451,[2]תחזיות!$B$4:$H$1000,5)</f>
        <v>1.3000351500000236E-2</v>
      </c>
      <c r="J451" s="134">
        <f t="shared" si="502"/>
        <v>1.0833626250000197E-3</v>
      </c>
      <c r="K451" s="237">
        <v>399</v>
      </c>
      <c r="L451" s="242">
        <f t="shared" si="540"/>
        <v>1.8701006351466848E-11</v>
      </c>
      <c r="M451" s="242">
        <f t="shared" si="527"/>
        <v>-7.2164007008255092E-14</v>
      </c>
      <c r="N451" s="242">
        <f t="shared" si="503"/>
        <v>-1.0116788259965041E-13</v>
      </c>
      <c r="O451" s="242">
        <f t="shared" si="504"/>
        <v>2.9003875591395325E-14</v>
      </c>
      <c r="P451" s="243">
        <f t="shared" si="541"/>
        <v>46694.445430845924</v>
      </c>
      <c r="Q451" s="244"/>
      <c r="R451" s="240">
        <f>VLOOKUP(T451,[2]תחזיות!$B$4:$H$1000,7)</f>
        <v>2.2100597550000399E-2</v>
      </c>
      <c r="S451" s="134">
        <f t="shared" si="505"/>
        <v>1.8417164625000332E-3</v>
      </c>
      <c r="T451" s="237">
        <v>399</v>
      </c>
      <c r="U451" s="242">
        <f t="shared" si="542"/>
        <v>0</v>
      </c>
      <c r="V451" s="242">
        <f t="shared" si="528"/>
        <v>0</v>
      </c>
      <c r="W451" s="242">
        <f t="shared" si="506"/>
        <v>0</v>
      </c>
      <c r="X451" s="242">
        <f t="shared" si="529"/>
        <v>0</v>
      </c>
      <c r="Y451" s="243">
        <f t="shared" si="543"/>
        <v>49536.076503111522</v>
      </c>
      <c r="Z451" s="245"/>
      <c r="AA451" s="240">
        <f>VLOOKUP(AC451,[2]תחזיות!$B$4:$H$1000,6)</f>
        <v>1.1818501363636578E-2</v>
      </c>
      <c r="AB451" s="134">
        <f t="shared" si="507"/>
        <v>9.8487511363638141E-4</v>
      </c>
      <c r="AC451" s="237">
        <v>399</v>
      </c>
      <c r="AD451" s="242">
        <f t="shared" si="544"/>
        <v>0</v>
      </c>
      <c r="AE451" s="242">
        <f t="shared" si="530"/>
        <v>0</v>
      </c>
      <c r="AF451" s="242">
        <f t="shared" si="508"/>
        <v>0</v>
      </c>
      <c r="AG451" s="242">
        <f t="shared" si="531"/>
        <v>0</v>
      </c>
      <c r="AH451" s="243">
        <f t="shared" si="545"/>
        <v>46342.141217469514</v>
      </c>
      <c r="AI451" s="245"/>
      <c r="AJ451" s="241">
        <f t="shared" si="491"/>
        <v>5.2720000000000003E-2</v>
      </c>
      <c r="AK451" s="241">
        <f t="shared" si="546"/>
        <v>4.3933333333333333E-3</v>
      </c>
      <c r="AL451" s="240">
        <f>VLOOKUP(AN451,[2]תחזיות!$B$4:$H$1000,5)</f>
        <v>1.3000351500000236E-2</v>
      </c>
      <c r="AM451" s="134">
        <f t="shared" si="532"/>
        <v>1.0833626250000197E-3</v>
      </c>
      <c r="AN451" s="237">
        <v>399</v>
      </c>
      <c r="AO451" s="242">
        <f t="shared" si="547"/>
        <v>0</v>
      </c>
      <c r="AP451" s="242">
        <f t="shared" si="576"/>
        <v>0</v>
      </c>
      <c r="AQ451" s="242">
        <f t="shared" si="509"/>
        <v>0</v>
      </c>
      <c r="AR451" s="242">
        <f t="shared" si="548"/>
        <v>0</v>
      </c>
      <c r="AS451" s="243">
        <f t="shared" si="549"/>
        <v>0</v>
      </c>
      <c r="AT451" s="244"/>
      <c r="AU451" s="241">
        <f t="shared" si="492"/>
        <v>5.7620000000000005E-2</v>
      </c>
      <c r="AV451" s="241">
        <f t="shared" si="550"/>
        <v>4.8016666666666668E-3</v>
      </c>
      <c r="AW451" s="240">
        <f>VLOOKUP(AY451,[2]תחזיות!$B$4:$H$1000,7)</f>
        <v>2.2100597550000399E-2</v>
      </c>
      <c r="AX451" s="134">
        <f t="shared" si="510"/>
        <v>1.8417164625000332E-3</v>
      </c>
      <c r="AY451" s="237">
        <v>399</v>
      </c>
      <c r="AZ451" s="242">
        <f t="shared" si="551"/>
        <v>0</v>
      </c>
      <c r="BA451" s="242">
        <f t="shared" si="577"/>
        <v>0</v>
      </c>
      <c r="BB451" s="242">
        <f t="shared" si="511"/>
        <v>0</v>
      </c>
      <c r="BC451" s="242">
        <f t="shared" si="552"/>
        <v>0</v>
      </c>
      <c r="BD451" s="243">
        <f t="shared" si="553"/>
        <v>0</v>
      </c>
      <c r="BE451" s="245"/>
      <c r="BF451" s="245"/>
      <c r="BG451" s="245"/>
      <c r="BH451" s="240">
        <f>VLOOKUP(BJ451,[2]תחזיות!$B$4:$H$1000,6)</f>
        <v>1.1818501363636578E-2</v>
      </c>
      <c r="BI451" s="134">
        <f t="shared" si="512"/>
        <v>9.8487511363638141E-4</v>
      </c>
      <c r="BJ451" s="237">
        <v>399</v>
      </c>
      <c r="BK451" s="242">
        <f t="shared" si="554"/>
        <v>0</v>
      </c>
      <c r="BL451" s="242">
        <f t="shared" si="578"/>
        <v>0</v>
      </c>
      <c r="BM451" s="242">
        <f t="shared" si="513"/>
        <v>0</v>
      </c>
      <c r="BN451" s="242">
        <f t="shared" si="533"/>
        <v>0</v>
      </c>
      <c r="BO451" s="243">
        <f t="shared" si="555"/>
        <v>0</v>
      </c>
      <c r="BP451" s="245"/>
      <c r="BQ451" s="246">
        <f>VLOOKUP(BT451,[2]תחזיות!$B$4:$E$1000,2)</f>
        <v>4.6245080000000188E-2</v>
      </c>
      <c r="BR451" s="134">
        <f t="shared" si="514"/>
        <v>3.4370900000000159E-3</v>
      </c>
      <c r="BS451" s="3">
        <f t="shared" si="556"/>
        <v>12113</v>
      </c>
      <c r="BT451" s="237">
        <v>399</v>
      </c>
      <c r="BU451" s="238">
        <f t="shared" si="557"/>
        <v>0</v>
      </c>
      <c r="BV451" s="238">
        <f t="shared" si="461"/>
        <v>0</v>
      </c>
      <c r="BW451" s="238">
        <f t="shared" si="515"/>
        <v>0</v>
      </c>
      <c r="BX451" s="238">
        <f t="shared" si="516"/>
        <v>0</v>
      </c>
      <c r="BY451" s="239">
        <f t="shared" si="558"/>
        <v>270766.58881793288</v>
      </c>
      <c r="CA451" s="246">
        <f>VLOOKUP(CD451,[2]תחזיות!$B$4:$E$1000,4)</f>
        <v>6.1043505600000249E-2</v>
      </c>
      <c r="CB451" s="134">
        <f t="shared" si="517"/>
        <v>4.6702921333333543E-3</v>
      </c>
      <c r="CC451" s="3">
        <f t="shared" si="559"/>
        <v>12113</v>
      </c>
      <c r="CD451" s="237">
        <v>399</v>
      </c>
      <c r="CE451" s="238">
        <f t="shared" si="560"/>
        <v>0</v>
      </c>
      <c r="CF451" s="238">
        <f t="shared" si="561"/>
        <v>0</v>
      </c>
      <c r="CG451" s="238">
        <f t="shared" si="518"/>
        <v>0</v>
      </c>
      <c r="CH451" s="238">
        <f t="shared" si="519"/>
        <v>0</v>
      </c>
      <c r="CI451" s="239">
        <f t="shared" si="562"/>
        <v>290809.78716721246</v>
      </c>
      <c r="CJ451" s="1"/>
      <c r="CK451" s="246">
        <f>VLOOKUP(CN451,[2]תחזיות!$B$4:$E$1000,3)</f>
        <v>4.0213113043478431E-2</v>
      </c>
      <c r="CL451" s="134">
        <f t="shared" si="520"/>
        <v>2.9344260869565361E-3</v>
      </c>
      <c r="CM451" s="3">
        <f t="shared" si="563"/>
        <v>12113</v>
      </c>
      <c r="CN451" s="237">
        <v>399</v>
      </c>
      <c r="CO451" s="238">
        <f t="shared" si="564"/>
        <v>0</v>
      </c>
      <c r="CP451" s="238">
        <f t="shared" si="579"/>
        <v>0</v>
      </c>
      <c r="CQ451" s="238">
        <f t="shared" si="521"/>
        <v>0</v>
      </c>
      <c r="CR451" s="238">
        <f t="shared" si="522"/>
        <v>0</v>
      </c>
      <c r="CS451" s="239">
        <f t="shared" si="565"/>
        <v>263979.45736549201</v>
      </c>
      <c r="CT451" s="1"/>
      <c r="CU451" s="237">
        <v>399</v>
      </c>
      <c r="CV451" s="238">
        <f t="shared" si="496"/>
        <v>-3.1235137596235292E-10</v>
      </c>
      <c r="CW451" s="238">
        <f t="shared" si="496"/>
        <v>-7.2164007008255092E-14</v>
      </c>
      <c r="CX451" s="238">
        <f t="shared" si="496"/>
        <v>6.6209177662387658E-13</v>
      </c>
      <c r="CY451" s="238">
        <f t="shared" si="496"/>
        <v>-7.3425578363213166E-13</v>
      </c>
      <c r="CZ451" s="238">
        <f t="shared" si="496"/>
        <v>921348.46831176477</v>
      </c>
      <c r="DB451" s="237">
        <v>399</v>
      </c>
      <c r="DC451" s="238">
        <f t="shared" si="497"/>
        <v>-3.3105238231381976E-10</v>
      </c>
      <c r="DD451" s="238">
        <f t="shared" si="497"/>
        <v>0</v>
      </c>
      <c r="DE451" s="238">
        <f t="shared" si="497"/>
        <v>7.6325965922352702E-13</v>
      </c>
      <c r="DF451" s="238">
        <f t="shared" si="497"/>
        <v>-7.6325965922352702E-13</v>
      </c>
      <c r="DG451" s="238">
        <f t="shared" si="497"/>
        <v>944233.29773330991</v>
      </c>
      <c r="DH451" s="247"/>
      <c r="DI451" s="237">
        <v>399</v>
      </c>
      <c r="DJ451" s="238">
        <f t="shared" si="498"/>
        <v>-3.3105238231381976E-10</v>
      </c>
      <c r="DK451" s="238">
        <f t="shared" si="498"/>
        <v>0</v>
      </c>
      <c r="DL451" s="238">
        <f t="shared" si="498"/>
        <v>7.6325965922352702E-13</v>
      </c>
      <c r="DM451" s="238">
        <f t="shared" si="498"/>
        <v>-7.6325965922352702E-13</v>
      </c>
      <c r="DN451" s="238">
        <f t="shared" si="498"/>
        <v>914209.03264594742</v>
      </c>
      <c r="DP451" s="3">
        <f t="shared" si="566"/>
        <v>12113</v>
      </c>
      <c r="DQ451" s="237">
        <v>399</v>
      </c>
      <c r="DR451" s="238">
        <f t="shared" si="567"/>
        <v>0</v>
      </c>
      <c r="DS451" s="238">
        <f t="shared" si="568"/>
        <v>0</v>
      </c>
      <c r="DT451" s="238">
        <f t="shared" si="523"/>
        <v>0</v>
      </c>
      <c r="DU451" s="238">
        <f t="shared" si="569"/>
        <v>0</v>
      </c>
      <c r="DV451" s="239">
        <f t="shared" si="580"/>
        <v>0</v>
      </c>
      <c r="DX451" s="241">
        <f t="shared" si="493"/>
        <v>6.0299999999999999E-2</v>
      </c>
      <c r="DY451" s="241">
        <f t="shared" si="570"/>
        <v>5.025E-3</v>
      </c>
      <c r="DZ451" s="237">
        <v>399</v>
      </c>
      <c r="EA451" s="242">
        <f t="shared" si="581"/>
        <v>0</v>
      </c>
      <c r="EB451" s="242">
        <f t="shared" si="582"/>
        <v>0</v>
      </c>
      <c r="EC451" s="242">
        <f t="shared" si="524"/>
        <v>0</v>
      </c>
      <c r="ED451" s="242">
        <f t="shared" si="534"/>
        <v>0</v>
      </c>
      <c r="EE451" s="243">
        <f t="shared" si="571"/>
        <v>0</v>
      </c>
      <c r="EF451" s="248"/>
      <c r="EG451" s="241">
        <f t="shared" si="494"/>
        <v>6.4599999999999991E-2</v>
      </c>
      <c r="EH451" s="241">
        <f t="shared" si="572"/>
        <v>5.3833333333333329E-3</v>
      </c>
      <c r="EI451" s="237">
        <v>399</v>
      </c>
      <c r="EJ451" s="242">
        <f t="shared" si="583"/>
        <v>0</v>
      </c>
      <c r="EK451" s="242">
        <f t="shared" si="584"/>
        <v>0</v>
      </c>
      <c r="EL451" s="242">
        <f t="shared" si="525"/>
        <v>0</v>
      </c>
      <c r="EM451" s="242">
        <f t="shared" si="535"/>
        <v>0</v>
      </c>
      <c r="EN451" s="243">
        <f t="shared" si="573"/>
        <v>0</v>
      </c>
      <c r="EO451" s="248"/>
      <c r="EP451" s="241">
        <f t="shared" si="495"/>
        <v>3.4599999999999999E-2</v>
      </c>
      <c r="EQ451" s="241">
        <f t="shared" si="574"/>
        <v>2.8833333333333332E-3</v>
      </c>
      <c r="ER451" s="237">
        <v>399</v>
      </c>
      <c r="ES451" s="242">
        <f t="shared" si="585"/>
        <v>0</v>
      </c>
      <c r="ET451" s="242">
        <f t="shared" si="586"/>
        <v>0</v>
      </c>
      <c r="EU451" s="242">
        <f t="shared" si="526"/>
        <v>0</v>
      </c>
      <c r="EV451" s="242">
        <f t="shared" si="536"/>
        <v>0</v>
      </c>
      <c r="EW451" s="243">
        <f t="shared" si="575"/>
        <v>0</v>
      </c>
    </row>
    <row r="452" spans="1:153" ht="14.25" customHeight="1" thickBot="1" x14ac:dyDescent="0.25">
      <c r="A452" s="3">
        <f t="shared" si="537"/>
        <v>12141</v>
      </c>
      <c r="B452" s="237">
        <v>400</v>
      </c>
      <c r="C452" s="238">
        <f t="shared" si="538"/>
        <v>-3.3181564197304327E-10</v>
      </c>
      <c r="D452" s="238">
        <f t="shared" si="499"/>
        <v>0</v>
      </c>
      <c r="E452" s="238">
        <f t="shared" si="500"/>
        <v>7.6501939677118122E-13</v>
      </c>
      <c r="F452" s="238">
        <f t="shared" si="501"/>
        <v>-7.6501939677118122E-13</v>
      </c>
      <c r="G452" s="239">
        <f t="shared" si="539"/>
        <v>603887.43406298594</v>
      </c>
      <c r="I452" s="240">
        <f>VLOOKUP(K452,[2]תחזיות!$B$4:$H$1000,5)</f>
        <v>1.3000370000000237E-2</v>
      </c>
      <c r="J452" s="134">
        <f t="shared" si="502"/>
        <v>1.0833641666666864E-3</v>
      </c>
      <c r="K452" s="237">
        <v>400</v>
      </c>
      <c r="L452" s="242">
        <f t="shared" si="540"/>
        <v>1.8822543835887109E-11</v>
      </c>
      <c r="M452" s="242">
        <f t="shared" si="527"/>
        <v>-7.2242186907570917E-14</v>
      </c>
      <c r="N452" s="242">
        <f t="shared" si="503"/>
        <v>-1.0143455813452545E-13</v>
      </c>
      <c r="O452" s="242">
        <f t="shared" si="504"/>
        <v>2.9192371226954527E-14</v>
      </c>
      <c r="P452" s="243">
        <f t="shared" si="541"/>
        <v>46694.445430845924</v>
      </c>
      <c r="Q452" s="244"/>
      <c r="R452" s="240">
        <f>VLOOKUP(T452,[2]תחזיות!$B$4:$H$1000,7)</f>
        <v>2.2100629000000403E-2</v>
      </c>
      <c r="S452" s="134">
        <f t="shared" si="505"/>
        <v>1.8417190833333668E-3</v>
      </c>
      <c r="T452" s="237">
        <v>400</v>
      </c>
      <c r="U452" s="242">
        <f t="shared" si="542"/>
        <v>0</v>
      </c>
      <c r="V452" s="242">
        <f t="shared" si="528"/>
        <v>0</v>
      </c>
      <c r="W452" s="242">
        <f t="shared" si="506"/>
        <v>0</v>
      </c>
      <c r="X452" s="242">
        <f t="shared" si="529"/>
        <v>0</v>
      </c>
      <c r="Y452" s="243">
        <f t="shared" si="543"/>
        <v>49536.076503111522</v>
      </c>
      <c r="Z452" s="245"/>
      <c r="AA452" s="240">
        <f>VLOOKUP(AC452,[2]תחזיות!$B$4:$H$1000,6)</f>
        <v>1.1818518181818395E-2</v>
      </c>
      <c r="AB452" s="134">
        <f t="shared" si="507"/>
        <v>9.8487651515153296E-4</v>
      </c>
      <c r="AC452" s="237">
        <v>400</v>
      </c>
      <c r="AD452" s="242">
        <f t="shared" si="544"/>
        <v>0</v>
      </c>
      <c r="AE452" s="242">
        <f t="shared" si="530"/>
        <v>0</v>
      </c>
      <c r="AF452" s="242">
        <f t="shared" si="508"/>
        <v>0</v>
      </c>
      <c r="AG452" s="242">
        <f t="shared" si="531"/>
        <v>0</v>
      </c>
      <c r="AH452" s="243">
        <f t="shared" si="545"/>
        <v>46342.141217469514</v>
      </c>
      <c r="AI452" s="245"/>
      <c r="AJ452" s="241">
        <f t="shared" si="491"/>
        <v>5.2720000000000003E-2</v>
      </c>
      <c r="AK452" s="241">
        <f t="shared" si="546"/>
        <v>4.3933333333333333E-3</v>
      </c>
      <c r="AL452" s="240">
        <f>VLOOKUP(AN452,[2]תחזיות!$B$4:$H$1000,5)</f>
        <v>1.3000370000000237E-2</v>
      </c>
      <c r="AM452" s="134">
        <f t="shared" si="532"/>
        <v>1.0833641666666864E-3</v>
      </c>
      <c r="AN452" s="237">
        <v>400</v>
      </c>
      <c r="AO452" s="242">
        <f t="shared" si="547"/>
        <v>0</v>
      </c>
      <c r="AP452" s="242">
        <f t="shared" si="576"/>
        <v>0</v>
      </c>
      <c r="AQ452" s="242">
        <f t="shared" si="509"/>
        <v>0</v>
      </c>
      <c r="AR452" s="242">
        <f t="shared" si="548"/>
        <v>0</v>
      </c>
      <c r="AS452" s="243">
        <f t="shared" si="549"/>
        <v>0</v>
      </c>
      <c r="AT452" s="244"/>
      <c r="AU452" s="241">
        <f t="shared" si="492"/>
        <v>5.7620000000000005E-2</v>
      </c>
      <c r="AV452" s="241">
        <f t="shared" si="550"/>
        <v>4.8016666666666668E-3</v>
      </c>
      <c r="AW452" s="240">
        <f>VLOOKUP(AY452,[2]תחזיות!$B$4:$H$1000,7)</f>
        <v>2.2100629000000403E-2</v>
      </c>
      <c r="AX452" s="134">
        <f t="shared" si="510"/>
        <v>1.8417190833333668E-3</v>
      </c>
      <c r="AY452" s="237">
        <v>400</v>
      </c>
      <c r="AZ452" s="242">
        <f t="shared" si="551"/>
        <v>0</v>
      </c>
      <c r="BA452" s="242">
        <f t="shared" si="577"/>
        <v>0</v>
      </c>
      <c r="BB452" s="242">
        <f t="shared" si="511"/>
        <v>0</v>
      </c>
      <c r="BC452" s="242">
        <f t="shared" si="552"/>
        <v>0</v>
      </c>
      <c r="BD452" s="243">
        <f t="shared" si="553"/>
        <v>0</v>
      </c>
      <c r="BE452" s="245"/>
      <c r="BF452" s="245"/>
      <c r="BG452" s="245"/>
      <c r="BH452" s="240">
        <f>VLOOKUP(BJ452,[2]תחזיות!$B$4:$H$1000,6)</f>
        <v>1.1818518181818395E-2</v>
      </c>
      <c r="BI452" s="134">
        <f t="shared" si="512"/>
        <v>9.8487651515153296E-4</v>
      </c>
      <c r="BJ452" s="237">
        <v>400</v>
      </c>
      <c r="BK452" s="242">
        <f t="shared" si="554"/>
        <v>0</v>
      </c>
      <c r="BL452" s="242">
        <f t="shared" si="578"/>
        <v>0</v>
      </c>
      <c r="BM452" s="242">
        <f t="shared" si="513"/>
        <v>0</v>
      </c>
      <c r="BN452" s="242">
        <f t="shared" si="533"/>
        <v>0</v>
      </c>
      <c r="BO452" s="243">
        <f t="shared" si="555"/>
        <v>0</v>
      </c>
      <c r="BP452" s="245"/>
      <c r="BQ452" s="246">
        <f>VLOOKUP(BT452,[2]תחזיות!$B$4:$E$1000,2)</f>
        <v>4.627338000000019E-2</v>
      </c>
      <c r="BR452" s="134">
        <f t="shared" si="514"/>
        <v>3.4394483333333495E-3</v>
      </c>
      <c r="BS452" s="3">
        <f t="shared" si="556"/>
        <v>12141</v>
      </c>
      <c r="BT452" s="237">
        <v>400</v>
      </c>
      <c r="BU452" s="238">
        <f t="shared" si="557"/>
        <v>0</v>
      </c>
      <c r="BV452" s="238">
        <f t="shared" si="461"/>
        <v>0</v>
      </c>
      <c r="BW452" s="238">
        <f t="shared" si="515"/>
        <v>0</v>
      </c>
      <c r="BX452" s="238">
        <f t="shared" si="516"/>
        <v>0</v>
      </c>
      <c r="BY452" s="239">
        <f t="shared" si="558"/>
        <v>270766.58881793288</v>
      </c>
      <c r="CA452" s="246">
        <f>VLOOKUP(CD452,[2]תחזיות!$B$4:$E$1000,4)</f>
        <v>6.1080861600000251E-2</v>
      </c>
      <c r="CB452" s="134">
        <f t="shared" si="517"/>
        <v>4.6734051333333542E-3</v>
      </c>
      <c r="CC452" s="3">
        <f t="shared" si="559"/>
        <v>12141</v>
      </c>
      <c r="CD452" s="237">
        <v>400</v>
      </c>
      <c r="CE452" s="238">
        <f t="shared" si="560"/>
        <v>0</v>
      </c>
      <c r="CF452" s="238">
        <f t="shared" si="561"/>
        <v>0</v>
      </c>
      <c r="CG452" s="238">
        <f t="shared" si="518"/>
        <v>0</v>
      </c>
      <c r="CH452" s="238">
        <f t="shared" si="519"/>
        <v>0</v>
      </c>
      <c r="CI452" s="239">
        <f t="shared" si="562"/>
        <v>290809.78716721246</v>
      </c>
      <c r="CJ452" s="1"/>
      <c r="CK452" s="246">
        <f>VLOOKUP(CN452,[2]תחזיות!$B$4:$E$1000,3)</f>
        <v>4.0237721739130601E-2</v>
      </c>
      <c r="CL452" s="134">
        <f t="shared" si="520"/>
        <v>2.9364768115942171E-3</v>
      </c>
      <c r="CM452" s="3">
        <f t="shared" si="563"/>
        <v>12141</v>
      </c>
      <c r="CN452" s="237">
        <v>400</v>
      </c>
      <c r="CO452" s="238">
        <f t="shared" si="564"/>
        <v>0</v>
      </c>
      <c r="CP452" s="238">
        <f t="shared" si="579"/>
        <v>0</v>
      </c>
      <c r="CQ452" s="238">
        <f t="shared" si="521"/>
        <v>0</v>
      </c>
      <c r="CR452" s="238">
        <f t="shared" si="522"/>
        <v>0</v>
      </c>
      <c r="CS452" s="239">
        <f t="shared" si="565"/>
        <v>263979.45736549201</v>
      </c>
      <c r="CT452" s="1"/>
      <c r="CU452" s="237">
        <v>400</v>
      </c>
      <c r="CV452" s="238">
        <f t="shared" si="496"/>
        <v>-3.1299309813715615E-10</v>
      </c>
      <c r="CW452" s="238">
        <f t="shared" si="496"/>
        <v>-7.2242186907570917E-14</v>
      </c>
      <c r="CX452" s="238">
        <f t="shared" si="496"/>
        <v>6.6358483863665577E-13</v>
      </c>
      <c r="CY452" s="238">
        <f t="shared" si="496"/>
        <v>-7.3582702554422669E-13</v>
      </c>
      <c r="CZ452" s="238">
        <f t="shared" si="496"/>
        <v>921348.46831176477</v>
      </c>
      <c r="DB452" s="237">
        <v>400</v>
      </c>
      <c r="DC452" s="238">
        <f t="shared" si="497"/>
        <v>-3.3181564197304327E-10</v>
      </c>
      <c r="DD452" s="238">
        <f t="shared" si="497"/>
        <v>0</v>
      </c>
      <c r="DE452" s="238">
        <f t="shared" si="497"/>
        <v>7.6501939677118122E-13</v>
      </c>
      <c r="DF452" s="238">
        <f t="shared" si="497"/>
        <v>-7.6501939677118122E-13</v>
      </c>
      <c r="DG452" s="238">
        <f t="shared" si="497"/>
        <v>944233.29773330991</v>
      </c>
      <c r="DH452" s="247"/>
      <c r="DI452" s="237">
        <v>400</v>
      </c>
      <c r="DJ452" s="238">
        <f t="shared" si="498"/>
        <v>-3.3181564197304327E-10</v>
      </c>
      <c r="DK452" s="238">
        <f t="shared" si="498"/>
        <v>0</v>
      </c>
      <c r="DL452" s="238">
        <f t="shared" si="498"/>
        <v>7.6501939677118122E-13</v>
      </c>
      <c r="DM452" s="238">
        <f t="shared" si="498"/>
        <v>-7.6501939677118122E-13</v>
      </c>
      <c r="DN452" s="238">
        <f t="shared" si="498"/>
        <v>914209.03264594742</v>
      </c>
      <c r="DP452" s="3">
        <f t="shared" si="566"/>
        <v>12141</v>
      </c>
      <c r="DQ452" s="237">
        <v>400</v>
      </c>
      <c r="DR452" s="238">
        <f t="shared" si="567"/>
        <v>0</v>
      </c>
      <c r="DS452" s="238">
        <f t="shared" si="568"/>
        <v>0</v>
      </c>
      <c r="DT452" s="238">
        <f t="shared" si="523"/>
        <v>0</v>
      </c>
      <c r="DU452" s="238">
        <f t="shared" si="569"/>
        <v>0</v>
      </c>
      <c r="DV452" s="239">
        <f t="shared" si="580"/>
        <v>0</v>
      </c>
      <c r="DX452" s="241">
        <f t="shared" si="493"/>
        <v>6.0299999999999999E-2</v>
      </c>
      <c r="DY452" s="241">
        <f t="shared" si="570"/>
        <v>5.025E-3</v>
      </c>
      <c r="DZ452" s="237">
        <v>400</v>
      </c>
      <c r="EA452" s="242">
        <f t="shared" si="581"/>
        <v>0</v>
      </c>
      <c r="EB452" s="242">
        <f t="shared" si="582"/>
        <v>0</v>
      </c>
      <c r="EC452" s="242">
        <f t="shared" si="524"/>
        <v>0</v>
      </c>
      <c r="ED452" s="242">
        <f t="shared" si="534"/>
        <v>0</v>
      </c>
      <c r="EE452" s="243">
        <f t="shared" si="571"/>
        <v>0</v>
      </c>
      <c r="EF452" s="248"/>
      <c r="EG452" s="241">
        <f t="shared" si="494"/>
        <v>6.4599999999999991E-2</v>
      </c>
      <c r="EH452" s="241">
        <f t="shared" si="572"/>
        <v>5.3833333333333329E-3</v>
      </c>
      <c r="EI452" s="237">
        <v>400</v>
      </c>
      <c r="EJ452" s="242">
        <f t="shared" si="583"/>
        <v>0</v>
      </c>
      <c r="EK452" s="242">
        <f t="shared" si="584"/>
        <v>0</v>
      </c>
      <c r="EL452" s="242">
        <f t="shared" si="525"/>
        <v>0</v>
      </c>
      <c r="EM452" s="242">
        <f t="shared" si="535"/>
        <v>0</v>
      </c>
      <c r="EN452" s="243">
        <f t="shared" si="573"/>
        <v>0</v>
      </c>
      <c r="EO452" s="248"/>
      <c r="EP452" s="241">
        <f t="shared" si="495"/>
        <v>3.4599999999999999E-2</v>
      </c>
      <c r="EQ452" s="241">
        <f t="shared" si="574"/>
        <v>2.8833333333333332E-3</v>
      </c>
      <c r="ER452" s="237">
        <v>400</v>
      </c>
      <c r="ES452" s="242">
        <f t="shared" si="585"/>
        <v>0</v>
      </c>
      <c r="ET452" s="242">
        <f t="shared" si="586"/>
        <v>0</v>
      </c>
      <c r="EU452" s="242">
        <f t="shared" si="526"/>
        <v>0</v>
      </c>
      <c r="EV452" s="242">
        <f t="shared" si="536"/>
        <v>0</v>
      </c>
      <c r="EW452" s="243">
        <f t="shared" si="575"/>
        <v>0</v>
      </c>
    </row>
    <row r="453" spans="1:153" ht="14.25" customHeight="1" thickBot="1" x14ac:dyDescent="0.25">
      <c r="A453" s="3">
        <f t="shared" si="537"/>
        <v>12172</v>
      </c>
      <c r="B453" s="237">
        <v>401</v>
      </c>
      <c r="C453" s="238">
        <f t="shared" si="538"/>
        <v>-3.3258066136981445E-10</v>
      </c>
      <c r="D453" s="238">
        <f t="shared" si="499"/>
        <v>0</v>
      </c>
      <c r="E453" s="238">
        <f t="shared" si="500"/>
        <v>7.6678319149151472E-13</v>
      </c>
      <c r="F453" s="238">
        <f t="shared" si="501"/>
        <v>-7.6678319149151472E-13</v>
      </c>
      <c r="G453" s="239">
        <f t="shared" si="539"/>
        <v>603887.43406298594</v>
      </c>
      <c r="I453" s="240">
        <f>VLOOKUP(K453,[2]תחזיות!$B$4:$H$1000,5)</f>
        <v>1.3000388500000237E-2</v>
      </c>
      <c r="J453" s="134">
        <f t="shared" si="502"/>
        <v>1.0833657083333531E-3</v>
      </c>
      <c r="K453" s="237">
        <v>401</v>
      </c>
      <c r="L453" s="242">
        <f t="shared" si="540"/>
        <v>1.8944479983278957E-11</v>
      </c>
      <c r="M453" s="242">
        <f t="shared" si="527"/>
        <v>-7.2320451615561571E-14</v>
      </c>
      <c r="N453" s="242">
        <f t="shared" si="503"/>
        <v>-1.0170193677481364E-13</v>
      </c>
      <c r="O453" s="242">
        <f t="shared" si="504"/>
        <v>2.9381485159252066E-14</v>
      </c>
      <c r="P453" s="243">
        <f t="shared" si="541"/>
        <v>46694.445430845924</v>
      </c>
      <c r="Q453" s="244"/>
      <c r="R453" s="240">
        <f>VLOOKUP(T453,[2]תחזיות!$B$4:$H$1000,7)</f>
        <v>2.2100660450000403E-2</v>
      </c>
      <c r="S453" s="134">
        <f t="shared" si="505"/>
        <v>1.8417217041667001E-3</v>
      </c>
      <c r="T453" s="237">
        <v>401</v>
      </c>
      <c r="U453" s="242">
        <f t="shared" si="542"/>
        <v>0</v>
      </c>
      <c r="V453" s="242">
        <f t="shared" si="528"/>
        <v>0</v>
      </c>
      <c r="W453" s="242">
        <f t="shared" si="506"/>
        <v>0</v>
      </c>
      <c r="X453" s="242">
        <f t="shared" si="529"/>
        <v>0</v>
      </c>
      <c r="Y453" s="243">
        <f t="shared" si="543"/>
        <v>49536.076503111522</v>
      </c>
      <c r="Z453" s="245"/>
      <c r="AA453" s="240">
        <f>VLOOKUP(AC453,[2]תחזיות!$B$4:$H$1000,6)</f>
        <v>1.1818535000000215E-2</v>
      </c>
      <c r="AB453" s="134">
        <f t="shared" si="507"/>
        <v>9.848779166666845E-4</v>
      </c>
      <c r="AC453" s="237">
        <v>401</v>
      </c>
      <c r="AD453" s="242">
        <f t="shared" si="544"/>
        <v>0</v>
      </c>
      <c r="AE453" s="242">
        <f t="shared" si="530"/>
        <v>0</v>
      </c>
      <c r="AF453" s="242">
        <f t="shared" si="508"/>
        <v>0</v>
      </c>
      <c r="AG453" s="242">
        <f t="shared" si="531"/>
        <v>0</v>
      </c>
      <c r="AH453" s="243">
        <f t="shared" si="545"/>
        <v>46342.141217469514</v>
      </c>
      <c r="AI453" s="245"/>
      <c r="AJ453" s="241">
        <f t="shared" si="491"/>
        <v>5.2720000000000003E-2</v>
      </c>
      <c r="AK453" s="241">
        <f t="shared" si="546"/>
        <v>4.3933333333333333E-3</v>
      </c>
      <c r="AL453" s="240">
        <f>VLOOKUP(AN453,[2]תחזיות!$B$4:$H$1000,5)</f>
        <v>1.3000388500000237E-2</v>
      </c>
      <c r="AM453" s="134">
        <f t="shared" si="532"/>
        <v>1.0833657083333531E-3</v>
      </c>
      <c r="AN453" s="237">
        <v>401</v>
      </c>
      <c r="AO453" s="242">
        <f t="shared" si="547"/>
        <v>0</v>
      </c>
      <c r="AP453" s="242">
        <f t="shared" si="576"/>
        <v>0</v>
      </c>
      <c r="AQ453" s="242">
        <f t="shared" si="509"/>
        <v>0</v>
      </c>
      <c r="AR453" s="242">
        <f t="shared" si="548"/>
        <v>0</v>
      </c>
      <c r="AS453" s="243">
        <f t="shared" si="549"/>
        <v>0</v>
      </c>
      <c r="AT453" s="244"/>
      <c r="AU453" s="241">
        <f t="shared" si="492"/>
        <v>5.7620000000000005E-2</v>
      </c>
      <c r="AV453" s="241">
        <f t="shared" si="550"/>
        <v>4.8016666666666668E-3</v>
      </c>
      <c r="AW453" s="240">
        <f>VLOOKUP(AY453,[2]תחזיות!$B$4:$H$1000,7)</f>
        <v>2.2100660450000403E-2</v>
      </c>
      <c r="AX453" s="134">
        <f t="shared" si="510"/>
        <v>1.8417217041667001E-3</v>
      </c>
      <c r="AY453" s="237">
        <v>401</v>
      </c>
      <c r="AZ453" s="242">
        <f t="shared" si="551"/>
        <v>0</v>
      </c>
      <c r="BA453" s="242">
        <f t="shared" si="577"/>
        <v>0</v>
      </c>
      <c r="BB453" s="242">
        <f t="shared" si="511"/>
        <v>0</v>
      </c>
      <c r="BC453" s="242">
        <f t="shared" si="552"/>
        <v>0</v>
      </c>
      <c r="BD453" s="243">
        <f t="shared" si="553"/>
        <v>0</v>
      </c>
      <c r="BE453" s="245"/>
      <c r="BF453" s="245"/>
      <c r="BG453" s="245"/>
      <c r="BH453" s="240">
        <f>VLOOKUP(BJ453,[2]תחזיות!$B$4:$H$1000,6)</f>
        <v>1.1818535000000215E-2</v>
      </c>
      <c r="BI453" s="134">
        <f t="shared" si="512"/>
        <v>9.848779166666845E-4</v>
      </c>
      <c r="BJ453" s="237">
        <v>401</v>
      </c>
      <c r="BK453" s="242">
        <f t="shared" si="554"/>
        <v>0</v>
      </c>
      <c r="BL453" s="242">
        <f t="shared" si="578"/>
        <v>0</v>
      </c>
      <c r="BM453" s="242">
        <f t="shared" si="513"/>
        <v>0</v>
      </c>
      <c r="BN453" s="242">
        <f t="shared" si="533"/>
        <v>0</v>
      </c>
      <c r="BO453" s="243">
        <f t="shared" si="555"/>
        <v>0</v>
      </c>
      <c r="BP453" s="245"/>
      <c r="BQ453" s="246">
        <f>VLOOKUP(BT453,[2]תחזיות!$B$4:$E$1000,2)</f>
        <v>4.6301680000000192E-2</v>
      </c>
      <c r="BR453" s="134">
        <f t="shared" si="514"/>
        <v>3.4418066666666827E-3</v>
      </c>
      <c r="BS453" s="3">
        <f t="shared" si="556"/>
        <v>12172</v>
      </c>
      <c r="BT453" s="237">
        <v>401</v>
      </c>
      <c r="BU453" s="238">
        <f t="shared" si="557"/>
        <v>0</v>
      </c>
      <c r="BV453" s="238">
        <f t="shared" si="461"/>
        <v>0</v>
      </c>
      <c r="BW453" s="238">
        <f t="shared" si="515"/>
        <v>0</v>
      </c>
      <c r="BX453" s="238">
        <f t="shared" si="516"/>
        <v>0</v>
      </c>
      <c r="BY453" s="239">
        <f t="shared" si="558"/>
        <v>270766.58881793288</v>
      </c>
      <c r="CA453" s="246">
        <f>VLOOKUP(CD453,[2]תחזיות!$B$4:$E$1000,4)</f>
        <v>6.1118217600000253E-2</v>
      </c>
      <c r="CB453" s="134">
        <f t="shared" si="517"/>
        <v>4.6765181333333549E-3</v>
      </c>
      <c r="CC453" s="3">
        <f t="shared" si="559"/>
        <v>12172</v>
      </c>
      <c r="CD453" s="237">
        <v>401</v>
      </c>
      <c r="CE453" s="238">
        <f t="shared" si="560"/>
        <v>0</v>
      </c>
      <c r="CF453" s="238">
        <f t="shared" si="561"/>
        <v>0</v>
      </c>
      <c r="CG453" s="238">
        <f t="shared" si="518"/>
        <v>0</v>
      </c>
      <c r="CH453" s="238">
        <f t="shared" si="519"/>
        <v>0</v>
      </c>
      <c r="CI453" s="239">
        <f t="shared" si="562"/>
        <v>290809.78716721246</v>
      </c>
      <c r="CJ453" s="1"/>
      <c r="CK453" s="246">
        <f>VLOOKUP(CN453,[2]תחזיות!$B$4:$E$1000,3)</f>
        <v>4.0262330434782778E-2</v>
      </c>
      <c r="CL453" s="134">
        <f t="shared" si="520"/>
        <v>2.9385275362318985E-3</v>
      </c>
      <c r="CM453" s="3">
        <f t="shared" si="563"/>
        <v>12172</v>
      </c>
      <c r="CN453" s="237">
        <v>401</v>
      </c>
      <c r="CO453" s="238">
        <f t="shared" si="564"/>
        <v>0</v>
      </c>
      <c r="CP453" s="238">
        <f t="shared" si="579"/>
        <v>0</v>
      </c>
      <c r="CQ453" s="238">
        <f t="shared" si="521"/>
        <v>0</v>
      </c>
      <c r="CR453" s="238">
        <f t="shared" si="522"/>
        <v>0</v>
      </c>
      <c r="CS453" s="239">
        <f t="shared" si="565"/>
        <v>263979.45736549201</v>
      </c>
      <c r="CT453" s="1"/>
      <c r="CU453" s="237">
        <v>401</v>
      </c>
      <c r="CV453" s="238">
        <f t="shared" si="496"/>
        <v>-3.136361813865355E-10</v>
      </c>
      <c r="CW453" s="238">
        <f t="shared" si="496"/>
        <v>-7.2320451615561571E-14</v>
      </c>
      <c r="CX453" s="238">
        <f t="shared" si="496"/>
        <v>6.6508125471670113E-13</v>
      </c>
      <c r="CY453" s="238">
        <f t="shared" si="496"/>
        <v>-7.3740170633226261E-13</v>
      </c>
      <c r="CZ453" s="238">
        <f t="shared" si="496"/>
        <v>921348.46831176477</v>
      </c>
      <c r="DB453" s="237">
        <v>401</v>
      </c>
      <c r="DC453" s="238">
        <f t="shared" si="497"/>
        <v>-3.3258066136981445E-10</v>
      </c>
      <c r="DD453" s="238">
        <f t="shared" si="497"/>
        <v>0</v>
      </c>
      <c r="DE453" s="238">
        <f t="shared" si="497"/>
        <v>7.6678319149151472E-13</v>
      </c>
      <c r="DF453" s="238">
        <f t="shared" si="497"/>
        <v>-7.6678319149151472E-13</v>
      </c>
      <c r="DG453" s="238">
        <f t="shared" si="497"/>
        <v>944233.29773330991</v>
      </c>
      <c r="DH453" s="247"/>
      <c r="DI453" s="237">
        <v>401</v>
      </c>
      <c r="DJ453" s="238">
        <f t="shared" si="498"/>
        <v>-3.3258066136981445E-10</v>
      </c>
      <c r="DK453" s="238">
        <f t="shared" si="498"/>
        <v>0</v>
      </c>
      <c r="DL453" s="238">
        <f t="shared" si="498"/>
        <v>7.6678319149151472E-13</v>
      </c>
      <c r="DM453" s="238">
        <f t="shared" si="498"/>
        <v>-7.6678319149151472E-13</v>
      </c>
      <c r="DN453" s="238">
        <f t="shared" si="498"/>
        <v>914209.03264594742</v>
      </c>
      <c r="DP453" s="3">
        <f t="shared" si="566"/>
        <v>12172</v>
      </c>
      <c r="DQ453" s="237">
        <v>401</v>
      </c>
      <c r="DR453" s="238">
        <f t="shared" si="567"/>
        <v>0</v>
      </c>
      <c r="DS453" s="238">
        <f t="shared" si="568"/>
        <v>0</v>
      </c>
      <c r="DT453" s="238">
        <f t="shared" si="523"/>
        <v>0</v>
      </c>
      <c r="DU453" s="238">
        <f t="shared" si="569"/>
        <v>0</v>
      </c>
      <c r="DV453" s="239">
        <f t="shared" si="580"/>
        <v>0</v>
      </c>
      <c r="DX453" s="241">
        <f t="shared" si="493"/>
        <v>6.0299999999999999E-2</v>
      </c>
      <c r="DY453" s="241">
        <f t="shared" si="570"/>
        <v>5.025E-3</v>
      </c>
      <c r="DZ453" s="237">
        <v>401</v>
      </c>
      <c r="EA453" s="242">
        <f t="shared" si="581"/>
        <v>0</v>
      </c>
      <c r="EB453" s="242">
        <f t="shared" si="582"/>
        <v>0</v>
      </c>
      <c r="EC453" s="242">
        <f t="shared" si="524"/>
        <v>0</v>
      </c>
      <c r="ED453" s="242">
        <f t="shared" si="534"/>
        <v>0</v>
      </c>
      <c r="EE453" s="243">
        <f t="shared" si="571"/>
        <v>0</v>
      </c>
      <c r="EF453" s="248"/>
      <c r="EG453" s="241">
        <f t="shared" si="494"/>
        <v>6.4599999999999991E-2</v>
      </c>
      <c r="EH453" s="241">
        <f t="shared" si="572"/>
        <v>5.3833333333333329E-3</v>
      </c>
      <c r="EI453" s="237">
        <v>401</v>
      </c>
      <c r="EJ453" s="242">
        <f t="shared" si="583"/>
        <v>0</v>
      </c>
      <c r="EK453" s="242">
        <f t="shared" si="584"/>
        <v>0</v>
      </c>
      <c r="EL453" s="242">
        <f t="shared" si="525"/>
        <v>0</v>
      </c>
      <c r="EM453" s="242">
        <f t="shared" si="535"/>
        <v>0</v>
      </c>
      <c r="EN453" s="243">
        <f t="shared" si="573"/>
        <v>0</v>
      </c>
      <c r="EO453" s="248"/>
      <c r="EP453" s="241">
        <f t="shared" si="495"/>
        <v>3.4599999999999999E-2</v>
      </c>
      <c r="EQ453" s="241">
        <f t="shared" si="574"/>
        <v>2.8833333333333332E-3</v>
      </c>
      <c r="ER453" s="237">
        <v>401</v>
      </c>
      <c r="ES453" s="242">
        <f t="shared" si="585"/>
        <v>0</v>
      </c>
      <c r="ET453" s="242">
        <f t="shared" si="586"/>
        <v>0</v>
      </c>
      <c r="EU453" s="242">
        <f t="shared" si="526"/>
        <v>0</v>
      </c>
      <c r="EV453" s="242">
        <f t="shared" si="536"/>
        <v>0</v>
      </c>
      <c r="EW453" s="243">
        <f t="shared" si="575"/>
        <v>0</v>
      </c>
    </row>
    <row r="454" spans="1:153" ht="14.25" customHeight="1" thickBot="1" x14ac:dyDescent="0.25">
      <c r="A454" s="3">
        <f t="shared" si="537"/>
        <v>12202</v>
      </c>
      <c r="B454" s="237">
        <v>402</v>
      </c>
      <c r="C454" s="238">
        <f t="shared" si="538"/>
        <v>-3.3334744456130599E-10</v>
      </c>
      <c r="D454" s="238">
        <f t="shared" si="499"/>
        <v>0</v>
      </c>
      <c r="E454" s="238">
        <f t="shared" si="500"/>
        <v>7.6855105273856468E-13</v>
      </c>
      <c r="F454" s="238">
        <f t="shared" si="501"/>
        <v>-7.6855105273856468E-13</v>
      </c>
      <c r="G454" s="239">
        <f t="shared" si="539"/>
        <v>603887.43406298594</v>
      </c>
      <c r="I454" s="240">
        <f>VLOOKUP(K454,[2]תחזיות!$B$4:$H$1000,5)</f>
        <v>1.3000407000000238E-2</v>
      </c>
      <c r="J454" s="134">
        <f t="shared" si="502"/>
        <v>1.0833672500000198E-3</v>
      </c>
      <c r="K454" s="237">
        <v>402</v>
      </c>
      <c r="L454" s="242">
        <f t="shared" si="540"/>
        <v>1.9066815929783496E-11</v>
      </c>
      <c r="M454" s="242">
        <f t="shared" si="527"/>
        <v>-7.2398801224347076E-14</v>
      </c>
      <c r="N454" s="242">
        <f t="shared" si="503"/>
        <v>-1.0197002037470571E-13</v>
      </c>
      <c r="O454" s="242">
        <f t="shared" si="504"/>
        <v>2.9571219150358645E-14</v>
      </c>
      <c r="P454" s="243">
        <f t="shared" si="541"/>
        <v>46694.445430845924</v>
      </c>
      <c r="Q454" s="244"/>
      <c r="R454" s="240">
        <f>VLOOKUP(T454,[2]תחזיות!$B$4:$H$1000,7)</f>
        <v>2.2100691900000403E-2</v>
      </c>
      <c r="S454" s="134">
        <f t="shared" si="505"/>
        <v>1.8417243250000335E-3</v>
      </c>
      <c r="T454" s="237">
        <v>402</v>
      </c>
      <c r="U454" s="242">
        <f t="shared" si="542"/>
        <v>0</v>
      </c>
      <c r="V454" s="242">
        <f t="shared" si="528"/>
        <v>0</v>
      </c>
      <c r="W454" s="242">
        <f t="shared" si="506"/>
        <v>0</v>
      </c>
      <c r="X454" s="242">
        <f t="shared" si="529"/>
        <v>0</v>
      </c>
      <c r="Y454" s="243">
        <f t="shared" si="543"/>
        <v>49536.076503111522</v>
      </c>
      <c r="Z454" s="245"/>
      <c r="AA454" s="240">
        <f>VLOOKUP(AC454,[2]תחזיות!$B$4:$H$1000,6)</f>
        <v>1.1818551818182034E-2</v>
      </c>
      <c r="AB454" s="134">
        <f t="shared" si="507"/>
        <v>9.8487931818183627E-4</v>
      </c>
      <c r="AC454" s="237">
        <v>402</v>
      </c>
      <c r="AD454" s="242">
        <f t="shared" si="544"/>
        <v>0</v>
      </c>
      <c r="AE454" s="242">
        <f t="shared" si="530"/>
        <v>0</v>
      </c>
      <c r="AF454" s="242">
        <f t="shared" si="508"/>
        <v>0</v>
      </c>
      <c r="AG454" s="242">
        <f t="shared" si="531"/>
        <v>0</v>
      </c>
      <c r="AH454" s="243">
        <f t="shared" si="545"/>
        <v>46342.141217469514</v>
      </c>
      <c r="AI454" s="245"/>
      <c r="AJ454" s="241">
        <f t="shared" si="491"/>
        <v>5.2720000000000003E-2</v>
      </c>
      <c r="AK454" s="241">
        <f t="shared" si="546"/>
        <v>4.3933333333333333E-3</v>
      </c>
      <c r="AL454" s="240">
        <f>VLOOKUP(AN454,[2]תחזיות!$B$4:$H$1000,5)</f>
        <v>1.3000407000000238E-2</v>
      </c>
      <c r="AM454" s="134">
        <f t="shared" si="532"/>
        <v>1.0833672500000198E-3</v>
      </c>
      <c r="AN454" s="237">
        <v>402</v>
      </c>
      <c r="AO454" s="242">
        <f t="shared" si="547"/>
        <v>0</v>
      </c>
      <c r="AP454" s="242">
        <f t="shared" si="576"/>
        <v>0</v>
      </c>
      <c r="AQ454" s="242">
        <f t="shared" si="509"/>
        <v>0</v>
      </c>
      <c r="AR454" s="242">
        <f t="shared" si="548"/>
        <v>0</v>
      </c>
      <c r="AS454" s="243">
        <f t="shared" si="549"/>
        <v>0</v>
      </c>
      <c r="AT454" s="244"/>
      <c r="AU454" s="241">
        <f t="shared" si="492"/>
        <v>5.7620000000000005E-2</v>
      </c>
      <c r="AV454" s="241">
        <f t="shared" si="550"/>
        <v>4.8016666666666668E-3</v>
      </c>
      <c r="AW454" s="240">
        <f>VLOOKUP(AY454,[2]תחזיות!$B$4:$H$1000,7)</f>
        <v>2.2100691900000403E-2</v>
      </c>
      <c r="AX454" s="134">
        <f t="shared" si="510"/>
        <v>1.8417243250000335E-3</v>
      </c>
      <c r="AY454" s="237">
        <v>402</v>
      </c>
      <c r="AZ454" s="242">
        <f t="shared" si="551"/>
        <v>0</v>
      </c>
      <c r="BA454" s="242">
        <f t="shared" si="577"/>
        <v>0</v>
      </c>
      <c r="BB454" s="242">
        <f t="shared" si="511"/>
        <v>0</v>
      </c>
      <c r="BC454" s="242">
        <f t="shared" si="552"/>
        <v>0</v>
      </c>
      <c r="BD454" s="243">
        <f t="shared" si="553"/>
        <v>0</v>
      </c>
      <c r="BE454" s="245"/>
      <c r="BF454" s="245"/>
      <c r="BG454" s="245"/>
      <c r="BH454" s="240">
        <f>VLOOKUP(BJ454,[2]תחזיות!$B$4:$H$1000,6)</f>
        <v>1.1818551818182034E-2</v>
      </c>
      <c r="BI454" s="134">
        <f t="shared" si="512"/>
        <v>9.8487931818183627E-4</v>
      </c>
      <c r="BJ454" s="237">
        <v>402</v>
      </c>
      <c r="BK454" s="242">
        <f t="shared" si="554"/>
        <v>0</v>
      </c>
      <c r="BL454" s="242">
        <f t="shared" si="578"/>
        <v>0</v>
      </c>
      <c r="BM454" s="242">
        <f t="shared" si="513"/>
        <v>0</v>
      </c>
      <c r="BN454" s="242">
        <f t="shared" si="533"/>
        <v>0</v>
      </c>
      <c r="BO454" s="243">
        <f t="shared" si="555"/>
        <v>0</v>
      </c>
      <c r="BP454" s="245"/>
      <c r="BQ454" s="246">
        <f>VLOOKUP(BT454,[2]תחזיות!$B$4:$E$1000,2)</f>
        <v>4.6329980000000194E-2</v>
      </c>
      <c r="BR454" s="134">
        <f t="shared" si="514"/>
        <v>3.4441650000000164E-3</v>
      </c>
      <c r="BS454" s="3">
        <f t="shared" si="556"/>
        <v>12202</v>
      </c>
      <c r="BT454" s="237">
        <v>402</v>
      </c>
      <c r="BU454" s="238">
        <f t="shared" si="557"/>
        <v>0</v>
      </c>
      <c r="BV454" s="238">
        <f t="shared" si="461"/>
        <v>0</v>
      </c>
      <c r="BW454" s="238">
        <f t="shared" si="515"/>
        <v>0</v>
      </c>
      <c r="BX454" s="238">
        <f t="shared" si="516"/>
        <v>0</v>
      </c>
      <c r="BY454" s="239">
        <f t="shared" si="558"/>
        <v>270766.58881793288</v>
      </c>
      <c r="CA454" s="246">
        <f>VLOOKUP(CD454,[2]תחזיות!$B$4:$E$1000,4)</f>
        <v>6.1155573600000256E-2</v>
      </c>
      <c r="CB454" s="134">
        <f t="shared" si="517"/>
        <v>4.6796311333333548E-3</v>
      </c>
      <c r="CC454" s="3">
        <f t="shared" si="559"/>
        <v>12202</v>
      </c>
      <c r="CD454" s="237">
        <v>402</v>
      </c>
      <c r="CE454" s="238">
        <f t="shared" si="560"/>
        <v>0</v>
      </c>
      <c r="CF454" s="238">
        <f t="shared" si="561"/>
        <v>0</v>
      </c>
      <c r="CG454" s="238">
        <f t="shared" si="518"/>
        <v>0</v>
      </c>
      <c r="CH454" s="238">
        <f t="shared" si="519"/>
        <v>0</v>
      </c>
      <c r="CI454" s="239">
        <f t="shared" si="562"/>
        <v>290809.78716721246</v>
      </c>
      <c r="CJ454" s="1"/>
      <c r="CK454" s="246">
        <f>VLOOKUP(CN454,[2]תחזיות!$B$4:$E$1000,3)</f>
        <v>4.0286939130434955E-2</v>
      </c>
      <c r="CL454" s="134">
        <f t="shared" si="520"/>
        <v>2.94057826086958E-3</v>
      </c>
      <c r="CM454" s="3">
        <f t="shared" si="563"/>
        <v>12202</v>
      </c>
      <c r="CN454" s="237">
        <v>402</v>
      </c>
      <c r="CO454" s="238">
        <f t="shared" si="564"/>
        <v>0</v>
      </c>
      <c r="CP454" s="238">
        <f t="shared" si="579"/>
        <v>0</v>
      </c>
      <c r="CQ454" s="238">
        <f t="shared" si="521"/>
        <v>0</v>
      </c>
      <c r="CR454" s="238">
        <f t="shared" si="522"/>
        <v>0</v>
      </c>
      <c r="CS454" s="239">
        <f t="shared" si="565"/>
        <v>263979.45736549201</v>
      </c>
      <c r="CT454" s="1"/>
      <c r="CU454" s="237">
        <v>402</v>
      </c>
      <c r="CV454" s="238">
        <f t="shared" si="496"/>
        <v>-3.1428062863152252E-10</v>
      </c>
      <c r="CW454" s="238">
        <f t="shared" si="496"/>
        <v>-7.2398801224347076E-14</v>
      </c>
      <c r="CX454" s="238">
        <f t="shared" si="496"/>
        <v>6.6658103236385894E-13</v>
      </c>
      <c r="CY454" s="238">
        <f t="shared" si="496"/>
        <v>-7.3897983358820599E-13</v>
      </c>
      <c r="CZ454" s="238">
        <f t="shared" si="496"/>
        <v>921348.46831176477</v>
      </c>
      <c r="DB454" s="237">
        <v>402</v>
      </c>
      <c r="DC454" s="238">
        <f t="shared" si="497"/>
        <v>-3.3334744456130599E-10</v>
      </c>
      <c r="DD454" s="238">
        <f t="shared" si="497"/>
        <v>0</v>
      </c>
      <c r="DE454" s="238">
        <f t="shared" si="497"/>
        <v>7.6855105273856468E-13</v>
      </c>
      <c r="DF454" s="238">
        <f t="shared" si="497"/>
        <v>-7.6855105273856468E-13</v>
      </c>
      <c r="DG454" s="238">
        <f t="shared" si="497"/>
        <v>944233.29773330991</v>
      </c>
      <c r="DH454" s="247"/>
      <c r="DI454" s="237">
        <v>402</v>
      </c>
      <c r="DJ454" s="238">
        <f t="shared" si="498"/>
        <v>-3.3334744456130599E-10</v>
      </c>
      <c r="DK454" s="238">
        <f t="shared" si="498"/>
        <v>0</v>
      </c>
      <c r="DL454" s="238">
        <f t="shared" si="498"/>
        <v>7.6855105273856468E-13</v>
      </c>
      <c r="DM454" s="238">
        <f t="shared" si="498"/>
        <v>-7.6855105273856468E-13</v>
      </c>
      <c r="DN454" s="238">
        <f t="shared" si="498"/>
        <v>914209.03264594742</v>
      </c>
      <c r="DP454" s="3">
        <f t="shared" si="566"/>
        <v>12202</v>
      </c>
      <c r="DQ454" s="237">
        <v>402</v>
      </c>
      <c r="DR454" s="238">
        <f t="shared" si="567"/>
        <v>0</v>
      </c>
      <c r="DS454" s="238">
        <f t="shared" si="568"/>
        <v>0</v>
      </c>
      <c r="DT454" s="238">
        <f t="shared" si="523"/>
        <v>0</v>
      </c>
      <c r="DU454" s="238">
        <f t="shared" si="569"/>
        <v>0</v>
      </c>
      <c r="DV454" s="239">
        <f t="shared" si="580"/>
        <v>0</v>
      </c>
      <c r="DX454" s="241">
        <f t="shared" si="493"/>
        <v>6.0299999999999999E-2</v>
      </c>
      <c r="DY454" s="241">
        <f t="shared" si="570"/>
        <v>5.025E-3</v>
      </c>
      <c r="DZ454" s="237">
        <v>402</v>
      </c>
      <c r="EA454" s="242">
        <f t="shared" si="581"/>
        <v>0</v>
      </c>
      <c r="EB454" s="242">
        <f t="shared" si="582"/>
        <v>0</v>
      </c>
      <c r="EC454" s="242">
        <f t="shared" si="524"/>
        <v>0</v>
      </c>
      <c r="ED454" s="242">
        <f t="shared" si="534"/>
        <v>0</v>
      </c>
      <c r="EE454" s="243">
        <f t="shared" si="571"/>
        <v>0</v>
      </c>
      <c r="EF454" s="248"/>
      <c r="EG454" s="241">
        <f t="shared" si="494"/>
        <v>6.4599999999999991E-2</v>
      </c>
      <c r="EH454" s="241">
        <f t="shared" si="572"/>
        <v>5.3833333333333329E-3</v>
      </c>
      <c r="EI454" s="237">
        <v>402</v>
      </c>
      <c r="EJ454" s="242">
        <f t="shared" si="583"/>
        <v>0</v>
      </c>
      <c r="EK454" s="242">
        <f t="shared" si="584"/>
        <v>0</v>
      </c>
      <c r="EL454" s="242">
        <f t="shared" si="525"/>
        <v>0</v>
      </c>
      <c r="EM454" s="242">
        <f t="shared" si="535"/>
        <v>0</v>
      </c>
      <c r="EN454" s="243">
        <f t="shared" si="573"/>
        <v>0</v>
      </c>
      <c r="EO454" s="248"/>
      <c r="EP454" s="241">
        <f t="shared" si="495"/>
        <v>3.4599999999999999E-2</v>
      </c>
      <c r="EQ454" s="241">
        <f t="shared" si="574"/>
        <v>2.8833333333333332E-3</v>
      </c>
      <c r="ER454" s="237">
        <v>402</v>
      </c>
      <c r="ES454" s="242">
        <f t="shared" si="585"/>
        <v>0</v>
      </c>
      <c r="ET454" s="242">
        <f t="shared" si="586"/>
        <v>0</v>
      </c>
      <c r="EU454" s="242">
        <f t="shared" si="526"/>
        <v>0</v>
      </c>
      <c r="EV454" s="242">
        <f t="shared" si="536"/>
        <v>0</v>
      </c>
      <c r="EW454" s="243">
        <f t="shared" si="575"/>
        <v>0</v>
      </c>
    </row>
    <row r="455" spans="1:153" ht="14.25" customHeight="1" thickBot="1" x14ac:dyDescent="0.25">
      <c r="A455" s="3">
        <f t="shared" si="537"/>
        <v>12233</v>
      </c>
      <c r="B455" s="237">
        <v>403</v>
      </c>
      <c r="C455" s="238">
        <f t="shared" si="538"/>
        <v>-3.3411599561404453E-10</v>
      </c>
      <c r="D455" s="238">
        <f t="shared" si="499"/>
        <v>0</v>
      </c>
      <c r="E455" s="238">
        <f t="shared" si="500"/>
        <v>7.7032298988793411E-13</v>
      </c>
      <c r="F455" s="238">
        <f t="shared" si="501"/>
        <v>-7.7032298988793411E-13</v>
      </c>
      <c r="G455" s="239">
        <f t="shared" si="539"/>
        <v>603887.43406298594</v>
      </c>
      <c r="I455" s="240">
        <f>VLOOKUP(K455,[2]תחזיות!$B$4:$H$1000,5)</f>
        <v>1.3000425500000239E-2</v>
      </c>
      <c r="J455" s="134">
        <f t="shared" si="502"/>
        <v>1.0833687916666866E-3</v>
      </c>
      <c r="K455" s="237">
        <v>403</v>
      </c>
      <c r="L455" s="242">
        <f t="shared" si="540"/>
        <v>1.9189552814630745E-11</v>
      </c>
      <c r="M455" s="242">
        <f t="shared" si="527"/>
        <v>-7.2477235826147631E-14</v>
      </c>
      <c r="N455" s="242">
        <f t="shared" si="503"/>
        <v>-1.0223881079328326E-13</v>
      </c>
      <c r="O455" s="242">
        <f t="shared" si="504"/>
        <v>2.976157496713563E-14</v>
      </c>
      <c r="P455" s="243">
        <f t="shared" si="541"/>
        <v>46694.445430845924</v>
      </c>
      <c r="Q455" s="244"/>
      <c r="R455" s="240">
        <f>VLOOKUP(T455,[2]תחזיות!$B$4:$H$1000,7)</f>
        <v>2.2100723350000406E-2</v>
      </c>
      <c r="S455" s="134">
        <f t="shared" si="505"/>
        <v>1.8417269458333673E-3</v>
      </c>
      <c r="T455" s="237">
        <v>403</v>
      </c>
      <c r="U455" s="242">
        <f t="shared" si="542"/>
        <v>0</v>
      </c>
      <c r="V455" s="242">
        <f t="shared" si="528"/>
        <v>0</v>
      </c>
      <c r="W455" s="242">
        <f t="shared" si="506"/>
        <v>0</v>
      </c>
      <c r="X455" s="242">
        <f t="shared" si="529"/>
        <v>0</v>
      </c>
      <c r="Y455" s="243">
        <f t="shared" si="543"/>
        <v>49536.076503111522</v>
      </c>
      <c r="Z455" s="245"/>
      <c r="AA455" s="240">
        <f>VLOOKUP(AC455,[2]תחזיות!$B$4:$H$1000,6)</f>
        <v>1.1818568636363852E-2</v>
      </c>
      <c r="AB455" s="134">
        <f t="shared" si="507"/>
        <v>9.848807196969876E-4</v>
      </c>
      <c r="AC455" s="237">
        <v>403</v>
      </c>
      <c r="AD455" s="242">
        <f t="shared" si="544"/>
        <v>0</v>
      </c>
      <c r="AE455" s="242">
        <f t="shared" si="530"/>
        <v>0</v>
      </c>
      <c r="AF455" s="242">
        <f t="shared" si="508"/>
        <v>0</v>
      </c>
      <c r="AG455" s="242">
        <f t="shared" si="531"/>
        <v>0</v>
      </c>
      <c r="AH455" s="243">
        <f t="shared" si="545"/>
        <v>46342.141217469514</v>
      </c>
      <c r="AI455" s="245"/>
      <c r="AJ455" s="241">
        <f t="shared" si="491"/>
        <v>5.2720000000000003E-2</v>
      </c>
      <c r="AK455" s="241">
        <f t="shared" si="546"/>
        <v>4.3933333333333333E-3</v>
      </c>
      <c r="AL455" s="240">
        <f>VLOOKUP(AN455,[2]תחזיות!$B$4:$H$1000,5)</f>
        <v>1.3000425500000239E-2</v>
      </c>
      <c r="AM455" s="134">
        <f t="shared" si="532"/>
        <v>1.0833687916666866E-3</v>
      </c>
      <c r="AN455" s="237">
        <v>403</v>
      </c>
      <c r="AO455" s="242">
        <f t="shared" si="547"/>
        <v>0</v>
      </c>
      <c r="AP455" s="242">
        <f t="shared" si="576"/>
        <v>0</v>
      </c>
      <c r="AQ455" s="242">
        <f t="shared" si="509"/>
        <v>0</v>
      </c>
      <c r="AR455" s="242">
        <f t="shared" si="548"/>
        <v>0</v>
      </c>
      <c r="AS455" s="243">
        <f t="shared" si="549"/>
        <v>0</v>
      </c>
      <c r="AT455" s="244"/>
      <c r="AU455" s="241">
        <f t="shared" si="492"/>
        <v>5.7620000000000005E-2</v>
      </c>
      <c r="AV455" s="241">
        <f t="shared" si="550"/>
        <v>4.8016666666666668E-3</v>
      </c>
      <c r="AW455" s="240">
        <f>VLOOKUP(AY455,[2]תחזיות!$B$4:$H$1000,7)</f>
        <v>2.2100723350000406E-2</v>
      </c>
      <c r="AX455" s="134">
        <f t="shared" si="510"/>
        <v>1.8417269458333673E-3</v>
      </c>
      <c r="AY455" s="237">
        <v>403</v>
      </c>
      <c r="AZ455" s="242">
        <f t="shared" si="551"/>
        <v>0</v>
      </c>
      <c r="BA455" s="242">
        <f t="shared" si="577"/>
        <v>0</v>
      </c>
      <c r="BB455" s="242">
        <f t="shared" si="511"/>
        <v>0</v>
      </c>
      <c r="BC455" s="242">
        <f t="shared" si="552"/>
        <v>0</v>
      </c>
      <c r="BD455" s="243">
        <f t="shared" si="553"/>
        <v>0</v>
      </c>
      <c r="BE455" s="245"/>
      <c r="BF455" s="245"/>
      <c r="BG455" s="245"/>
      <c r="BH455" s="240">
        <f>VLOOKUP(BJ455,[2]תחזיות!$B$4:$H$1000,6)</f>
        <v>1.1818568636363852E-2</v>
      </c>
      <c r="BI455" s="134">
        <f t="shared" si="512"/>
        <v>9.848807196969876E-4</v>
      </c>
      <c r="BJ455" s="237">
        <v>403</v>
      </c>
      <c r="BK455" s="242">
        <f t="shared" si="554"/>
        <v>0</v>
      </c>
      <c r="BL455" s="242">
        <f t="shared" si="578"/>
        <v>0</v>
      </c>
      <c r="BM455" s="242">
        <f t="shared" si="513"/>
        <v>0</v>
      </c>
      <c r="BN455" s="242">
        <f t="shared" si="533"/>
        <v>0</v>
      </c>
      <c r="BO455" s="243">
        <f t="shared" si="555"/>
        <v>0</v>
      </c>
      <c r="BP455" s="245"/>
      <c r="BQ455" s="246">
        <f>VLOOKUP(BT455,[2]תחזיות!$B$4:$E$1000,2)</f>
        <v>4.6358280000000196E-2</v>
      </c>
      <c r="BR455" s="134">
        <f t="shared" si="514"/>
        <v>3.44652333333335E-3</v>
      </c>
      <c r="BS455" s="3">
        <f t="shared" si="556"/>
        <v>12233</v>
      </c>
      <c r="BT455" s="237">
        <v>403</v>
      </c>
      <c r="BU455" s="238">
        <f t="shared" si="557"/>
        <v>0</v>
      </c>
      <c r="BV455" s="238">
        <f t="shared" si="461"/>
        <v>0</v>
      </c>
      <c r="BW455" s="238">
        <f t="shared" si="515"/>
        <v>0</v>
      </c>
      <c r="BX455" s="238">
        <f t="shared" si="516"/>
        <v>0</v>
      </c>
      <c r="BY455" s="239">
        <f t="shared" si="558"/>
        <v>270766.58881793288</v>
      </c>
      <c r="CA455" s="246">
        <f>VLOOKUP(CD455,[2]תחזיות!$B$4:$E$1000,4)</f>
        <v>6.1192929600000265E-2</v>
      </c>
      <c r="CB455" s="134">
        <f t="shared" si="517"/>
        <v>4.6827441333333556E-3</v>
      </c>
      <c r="CC455" s="3">
        <f t="shared" si="559"/>
        <v>12233</v>
      </c>
      <c r="CD455" s="237">
        <v>403</v>
      </c>
      <c r="CE455" s="238">
        <f t="shared" si="560"/>
        <v>0</v>
      </c>
      <c r="CF455" s="238">
        <f t="shared" si="561"/>
        <v>0</v>
      </c>
      <c r="CG455" s="238">
        <f t="shared" si="518"/>
        <v>0</v>
      </c>
      <c r="CH455" s="238">
        <f t="shared" si="519"/>
        <v>0</v>
      </c>
      <c r="CI455" s="239">
        <f t="shared" si="562"/>
        <v>290809.78716721246</v>
      </c>
      <c r="CJ455" s="1"/>
      <c r="CK455" s="246">
        <f>VLOOKUP(CN455,[2]תחזיות!$B$4:$E$1000,3)</f>
        <v>4.0311547826087132E-2</v>
      </c>
      <c r="CL455" s="134">
        <f t="shared" si="520"/>
        <v>2.9426289855072614E-3</v>
      </c>
      <c r="CM455" s="3">
        <f t="shared" si="563"/>
        <v>12233</v>
      </c>
      <c r="CN455" s="237">
        <v>403</v>
      </c>
      <c r="CO455" s="238">
        <f t="shared" si="564"/>
        <v>0</v>
      </c>
      <c r="CP455" s="238">
        <f t="shared" si="579"/>
        <v>0</v>
      </c>
      <c r="CQ455" s="238">
        <f t="shared" si="521"/>
        <v>0</v>
      </c>
      <c r="CR455" s="238">
        <f t="shared" si="522"/>
        <v>0</v>
      </c>
      <c r="CS455" s="239">
        <f t="shared" si="565"/>
        <v>263979.45736549201</v>
      </c>
      <c r="CT455" s="1"/>
      <c r="CU455" s="237">
        <v>403</v>
      </c>
      <c r="CV455" s="238">
        <f t="shared" si="496"/>
        <v>-3.1492644279941378E-10</v>
      </c>
      <c r="CW455" s="238">
        <f t="shared" si="496"/>
        <v>-7.2477235826147631E-14</v>
      </c>
      <c r="CX455" s="238">
        <f t="shared" si="496"/>
        <v>6.6808417909465087E-13</v>
      </c>
      <c r="CY455" s="238">
        <f t="shared" si="496"/>
        <v>-7.4056141492079852E-13</v>
      </c>
      <c r="CZ455" s="238">
        <f t="shared" si="496"/>
        <v>921348.46831176477</v>
      </c>
      <c r="DB455" s="237">
        <v>403</v>
      </c>
      <c r="DC455" s="238">
        <f t="shared" si="497"/>
        <v>-3.3411599561404453E-10</v>
      </c>
      <c r="DD455" s="238">
        <f t="shared" si="497"/>
        <v>0</v>
      </c>
      <c r="DE455" s="238">
        <f t="shared" si="497"/>
        <v>7.7032298988793411E-13</v>
      </c>
      <c r="DF455" s="238">
        <f t="shared" si="497"/>
        <v>-7.7032298988793411E-13</v>
      </c>
      <c r="DG455" s="238">
        <f t="shared" si="497"/>
        <v>944233.29773330991</v>
      </c>
      <c r="DH455" s="247"/>
      <c r="DI455" s="237">
        <v>403</v>
      </c>
      <c r="DJ455" s="238">
        <f t="shared" si="498"/>
        <v>-3.3411599561404453E-10</v>
      </c>
      <c r="DK455" s="238">
        <f t="shared" si="498"/>
        <v>0</v>
      </c>
      <c r="DL455" s="238">
        <f t="shared" si="498"/>
        <v>7.7032298988793411E-13</v>
      </c>
      <c r="DM455" s="238">
        <f t="shared" si="498"/>
        <v>-7.7032298988793411E-13</v>
      </c>
      <c r="DN455" s="238">
        <f t="shared" si="498"/>
        <v>914209.03264594742</v>
      </c>
      <c r="DP455" s="3">
        <f t="shared" si="566"/>
        <v>12233</v>
      </c>
      <c r="DQ455" s="237">
        <v>403</v>
      </c>
      <c r="DR455" s="238">
        <f t="shared" si="567"/>
        <v>0</v>
      </c>
      <c r="DS455" s="238">
        <f t="shared" si="568"/>
        <v>0</v>
      </c>
      <c r="DT455" s="238">
        <f t="shared" si="523"/>
        <v>0</v>
      </c>
      <c r="DU455" s="238">
        <f t="shared" si="569"/>
        <v>0</v>
      </c>
      <c r="DV455" s="239">
        <f t="shared" si="580"/>
        <v>0</v>
      </c>
      <c r="DX455" s="241">
        <f t="shared" si="493"/>
        <v>6.0299999999999999E-2</v>
      </c>
      <c r="DY455" s="241">
        <f t="shared" si="570"/>
        <v>5.025E-3</v>
      </c>
      <c r="DZ455" s="237">
        <v>403</v>
      </c>
      <c r="EA455" s="242">
        <f t="shared" si="581"/>
        <v>0</v>
      </c>
      <c r="EB455" s="242">
        <f t="shared" si="582"/>
        <v>0</v>
      </c>
      <c r="EC455" s="242">
        <f t="shared" si="524"/>
        <v>0</v>
      </c>
      <c r="ED455" s="242">
        <f t="shared" si="534"/>
        <v>0</v>
      </c>
      <c r="EE455" s="243">
        <f t="shared" si="571"/>
        <v>0</v>
      </c>
      <c r="EF455" s="248"/>
      <c r="EG455" s="241">
        <f t="shared" si="494"/>
        <v>6.4599999999999991E-2</v>
      </c>
      <c r="EH455" s="241">
        <f t="shared" si="572"/>
        <v>5.3833333333333329E-3</v>
      </c>
      <c r="EI455" s="237">
        <v>403</v>
      </c>
      <c r="EJ455" s="242">
        <f t="shared" si="583"/>
        <v>0</v>
      </c>
      <c r="EK455" s="242">
        <f t="shared" si="584"/>
        <v>0</v>
      </c>
      <c r="EL455" s="242">
        <f t="shared" si="525"/>
        <v>0</v>
      </c>
      <c r="EM455" s="242">
        <f t="shared" si="535"/>
        <v>0</v>
      </c>
      <c r="EN455" s="243">
        <f t="shared" si="573"/>
        <v>0</v>
      </c>
      <c r="EO455" s="248"/>
      <c r="EP455" s="241">
        <f t="shared" si="495"/>
        <v>3.4599999999999999E-2</v>
      </c>
      <c r="EQ455" s="241">
        <f t="shared" si="574"/>
        <v>2.8833333333333332E-3</v>
      </c>
      <c r="ER455" s="237">
        <v>403</v>
      </c>
      <c r="ES455" s="242">
        <f t="shared" si="585"/>
        <v>0</v>
      </c>
      <c r="ET455" s="242">
        <f t="shared" si="586"/>
        <v>0</v>
      </c>
      <c r="EU455" s="242">
        <f t="shared" si="526"/>
        <v>0</v>
      </c>
      <c r="EV455" s="242">
        <f t="shared" si="536"/>
        <v>0</v>
      </c>
      <c r="EW455" s="243">
        <f t="shared" si="575"/>
        <v>0</v>
      </c>
    </row>
    <row r="456" spans="1:153" ht="14.25" customHeight="1" thickBot="1" x14ac:dyDescent="0.25">
      <c r="A456" s="3">
        <f t="shared" si="537"/>
        <v>12263</v>
      </c>
      <c r="B456" s="237">
        <v>404</v>
      </c>
      <c r="C456" s="238">
        <f t="shared" si="538"/>
        <v>-3.3488631860393245E-10</v>
      </c>
      <c r="D456" s="238">
        <f t="shared" si="499"/>
        <v>0</v>
      </c>
      <c r="E456" s="238">
        <f t="shared" si="500"/>
        <v>7.7209901233684231E-13</v>
      </c>
      <c r="F456" s="238">
        <f t="shared" si="501"/>
        <v>-7.7209901233684231E-13</v>
      </c>
      <c r="G456" s="239">
        <f t="shared" si="539"/>
        <v>603887.43406298594</v>
      </c>
      <c r="I456" s="240">
        <f>VLOOKUP(K456,[2]תחזיות!$B$4:$H$1000,5)</f>
        <v>1.3000444000000239E-2</v>
      </c>
      <c r="J456" s="134">
        <f t="shared" si="502"/>
        <v>1.0833703333333533E-3</v>
      </c>
      <c r="K456" s="237">
        <v>404</v>
      </c>
      <c r="L456" s="242">
        <f t="shared" si="540"/>
        <v>1.9312691780147861E-11</v>
      </c>
      <c r="M456" s="242">
        <f t="shared" si="527"/>
        <v>-7.2555755513283691E-14</v>
      </c>
      <c r="N456" s="242">
        <f t="shared" si="503"/>
        <v>-1.0250830989453152E-13</v>
      </c>
      <c r="O456" s="242">
        <f t="shared" si="504"/>
        <v>2.9952554381247825E-14</v>
      </c>
      <c r="P456" s="243">
        <f t="shared" si="541"/>
        <v>46694.445430845924</v>
      </c>
      <c r="Q456" s="244"/>
      <c r="R456" s="240">
        <f>VLOOKUP(T456,[2]תחזיות!$B$4:$H$1000,7)</f>
        <v>2.2100754800000406E-2</v>
      </c>
      <c r="S456" s="134">
        <f t="shared" si="505"/>
        <v>1.8417295666667006E-3</v>
      </c>
      <c r="T456" s="237">
        <v>404</v>
      </c>
      <c r="U456" s="242">
        <f t="shared" si="542"/>
        <v>0</v>
      </c>
      <c r="V456" s="242">
        <f t="shared" si="528"/>
        <v>0</v>
      </c>
      <c r="W456" s="242">
        <f t="shared" si="506"/>
        <v>0</v>
      </c>
      <c r="X456" s="242">
        <f t="shared" si="529"/>
        <v>0</v>
      </c>
      <c r="Y456" s="243">
        <f t="shared" si="543"/>
        <v>49536.076503111522</v>
      </c>
      <c r="Z456" s="245"/>
      <c r="AA456" s="240">
        <f>VLOOKUP(AC456,[2]תחזיות!$B$4:$H$1000,6)</f>
        <v>1.1818585454545671E-2</v>
      </c>
      <c r="AB456" s="134">
        <f t="shared" si="507"/>
        <v>9.8488212121213936E-4</v>
      </c>
      <c r="AC456" s="237">
        <v>404</v>
      </c>
      <c r="AD456" s="242">
        <f t="shared" si="544"/>
        <v>0</v>
      </c>
      <c r="AE456" s="242">
        <f t="shared" si="530"/>
        <v>0</v>
      </c>
      <c r="AF456" s="242">
        <f t="shared" si="508"/>
        <v>0</v>
      </c>
      <c r="AG456" s="242">
        <f t="shared" si="531"/>
        <v>0</v>
      </c>
      <c r="AH456" s="243">
        <f t="shared" si="545"/>
        <v>46342.141217469514</v>
      </c>
      <c r="AI456" s="245"/>
      <c r="AJ456" s="241">
        <f t="shared" si="491"/>
        <v>5.2720000000000003E-2</v>
      </c>
      <c r="AK456" s="241">
        <f t="shared" si="546"/>
        <v>4.3933333333333333E-3</v>
      </c>
      <c r="AL456" s="240">
        <f>VLOOKUP(AN456,[2]תחזיות!$B$4:$H$1000,5)</f>
        <v>1.3000444000000239E-2</v>
      </c>
      <c r="AM456" s="134">
        <f t="shared" si="532"/>
        <v>1.0833703333333533E-3</v>
      </c>
      <c r="AN456" s="237">
        <v>404</v>
      </c>
      <c r="AO456" s="242">
        <f t="shared" si="547"/>
        <v>0</v>
      </c>
      <c r="AP456" s="242">
        <f t="shared" si="576"/>
        <v>0</v>
      </c>
      <c r="AQ456" s="242">
        <f t="shared" si="509"/>
        <v>0</v>
      </c>
      <c r="AR456" s="242">
        <f t="shared" si="548"/>
        <v>0</v>
      </c>
      <c r="AS456" s="243">
        <f t="shared" si="549"/>
        <v>0</v>
      </c>
      <c r="AT456" s="244"/>
      <c r="AU456" s="241">
        <f t="shared" si="492"/>
        <v>5.7620000000000005E-2</v>
      </c>
      <c r="AV456" s="241">
        <f t="shared" si="550"/>
        <v>4.8016666666666668E-3</v>
      </c>
      <c r="AW456" s="240">
        <f>VLOOKUP(AY456,[2]תחזיות!$B$4:$H$1000,7)</f>
        <v>2.2100754800000406E-2</v>
      </c>
      <c r="AX456" s="134">
        <f t="shared" si="510"/>
        <v>1.8417295666667006E-3</v>
      </c>
      <c r="AY456" s="237">
        <v>404</v>
      </c>
      <c r="AZ456" s="242">
        <f t="shared" si="551"/>
        <v>0</v>
      </c>
      <c r="BA456" s="242">
        <f t="shared" si="577"/>
        <v>0</v>
      </c>
      <c r="BB456" s="242">
        <f t="shared" si="511"/>
        <v>0</v>
      </c>
      <c r="BC456" s="242">
        <f t="shared" si="552"/>
        <v>0</v>
      </c>
      <c r="BD456" s="243">
        <f t="shared" si="553"/>
        <v>0</v>
      </c>
      <c r="BE456" s="245"/>
      <c r="BF456" s="245"/>
      <c r="BG456" s="245"/>
      <c r="BH456" s="240">
        <f>VLOOKUP(BJ456,[2]תחזיות!$B$4:$H$1000,6)</f>
        <v>1.1818585454545671E-2</v>
      </c>
      <c r="BI456" s="134">
        <f t="shared" si="512"/>
        <v>9.8488212121213936E-4</v>
      </c>
      <c r="BJ456" s="237">
        <v>404</v>
      </c>
      <c r="BK456" s="242">
        <f t="shared" si="554"/>
        <v>0</v>
      </c>
      <c r="BL456" s="242">
        <f t="shared" si="578"/>
        <v>0</v>
      </c>
      <c r="BM456" s="242">
        <f t="shared" si="513"/>
        <v>0</v>
      </c>
      <c r="BN456" s="242">
        <f t="shared" si="533"/>
        <v>0</v>
      </c>
      <c r="BO456" s="243">
        <f t="shared" si="555"/>
        <v>0</v>
      </c>
      <c r="BP456" s="245"/>
      <c r="BQ456" s="246">
        <f>VLOOKUP(BT456,[2]תחזיות!$B$4:$E$1000,2)</f>
        <v>4.6386580000000198E-2</v>
      </c>
      <c r="BR456" s="134">
        <f t="shared" si="514"/>
        <v>3.4488816666666832E-3</v>
      </c>
      <c r="BS456" s="3">
        <f t="shared" si="556"/>
        <v>12263</v>
      </c>
      <c r="BT456" s="237">
        <v>404</v>
      </c>
      <c r="BU456" s="238">
        <f t="shared" si="557"/>
        <v>0</v>
      </c>
      <c r="BV456" s="238">
        <f t="shared" si="461"/>
        <v>0</v>
      </c>
      <c r="BW456" s="238">
        <f t="shared" si="515"/>
        <v>0</v>
      </c>
      <c r="BX456" s="238">
        <f t="shared" si="516"/>
        <v>0</v>
      </c>
      <c r="BY456" s="239">
        <f t="shared" si="558"/>
        <v>270766.58881793288</v>
      </c>
      <c r="CA456" s="246">
        <f>VLOOKUP(CD456,[2]תחזיות!$B$4:$E$1000,4)</f>
        <v>6.1230285600000267E-2</v>
      </c>
      <c r="CB456" s="134">
        <f t="shared" si="517"/>
        <v>4.6858571333333555E-3</v>
      </c>
      <c r="CC456" s="3">
        <f t="shared" si="559"/>
        <v>12263</v>
      </c>
      <c r="CD456" s="237">
        <v>404</v>
      </c>
      <c r="CE456" s="238">
        <f t="shared" si="560"/>
        <v>0</v>
      </c>
      <c r="CF456" s="238">
        <f t="shared" si="561"/>
        <v>0</v>
      </c>
      <c r="CG456" s="238">
        <f t="shared" si="518"/>
        <v>0</v>
      </c>
      <c r="CH456" s="238">
        <f t="shared" si="519"/>
        <v>0</v>
      </c>
      <c r="CI456" s="239">
        <f t="shared" si="562"/>
        <v>290809.78716721246</v>
      </c>
      <c r="CJ456" s="1"/>
      <c r="CK456" s="246">
        <f>VLOOKUP(CN456,[2]תחזיות!$B$4:$E$1000,3)</f>
        <v>4.0336156521739303E-2</v>
      </c>
      <c r="CL456" s="134">
        <f t="shared" si="520"/>
        <v>2.9446797101449419E-3</v>
      </c>
      <c r="CM456" s="3">
        <f t="shared" si="563"/>
        <v>12263</v>
      </c>
      <c r="CN456" s="237">
        <v>404</v>
      </c>
      <c r="CO456" s="238">
        <f t="shared" si="564"/>
        <v>0</v>
      </c>
      <c r="CP456" s="238">
        <f t="shared" si="579"/>
        <v>0</v>
      </c>
      <c r="CQ456" s="238">
        <f t="shared" si="521"/>
        <v>0</v>
      </c>
      <c r="CR456" s="238">
        <f t="shared" si="522"/>
        <v>0</v>
      </c>
      <c r="CS456" s="239">
        <f t="shared" si="565"/>
        <v>263979.45736549201</v>
      </c>
      <c r="CT456" s="1"/>
      <c r="CU456" s="237">
        <v>404</v>
      </c>
      <c r="CV456" s="238">
        <f t="shared" si="496"/>
        <v>-3.1557362682378461E-10</v>
      </c>
      <c r="CW456" s="238">
        <f t="shared" si="496"/>
        <v>-7.2555755513283691E-14</v>
      </c>
      <c r="CX456" s="238">
        <f t="shared" si="496"/>
        <v>6.6959070244231082E-13</v>
      </c>
      <c r="CY456" s="238">
        <f t="shared" si="496"/>
        <v>-7.4214645795559452E-13</v>
      </c>
      <c r="CZ456" s="238">
        <f t="shared" si="496"/>
        <v>921348.46831176477</v>
      </c>
      <c r="DB456" s="237">
        <v>404</v>
      </c>
      <c r="DC456" s="238">
        <f t="shared" si="497"/>
        <v>-3.3488631860393245E-10</v>
      </c>
      <c r="DD456" s="238">
        <f t="shared" si="497"/>
        <v>0</v>
      </c>
      <c r="DE456" s="238">
        <f t="shared" si="497"/>
        <v>7.7209901233684231E-13</v>
      </c>
      <c r="DF456" s="238">
        <f t="shared" si="497"/>
        <v>-7.7209901233684231E-13</v>
      </c>
      <c r="DG456" s="238">
        <f t="shared" si="497"/>
        <v>944233.29773330991</v>
      </c>
      <c r="DH456" s="247"/>
      <c r="DI456" s="237">
        <v>404</v>
      </c>
      <c r="DJ456" s="238">
        <f t="shared" si="498"/>
        <v>-3.3488631860393245E-10</v>
      </c>
      <c r="DK456" s="238">
        <f t="shared" si="498"/>
        <v>0</v>
      </c>
      <c r="DL456" s="238">
        <f t="shared" si="498"/>
        <v>7.7209901233684231E-13</v>
      </c>
      <c r="DM456" s="238">
        <f t="shared" si="498"/>
        <v>-7.7209901233684231E-13</v>
      </c>
      <c r="DN456" s="238">
        <f t="shared" si="498"/>
        <v>914209.03264594742</v>
      </c>
      <c r="DP456" s="3">
        <f t="shared" si="566"/>
        <v>12263</v>
      </c>
      <c r="DQ456" s="237">
        <v>404</v>
      </c>
      <c r="DR456" s="238">
        <f t="shared" si="567"/>
        <v>0</v>
      </c>
      <c r="DS456" s="238">
        <f t="shared" si="568"/>
        <v>0</v>
      </c>
      <c r="DT456" s="238">
        <f t="shared" si="523"/>
        <v>0</v>
      </c>
      <c r="DU456" s="238">
        <f t="shared" si="569"/>
        <v>0</v>
      </c>
      <c r="DV456" s="239">
        <f t="shared" si="580"/>
        <v>0</v>
      </c>
      <c r="DX456" s="241">
        <f t="shared" si="493"/>
        <v>6.0299999999999999E-2</v>
      </c>
      <c r="DY456" s="241">
        <f t="shared" si="570"/>
        <v>5.025E-3</v>
      </c>
      <c r="DZ456" s="237">
        <v>404</v>
      </c>
      <c r="EA456" s="242">
        <f t="shared" si="581"/>
        <v>0</v>
      </c>
      <c r="EB456" s="242">
        <f t="shared" si="582"/>
        <v>0</v>
      </c>
      <c r="EC456" s="242">
        <f t="shared" si="524"/>
        <v>0</v>
      </c>
      <c r="ED456" s="242">
        <f t="shared" si="534"/>
        <v>0</v>
      </c>
      <c r="EE456" s="243">
        <f t="shared" si="571"/>
        <v>0</v>
      </c>
      <c r="EF456" s="248"/>
      <c r="EG456" s="241">
        <f t="shared" si="494"/>
        <v>6.4599999999999991E-2</v>
      </c>
      <c r="EH456" s="241">
        <f t="shared" si="572"/>
        <v>5.3833333333333329E-3</v>
      </c>
      <c r="EI456" s="237">
        <v>404</v>
      </c>
      <c r="EJ456" s="242">
        <f t="shared" si="583"/>
        <v>0</v>
      </c>
      <c r="EK456" s="242">
        <f t="shared" si="584"/>
        <v>0</v>
      </c>
      <c r="EL456" s="242">
        <f t="shared" si="525"/>
        <v>0</v>
      </c>
      <c r="EM456" s="242">
        <f t="shared" si="535"/>
        <v>0</v>
      </c>
      <c r="EN456" s="243">
        <f t="shared" si="573"/>
        <v>0</v>
      </c>
      <c r="EO456" s="248"/>
      <c r="EP456" s="241">
        <f t="shared" si="495"/>
        <v>3.4599999999999999E-2</v>
      </c>
      <c r="EQ456" s="241">
        <f t="shared" si="574"/>
        <v>2.8833333333333332E-3</v>
      </c>
      <c r="ER456" s="237">
        <v>404</v>
      </c>
      <c r="ES456" s="242">
        <f t="shared" si="585"/>
        <v>0</v>
      </c>
      <c r="ET456" s="242">
        <f t="shared" si="586"/>
        <v>0</v>
      </c>
      <c r="EU456" s="242">
        <f t="shared" si="526"/>
        <v>0</v>
      </c>
      <c r="EV456" s="242">
        <f t="shared" si="536"/>
        <v>0</v>
      </c>
      <c r="EW456" s="243">
        <f t="shared" si="575"/>
        <v>0</v>
      </c>
    </row>
    <row r="457" spans="1:153" ht="14.25" customHeight="1" thickBot="1" x14ac:dyDescent="0.25">
      <c r="A457" s="3">
        <f t="shared" si="537"/>
        <v>12294</v>
      </c>
      <c r="B457" s="237">
        <v>405</v>
      </c>
      <c r="C457" s="238">
        <f t="shared" si="538"/>
        <v>-3.3565841761626927E-10</v>
      </c>
      <c r="D457" s="238">
        <f t="shared" si="499"/>
        <v>0</v>
      </c>
      <c r="E457" s="238">
        <f t="shared" si="500"/>
        <v>7.7387912950417446E-13</v>
      </c>
      <c r="F457" s="238">
        <f t="shared" si="501"/>
        <v>-7.7387912950417446E-13</v>
      </c>
      <c r="G457" s="239">
        <f t="shared" si="539"/>
        <v>603887.43406298594</v>
      </c>
      <c r="I457" s="240">
        <f>VLOOKUP(K457,[2]תחזיות!$B$4:$H$1000,5)</f>
        <v>1.300046250000024E-2</v>
      </c>
      <c r="J457" s="134">
        <f t="shared" si="502"/>
        <v>1.08337187500002E-3</v>
      </c>
      <c r="K457" s="237">
        <v>405</v>
      </c>
      <c r="L457" s="242">
        <f t="shared" si="540"/>
        <v>1.9436233971767444E-11</v>
      </c>
      <c r="M457" s="242">
        <f t="shared" si="527"/>
        <v>-7.2634360378176169E-14</v>
      </c>
      <c r="N457" s="242">
        <f t="shared" si="503"/>
        <v>-1.027785195473525E-13</v>
      </c>
      <c r="O457" s="242">
        <f t="shared" si="504"/>
        <v>3.014415916917634E-14</v>
      </c>
      <c r="P457" s="243">
        <f t="shared" si="541"/>
        <v>46694.445430845924</v>
      </c>
      <c r="Q457" s="244"/>
      <c r="R457" s="240">
        <f>VLOOKUP(T457,[2]תחזיות!$B$4:$H$1000,7)</f>
        <v>2.2100786250000407E-2</v>
      </c>
      <c r="S457" s="134">
        <f t="shared" si="505"/>
        <v>1.8417321875000339E-3</v>
      </c>
      <c r="T457" s="237">
        <v>405</v>
      </c>
      <c r="U457" s="242">
        <f t="shared" si="542"/>
        <v>0</v>
      </c>
      <c r="V457" s="242">
        <f t="shared" si="528"/>
        <v>0</v>
      </c>
      <c r="W457" s="242">
        <f t="shared" si="506"/>
        <v>0</v>
      </c>
      <c r="X457" s="242">
        <f t="shared" si="529"/>
        <v>0</v>
      </c>
      <c r="Y457" s="243">
        <f t="shared" si="543"/>
        <v>49536.076503111522</v>
      </c>
      <c r="Z457" s="245"/>
      <c r="AA457" s="240">
        <f>VLOOKUP(AC457,[2]תחזיות!$B$4:$H$1000,6)</f>
        <v>1.1818602272727489E-2</v>
      </c>
      <c r="AB457" s="134">
        <f t="shared" si="507"/>
        <v>9.8488352272729069E-4</v>
      </c>
      <c r="AC457" s="237">
        <v>405</v>
      </c>
      <c r="AD457" s="242">
        <f t="shared" si="544"/>
        <v>0</v>
      </c>
      <c r="AE457" s="242">
        <f t="shared" si="530"/>
        <v>0</v>
      </c>
      <c r="AF457" s="242">
        <f t="shared" si="508"/>
        <v>0</v>
      </c>
      <c r="AG457" s="242">
        <f t="shared" si="531"/>
        <v>0</v>
      </c>
      <c r="AH457" s="243">
        <f t="shared" si="545"/>
        <v>46342.141217469514</v>
      </c>
      <c r="AI457" s="245"/>
      <c r="AJ457" s="241">
        <f t="shared" si="491"/>
        <v>5.2720000000000003E-2</v>
      </c>
      <c r="AK457" s="241">
        <f t="shared" si="546"/>
        <v>4.3933333333333333E-3</v>
      </c>
      <c r="AL457" s="240">
        <f>VLOOKUP(AN457,[2]תחזיות!$B$4:$H$1000,5)</f>
        <v>1.300046250000024E-2</v>
      </c>
      <c r="AM457" s="134">
        <f t="shared" si="532"/>
        <v>1.08337187500002E-3</v>
      </c>
      <c r="AN457" s="237">
        <v>405</v>
      </c>
      <c r="AO457" s="242">
        <f t="shared" si="547"/>
        <v>0</v>
      </c>
      <c r="AP457" s="242">
        <f t="shared" si="576"/>
        <v>0</v>
      </c>
      <c r="AQ457" s="242">
        <f t="shared" si="509"/>
        <v>0</v>
      </c>
      <c r="AR457" s="242">
        <f t="shared" si="548"/>
        <v>0</v>
      </c>
      <c r="AS457" s="243">
        <f t="shared" si="549"/>
        <v>0</v>
      </c>
      <c r="AT457" s="244"/>
      <c r="AU457" s="241">
        <f t="shared" si="492"/>
        <v>5.7620000000000005E-2</v>
      </c>
      <c r="AV457" s="241">
        <f t="shared" si="550"/>
        <v>4.8016666666666668E-3</v>
      </c>
      <c r="AW457" s="240">
        <f>VLOOKUP(AY457,[2]תחזיות!$B$4:$H$1000,7)</f>
        <v>2.2100786250000407E-2</v>
      </c>
      <c r="AX457" s="134">
        <f t="shared" si="510"/>
        <v>1.8417321875000339E-3</v>
      </c>
      <c r="AY457" s="237">
        <v>405</v>
      </c>
      <c r="AZ457" s="242">
        <f t="shared" si="551"/>
        <v>0</v>
      </c>
      <c r="BA457" s="242">
        <f t="shared" si="577"/>
        <v>0</v>
      </c>
      <c r="BB457" s="242">
        <f t="shared" si="511"/>
        <v>0</v>
      </c>
      <c r="BC457" s="242">
        <f t="shared" si="552"/>
        <v>0</v>
      </c>
      <c r="BD457" s="243">
        <f t="shared" si="553"/>
        <v>0</v>
      </c>
      <c r="BE457" s="245"/>
      <c r="BF457" s="245"/>
      <c r="BG457" s="245"/>
      <c r="BH457" s="240">
        <f>VLOOKUP(BJ457,[2]תחזיות!$B$4:$H$1000,6)</f>
        <v>1.1818602272727489E-2</v>
      </c>
      <c r="BI457" s="134">
        <f t="shared" si="512"/>
        <v>9.8488352272729069E-4</v>
      </c>
      <c r="BJ457" s="237">
        <v>405</v>
      </c>
      <c r="BK457" s="242">
        <f t="shared" si="554"/>
        <v>0</v>
      </c>
      <c r="BL457" s="242">
        <f t="shared" si="578"/>
        <v>0</v>
      </c>
      <c r="BM457" s="242">
        <f t="shared" si="513"/>
        <v>0</v>
      </c>
      <c r="BN457" s="242">
        <f t="shared" si="533"/>
        <v>0</v>
      </c>
      <c r="BO457" s="243">
        <f t="shared" si="555"/>
        <v>0</v>
      </c>
      <c r="BP457" s="245"/>
      <c r="BQ457" s="246">
        <f>VLOOKUP(BT457,[2]תחזיות!$B$4:$E$1000,2)</f>
        <v>4.64148800000002E-2</v>
      </c>
      <c r="BR457" s="134">
        <f t="shared" si="514"/>
        <v>3.4512400000000169E-3</v>
      </c>
      <c r="BS457" s="3">
        <f t="shared" si="556"/>
        <v>12294</v>
      </c>
      <c r="BT457" s="237">
        <v>405</v>
      </c>
      <c r="BU457" s="238">
        <f t="shared" si="557"/>
        <v>0</v>
      </c>
      <c r="BV457" s="238">
        <f t="shared" si="461"/>
        <v>0</v>
      </c>
      <c r="BW457" s="238">
        <f t="shared" si="515"/>
        <v>0</v>
      </c>
      <c r="BX457" s="238">
        <f t="shared" si="516"/>
        <v>0</v>
      </c>
      <c r="BY457" s="239">
        <f t="shared" si="558"/>
        <v>270766.58881793288</v>
      </c>
      <c r="CA457" s="246">
        <f>VLOOKUP(CD457,[2]תחזיות!$B$4:$E$1000,4)</f>
        <v>6.1267641600000269E-2</v>
      </c>
      <c r="CB457" s="134">
        <f t="shared" si="517"/>
        <v>4.6889701333333563E-3</v>
      </c>
      <c r="CC457" s="3">
        <f t="shared" si="559"/>
        <v>12294</v>
      </c>
      <c r="CD457" s="237">
        <v>405</v>
      </c>
      <c r="CE457" s="238">
        <f t="shared" si="560"/>
        <v>0</v>
      </c>
      <c r="CF457" s="238">
        <f t="shared" si="561"/>
        <v>0</v>
      </c>
      <c r="CG457" s="238">
        <f t="shared" si="518"/>
        <v>0</v>
      </c>
      <c r="CH457" s="238">
        <f t="shared" si="519"/>
        <v>0</v>
      </c>
      <c r="CI457" s="239">
        <f t="shared" si="562"/>
        <v>290809.78716721246</v>
      </c>
      <c r="CJ457" s="1"/>
      <c r="CK457" s="246">
        <f>VLOOKUP(CN457,[2]תחזיות!$B$4:$E$1000,3)</f>
        <v>4.036076521739148E-2</v>
      </c>
      <c r="CL457" s="134">
        <f t="shared" si="520"/>
        <v>2.9467304347826234E-3</v>
      </c>
      <c r="CM457" s="3">
        <f t="shared" si="563"/>
        <v>12294</v>
      </c>
      <c r="CN457" s="237">
        <v>405</v>
      </c>
      <c r="CO457" s="238">
        <f t="shared" si="564"/>
        <v>0</v>
      </c>
      <c r="CP457" s="238">
        <f t="shared" si="579"/>
        <v>0</v>
      </c>
      <c r="CQ457" s="238">
        <f t="shared" si="521"/>
        <v>0</v>
      </c>
      <c r="CR457" s="238">
        <f t="shared" si="522"/>
        <v>0</v>
      </c>
      <c r="CS457" s="239">
        <f t="shared" si="565"/>
        <v>263979.45736549201</v>
      </c>
      <c r="CT457" s="1"/>
      <c r="CU457" s="237">
        <v>405</v>
      </c>
      <c r="CV457" s="238">
        <f t="shared" si="496"/>
        <v>-3.162221836445018E-10</v>
      </c>
      <c r="CW457" s="238">
        <f t="shared" si="496"/>
        <v>-7.2634360378176169E-14</v>
      </c>
      <c r="CX457" s="238">
        <f t="shared" si="496"/>
        <v>6.7110060995682199E-13</v>
      </c>
      <c r="CY457" s="238">
        <f t="shared" si="496"/>
        <v>-7.4373497033499816E-13</v>
      </c>
      <c r="CZ457" s="238">
        <f t="shared" si="496"/>
        <v>921348.46831176477</v>
      </c>
      <c r="DB457" s="237">
        <v>405</v>
      </c>
      <c r="DC457" s="238">
        <f t="shared" si="497"/>
        <v>-3.3565841761626927E-10</v>
      </c>
      <c r="DD457" s="238">
        <f t="shared" si="497"/>
        <v>0</v>
      </c>
      <c r="DE457" s="238">
        <f t="shared" si="497"/>
        <v>7.7387912950417446E-13</v>
      </c>
      <c r="DF457" s="238">
        <f t="shared" si="497"/>
        <v>-7.7387912950417446E-13</v>
      </c>
      <c r="DG457" s="238">
        <f t="shared" si="497"/>
        <v>944233.29773330991</v>
      </c>
      <c r="DH457" s="247"/>
      <c r="DI457" s="237">
        <v>405</v>
      </c>
      <c r="DJ457" s="238">
        <f t="shared" si="498"/>
        <v>-3.3565841761626927E-10</v>
      </c>
      <c r="DK457" s="238">
        <f t="shared" si="498"/>
        <v>0</v>
      </c>
      <c r="DL457" s="238">
        <f t="shared" si="498"/>
        <v>7.7387912950417446E-13</v>
      </c>
      <c r="DM457" s="238">
        <f t="shared" si="498"/>
        <v>-7.7387912950417446E-13</v>
      </c>
      <c r="DN457" s="238">
        <f t="shared" si="498"/>
        <v>914209.03264594742</v>
      </c>
      <c r="DP457" s="3">
        <f t="shared" si="566"/>
        <v>12294</v>
      </c>
      <c r="DQ457" s="237">
        <v>405</v>
      </c>
      <c r="DR457" s="238">
        <f t="shared" si="567"/>
        <v>0</v>
      </c>
      <c r="DS457" s="238">
        <f t="shared" si="568"/>
        <v>0</v>
      </c>
      <c r="DT457" s="238">
        <f t="shared" si="523"/>
        <v>0</v>
      </c>
      <c r="DU457" s="238">
        <f t="shared" si="569"/>
        <v>0</v>
      </c>
      <c r="DV457" s="239">
        <f t="shared" si="580"/>
        <v>0</v>
      </c>
      <c r="DX457" s="241">
        <f t="shared" si="493"/>
        <v>6.0299999999999999E-2</v>
      </c>
      <c r="DY457" s="241">
        <f t="shared" si="570"/>
        <v>5.025E-3</v>
      </c>
      <c r="DZ457" s="237">
        <v>405</v>
      </c>
      <c r="EA457" s="242">
        <f t="shared" si="581"/>
        <v>0</v>
      </c>
      <c r="EB457" s="242">
        <f t="shared" si="582"/>
        <v>0</v>
      </c>
      <c r="EC457" s="242">
        <f t="shared" si="524"/>
        <v>0</v>
      </c>
      <c r="ED457" s="242">
        <f t="shared" si="534"/>
        <v>0</v>
      </c>
      <c r="EE457" s="243">
        <f t="shared" si="571"/>
        <v>0</v>
      </c>
      <c r="EF457" s="248"/>
      <c r="EG457" s="241">
        <f t="shared" si="494"/>
        <v>6.4599999999999991E-2</v>
      </c>
      <c r="EH457" s="241">
        <f t="shared" si="572"/>
        <v>5.3833333333333329E-3</v>
      </c>
      <c r="EI457" s="237">
        <v>405</v>
      </c>
      <c r="EJ457" s="242">
        <f t="shared" si="583"/>
        <v>0</v>
      </c>
      <c r="EK457" s="242">
        <f t="shared" si="584"/>
        <v>0</v>
      </c>
      <c r="EL457" s="242">
        <f t="shared" si="525"/>
        <v>0</v>
      </c>
      <c r="EM457" s="242">
        <f t="shared" si="535"/>
        <v>0</v>
      </c>
      <c r="EN457" s="243">
        <f t="shared" si="573"/>
        <v>0</v>
      </c>
      <c r="EO457" s="248"/>
      <c r="EP457" s="241">
        <f t="shared" si="495"/>
        <v>3.4599999999999999E-2</v>
      </c>
      <c r="EQ457" s="241">
        <f t="shared" si="574"/>
        <v>2.8833333333333332E-3</v>
      </c>
      <c r="ER457" s="237">
        <v>405</v>
      </c>
      <c r="ES457" s="242">
        <f t="shared" si="585"/>
        <v>0</v>
      </c>
      <c r="ET457" s="242">
        <f t="shared" si="586"/>
        <v>0</v>
      </c>
      <c r="EU457" s="242">
        <f t="shared" si="526"/>
        <v>0</v>
      </c>
      <c r="EV457" s="242">
        <f t="shared" si="536"/>
        <v>0</v>
      </c>
      <c r="EW457" s="243">
        <f t="shared" si="575"/>
        <v>0</v>
      </c>
    </row>
    <row r="458" spans="1:153" ht="14.25" customHeight="1" thickBot="1" x14ac:dyDescent="0.25">
      <c r="A458" s="3">
        <f t="shared" si="537"/>
        <v>12325</v>
      </c>
      <c r="B458" s="237">
        <v>406</v>
      </c>
      <c r="C458" s="238">
        <f t="shared" si="538"/>
        <v>-3.3643229674577345E-10</v>
      </c>
      <c r="D458" s="238">
        <f t="shared" si="499"/>
        <v>0</v>
      </c>
      <c r="E458" s="238">
        <f t="shared" si="500"/>
        <v>7.756633508305313E-13</v>
      </c>
      <c r="F458" s="238">
        <f t="shared" si="501"/>
        <v>-7.756633508305313E-13</v>
      </c>
      <c r="G458" s="239">
        <f t="shared" si="539"/>
        <v>603887.43406298594</v>
      </c>
      <c r="I458" s="240">
        <f>VLOOKUP(K458,[2]תחזיות!$B$4:$H$1000,5)</f>
        <v>1.3000481000000241E-2</v>
      </c>
      <c r="J458" s="134">
        <f t="shared" si="502"/>
        <v>1.0833734166666867E-3</v>
      </c>
      <c r="K458" s="237">
        <v>406</v>
      </c>
      <c r="L458" s="242">
        <f t="shared" si="540"/>
        <v>1.9560180538035806E-11</v>
      </c>
      <c r="M458" s="242">
        <f t="shared" si="527"/>
        <v>-7.2713050513346457E-14</v>
      </c>
      <c r="N458" s="242">
        <f t="shared" si="503"/>
        <v>-1.030494416255779E-13</v>
      </c>
      <c r="O458" s="242">
        <f t="shared" si="504"/>
        <v>3.0336391112231443E-14</v>
      </c>
      <c r="P458" s="243">
        <f t="shared" si="541"/>
        <v>46694.445430845924</v>
      </c>
      <c r="Q458" s="244"/>
      <c r="R458" s="240">
        <f>VLOOKUP(T458,[2]תחזיות!$B$4:$H$1000,7)</f>
        <v>2.210081770000041E-2</v>
      </c>
      <c r="S458" s="134">
        <f t="shared" si="505"/>
        <v>1.8417348083333675E-3</v>
      </c>
      <c r="T458" s="237">
        <v>406</v>
      </c>
      <c r="U458" s="242">
        <f t="shared" si="542"/>
        <v>0</v>
      </c>
      <c r="V458" s="242">
        <f t="shared" si="528"/>
        <v>0</v>
      </c>
      <c r="W458" s="242">
        <f t="shared" si="506"/>
        <v>0</v>
      </c>
      <c r="X458" s="242">
        <f t="shared" si="529"/>
        <v>0</v>
      </c>
      <c r="Y458" s="243">
        <f t="shared" si="543"/>
        <v>49536.076503111522</v>
      </c>
      <c r="Z458" s="245"/>
      <c r="AA458" s="240">
        <f>VLOOKUP(AC458,[2]תחזיות!$B$4:$H$1000,6)</f>
        <v>1.1818619090909309E-2</v>
      </c>
      <c r="AB458" s="134">
        <f t="shared" si="507"/>
        <v>9.8488492424244245E-4</v>
      </c>
      <c r="AC458" s="237">
        <v>406</v>
      </c>
      <c r="AD458" s="242">
        <f t="shared" si="544"/>
        <v>0</v>
      </c>
      <c r="AE458" s="242">
        <f t="shared" si="530"/>
        <v>0</v>
      </c>
      <c r="AF458" s="242">
        <f t="shared" si="508"/>
        <v>0</v>
      </c>
      <c r="AG458" s="242">
        <f t="shared" si="531"/>
        <v>0</v>
      </c>
      <c r="AH458" s="243">
        <f t="shared" si="545"/>
        <v>46342.141217469514</v>
      </c>
      <c r="AI458" s="245"/>
      <c r="AJ458" s="241">
        <f t="shared" si="491"/>
        <v>5.2720000000000003E-2</v>
      </c>
      <c r="AK458" s="241">
        <f t="shared" si="546"/>
        <v>4.3933333333333333E-3</v>
      </c>
      <c r="AL458" s="240">
        <f>VLOOKUP(AN458,[2]תחזיות!$B$4:$H$1000,5)</f>
        <v>1.3000481000000241E-2</v>
      </c>
      <c r="AM458" s="134">
        <f t="shared" si="532"/>
        <v>1.0833734166666867E-3</v>
      </c>
      <c r="AN458" s="237">
        <v>406</v>
      </c>
      <c r="AO458" s="242">
        <f t="shared" si="547"/>
        <v>0</v>
      </c>
      <c r="AP458" s="242">
        <f t="shared" si="576"/>
        <v>0</v>
      </c>
      <c r="AQ458" s="242">
        <f t="shared" si="509"/>
        <v>0</v>
      </c>
      <c r="AR458" s="242">
        <f t="shared" si="548"/>
        <v>0</v>
      </c>
      <c r="AS458" s="243">
        <f t="shared" si="549"/>
        <v>0</v>
      </c>
      <c r="AT458" s="244"/>
      <c r="AU458" s="241">
        <f t="shared" si="492"/>
        <v>5.7620000000000005E-2</v>
      </c>
      <c r="AV458" s="241">
        <f t="shared" si="550"/>
        <v>4.8016666666666668E-3</v>
      </c>
      <c r="AW458" s="240">
        <f>VLOOKUP(AY458,[2]תחזיות!$B$4:$H$1000,7)</f>
        <v>2.210081770000041E-2</v>
      </c>
      <c r="AX458" s="134">
        <f t="shared" si="510"/>
        <v>1.8417348083333675E-3</v>
      </c>
      <c r="AY458" s="237">
        <v>406</v>
      </c>
      <c r="AZ458" s="242">
        <f t="shared" si="551"/>
        <v>0</v>
      </c>
      <c r="BA458" s="242">
        <f t="shared" si="577"/>
        <v>0</v>
      </c>
      <c r="BB458" s="242">
        <f t="shared" si="511"/>
        <v>0</v>
      </c>
      <c r="BC458" s="242">
        <f t="shared" si="552"/>
        <v>0</v>
      </c>
      <c r="BD458" s="243">
        <f t="shared" si="553"/>
        <v>0</v>
      </c>
      <c r="BE458" s="245"/>
      <c r="BF458" s="245"/>
      <c r="BG458" s="245"/>
      <c r="BH458" s="240">
        <f>VLOOKUP(BJ458,[2]תחזיות!$B$4:$H$1000,6)</f>
        <v>1.1818619090909309E-2</v>
      </c>
      <c r="BI458" s="134">
        <f t="shared" si="512"/>
        <v>9.8488492424244245E-4</v>
      </c>
      <c r="BJ458" s="237">
        <v>406</v>
      </c>
      <c r="BK458" s="242">
        <f t="shared" si="554"/>
        <v>0</v>
      </c>
      <c r="BL458" s="242">
        <f t="shared" si="578"/>
        <v>0</v>
      </c>
      <c r="BM458" s="242">
        <f t="shared" si="513"/>
        <v>0</v>
      </c>
      <c r="BN458" s="242">
        <f t="shared" si="533"/>
        <v>0</v>
      </c>
      <c r="BO458" s="243">
        <f t="shared" si="555"/>
        <v>0</v>
      </c>
      <c r="BP458" s="245"/>
      <c r="BQ458" s="246">
        <f>VLOOKUP(BT458,[2]תחזיות!$B$4:$E$1000,2)</f>
        <v>4.6443180000000202E-2</v>
      </c>
      <c r="BR458" s="134">
        <f t="shared" si="514"/>
        <v>3.4535983333333505E-3</v>
      </c>
      <c r="BS458" s="3">
        <f t="shared" si="556"/>
        <v>12325</v>
      </c>
      <c r="BT458" s="237">
        <v>406</v>
      </c>
      <c r="BU458" s="238">
        <f t="shared" si="557"/>
        <v>0</v>
      </c>
      <c r="BV458" s="238">
        <f t="shared" si="461"/>
        <v>0</v>
      </c>
      <c r="BW458" s="238">
        <f t="shared" si="515"/>
        <v>0</v>
      </c>
      <c r="BX458" s="238">
        <f t="shared" si="516"/>
        <v>0</v>
      </c>
      <c r="BY458" s="239">
        <f t="shared" si="558"/>
        <v>270766.58881793288</v>
      </c>
      <c r="CA458" s="246">
        <f>VLOOKUP(CD458,[2]תחזיות!$B$4:$E$1000,4)</f>
        <v>6.1304997600000272E-2</v>
      </c>
      <c r="CB458" s="134">
        <f t="shared" si="517"/>
        <v>4.6920831333333562E-3</v>
      </c>
      <c r="CC458" s="3">
        <f t="shared" si="559"/>
        <v>12325</v>
      </c>
      <c r="CD458" s="237">
        <v>406</v>
      </c>
      <c r="CE458" s="238">
        <f t="shared" si="560"/>
        <v>0</v>
      </c>
      <c r="CF458" s="238">
        <f t="shared" si="561"/>
        <v>0</v>
      </c>
      <c r="CG458" s="238">
        <f t="shared" si="518"/>
        <v>0</v>
      </c>
      <c r="CH458" s="238">
        <f t="shared" si="519"/>
        <v>0</v>
      </c>
      <c r="CI458" s="239">
        <f t="shared" si="562"/>
        <v>290809.78716721246</v>
      </c>
      <c r="CJ458" s="1"/>
      <c r="CK458" s="246">
        <f>VLOOKUP(CN458,[2]תחזיות!$B$4:$E$1000,3)</f>
        <v>4.0385373913043657E-2</v>
      </c>
      <c r="CL458" s="134">
        <f t="shared" si="520"/>
        <v>2.9487811594203048E-3</v>
      </c>
      <c r="CM458" s="3">
        <f t="shared" si="563"/>
        <v>12325</v>
      </c>
      <c r="CN458" s="237">
        <v>406</v>
      </c>
      <c r="CO458" s="238">
        <f t="shared" si="564"/>
        <v>0</v>
      </c>
      <c r="CP458" s="238">
        <f t="shared" si="579"/>
        <v>0</v>
      </c>
      <c r="CQ458" s="238">
        <f t="shared" si="521"/>
        <v>0</v>
      </c>
      <c r="CR458" s="238">
        <f t="shared" si="522"/>
        <v>0</v>
      </c>
      <c r="CS458" s="239">
        <f t="shared" si="565"/>
        <v>263979.45736549201</v>
      </c>
      <c r="CT458" s="1"/>
      <c r="CU458" s="237">
        <v>406</v>
      </c>
      <c r="CV458" s="238">
        <f t="shared" si="496"/>
        <v>-3.1687211620773764E-10</v>
      </c>
      <c r="CW458" s="238">
        <f t="shared" si="496"/>
        <v>-7.2713050513346457E-14</v>
      </c>
      <c r="CX458" s="238">
        <f t="shared" si="496"/>
        <v>6.7261390920495343E-13</v>
      </c>
      <c r="CY458" s="238">
        <f t="shared" si="496"/>
        <v>-7.4532695971829982E-13</v>
      </c>
      <c r="CZ458" s="238">
        <f t="shared" si="496"/>
        <v>921348.46831176477</v>
      </c>
      <c r="DB458" s="237">
        <v>406</v>
      </c>
      <c r="DC458" s="238">
        <f t="shared" si="497"/>
        <v>-3.3643229674577345E-10</v>
      </c>
      <c r="DD458" s="238">
        <f t="shared" si="497"/>
        <v>0</v>
      </c>
      <c r="DE458" s="238">
        <f t="shared" si="497"/>
        <v>7.756633508305313E-13</v>
      </c>
      <c r="DF458" s="238">
        <f t="shared" si="497"/>
        <v>-7.756633508305313E-13</v>
      </c>
      <c r="DG458" s="238">
        <f t="shared" si="497"/>
        <v>944233.29773330991</v>
      </c>
      <c r="DH458" s="247"/>
      <c r="DI458" s="237">
        <v>406</v>
      </c>
      <c r="DJ458" s="238">
        <f t="shared" si="498"/>
        <v>-3.3643229674577345E-10</v>
      </c>
      <c r="DK458" s="238">
        <f t="shared" si="498"/>
        <v>0</v>
      </c>
      <c r="DL458" s="238">
        <f t="shared" si="498"/>
        <v>7.756633508305313E-13</v>
      </c>
      <c r="DM458" s="238">
        <f t="shared" si="498"/>
        <v>-7.756633508305313E-13</v>
      </c>
      <c r="DN458" s="238">
        <f t="shared" si="498"/>
        <v>914209.03264594742</v>
      </c>
      <c r="DP458" s="3">
        <f t="shared" si="566"/>
        <v>12325</v>
      </c>
      <c r="DQ458" s="237">
        <v>406</v>
      </c>
      <c r="DR458" s="238">
        <f t="shared" si="567"/>
        <v>0</v>
      </c>
      <c r="DS458" s="238">
        <f t="shared" si="568"/>
        <v>0</v>
      </c>
      <c r="DT458" s="238">
        <f t="shared" si="523"/>
        <v>0</v>
      </c>
      <c r="DU458" s="238">
        <f t="shared" si="569"/>
        <v>0</v>
      </c>
      <c r="DV458" s="239">
        <f t="shared" si="580"/>
        <v>0</v>
      </c>
      <c r="DX458" s="241">
        <f t="shared" si="493"/>
        <v>6.0299999999999999E-2</v>
      </c>
      <c r="DY458" s="241">
        <f t="shared" si="570"/>
        <v>5.025E-3</v>
      </c>
      <c r="DZ458" s="237">
        <v>406</v>
      </c>
      <c r="EA458" s="242">
        <f t="shared" si="581"/>
        <v>0</v>
      </c>
      <c r="EB458" s="242">
        <f t="shared" si="582"/>
        <v>0</v>
      </c>
      <c r="EC458" s="242">
        <f t="shared" si="524"/>
        <v>0</v>
      </c>
      <c r="ED458" s="242">
        <f t="shared" si="534"/>
        <v>0</v>
      </c>
      <c r="EE458" s="243">
        <f t="shared" si="571"/>
        <v>0</v>
      </c>
      <c r="EF458" s="248"/>
      <c r="EG458" s="241">
        <f t="shared" si="494"/>
        <v>6.4599999999999991E-2</v>
      </c>
      <c r="EH458" s="241">
        <f t="shared" si="572"/>
        <v>5.3833333333333329E-3</v>
      </c>
      <c r="EI458" s="237">
        <v>406</v>
      </c>
      <c r="EJ458" s="242">
        <f t="shared" si="583"/>
        <v>0</v>
      </c>
      <c r="EK458" s="242">
        <f t="shared" si="584"/>
        <v>0</v>
      </c>
      <c r="EL458" s="242">
        <f t="shared" si="525"/>
        <v>0</v>
      </c>
      <c r="EM458" s="242">
        <f t="shared" si="535"/>
        <v>0</v>
      </c>
      <c r="EN458" s="243">
        <f t="shared" si="573"/>
        <v>0</v>
      </c>
      <c r="EO458" s="248"/>
      <c r="EP458" s="241">
        <f t="shared" si="495"/>
        <v>3.4599999999999999E-2</v>
      </c>
      <c r="EQ458" s="241">
        <f t="shared" si="574"/>
        <v>2.8833333333333332E-3</v>
      </c>
      <c r="ER458" s="237">
        <v>406</v>
      </c>
      <c r="ES458" s="242">
        <f t="shared" si="585"/>
        <v>0</v>
      </c>
      <c r="ET458" s="242">
        <f t="shared" si="586"/>
        <v>0</v>
      </c>
      <c r="EU458" s="242">
        <f t="shared" si="526"/>
        <v>0</v>
      </c>
      <c r="EV458" s="242">
        <f t="shared" si="536"/>
        <v>0</v>
      </c>
      <c r="EW458" s="243">
        <f t="shared" si="575"/>
        <v>0</v>
      </c>
    </row>
    <row r="459" spans="1:153" ht="14.25" customHeight="1" thickBot="1" x14ac:dyDescent="0.25">
      <c r="A459" s="3">
        <f t="shared" si="537"/>
        <v>12355</v>
      </c>
      <c r="B459" s="237">
        <v>407</v>
      </c>
      <c r="C459" s="238">
        <f t="shared" si="538"/>
        <v>-3.3720796009660397E-10</v>
      </c>
      <c r="D459" s="238">
        <f t="shared" si="499"/>
        <v>0</v>
      </c>
      <c r="E459" s="238">
        <f t="shared" si="500"/>
        <v>7.7745168577827944E-13</v>
      </c>
      <c r="F459" s="238">
        <f t="shared" si="501"/>
        <v>-7.7745168577827944E-13</v>
      </c>
      <c r="G459" s="239">
        <f t="shared" si="539"/>
        <v>603887.43406298594</v>
      </c>
      <c r="I459" s="240">
        <f>VLOOKUP(K459,[2]תחזיות!$B$4:$H$1000,5)</f>
        <v>1.3000499500000241E-2</v>
      </c>
      <c r="J459" s="134">
        <f t="shared" si="502"/>
        <v>1.0833749583333534E-3</v>
      </c>
      <c r="K459" s="237">
        <v>407</v>
      </c>
      <c r="L459" s="242">
        <f t="shared" si="540"/>
        <v>1.9684532630621298E-11</v>
      </c>
      <c r="M459" s="242">
        <f t="shared" si="527"/>
        <v>-7.2791826011416645E-14</v>
      </c>
      <c r="N459" s="242">
        <f t="shared" si="503"/>
        <v>-1.0332107800798206E-13</v>
      </c>
      <c r="O459" s="242">
        <f t="shared" si="504"/>
        <v>3.0529251996565419E-14</v>
      </c>
      <c r="P459" s="243">
        <f t="shared" si="541"/>
        <v>46694.445430845924</v>
      </c>
      <c r="Q459" s="244"/>
      <c r="R459" s="240">
        <f>VLOOKUP(T459,[2]תחזיות!$B$4:$H$1000,7)</f>
        <v>2.210084915000041E-2</v>
      </c>
      <c r="S459" s="134">
        <f t="shared" si="505"/>
        <v>1.8417374291667008E-3</v>
      </c>
      <c r="T459" s="237">
        <v>407</v>
      </c>
      <c r="U459" s="242">
        <f t="shared" si="542"/>
        <v>0</v>
      </c>
      <c r="V459" s="242">
        <f t="shared" si="528"/>
        <v>0</v>
      </c>
      <c r="W459" s="242">
        <f t="shared" si="506"/>
        <v>0</v>
      </c>
      <c r="X459" s="242">
        <f t="shared" si="529"/>
        <v>0</v>
      </c>
      <c r="Y459" s="243">
        <f t="shared" si="543"/>
        <v>49536.076503111522</v>
      </c>
      <c r="Z459" s="245"/>
      <c r="AA459" s="240">
        <f>VLOOKUP(AC459,[2]תחזיות!$B$4:$H$1000,6)</f>
        <v>1.1818635909091128E-2</v>
      </c>
      <c r="AB459" s="134">
        <f t="shared" si="507"/>
        <v>9.84886325757594E-4</v>
      </c>
      <c r="AC459" s="237">
        <v>407</v>
      </c>
      <c r="AD459" s="242">
        <f t="shared" si="544"/>
        <v>0</v>
      </c>
      <c r="AE459" s="242">
        <f t="shared" si="530"/>
        <v>0</v>
      </c>
      <c r="AF459" s="242">
        <f t="shared" si="508"/>
        <v>0</v>
      </c>
      <c r="AG459" s="242">
        <f t="shared" si="531"/>
        <v>0</v>
      </c>
      <c r="AH459" s="243">
        <f t="shared" si="545"/>
        <v>46342.141217469514</v>
      </c>
      <c r="AI459" s="245"/>
      <c r="AJ459" s="241">
        <f t="shared" si="491"/>
        <v>5.2720000000000003E-2</v>
      </c>
      <c r="AK459" s="241">
        <f t="shared" si="546"/>
        <v>4.3933333333333333E-3</v>
      </c>
      <c r="AL459" s="240">
        <f>VLOOKUP(AN459,[2]תחזיות!$B$4:$H$1000,5)</f>
        <v>1.3000499500000241E-2</v>
      </c>
      <c r="AM459" s="134">
        <f t="shared" si="532"/>
        <v>1.0833749583333534E-3</v>
      </c>
      <c r="AN459" s="237">
        <v>407</v>
      </c>
      <c r="AO459" s="242">
        <f t="shared" si="547"/>
        <v>0</v>
      </c>
      <c r="AP459" s="242">
        <f t="shared" si="576"/>
        <v>0</v>
      </c>
      <c r="AQ459" s="242">
        <f t="shared" si="509"/>
        <v>0</v>
      </c>
      <c r="AR459" s="242">
        <f t="shared" si="548"/>
        <v>0</v>
      </c>
      <c r="AS459" s="243">
        <f t="shared" si="549"/>
        <v>0</v>
      </c>
      <c r="AT459" s="244"/>
      <c r="AU459" s="241">
        <f t="shared" si="492"/>
        <v>5.7620000000000005E-2</v>
      </c>
      <c r="AV459" s="241">
        <f t="shared" si="550"/>
        <v>4.8016666666666668E-3</v>
      </c>
      <c r="AW459" s="240">
        <f>VLOOKUP(AY459,[2]תחזיות!$B$4:$H$1000,7)</f>
        <v>2.210084915000041E-2</v>
      </c>
      <c r="AX459" s="134">
        <f t="shared" si="510"/>
        <v>1.8417374291667008E-3</v>
      </c>
      <c r="AY459" s="237">
        <v>407</v>
      </c>
      <c r="AZ459" s="242">
        <f t="shared" si="551"/>
        <v>0</v>
      </c>
      <c r="BA459" s="242">
        <f t="shared" si="577"/>
        <v>0</v>
      </c>
      <c r="BB459" s="242">
        <f t="shared" si="511"/>
        <v>0</v>
      </c>
      <c r="BC459" s="242">
        <f t="shared" si="552"/>
        <v>0</v>
      </c>
      <c r="BD459" s="243">
        <f t="shared" si="553"/>
        <v>0</v>
      </c>
      <c r="BE459" s="245"/>
      <c r="BF459" s="245"/>
      <c r="BG459" s="245"/>
      <c r="BH459" s="240">
        <f>VLOOKUP(BJ459,[2]תחזיות!$B$4:$H$1000,6)</f>
        <v>1.1818635909091128E-2</v>
      </c>
      <c r="BI459" s="134">
        <f t="shared" si="512"/>
        <v>9.84886325757594E-4</v>
      </c>
      <c r="BJ459" s="237">
        <v>407</v>
      </c>
      <c r="BK459" s="242">
        <f t="shared" si="554"/>
        <v>0</v>
      </c>
      <c r="BL459" s="242">
        <f t="shared" si="578"/>
        <v>0</v>
      </c>
      <c r="BM459" s="242">
        <f t="shared" si="513"/>
        <v>0</v>
      </c>
      <c r="BN459" s="242">
        <f t="shared" si="533"/>
        <v>0</v>
      </c>
      <c r="BO459" s="243">
        <f t="shared" si="555"/>
        <v>0</v>
      </c>
      <c r="BP459" s="245"/>
      <c r="BQ459" s="246">
        <f>VLOOKUP(BT459,[2]תחזיות!$B$4:$E$1000,2)</f>
        <v>4.6471480000000204E-2</v>
      </c>
      <c r="BR459" s="134">
        <f t="shared" si="514"/>
        <v>3.4559566666666837E-3</v>
      </c>
      <c r="BS459" s="3">
        <f t="shared" si="556"/>
        <v>12355</v>
      </c>
      <c r="BT459" s="237">
        <v>407</v>
      </c>
      <c r="BU459" s="238">
        <f t="shared" si="557"/>
        <v>0</v>
      </c>
      <c r="BV459" s="238">
        <f t="shared" si="461"/>
        <v>0</v>
      </c>
      <c r="BW459" s="238">
        <f t="shared" si="515"/>
        <v>0</v>
      </c>
      <c r="BX459" s="238">
        <f t="shared" si="516"/>
        <v>0</v>
      </c>
      <c r="BY459" s="239">
        <f t="shared" si="558"/>
        <v>270766.58881793288</v>
      </c>
      <c r="CA459" s="246">
        <f>VLOOKUP(CD459,[2]תחזיות!$B$4:$E$1000,4)</f>
        <v>6.1342353600000274E-2</v>
      </c>
      <c r="CB459" s="134">
        <f t="shared" si="517"/>
        <v>4.6951961333333561E-3</v>
      </c>
      <c r="CC459" s="3">
        <f t="shared" si="559"/>
        <v>12355</v>
      </c>
      <c r="CD459" s="237">
        <v>407</v>
      </c>
      <c r="CE459" s="238">
        <f t="shared" si="560"/>
        <v>0</v>
      </c>
      <c r="CF459" s="238">
        <f t="shared" si="561"/>
        <v>0</v>
      </c>
      <c r="CG459" s="238">
        <f t="shared" si="518"/>
        <v>0</v>
      </c>
      <c r="CH459" s="238">
        <f t="shared" si="519"/>
        <v>0</v>
      </c>
      <c r="CI459" s="239">
        <f t="shared" si="562"/>
        <v>290809.78716721246</v>
      </c>
      <c r="CJ459" s="1"/>
      <c r="CK459" s="246">
        <f>VLOOKUP(CN459,[2]תחזיות!$B$4:$E$1000,3)</f>
        <v>4.0409982608695834E-2</v>
      </c>
      <c r="CL459" s="134">
        <f t="shared" si="520"/>
        <v>2.9508318840579862E-3</v>
      </c>
      <c r="CM459" s="3">
        <f t="shared" si="563"/>
        <v>12355</v>
      </c>
      <c r="CN459" s="237">
        <v>407</v>
      </c>
      <c r="CO459" s="238">
        <f t="shared" si="564"/>
        <v>0</v>
      </c>
      <c r="CP459" s="238">
        <f t="shared" si="579"/>
        <v>0</v>
      </c>
      <c r="CQ459" s="238">
        <f t="shared" si="521"/>
        <v>0</v>
      </c>
      <c r="CR459" s="238">
        <f t="shared" si="522"/>
        <v>0</v>
      </c>
      <c r="CS459" s="239">
        <f t="shared" si="565"/>
        <v>263979.45736549201</v>
      </c>
      <c r="CT459" s="1"/>
      <c r="CU459" s="237">
        <v>407</v>
      </c>
      <c r="CV459" s="238">
        <f t="shared" si="496"/>
        <v>-3.1752342746598269E-10</v>
      </c>
      <c r="CW459" s="238">
        <f t="shared" si="496"/>
        <v>-7.2791826011416645E-14</v>
      </c>
      <c r="CX459" s="238">
        <f t="shared" si="496"/>
        <v>6.741306077702974E-13</v>
      </c>
      <c r="CY459" s="238">
        <f t="shared" si="496"/>
        <v>-7.46922433781714E-13</v>
      </c>
      <c r="CZ459" s="238">
        <f t="shared" si="496"/>
        <v>921348.46831176477</v>
      </c>
      <c r="DB459" s="237">
        <v>407</v>
      </c>
      <c r="DC459" s="238">
        <f t="shared" si="497"/>
        <v>-3.3720796009660397E-10</v>
      </c>
      <c r="DD459" s="238">
        <f t="shared" si="497"/>
        <v>0</v>
      </c>
      <c r="DE459" s="238">
        <f t="shared" si="497"/>
        <v>7.7745168577827944E-13</v>
      </c>
      <c r="DF459" s="238">
        <f t="shared" si="497"/>
        <v>-7.7745168577827944E-13</v>
      </c>
      <c r="DG459" s="238">
        <f t="shared" si="497"/>
        <v>944233.29773330991</v>
      </c>
      <c r="DH459" s="247"/>
      <c r="DI459" s="237">
        <v>407</v>
      </c>
      <c r="DJ459" s="238">
        <f t="shared" si="498"/>
        <v>-3.3720796009660397E-10</v>
      </c>
      <c r="DK459" s="238">
        <f t="shared" si="498"/>
        <v>0</v>
      </c>
      <c r="DL459" s="238">
        <f t="shared" si="498"/>
        <v>7.7745168577827944E-13</v>
      </c>
      <c r="DM459" s="238">
        <f t="shared" si="498"/>
        <v>-7.7745168577827944E-13</v>
      </c>
      <c r="DN459" s="238">
        <f t="shared" si="498"/>
        <v>914209.03264594742</v>
      </c>
      <c r="DP459" s="3">
        <f t="shared" si="566"/>
        <v>12355</v>
      </c>
      <c r="DQ459" s="237">
        <v>407</v>
      </c>
      <c r="DR459" s="238">
        <f t="shared" si="567"/>
        <v>0</v>
      </c>
      <c r="DS459" s="238">
        <f t="shared" si="568"/>
        <v>0</v>
      </c>
      <c r="DT459" s="238">
        <f t="shared" si="523"/>
        <v>0</v>
      </c>
      <c r="DU459" s="238">
        <f t="shared" si="569"/>
        <v>0</v>
      </c>
      <c r="DV459" s="239">
        <f t="shared" si="580"/>
        <v>0</v>
      </c>
      <c r="DX459" s="241">
        <f t="shared" si="493"/>
        <v>6.0299999999999999E-2</v>
      </c>
      <c r="DY459" s="241">
        <f t="shared" si="570"/>
        <v>5.025E-3</v>
      </c>
      <c r="DZ459" s="237">
        <v>407</v>
      </c>
      <c r="EA459" s="242">
        <f t="shared" si="581"/>
        <v>0</v>
      </c>
      <c r="EB459" s="242">
        <f t="shared" si="582"/>
        <v>0</v>
      </c>
      <c r="EC459" s="242">
        <f t="shared" si="524"/>
        <v>0</v>
      </c>
      <c r="ED459" s="242">
        <f t="shared" si="534"/>
        <v>0</v>
      </c>
      <c r="EE459" s="243">
        <f t="shared" si="571"/>
        <v>0</v>
      </c>
      <c r="EF459" s="248"/>
      <c r="EG459" s="241">
        <f t="shared" si="494"/>
        <v>6.4599999999999991E-2</v>
      </c>
      <c r="EH459" s="241">
        <f t="shared" si="572"/>
        <v>5.3833333333333329E-3</v>
      </c>
      <c r="EI459" s="237">
        <v>407</v>
      </c>
      <c r="EJ459" s="242">
        <f t="shared" si="583"/>
        <v>0</v>
      </c>
      <c r="EK459" s="242">
        <f t="shared" si="584"/>
        <v>0</v>
      </c>
      <c r="EL459" s="242">
        <f t="shared" si="525"/>
        <v>0</v>
      </c>
      <c r="EM459" s="242">
        <f t="shared" si="535"/>
        <v>0</v>
      </c>
      <c r="EN459" s="243">
        <f t="shared" si="573"/>
        <v>0</v>
      </c>
      <c r="EO459" s="248"/>
      <c r="EP459" s="241">
        <f t="shared" si="495"/>
        <v>3.4599999999999999E-2</v>
      </c>
      <c r="EQ459" s="241">
        <f t="shared" si="574"/>
        <v>2.8833333333333332E-3</v>
      </c>
      <c r="ER459" s="237">
        <v>407</v>
      </c>
      <c r="ES459" s="242">
        <f t="shared" si="585"/>
        <v>0</v>
      </c>
      <c r="ET459" s="242">
        <f t="shared" si="586"/>
        <v>0</v>
      </c>
      <c r="EU459" s="242">
        <f t="shared" si="526"/>
        <v>0</v>
      </c>
      <c r="EV459" s="242">
        <f t="shared" si="536"/>
        <v>0</v>
      </c>
      <c r="EW459" s="243">
        <f t="shared" si="575"/>
        <v>0</v>
      </c>
    </row>
    <row r="460" spans="1:153" ht="14.25" customHeight="1" thickBot="1" x14ac:dyDescent="0.25">
      <c r="A460" s="3">
        <f t="shared" si="537"/>
        <v>12386</v>
      </c>
      <c r="B460" s="237">
        <v>408</v>
      </c>
      <c r="C460" s="238">
        <f t="shared" si="538"/>
        <v>-3.3798541178238228E-10</v>
      </c>
      <c r="D460" s="238">
        <f t="shared" si="499"/>
        <v>0</v>
      </c>
      <c r="E460" s="238">
        <f t="shared" si="500"/>
        <v>7.7924414383160168E-13</v>
      </c>
      <c r="F460" s="238">
        <f t="shared" si="501"/>
        <v>-7.7924414383160168E-13</v>
      </c>
      <c r="G460" s="239">
        <f t="shared" si="539"/>
        <v>603887.43406298594</v>
      </c>
      <c r="I460" s="240">
        <f>VLOOKUP(K460,[2]תחזיות!$B$4:$H$1000,5)</f>
        <v>1.3000518000000242E-2</v>
      </c>
      <c r="J460" s="134">
        <f t="shared" si="502"/>
        <v>1.0833765000000202E-3</v>
      </c>
      <c r="K460" s="237">
        <v>408</v>
      </c>
      <c r="L460" s="242">
        <f t="shared" si="540"/>
        <v>1.9809291404322647E-11</v>
      </c>
      <c r="M460" s="242">
        <f t="shared" si="527"/>
        <v>-7.2870686965109508E-14</v>
      </c>
      <c r="N460" s="242">
        <f t="shared" si="503"/>
        <v>-1.0359343057829508E-13</v>
      </c>
      <c r="O460" s="242">
        <f t="shared" si="504"/>
        <v>3.0722743613185569E-14</v>
      </c>
      <c r="P460" s="243">
        <f t="shared" si="541"/>
        <v>46694.445430845924</v>
      </c>
      <c r="Q460" s="244"/>
      <c r="R460" s="240">
        <f>VLOOKUP(T460,[2]תחזיות!$B$4:$H$1000,7)</f>
        <v>2.210088060000041E-2</v>
      </c>
      <c r="S460" s="134">
        <f t="shared" si="505"/>
        <v>1.8417400500000342E-3</v>
      </c>
      <c r="T460" s="237">
        <v>408</v>
      </c>
      <c r="U460" s="242">
        <f t="shared" si="542"/>
        <v>0</v>
      </c>
      <c r="V460" s="242">
        <f t="shared" si="528"/>
        <v>0</v>
      </c>
      <c r="W460" s="242">
        <f t="shared" si="506"/>
        <v>0</v>
      </c>
      <c r="X460" s="242">
        <f t="shared" si="529"/>
        <v>0</v>
      </c>
      <c r="Y460" s="243">
        <f t="shared" si="543"/>
        <v>49536.076503111522</v>
      </c>
      <c r="Z460" s="245"/>
      <c r="AA460" s="240">
        <f>VLOOKUP(AC460,[2]תחזיות!$B$4:$H$1000,6)</f>
        <v>1.1818652727272946E-2</v>
      </c>
      <c r="AB460" s="134">
        <f t="shared" si="507"/>
        <v>9.8488772727274554E-4</v>
      </c>
      <c r="AC460" s="237">
        <v>408</v>
      </c>
      <c r="AD460" s="242">
        <f t="shared" si="544"/>
        <v>0</v>
      </c>
      <c r="AE460" s="242">
        <f t="shared" si="530"/>
        <v>0</v>
      </c>
      <c r="AF460" s="242">
        <f t="shared" si="508"/>
        <v>0</v>
      </c>
      <c r="AG460" s="242">
        <f t="shared" si="531"/>
        <v>0</v>
      </c>
      <c r="AH460" s="243">
        <f t="shared" si="545"/>
        <v>46342.141217469514</v>
      </c>
      <c r="AI460" s="245"/>
      <c r="AJ460" s="241">
        <f t="shared" si="491"/>
        <v>5.2720000000000003E-2</v>
      </c>
      <c r="AK460" s="241">
        <f t="shared" si="546"/>
        <v>4.3933333333333333E-3</v>
      </c>
      <c r="AL460" s="240">
        <f>VLOOKUP(AN460,[2]תחזיות!$B$4:$H$1000,5)</f>
        <v>1.3000518000000242E-2</v>
      </c>
      <c r="AM460" s="134">
        <f t="shared" si="532"/>
        <v>1.0833765000000202E-3</v>
      </c>
      <c r="AN460" s="237">
        <v>408</v>
      </c>
      <c r="AO460" s="242">
        <f t="shared" si="547"/>
        <v>0</v>
      </c>
      <c r="AP460" s="242">
        <f t="shared" si="576"/>
        <v>0</v>
      </c>
      <c r="AQ460" s="242">
        <f t="shared" si="509"/>
        <v>0</v>
      </c>
      <c r="AR460" s="242">
        <f t="shared" si="548"/>
        <v>0</v>
      </c>
      <c r="AS460" s="243">
        <f t="shared" si="549"/>
        <v>0</v>
      </c>
      <c r="AT460" s="244"/>
      <c r="AU460" s="241">
        <f t="shared" si="492"/>
        <v>5.7620000000000005E-2</v>
      </c>
      <c r="AV460" s="241">
        <f t="shared" si="550"/>
        <v>4.8016666666666668E-3</v>
      </c>
      <c r="AW460" s="240">
        <f>VLOOKUP(AY460,[2]תחזיות!$B$4:$H$1000,7)</f>
        <v>2.210088060000041E-2</v>
      </c>
      <c r="AX460" s="134">
        <f t="shared" si="510"/>
        <v>1.8417400500000342E-3</v>
      </c>
      <c r="AY460" s="237">
        <v>408</v>
      </c>
      <c r="AZ460" s="242">
        <f t="shared" si="551"/>
        <v>0</v>
      </c>
      <c r="BA460" s="242">
        <f t="shared" si="577"/>
        <v>0</v>
      </c>
      <c r="BB460" s="242">
        <f t="shared" si="511"/>
        <v>0</v>
      </c>
      <c r="BC460" s="242">
        <f t="shared" si="552"/>
        <v>0</v>
      </c>
      <c r="BD460" s="243">
        <f t="shared" si="553"/>
        <v>0</v>
      </c>
      <c r="BE460" s="245"/>
      <c r="BF460" s="245"/>
      <c r="BG460" s="245"/>
      <c r="BH460" s="240">
        <f>VLOOKUP(BJ460,[2]תחזיות!$B$4:$H$1000,6)</f>
        <v>1.1818652727272946E-2</v>
      </c>
      <c r="BI460" s="134">
        <f t="shared" si="512"/>
        <v>9.8488772727274554E-4</v>
      </c>
      <c r="BJ460" s="237">
        <v>408</v>
      </c>
      <c r="BK460" s="242">
        <f t="shared" si="554"/>
        <v>0</v>
      </c>
      <c r="BL460" s="242">
        <f t="shared" si="578"/>
        <v>0</v>
      </c>
      <c r="BM460" s="242">
        <f t="shared" si="513"/>
        <v>0</v>
      </c>
      <c r="BN460" s="242">
        <f t="shared" si="533"/>
        <v>0</v>
      </c>
      <c r="BO460" s="243">
        <f t="shared" si="555"/>
        <v>0</v>
      </c>
      <c r="BP460" s="245"/>
      <c r="BQ460" s="246">
        <f>VLOOKUP(BT460,[2]תחזיות!$B$4:$E$1000,2)</f>
        <v>4.6499780000000206E-2</v>
      </c>
      <c r="BR460" s="134">
        <f t="shared" si="514"/>
        <v>3.4583150000000173E-3</v>
      </c>
      <c r="BS460" s="3">
        <f t="shared" si="556"/>
        <v>12386</v>
      </c>
      <c r="BT460" s="237">
        <v>408</v>
      </c>
      <c r="BU460" s="238">
        <f t="shared" si="557"/>
        <v>0</v>
      </c>
      <c r="BV460" s="238">
        <f t="shared" si="461"/>
        <v>0</v>
      </c>
      <c r="BW460" s="238">
        <f t="shared" si="515"/>
        <v>0</v>
      </c>
      <c r="BX460" s="238">
        <f t="shared" si="516"/>
        <v>0</v>
      </c>
      <c r="BY460" s="239">
        <f t="shared" si="558"/>
        <v>270766.58881793288</v>
      </c>
      <c r="CA460" s="246">
        <f>VLOOKUP(CD460,[2]תחזיות!$B$4:$E$1000,4)</f>
        <v>6.1379709600000276E-2</v>
      </c>
      <c r="CB460" s="134">
        <f t="shared" si="517"/>
        <v>4.6983091333333568E-3</v>
      </c>
      <c r="CC460" s="3">
        <f t="shared" si="559"/>
        <v>12386</v>
      </c>
      <c r="CD460" s="237">
        <v>408</v>
      </c>
      <c r="CE460" s="238">
        <f t="shared" si="560"/>
        <v>0</v>
      </c>
      <c r="CF460" s="238">
        <f t="shared" si="561"/>
        <v>0</v>
      </c>
      <c r="CG460" s="238">
        <f t="shared" si="518"/>
        <v>0</v>
      </c>
      <c r="CH460" s="238">
        <f t="shared" si="519"/>
        <v>0</v>
      </c>
      <c r="CI460" s="239">
        <f t="shared" si="562"/>
        <v>290809.78716721246</v>
      </c>
      <c r="CJ460" s="1"/>
      <c r="CK460" s="246">
        <f>VLOOKUP(CN460,[2]תחזיות!$B$4:$E$1000,3)</f>
        <v>4.0434591304348011E-2</v>
      </c>
      <c r="CL460" s="134">
        <f t="shared" si="520"/>
        <v>2.9528826086956676E-3</v>
      </c>
      <c r="CM460" s="3">
        <f t="shared" si="563"/>
        <v>12386</v>
      </c>
      <c r="CN460" s="237">
        <v>408</v>
      </c>
      <c r="CO460" s="238">
        <f t="shared" si="564"/>
        <v>0</v>
      </c>
      <c r="CP460" s="238">
        <f t="shared" si="579"/>
        <v>0</v>
      </c>
      <c r="CQ460" s="238">
        <f t="shared" si="521"/>
        <v>0</v>
      </c>
      <c r="CR460" s="238">
        <f t="shared" si="522"/>
        <v>0</v>
      </c>
      <c r="CS460" s="239">
        <f t="shared" si="565"/>
        <v>263979.45736549201</v>
      </c>
      <c r="CT460" s="1"/>
      <c r="CU460" s="237">
        <v>408</v>
      </c>
      <c r="CV460" s="238">
        <f t="shared" si="496"/>
        <v>-3.1817612037805961E-10</v>
      </c>
      <c r="CW460" s="238">
        <f t="shared" si="496"/>
        <v>-7.2870686965109508E-14</v>
      </c>
      <c r="CX460" s="238">
        <f t="shared" si="496"/>
        <v>6.7565071325330664E-13</v>
      </c>
      <c r="CY460" s="238">
        <f t="shared" si="496"/>
        <v>-7.485214002184161E-13</v>
      </c>
      <c r="CZ460" s="238">
        <f t="shared" si="496"/>
        <v>921348.46831176477</v>
      </c>
      <c r="DB460" s="237">
        <v>408</v>
      </c>
      <c r="DC460" s="238">
        <f t="shared" si="497"/>
        <v>-3.3798541178238228E-10</v>
      </c>
      <c r="DD460" s="238">
        <f t="shared" si="497"/>
        <v>0</v>
      </c>
      <c r="DE460" s="238">
        <f t="shared" si="497"/>
        <v>7.7924414383160168E-13</v>
      </c>
      <c r="DF460" s="238">
        <f t="shared" si="497"/>
        <v>-7.7924414383160168E-13</v>
      </c>
      <c r="DG460" s="238">
        <f t="shared" si="497"/>
        <v>944233.29773330991</v>
      </c>
      <c r="DH460" s="247"/>
      <c r="DI460" s="237">
        <v>408</v>
      </c>
      <c r="DJ460" s="238">
        <f t="shared" si="498"/>
        <v>-3.3798541178238228E-10</v>
      </c>
      <c r="DK460" s="238">
        <f t="shared" si="498"/>
        <v>0</v>
      </c>
      <c r="DL460" s="238">
        <f t="shared" si="498"/>
        <v>7.7924414383160168E-13</v>
      </c>
      <c r="DM460" s="238">
        <f t="shared" si="498"/>
        <v>-7.7924414383160168E-13</v>
      </c>
      <c r="DN460" s="238">
        <f t="shared" si="498"/>
        <v>914209.03264594742</v>
      </c>
      <c r="DP460" s="3">
        <f t="shared" si="566"/>
        <v>12386</v>
      </c>
      <c r="DQ460" s="237">
        <v>408</v>
      </c>
      <c r="DR460" s="238">
        <f t="shared" si="567"/>
        <v>0</v>
      </c>
      <c r="DS460" s="238">
        <f t="shared" si="568"/>
        <v>0</v>
      </c>
      <c r="DT460" s="238">
        <f t="shared" si="523"/>
        <v>0</v>
      </c>
      <c r="DU460" s="238">
        <f t="shared" si="569"/>
        <v>0</v>
      </c>
      <c r="DV460" s="239">
        <f t="shared" si="580"/>
        <v>0</v>
      </c>
      <c r="DX460" s="241">
        <f t="shared" si="493"/>
        <v>6.0299999999999999E-2</v>
      </c>
      <c r="DY460" s="241">
        <f t="shared" si="570"/>
        <v>5.025E-3</v>
      </c>
      <c r="DZ460" s="237">
        <v>408</v>
      </c>
      <c r="EA460" s="242">
        <f t="shared" si="581"/>
        <v>0</v>
      </c>
      <c r="EB460" s="242">
        <f t="shared" si="582"/>
        <v>0</v>
      </c>
      <c r="EC460" s="242">
        <f t="shared" si="524"/>
        <v>0</v>
      </c>
      <c r="ED460" s="242">
        <f t="shared" si="534"/>
        <v>0</v>
      </c>
      <c r="EE460" s="243">
        <f t="shared" si="571"/>
        <v>0</v>
      </c>
      <c r="EF460" s="248"/>
      <c r="EG460" s="241">
        <f t="shared" si="494"/>
        <v>6.4599999999999991E-2</v>
      </c>
      <c r="EH460" s="241">
        <f t="shared" si="572"/>
        <v>5.3833333333333329E-3</v>
      </c>
      <c r="EI460" s="237">
        <v>408</v>
      </c>
      <c r="EJ460" s="242">
        <f t="shared" si="583"/>
        <v>0</v>
      </c>
      <c r="EK460" s="242">
        <f t="shared" si="584"/>
        <v>0</v>
      </c>
      <c r="EL460" s="242">
        <f t="shared" si="525"/>
        <v>0</v>
      </c>
      <c r="EM460" s="242">
        <f t="shared" si="535"/>
        <v>0</v>
      </c>
      <c r="EN460" s="243">
        <f t="shared" si="573"/>
        <v>0</v>
      </c>
      <c r="EO460" s="248"/>
      <c r="EP460" s="241">
        <f t="shared" si="495"/>
        <v>3.4599999999999999E-2</v>
      </c>
      <c r="EQ460" s="241">
        <f t="shared" si="574"/>
        <v>2.8833333333333332E-3</v>
      </c>
      <c r="ER460" s="237">
        <v>408</v>
      </c>
      <c r="ES460" s="242">
        <f t="shared" si="585"/>
        <v>0</v>
      </c>
      <c r="ET460" s="242">
        <f t="shared" si="586"/>
        <v>0</v>
      </c>
      <c r="EU460" s="242">
        <f t="shared" si="526"/>
        <v>0</v>
      </c>
      <c r="EV460" s="242">
        <f t="shared" si="536"/>
        <v>0</v>
      </c>
      <c r="EW460" s="243">
        <f t="shared" si="575"/>
        <v>0</v>
      </c>
    </row>
    <row r="461" spans="1:153" ht="14.25" customHeight="1" thickBot="1" x14ac:dyDescent="0.25">
      <c r="A461" s="3">
        <f t="shared" si="537"/>
        <v>12416</v>
      </c>
      <c r="B461" s="237">
        <v>409</v>
      </c>
      <c r="C461" s="238">
        <f t="shared" si="538"/>
        <v>-3.3876465592621386E-10</v>
      </c>
      <c r="D461" s="238">
        <f t="shared" si="499"/>
        <v>0</v>
      </c>
      <c r="E461" s="238">
        <f t="shared" si="500"/>
        <v>7.8104073449654667E-13</v>
      </c>
      <c r="F461" s="238">
        <f t="shared" si="501"/>
        <v>-7.8104073449654667E-13</v>
      </c>
      <c r="G461" s="239">
        <f t="shared" si="539"/>
        <v>603887.43406298594</v>
      </c>
      <c r="I461" s="240">
        <f>VLOOKUP(K461,[2]תחזיות!$B$4:$H$1000,5)</f>
        <v>1.3000536500000243E-2</v>
      </c>
      <c r="J461" s="134">
        <f t="shared" si="502"/>
        <v>1.0833780416666869E-3</v>
      </c>
      <c r="K461" s="237">
        <v>409</v>
      </c>
      <c r="L461" s="242">
        <f t="shared" si="540"/>
        <v>1.9934458017077309E-11</v>
      </c>
      <c r="M461" s="242">
        <f t="shared" si="527"/>
        <v>-7.2949633467248679E-14</v>
      </c>
      <c r="N461" s="242">
        <f t="shared" si="503"/>
        <v>-1.0386650122521578E-13</v>
      </c>
      <c r="O461" s="242">
        <f t="shared" si="504"/>
        <v>3.0916867757967104E-14</v>
      </c>
      <c r="P461" s="243">
        <f t="shared" si="541"/>
        <v>46694.445430845924</v>
      </c>
      <c r="Q461" s="244"/>
      <c r="R461" s="240">
        <f>VLOOKUP(T461,[2]תחזיות!$B$4:$H$1000,7)</f>
        <v>2.210091205000041E-2</v>
      </c>
      <c r="S461" s="134">
        <f t="shared" si="505"/>
        <v>1.8417426708333675E-3</v>
      </c>
      <c r="T461" s="237">
        <v>409</v>
      </c>
      <c r="U461" s="242">
        <f t="shared" si="542"/>
        <v>0</v>
      </c>
      <c r="V461" s="242">
        <f t="shared" si="528"/>
        <v>0</v>
      </c>
      <c r="W461" s="242">
        <f t="shared" si="506"/>
        <v>0</v>
      </c>
      <c r="X461" s="242">
        <f t="shared" si="529"/>
        <v>0</v>
      </c>
      <c r="Y461" s="243">
        <f t="shared" si="543"/>
        <v>49536.076503111522</v>
      </c>
      <c r="Z461" s="245"/>
      <c r="AA461" s="240">
        <f>VLOOKUP(AC461,[2]תחזיות!$B$4:$H$1000,6)</f>
        <v>1.1818669545454765E-2</v>
      </c>
      <c r="AB461" s="134">
        <f t="shared" si="507"/>
        <v>9.8488912878789709E-4</v>
      </c>
      <c r="AC461" s="237">
        <v>409</v>
      </c>
      <c r="AD461" s="242">
        <f t="shared" si="544"/>
        <v>0</v>
      </c>
      <c r="AE461" s="242">
        <f t="shared" si="530"/>
        <v>0</v>
      </c>
      <c r="AF461" s="242">
        <f t="shared" si="508"/>
        <v>0</v>
      </c>
      <c r="AG461" s="242">
        <f t="shared" si="531"/>
        <v>0</v>
      </c>
      <c r="AH461" s="243">
        <f t="shared" si="545"/>
        <v>46342.141217469514</v>
      </c>
      <c r="AI461" s="245"/>
      <c r="AJ461" s="241">
        <f t="shared" si="491"/>
        <v>5.2720000000000003E-2</v>
      </c>
      <c r="AK461" s="241">
        <f t="shared" si="546"/>
        <v>4.3933333333333333E-3</v>
      </c>
      <c r="AL461" s="240">
        <f>VLOOKUP(AN461,[2]תחזיות!$B$4:$H$1000,5)</f>
        <v>1.3000536500000243E-2</v>
      </c>
      <c r="AM461" s="134">
        <f t="shared" si="532"/>
        <v>1.0833780416666869E-3</v>
      </c>
      <c r="AN461" s="237">
        <v>409</v>
      </c>
      <c r="AO461" s="242">
        <f t="shared" si="547"/>
        <v>0</v>
      </c>
      <c r="AP461" s="242">
        <f t="shared" si="576"/>
        <v>0</v>
      </c>
      <c r="AQ461" s="242">
        <f t="shared" si="509"/>
        <v>0</v>
      </c>
      <c r="AR461" s="242">
        <f t="shared" si="548"/>
        <v>0</v>
      </c>
      <c r="AS461" s="243">
        <f t="shared" si="549"/>
        <v>0</v>
      </c>
      <c r="AT461" s="244"/>
      <c r="AU461" s="241">
        <f t="shared" si="492"/>
        <v>5.7620000000000005E-2</v>
      </c>
      <c r="AV461" s="241">
        <f t="shared" si="550"/>
        <v>4.8016666666666668E-3</v>
      </c>
      <c r="AW461" s="240">
        <f>VLOOKUP(AY461,[2]תחזיות!$B$4:$H$1000,7)</f>
        <v>2.210091205000041E-2</v>
      </c>
      <c r="AX461" s="134">
        <f t="shared" si="510"/>
        <v>1.8417426708333675E-3</v>
      </c>
      <c r="AY461" s="237">
        <v>409</v>
      </c>
      <c r="AZ461" s="242">
        <f t="shared" si="551"/>
        <v>0</v>
      </c>
      <c r="BA461" s="242">
        <f t="shared" si="577"/>
        <v>0</v>
      </c>
      <c r="BB461" s="242">
        <f t="shared" si="511"/>
        <v>0</v>
      </c>
      <c r="BC461" s="242">
        <f t="shared" si="552"/>
        <v>0</v>
      </c>
      <c r="BD461" s="243">
        <f t="shared" si="553"/>
        <v>0</v>
      </c>
      <c r="BE461" s="245"/>
      <c r="BF461" s="245"/>
      <c r="BG461" s="245"/>
      <c r="BH461" s="240">
        <f>VLOOKUP(BJ461,[2]תחזיות!$B$4:$H$1000,6)</f>
        <v>1.1818669545454765E-2</v>
      </c>
      <c r="BI461" s="134">
        <f t="shared" si="512"/>
        <v>9.8488912878789709E-4</v>
      </c>
      <c r="BJ461" s="237">
        <v>409</v>
      </c>
      <c r="BK461" s="242">
        <f t="shared" si="554"/>
        <v>0</v>
      </c>
      <c r="BL461" s="242">
        <f t="shared" si="578"/>
        <v>0</v>
      </c>
      <c r="BM461" s="242">
        <f t="shared" si="513"/>
        <v>0</v>
      </c>
      <c r="BN461" s="242">
        <f t="shared" si="533"/>
        <v>0</v>
      </c>
      <c r="BO461" s="243">
        <f t="shared" si="555"/>
        <v>0</v>
      </c>
      <c r="BP461" s="245"/>
      <c r="BQ461" s="246">
        <f>VLOOKUP(BT461,[2]תחזיות!$B$4:$E$1000,2)</f>
        <v>4.6528080000000208E-2</v>
      </c>
      <c r="BR461" s="134">
        <f t="shared" si="514"/>
        <v>3.460673333333351E-3</v>
      </c>
      <c r="BS461" s="3">
        <f t="shared" si="556"/>
        <v>12416</v>
      </c>
      <c r="BT461" s="237">
        <v>409</v>
      </c>
      <c r="BU461" s="238">
        <f t="shared" si="557"/>
        <v>0</v>
      </c>
      <c r="BV461" s="238">
        <f t="shared" si="461"/>
        <v>0</v>
      </c>
      <c r="BW461" s="238">
        <f t="shared" si="515"/>
        <v>0</v>
      </c>
      <c r="BX461" s="238">
        <f t="shared" si="516"/>
        <v>0</v>
      </c>
      <c r="BY461" s="239">
        <f t="shared" si="558"/>
        <v>270766.58881793288</v>
      </c>
      <c r="CA461" s="246">
        <f>VLOOKUP(CD461,[2]תחזיות!$B$4:$E$1000,4)</f>
        <v>6.1417065600000278E-2</v>
      </c>
      <c r="CB461" s="134">
        <f t="shared" si="517"/>
        <v>4.7014221333333567E-3</v>
      </c>
      <c r="CC461" s="3">
        <f t="shared" si="559"/>
        <v>12416</v>
      </c>
      <c r="CD461" s="237">
        <v>409</v>
      </c>
      <c r="CE461" s="238">
        <f t="shared" si="560"/>
        <v>0</v>
      </c>
      <c r="CF461" s="238">
        <f t="shared" si="561"/>
        <v>0</v>
      </c>
      <c r="CG461" s="238">
        <f t="shared" si="518"/>
        <v>0</v>
      </c>
      <c r="CH461" s="238">
        <f t="shared" si="519"/>
        <v>0</v>
      </c>
      <c r="CI461" s="239">
        <f t="shared" si="562"/>
        <v>290809.78716721246</v>
      </c>
      <c r="CJ461" s="1"/>
      <c r="CK461" s="246">
        <f>VLOOKUP(CN461,[2]תחזיות!$B$4:$E$1000,3)</f>
        <v>4.0459200000000181E-2</v>
      </c>
      <c r="CL461" s="134">
        <f t="shared" si="520"/>
        <v>2.9549333333333486E-3</v>
      </c>
      <c r="CM461" s="3">
        <f t="shared" si="563"/>
        <v>12416</v>
      </c>
      <c r="CN461" s="237">
        <v>409</v>
      </c>
      <c r="CO461" s="238">
        <f t="shared" si="564"/>
        <v>0</v>
      </c>
      <c r="CP461" s="238">
        <f t="shared" si="579"/>
        <v>0</v>
      </c>
      <c r="CQ461" s="238">
        <f t="shared" si="521"/>
        <v>0</v>
      </c>
      <c r="CR461" s="238">
        <f t="shared" si="522"/>
        <v>0</v>
      </c>
      <c r="CS461" s="239">
        <f t="shared" si="565"/>
        <v>263979.45736549201</v>
      </c>
      <c r="CT461" s="1"/>
      <c r="CU461" s="237">
        <v>409</v>
      </c>
      <c r="CV461" s="238">
        <f t="shared" si="496"/>
        <v>-3.1883019790913653E-10</v>
      </c>
      <c r="CW461" s="238">
        <f t="shared" si="496"/>
        <v>-7.2949633467248679E-14</v>
      </c>
      <c r="CX461" s="238">
        <f t="shared" si="496"/>
        <v>6.7717423327133089E-13</v>
      </c>
      <c r="CY461" s="238">
        <f t="shared" si="496"/>
        <v>-7.5012386673857953E-13</v>
      </c>
      <c r="CZ461" s="238">
        <f t="shared" si="496"/>
        <v>921348.46831176477</v>
      </c>
      <c r="DB461" s="237">
        <v>409</v>
      </c>
      <c r="DC461" s="238">
        <f t="shared" si="497"/>
        <v>-3.3876465592621386E-10</v>
      </c>
      <c r="DD461" s="238">
        <f t="shared" si="497"/>
        <v>0</v>
      </c>
      <c r="DE461" s="238">
        <f t="shared" si="497"/>
        <v>7.8104073449654667E-13</v>
      </c>
      <c r="DF461" s="238">
        <f t="shared" si="497"/>
        <v>-7.8104073449654667E-13</v>
      </c>
      <c r="DG461" s="238">
        <f t="shared" si="497"/>
        <v>944233.29773330991</v>
      </c>
      <c r="DH461" s="247"/>
      <c r="DI461" s="237">
        <v>409</v>
      </c>
      <c r="DJ461" s="238">
        <f t="shared" si="498"/>
        <v>-3.3876465592621386E-10</v>
      </c>
      <c r="DK461" s="238">
        <f t="shared" si="498"/>
        <v>0</v>
      </c>
      <c r="DL461" s="238">
        <f t="shared" si="498"/>
        <v>7.8104073449654667E-13</v>
      </c>
      <c r="DM461" s="238">
        <f t="shared" si="498"/>
        <v>-7.8104073449654667E-13</v>
      </c>
      <c r="DN461" s="238">
        <f t="shared" si="498"/>
        <v>914209.03264594742</v>
      </c>
      <c r="DP461" s="3">
        <f t="shared" si="566"/>
        <v>12416</v>
      </c>
      <c r="DQ461" s="237">
        <v>409</v>
      </c>
      <c r="DR461" s="238">
        <f t="shared" si="567"/>
        <v>0</v>
      </c>
      <c r="DS461" s="238">
        <f t="shared" si="568"/>
        <v>0</v>
      </c>
      <c r="DT461" s="238">
        <f t="shared" si="523"/>
        <v>0</v>
      </c>
      <c r="DU461" s="238">
        <f t="shared" si="569"/>
        <v>0</v>
      </c>
      <c r="DV461" s="239">
        <f t="shared" si="580"/>
        <v>0</v>
      </c>
      <c r="DX461" s="241">
        <f t="shared" si="493"/>
        <v>6.0299999999999999E-2</v>
      </c>
      <c r="DY461" s="241">
        <f t="shared" si="570"/>
        <v>5.025E-3</v>
      </c>
      <c r="DZ461" s="237">
        <v>409</v>
      </c>
      <c r="EA461" s="242">
        <f t="shared" si="581"/>
        <v>0</v>
      </c>
      <c r="EB461" s="242">
        <f t="shared" si="582"/>
        <v>0</v>
      </c>
      <c r="EC461" s="242">
        <f t="shared" si="524"/>
        <v>0</v>
      </c>
      <c r="ED461" s="242">
        <f t="shared" si="534"/>
        <v>0</v>
      </c>
      <c r="EE461" s="243">
        <f t="shared" si="571"/>
        <v>0</v>
      </c>
      <c r="EF461" s="248"/>
      <c r="EG461" s="241">
        <f t="shared" si="494"/>
        <v>6.4599999999999991E-2</v>
      </c>
      <c r="EH461" s="241">
        <f t="shared" si="572"/>
        <v>5.3833333333333329E-3</v>
      </c>
      <c r="EI461" s="237">
        <v>409</v>
      </c>
      <c r="EJ461" s="242">
        <f t="shared" si="583"/>
        <v>0</v>
      </c>
      <c r="EK461" s="242">
        <f t="shared" si="584"/>
        <v>0</v>
      </c>
      <c r="EL461" s="242">
        <f t="shared" si="525"/>
        <v>0</v>
      </c>
      <c r="EM461" s="242">
        <f t="shared" si="535"/>
        <v>0</v>
      </c>
      <c r="EN461" s="243">
        <f t="shared" si="573"/>
        <v>0</v>
      </c>
      <c r="EO461" s="248"/>
      <c r="EP461" s="241">
        <f t="shared" si="495"/>
        <v>3.4599999999999999E-2</v>
      </c>
      <c r="EQ461" s="241">
        <f t="shared" si="574"/>
        <v>2.8833333333333332E-3</v>
      </c>
      <c r="ER461" s="237">
        <v>409</v>
      </c>
      <c r="ES461" s="242">
        <f t="shared" si="585"/>
        <v>0</v>
      </c>
      <c r="ET461" s="242">
        <f t="shared" si="586"/>
        <v>0</v>
      </c>
      <c r="EU461" s="242">
        <f t="shared" si="526"/>
        <v>0</v>
      </c>
      <c r="EV461" s="242">
        <f t="shared" si="536"/>
        <v>0</v>
      </c>
      <c r="EW461" s="243">
        <f t="shared" si="575"/>
        <v>0</v>
      </c>
    </row>
    <row r="462" spans="1:153" ht="14.25" customHeight="1" thickBot="1" x14ac:dyDescent="0.25">
      <c r="A462" s="3">
        <f t="shared" si="537"/>
        <v>12447</v>
      </c>
      <c r="B462" s="237">
        <v>410</v>
      </c>
      <c r="C462" s="238">
        <f t="shared" si="538"/>
        <v>-3.3954569666071039E-10</v>
      </c>
      <c r="D462" s="238">
        <f t="shared" si="499"/>
        <v>0</v>
      </c>
      <c r="E462" s="238">
        <f t="shared" si="500"/>
        <v>7.8284146730108033E-13</v>
      </c>
      <c r="F462" s="238">
        <f t="shared" si="501"/>
        <v>-7.8284146730108033E-13</v>
      </c>
      <c r="G462" s="239">
        <f t="shared" si="539"/>
        <v>603887.43406298594</v>
      </c>
      <c r="I462" s="240">
        <f>VLOOKUP(K462,[2]תחזיות!$B$4:$H$1000,5)</f>
        <v>1.3000555000000243E-2</v>
      </c>
      <c r="J462" s="134">
        <f t="shared" si="502"/>
        <v>1.0833795833333536E-3</v>
      </c>
      <c r="K462" s="237">
        <v>410</v>
      </c>
      <c r="L462" s="242">
        <f t="shared" si="540"/>
        <v>2.0060033629969865E-11</v>
      </c>
      <c r="M462" s="242">
        <f t="shared" si="527"/>
        <v>-7.3028665610758731E-14</v>
      </c>
      <c r="N462" s="242">
        <f t="shared" si="503"/>
        <v>-1.0414029184242494E-13</v>
      </c>
      <c r="O462" s="242">
        <f t="shared" si="504"/>
        <v>3.1111626231666205E-14</v>
      </c>
      <c r="P462" s="243">
        <f t="shared" si="541"/>
        <v>46694.445430845924</v>
      </c>
      <c r="Q462" s="244"/>
      <c r="R462" s="240">
        <f>VLOOKUP(T462,[2]תחזיות!$B$4:$H$1000,7)</f>
        <v>2.2100943500000414E-2</v>
      </c>
      <c r="S462" s="134">
        <f t="shared" si="505"/>
        <v>1.8417452916667011E-3</v>
      </c>
      <c r="T462" s="237">
        <v>410</v>
      </c>
      <c r="U462" s="242">
        <f t="shared" si="542"/>
        <v>0</v>
      </c>
      <c r="V462" s="242">
        <f t="shared" si="528"/>
        <v>0</v>
      </c>
      <c r="W462" s="242">
        <f t="shared" si="506"/>
        <v>0</v>
      </c>
      <c r="X462" s="242">
        <f t="shared" si="529"/>
        <v>0</v>
      </c>
      <c r="Y462" s="243">
        <f t="shared" si="543"/>
        <v>49536.076503111522</v>
      </c>
      <c r="Z462" s="245"/>
      <c r="AA462" s="240">
        <f>VLOOKUP(AC462,[2]תחזיות!$B$4:$H$1000,6)</f>
        <v>1.1818686363636585E-2</v>
      </c>
      <c r="AB462" s="134">
        <f t="shared" si="507"/>
        <v>9.8489053030304864E-4</v>
      </c>
      <c r="AC462" s="237">
        <v>410</v>
      </c>
      <c r="AD462" s="242">
        <f t="shared" si="544"/>
        <v>0</v>
      </c>
      <c r="AE462" s="242">
        <f t="shared" si="530"/>
        <v>0</v>
      </c>
      <c r="AF462" s="242">
        <f t="shared" si="508"/>
        <v>0</v>
      </c>
      <c r="AG462" s="242">
        <f t="shared" si="531"/>
        <v>0</v>
      </c>
      <c r="AH462" s="243">
        <f t="shared" si="545"/>
        <v>46342.141217469514</v>
      </c>
      <c r="AI462" s="245"/>
      <c r="AJ462" s="241">
        <f t="shared" si="491"/>
        <v>5.2720000000000003E-2</v>
      </c>
      <c r="AK462" s="241">
        <f t="shared" si="546"/>
        <v>4.3933333333333333E-3</v>
      </c>
      <c r="AL462" s="240">
        <f>VLOOKUP(AN462,[2]תחזיות!$B$4:$H$1000,5)</f>
        <v>1.3000555000000243E-2</v>
      </c>
      <c r="AM462" s="134">
        <f t="shared" si="532"/>
        <v>1.0833795833333536E-3</v>
      </c>
      <c r="AN462" s="237">
        <v>410</v>
      </c>
      <c r="AO462" s="242">
        <f t="shared" si="547"/>
        <v>0</v>
      </c>
      <c r="AP462" s="242">
        <f t="shared" si="576"/>
        <v>0</v>
      </c>
      <c r="AQ462" s="242">
        <f t="shared" si="509"/>
        <v>0</v>
      </c>
      <c r="AR462" s="242">
        <f t="shared" si="548"/>
        <v>0</v>
      </c>
      <c r="AS462" s="243">
        <f t="shared" si="549"/>
        <v>0</v>
      </c>
      <c r="AT462" s="244"/>
      <c r="AU462" s="241">
        <f t="shared" si="492"/>
        <v>5.7620000000000005E-2</v>
      </c>
      <c r="AV462" s="241">
        <f t="shared" si="550"/>
        <v>4.8016666666666668E-3</v>
      </c>
      <c r="AW462" s="240">
        <f>VLOOKUP(AY462,[2]תחזיות!$B$4:$H$1000,7)</f>
        <v>2.2100943500000414E-2</v>
      </c>
      <c r="AX462" s="134">
        <f t="shared" si="510"/>
        <v>1.8417452916667011E-3</v>
      </c>
      <c r="AY462" s="237">
        <v>410</v>
      </c>
      <c r="AZ462" s="242">
        <f t="shared" si="551"/>
        <v>0</v>
      </c>
      <c r="BA462" s="242">
        <f t="shared" si="577"/>
        <v>0</v>
      </c>
      <c r="BB462" s="242">
        <f t="shared" si="511"/>
        <v>0</v>
      </c>
      <c r="BC462" s="242">
        <f t="shared" si="552"/>
        <v>0</v>
      </c>
      <c r="BD462" s="243">
        <f t="shared" si="553"/>
        <v>0</v>
      </c>
      <c r="BE462" s="245"/>
      <c r="BF462" s="245"/>
      <c r="BG462" s="245"/>
      <c r="BH462" s="240">
        <f>VLOOKUP(BJ462,[2]תחזיות!$B$4:$H$1000,6)</f>
        <v>1.1818686363636585E-2</v>
      </c>
      <c r="BI462" s="134">
        <f t="shared" si="512"/>
        <v>9.8489053030304864E-4</v>
      </c>
      <c r="BJ462" s="237">
        <v>410</v>
      </c>
      <c r="BK462" s="242">
        <f t="shared" si="554"/>
        <v>0</v>
      </c>
      <c r="BL462" s="242">
        <f t="shared" si="578"/>
        <v>0</v>
      </c>
      <c r="BM462" s="242">
        <f t="shared" si="513"/>
        <v>0</v>
      </c>
      <c r="BN462" s="242">
        <f t="shared" si="533"/>
        <v>0</v>
      </c>
      <c r="BO462" s="243">
        <f t="shared" si="555"/>
        <v>0</v>
      </c>
      <c r="BP462" s="245"/>
      <c r="BQ462" s="246">
        <f>VLOOKUP(BT462,[2]תחזיות!$B$4:$E$1000,2)</f>
        <v>4.655638000000021E-2</v>
      </c>
      <c r="BR462" s="134">
        <f t="shared" si="514"/>
        <v>3.4630316666666842E-3</v>
      </c>
      <c r="BS462" s="3">
        <f t="shared" si="556"/>
        <v>12447</v>
      </c>
      <c r="BT462" s="237">
        <v>410</v>
      </c>
      <c r="BU462" s="238">
        <f t="shared" si="557"/>
        <v>0</v>
      </c>
      <c r="BV462" s="238">
        <f t="shared" si="461"/>
        <v>0</v>
      </c>
      <c r="BW462" s="238">
        <f t="shared" si="515"/>
        <v>0</v>
      </c>
      <c r="BX462" s="238">
        <f t="shared" si="516"/>
        <v>0</v>
      </c>
      <c r="BY462" s="239">
        <f t="shared" si="558"/>
        <v>270766.58881793288</v>
      </c>
      <c r="CA462" s="246">
        <f>VLOOKUP(CD462,[2]תחזיות!$B$4:$E$1000,4)</f>
        <v>6.1454421600000281E-2</v>
      </c>
      <c r="CB462" s="134">
        <f t="shared" si="517"/>
        <v>4.7045351333333566E-3</v>
      </c>
      <c r="CC462" s="3">
        <f t="shared" si="559"/>
        <v>12447</v>
      </c>
      <c r="CD462" s="237">
        <v>410</v>
      </c>
      <c r="CE462" s="238">
        <f t="shared" si="560"/>
        <v>0</v>
      </c>
      <c r="CF462" s="238">
        <f t="shared" si="561"/>
        <v>0</v>
      </c>
      <c r="CG462" s="238">
        <f t="shared" si="518"/>
        <v>0</v>
      </c>
      <c r="CH462" s="238">
        <f t="shared" si="519"/>
        <v>0</v>
      </c>
      <c r="CI462" s="239">
        <f t="shared" si="562"/>
        <v>290809.78716721246</v>
      </c>
      <c r="CJ462" s="1"/>
      <c r="CK462" s="246">
        <f>VLOOKUP(CN462,[2]תחזיות!$B$4:$E$1000,3)</f>
        <v>4.0483808695652358E-2</v>
      </c>
      <c r="CL462" s="134">
        <f t="shared" si="520"/>
        <v>2.9569840579710301E-3</v>
      </c>
      <c r="CM462" s="3">
        <f t="shared" si="563"/>
        <v>12447</v>
      </c>
      <c r="CN462" s="237">
        <v>410</v>
      </c>
      <c r="CO462" s="238">
        <f t="shared" si="564"/>
        <v>0</v>
      </c>
      <c r="CP462" s="238">
        <f t="shared" si="579"/>
        <v>0</v>
      </c>
      <c r="CQ462" s="238">
        <f t="shared" si="521"/>
        <v>0</v>
      </c>
      <c r="CR462" s="238">
        <f t="shared" si="522"/>
        <v>0</v>
      </c>
      <c r="CS462" s="239">
        <f t="shared" si="565"/>
        <v>263979.45736549201</v>
      </c>
      <c r="CT462" s="1"/>
      <c r="CU462" s="237">
        <v>410</v>
      </c>
      <c r="CV462" s="238">
        <f t="shared" si="496"/>
        <v>-3.1948566303074055E-10</v>
      </c>
      <c r="CW462" s="238">
        <f t="shared" si="496"/>
        <v>-7.3028665610758731E-14</v>
      </c>
      <c r="CX462" s="238">
        <f t="shared" si="496"/>
        <v>6.7870117545865539E-13</v>
      </c>
      <c r="CY462" s="238">
        <f t="shared" si="496"/>
        <v>-7.5172984106941417E-13</v>
      </c>
      <c r="CZ462" s="238">
        <f t="shared" si="496"/>
        <v>921348.46831176477</v>
      </c>
      <c r="DB462" s="237">
        <v>410</v>
      </c>
      <c r="DC462" s="238">
        <f t="shared" si="497"/>
        <v>-3.3954569666071039E-10</v>
      </c>
      <c r="DD462" s="238">
        <f t="shared" si="497"/>
        <v>0</v>
      </c>
      <c r="DE462" s="238">
        <f t="shared" si="497"/>
        <v>7.8284146730108033E-13</v>
      </c>
      <c r="DF462" s="238">
        <f t="shared" si="497"/>
        <v>-7.8284146730108033E-13</v>
      </c>
      <c r="DG462" s="238">
        <f t="shared" si="497"/>
        <v>944233.29773330991</v>
      </c>
      <c r="DH462" s="247"/>
      <c r="DI462" s="237">
        <v>410</v>
      </c>
      <c r="DJ462" s="238">
        <f t="shared" si="498"/>
        <v>-3.3954569666071039E-10</v>
      </c>
      <c r="DK462" s="238">
        <f t="shared" si="498"/>
        <v>0</v>
      </c>
      <c r="DL462" s="238">
        <f t="shared" si="498"/>
        <v>7.8284146730108033E-13</v>
      </c>
      <c r="DM462" s="238">
        <f t="shared" si="498"/>
        <v>-7.8284146730108033E-13</v>
      </c>
      <c r="DN462" s="238">
        <f t="shared" si="498"/>
        <v>914209.03264594742</v>
      </c>
      <c r="DP462" s="3">
        <f t="shared" si="566"/>
        <v>12447</v>
      </c>
      <c r="DQ462" s="237">
        <v>410</v>
      </c>
      <c r="DR462" s="238">
        <f t="shared" si="567"/>
        <v>0</v>
      </c>
      <c r="DS462" s="238">
        <f t="shared" si="568"/>
        <v>0</v>
      </c>
      <c r="DT462" s="238">
        <f t="shared" si="523"/>
        <v>0</v>
      </c>
      <c r="DU462" s="238">
        <f t="shared" si="569"/>
        <v>0</v>
      </c>
      <c r="DV462" s="239">
        <f t="shared" si="580"/>
        <v>0</v>
      </c>
      <c r="DX462" s="241">
        <f t="shared" si="493"/>
        <v>6.0299999999999999E-2</v>
      </c>
      <c r="DY462" s="241">
        <f t="shared" si="570"/>
        <v>5.025E-3</v>
      </c>
      <c r="DZ462" s="237">
        <v>410</v>
      </c>
      <c r="EA462" s="242">
        <f t="shared" si="581"/>
        <v>0</v>
      </c>
      <c r="EB462" s="242">
        <f t="shared" si="582"/>
        <v>0</v>
      </c>
      <c r="EC462" s="242">
        <f t="shared" si="524"/>
        <v>0</v>
      </c>
      <c r="ED462" s="242">
        <f t="shared" si="534"/>
        <v>0</v>
      </c>
      <c r="EE462" s="243">
        <f t="shared" si="571"/>
        <v>0</v>
      </c>
      <c r="EF462" s="248"/>
      <c r="EG462" s="241">
        <f t="shared" si="494"/>
        <v>6.4599999999999991E-2</v>
      </c>
      <c r="EH462" s="241">
        <f t="shared" si="572"/>
        <v>5.3833333333333329E-3</v>
      </c>
      <c r="EI462" s="237">
        <v>410</v>
      </c>
      <c r="EJ462" s="242">
        <f t="shared" si="583"/>
        <v>0</v>
      </c>
      <c r="EK462" s="242">
        <f t="shared" si="584"/>
        <v>0</v>
      </c>
      <c r="EL462" s="242">
        <f t="shared" si="525"/>
        <v>0</v>
      </c>
      <c r="EM462" s="242">
        <f t="shared" si="535"/>
        <v>0</v>
      </c>
      <c r="EN462" s="243">
        <f t="shared" si="573"/>
        <v>0</v>
      </c>
      <c r="EO462" s="248"/>
      <c r="EP462" s="241">
        <f t="shared" si="495"/>
        <v>3.4599999999999999E-2</v>
      </c>
      <c r="EQ462" s="241">
        <f t="shared" si="574"/>
        <v>2.8833333333333332E-3</v>
      </c>
      <c r="ER462" s="237">
        <v>410</v>
      </c>
      <c r="ES462" s="242">
        <f t="shared" si="585"/>
        <v>0</v>
      </c>
      <c r="ET462" s="242">
        <f t="shared" si="586"/>
        <v>0</v>
      </c>
      <c r="EU462" s="242">
        <f t="shared" si="526"/>
        <v>0</v>
      </c>
      <c r="EV462" s="242">
        <f t="shared" si="536"/>
        <v>0</v>
      </c>
      <c r="EW462" s="243">
        <f t="shared" si="575"/>
        <v>0</v>
      </c>
    </row>
    <row r="463" spans="1:153" ht="14.25" customHeight="1" thickBot="1" x14ac:dyDescent="0.25">
      <c r="A463" s="3">
        <f t="shared" si="537"/>
        <v>12478</v>
      </c>
      <c r="B463" s="237">
        <v>411</v>
      </c>
      <c r="C463" s="238">
        <f t="shared" si="538"/>
        <v>-3.4032853812801145E-10</v>
      </c>
      <c r="D463" s="238">
        <f t="shared" si="499"/>
        <v>0</v>
      </c>
      <c r="E463" s="238">
        <f t="shared" si="500"/>
        <v>7.8464635179513552E-13</v>
      </c>
      <c r="F463" s="238">
        <f t="shared" si="501"/>
        <v>-7.8464635179513552E-13</v>
      </c>
      <c r="G463" s="239">
        <f t="shared" si="539"/>
        <v>603887.43406298594</v>
      </c>
      <c r="I463" s="240">
        <f>VLOOKUP(K463,[2]תחזיות!$B$4:$H$1000,5)</f>
        <v>1.3000573500000244E-2</v>
      </c>
      <c r="J463" s="134">
        <f t="shared" si="502"/>
        <v>1.0833811250000203E-3</v>
      </c>
      <c r="K463" s="237">
        <v>411</v>
      </c>
      <c r="L463" s="242">
        <f t="shared" si="540"/>
        <v>2.0186019407240399E-11</v>
      </c>
      <c r="M463" s="242">
        <f t="shared" si="527"/>
        <v>-7.3107783488665358E-14</v>
      </c>
      <c r="N463" s="242">
        <f t="shared" si="503"/>
        <v>-1.0441480432859836E-13</v>
      </c>
      <c r="O463" s="242">
        <f t="shared" si="504"/>
        <v>3.1307020839933005E-14</v>
      </c>
      <c r="P463" s="243">
        <f t="shared" si="541"/>
        <v>46694.445430845924</v>
      </c>
      <c r="Q463" s="244"/>
      <c r="R463" s="240">
        <f>VLOOKUP(T463,[2]תחזיות!$B$4:$H$1000,7)</f>
        <v>2.2100974950000414E-2</v>
      </c>
      <c r="S463" s="134">
        <f t="shared" si="505"/>
        <v>1.8417479125000344E-3</v>
      </c>
      <c r="T463" s="237">
        <v>411</v>
      </c>
      <c r="U463" s="242">
        <f t="shared" si="542"/>
        <v>0</v>
      </c>
      <c r="V463" s="242">
        <f t="shared" si="528"/>
        <v>0</v>
      </c>
      <c r="W463" s="242">
        <f t="shared" si="506"/>
        <v>0</v>
      </c>
      <c r="X463" s="242">
        <f t="shared" si="529"/>
        <v>0</v>
      </c>
      <c r="Y463" s="243">
        <f t="shared" si="543"/>
        <v>49536.076503111522</v>
      </c>
      <c r="Z463" s="245"/>
      <c r="AA463" s="240">
        <f>VLOOKUP(AC463,[2]תחזיות!$B$4:$H$1000,6)</f>
        <v>1.1818703181818402E-2</v>
      </c>
      <c r="AB463" s="134">
        <f t="shared" si="507"/>
        <v>9.8489193181820018E-4</v>
      </c>
      <c r="AC463" s="237">
        <v>411</v>
      </c>
      <c r="AD463" s="242">
        <f t="shared" si="544"/>
        <v>0</v>
      </c>
      <c r="AE463" s="242">
        <f t="shared" si="530"/>
        <v>0</v>
      </c>
      <c r="AF463" s="242">
        <f t="shared" si="508"/>
        <v>0</v>
      </c>
      <c r="AG463" s="242">
        <f t="shared" si="531"/>
        <v>0</v>
      </c>
      <c r="AH463" s="243">
        <f t="shared" si="545"/>
        <v>46342.141217469514</v>
      </c>
      <c r="AI463" s="245"/>
      <c r="AJ463" s="241">
        <f t="shared" si="491"/>
        <v>5.2720000000000003E-2</v>
      </c>
      <c r="AK463" s="241">
        <f t="shared" si="546"/>
        <v>4.3933333333333333E-3</v>
      </c>
      <c r="AL463" s="240">
        <f>VLOOKUP(AN463,[2]תחזיות!$B$4:$H$1000,5)</f>
        <v>1.3000573500000244E-2</v>
      </c>
      <c r="AM463" s="134">
        <f t="shared" si="532"/>
        <v>1.0833811250000203E-3</v>
      </c>
      <c r="AN463" s="237">
        <v>411</v>
      </c>
      <c r="AO463" s="242">
        <f t="shared" si="547"/>
        <v>0</v>
      </c>
      <c r="AP463" s="242">
        <f t="shared" si="576"/>
        <v>0</v>
      </c>
      <c r="AQ463" s="242">
        <f t="shared" si="509"/>
        <v>0</v>
      </c>
      <c r="AR463" s="242">
        <f t="shared" si="548"/>
        <v>0</v>
      </c>
      <c r="AS463" s="243">
        <f t="shared" si="549"/>
        <v>0</v>
      </c>
      <c r="AT463" s="244"/>
      <c r="AU463" s="241">
        <f t="shared" si="492"/>
        <v>5.7620000000000005E-2</v>
      </c>
      <c r="AV463" s="241">
        <f t="shared" si="550"/>
        <v>4.8016666666666668E-3</v>
      </c>
      <c r="AW463" s="240">
        <f>VLOOKUP(AY463,[2]תחזיות!$B$4:$H$1000,7)</f>
        <v>2.2100974950000414E-2</v>
      </c>
      <c r="AX463" s="134">
        <f t="shared" si="510"/>
        <v>1.8417479125000344E-3</v>
      </c>
      <c r="AY463" s="237">
        <v>411</v>
      </c>
      <c r="AZ463" s="242">
        <f t="shared" si="551"/>
        <v>0</v>
      </c>
      <c r="BA463" s="242">
        <f t="shared" si="577"/>
        <v>0</v>
      </c>
      <c r="BB463" s="242">
        <f t="shared" si="511"/>
        <v>0</v>
      </c>
      <c r="BC463" s="242">
        <f t="shared" si="552"/>
        <v>0</v>
      </c>
      <c r="BD463" s="243">
        <f t="shared" si="553"/>
        <v>0</v>
      </c>
      <c r="BE463" s="245"/>
      <c r="BF463" s="245"/>
      <c r="BG463" s="245"/>
      <c r="BH463" s="240">
        <f>VLOOKUP(BJ463,[2]תחזיות!$B$4:$H$1000,6)</f>
        <v>1.1818703181818402E-2</v>
      </c>
      <c r="BI463" s="134">
        <f t="shared" si="512"/>
        <v>9.8489193181820018E-4</v>
      </c>
      <c r="BJ463" s="237">
        <v>411</v>
      </c>
      <c r="BK463" s="242">
        <f t="shared" si="554"/>
        <v>0</v>
      </c>
      <c r="BL463" s="242">
        <f t="shared" si="578"/>
        <v>0</v>
      </c>
      <c r="BM463" s="242">
        <f t="shared" si="513"/>
        <v>0</v>
      </c>
      <c r="BN463" s="242">
        <f t="shared" si="533"/>
        <v>0</v>
      </c>
      <c r="BO463" s="243">
        <f t="shared" si="555"/>
        <v>0</v>
      </c>
      <c r="BP463" s="245"/>
      <c r="BQ463" s="246">
        <f>VLOOKUP(BT463,[2]תחזיות!$B$4:$E$1000,2)</f>
        <v>4.6584680000000211E-2</v>
      </c>
      <c r="BR463" s="134">
        <f t="shared" si="514"/>
        <v>3.4653900000000178E-3</v>
      </c>
      <c r="BS463" s="3">
        <f t="shared" si="556"/>
        <v>12478</v>
      </c>
      <c r="BT463" s="237">
        <v>411</v>
      </c>
      <c r="BU463" s="238">
        <f t="shared" si="557"/>
        <v>0</v>
      </c>
      <c r="BV463" s="238">
        <f t="shared" si="461"/>
        <v>0</v>
      </c>
      <c r="BW463" s="238">
        <f t="shared" si="515"/>
        <v>0</v>
      </c>
      <c r="BX463" s="238">
        <f t="shared" si="516"/>
        <v>0</v>
      </c>
      <c r="BY463" s="239">
        <f t="shared" si="558"/>
        <v>270766.58881793288</v>
      </c>
      <c r="CA463" s="246">
        <f>VLOOKUP(CD463,[2]תחזיות!$B$4:$E$1000,4)</f>
        <v>6.1491777600000283E-2</v>
      </c>
      <c r="CB463" s="134">
        <f t="shared" si="517"/>
        <v>4.7076481333333574E-3</v>
      </c>
      <c r="CC463" s="3">
        <f t="shared" si="559"/>
        <v>12478</v>
      </c>
      <c r="CD463" s="237">
        <v>411</v>
      </c>
      <c r="CE463" s="238">
        <f t="shared" si="560"/>
        <v>0</v>
      </c>
      <c r="CF463" s="238">
        <f t="shared" si="561"/>
        <v>0</v>
      </c>
      <c r="CG463" s="238">
        <f t="shared" si="518"/>
        <v>0</v>
      </c>
      <c r="CH463" s="238">
        <f t="shared" si="519"/>
        <v>0</v>
      </c>
      <c r="CI463" s="239">
        <f t="shared" si="562"/>
        <v>290809.78716721246</v>
      </c>
      <c r="CJ463" s="1"/>
      <c r="CK463" s="246">
        <f>VLOOKUP(CN463,[2]תחזיות!$B$4:$E$1000,3)</f>
        <v>4.0508417391304535E-2</v>
      </c>
      <c r="CL463" s="134">
        <f t="shared" si="520"/>
        <v>2.9590347826087115E-3</v>
      </c>
      <c r="CM463" s="3">
        <f t="shared" si="563"/>
        <v>12478</v>
      </c>
      <c r="CN463" s="237">
        <v>411</v>
      </c>
      <c r="CO463" s="238">
        <f t="shared" si="564"/>
        <v>0</v>
      </c>
      <c r="CP463" s="238">
        <f t="shared" si="579"/>
        <v>0</v>
      </c>
      <c r="CQ463" s="238">
        <f t="shared" si="521"/>
        <v>0</v>
      </c>
      <c r="CR463" s="238">
        <f t="shared" si="522"/>
        <v>0</v>
      </c>
      <c r="CS463" s="239">
        <f t="shared" si="565"/>
        <v>263979.45736549201</v>
      </c>
      <c r="CT463" s="1"/>
      <c r="CU463" s="237">
        <v>411</v>
      </c>
      <c r="CV463" s="238">
        <f t="shared" si="496"/>
        <v>-3.2014251872077102E-10</v>
      </c>
      <c r="CW463" s="238">
        <f t="shared" si="496"/>
        <v>-7.3107783488665358E-14</v>
      </c>
      <c r="CX463" s="238">
        <f t="shared" si="496"/>
        <v>6.8023154746653714E-13</v>
      </c>
      <c r="CY463" s="238">
        <f t="shared" si="496"/>
        <v>-7.5333933095520252E-13</v>
      </c>
      <c r="CZ463" s="238">
        <f t="shared" si="496"/>
        <v>921348.46831176477</v>
      </c>
      <c r="DB463" s="237">
        <v>411</v>
      </c>
      <c r="DC463" s="238">
        <f t="shared" si="497"/>
        <v>-3.4032853812801145E-10</v>
      </c>
      <c r="DD463" s="238">
        <f t="shared" si="497"/>
        <v>0</v>
      </c>
      <c r="DE463" s="238">
        <f t="shared" si="497"/>
        <v>7.8464635179513552E-13</v>
      </c>
      <c r="DF463" s="238">
        <f t="shared" si="497"/>
        <v>-7.8464635179513552E-13</v>
      </c>
      <c r="DG463" s="238">
        <f t="shared" si="497"/>
        <v>944233.29773330991</v>
      </c>
      <c r="DH463" s="247"/>
      <c r="DI463" s="237">
        <v>411</v>
      </c>
      <c r="DJ463" s="238">
        <f t="shared" si="498"/>
        <v>-3.4032853812801145E-10</v>
      </c>
      <c r="DK463" s="238">
        <f t="shared" si="498"/>
        <v>0</v>
      </c>
      <c r="DL463" s="238">
        <f t="shared" si="498"/>
        <v>7.8464635179513552E-13</v>
      </c>
      <c r="DM463" s="238">
        <f t="shared" si="498"/>
        <v>-7.8464635179513552E-13</v>
      </c>
      <c r="DN463" s="238">
        <f t="shared" si="498"/>
        <v>914209.03264594742</v>
      </c>
      <c r="DP463" s="3">
        <f t="shared" si="566"/>
        <v>12478</v>
      </c>
      <c r="DQ463" s="237">
        <v>411</v>
      </c>
      <c r="DR463" s="238">
        <f t="shared" si="567"/>
        <v>0</v>
      </c>
      <c r="DS463" s="238">
        <f t="shared" si="568"/>
        <v>0</v>
      </c>
      <c r="DT463" s="238">
        <f t="shared" si="523"/>
        <v>0</v>
      </c>
      <c r="DU463" s="238">
        <f t="shared" si="569"/>
        <v>0</v>
      </c>
      <c r="DV463" s="239">
        <f t="shared" si="580"/>
        <v>0</v>
      </c>
      <c r="DX463" s="241">
        <f t="shared" si="493"/>
        <v>6.0299999999999999E-2</v>
      </c>
      <c r="DY463" s="241">
        <f t="shared" si="570"/>
        <v>5.025E-3</v>
      </c>
      <c r="DZ463" s="237">
        <v>411</v>
      </c>
      <c r="EA463" s="242">
        <f t="shared" si="581"/>
        <v>0</v>
      </c>
      <c r="EB463" s="242">
        <f t="shared" si="582"/>
        <v>0</v>
      </c>
      <c r="EC463" s="242">
        <f t="shared" si="524"/>
        <v>0</v>
      </c>
      <c r="ED463" s="242">
        <f t="shared" si="534"/>
        <v>0</v>
      </c>
      <c r="EE463" s="243">
        <f t="shared" si="571"/>
        <v>0</v>
      </c>
      <c r="EF463" s="248"/>
      <c r="EG463" s="241">
        <f t="shared" si="494"/>
        <v>6.4599999999999991E-2</v>
      </c>
      <c r="EH463" s="241">
        <f t="shared" si="572"/>
        <v>5.3833333333333329E-3</v>
      </c>
      <c r="EI463" s="237">
        <v>411</v>
      </c>
      <c r="EJ463" s="242">
        <f t="shared" si="583"/>
        <v>0</v>
      </c>
      <c r="EK463" s="242">
        <f t="shared" si="584"/>
        <v>0</v>
      </c>
      <c r="EL463" s="242">
        <f t="shared" si="525"/>
        <v>0</v>
      </c>
      <c r="EM463" s="242">
        <f t="shared" si="535"/>
        <v>0</v>
      </c>
      <c r="EN463" s="243">
        <f t="shared" si="573"/>
        <v>0</v>
      </c>
      <c r="EO463" s="248"/>
      <c r="EP463" s="241">
        <f t="shared" si="495"/>
        <v>3.4599999999999999E-2</v>
      </c>
      <c r="EQ463" s="241">
        <f t="shared" si="574"/>
        <v>2.8833333333333332E-3</v>
      </c>
      <c r="ER463" s="237">
        <v>411</v>
      </c>
      <c r="ES463" s="242">
        <f t="shared" si="585"/>
        <v>0</v>
      </c>
      <c r="ET463" s="242">
        <f t="shared" si="586"/>
        <v>0</v>
      </c>
      <c r="EU463" s="242">
        <f t="shared" si="526"/>
        <v>0</v>
      </c>
      <c r="EV463" s="242">
        <f t="shared" si="536"/>
        <v>0</v>
      </c>
      <c r="EW463" s="243">
        <f t="shared" si="575"/>
        <v>0</v>
      </c>
    </row>
    <row r="464" spans="1:153" ht="14.25" customHeight="1" thickBot="1" x14ac:dyDescent="0.25">
      <c r="A464" s="3">
        <f t="shared" si="537"/>
        <v>12506</v>
      </c>
      <c r="B464" s="237">
        <v>412</v>
      </c>
      <c r="C464" s="238">
        <f t="shared" si="538"/>
        <v>-3.4111318447980658E-10</v>
      </c>
      <c r="D464" s="238">
        <f t="shared" si="499"/>
        <v>0</v>
      </c>
      <c r="E464" s="238">
        <f t="shared" si="500"/>
        <v>7.8645539755066321E-13</v>
      </c>
      <c r="F464" s="238">
        <f t="shared" si="501"/>
        <v>-7.8645539755066321E-13</v>
      </c>
      <c r="G464" s="239">
        <f t="shared" si="539"/>
        <v>603887.43406298594</v>
      </c>
      <c r="I464" s="240">
        <f>VLOOKUP(K464,[2]תחזיות!$B$4:$H$1000,5)</f>
        <v>1.3000592000000245E-2</v>
      </c>
      <c r="J464" s="134">
        <f t="shared" si="502"/>
        <v>1.0833826666666871E-3</v>
      </c>
      <c r="K464" s="237">
        <v>412</v>
      </c>
      <c r="L464" s="242">
        <f t="shared" si="540"/>
        <v>2.0312416516292952E-11</v>
      </c>
      <c r="M464" s="242">
        <f t="shared" si="527"/>
        <v>-7.3186987194095409E-14</v>
      </c>
      <c r="N464" s="242">
        <f t="shared" si="503"/>
        <v>-1.0469004058742011E-13</v>
      </c>
      <c r="O464" s="242">
        <f t="shared" si="504"/>
        <v>3.1503053393324701E-14</v>
      </c>
      <c r="P464" s="243">
        <f t="shared" si="541"/>
        <v>46694.445430845924</v>
      </c>
      <c r="Q464" s="244"/>
      <c r="R464" s="240">
        <f>VLOOKUP(T464,[2]תחזיות!$B$4:$H$1000,7)</f>
        <v>2.2101006400000414E-2</v>
      </c>
      <c r="S464" s="134">
        <f t="shared" si="505"/>
        <v>1.8417505333333678E-3</v>
      </c>
      <c r="T464" s="237">
        <v>412</v>
      </c>
      <c r="U464" s="242">
        <f t="shared" si="542"/>
        <v>0</v>
      </c>
      <c r="V464" s="242">
        <f t="shared" si="528"/>
        <v>0</v>
      </c>
      <c r="W464" s="242">
        <f t="shared" si="506"/>
        <v>0</v>
      </c>
      <c r="X464" s="242">
        <f t="shared" si="529"/>
        <v>0</v>
      </c>
      <c r="Y464" s="243">
        <f t="shared" si="543"/>
        <v>49536.076503111522</v>
      </c>
      <c r="Z464" s="245"/>
      <c r="AA464" s="240">
        <f>VLOOKUP(AC464,[2]תחזיות!$B$4:$H$1000,6)</f>
        <v>1.1818720000000222E-2</v>
      </c>
      <c r="AB464" s="134">
        <f t="shared" si="507"/>
        <v>9.8489333333335173E-4</v>
      </c>
      <c r="AC464" s="237">
        <v>412</v>
      </c>
      <c r="AD464" s="242">
        <f t="shared" si="544"/>
        <v>0</v>
      </c>
      <c r="AE464" s="242">
        <f t="shared" si="530"/>
        <v>0</v>
      </c>
      <c r="AF464" s="242">
        <f t="shared" si="508"/>
        <v>0</v>
      </c>
      <c r="AG464" s="242">
        <f t="shared" si="531"/>
        <v>0</v>
      </c>
      <c r="AH464" s="243">
        <f t="shared" si="545"/>
        <v>46342.141217469514</v>
      </c>
      <c r="AI464" s="245"/>
      <c r="AJ464" s="241">
        <f t="shared" si="491"/>
        <v>5.2720000000000003E-2</v>
      </c>
      <c r="AK464" s="241">
        <f t="shared" si="546"/>
        <v>4.3933333333333333E-3</v>
      </c>
      <c r="AL464" s="240">
        <f>VLOOKUP(AN464,[2]תחזיות!$B$4:$H$1000,5)</f>
        <v>1.3000592000000245E-2</v>
      </c>
      <c r="AM464" s="134">
        <f t="shared" si="532"/>
        <v>1.0833826666666871E-3</v>
      </c>
      <c r="AN464" s="237">
        <v>412</v>
      </c>
      <c r="AO464" s="242">
        <f t="shared" si="547"/>
        <v>0</v>
      </c>
      <c r="AP464" s="242">
        <f t="shared" si="576"/>
        <v>0</v>
      </c>
      <c r="AQ464" s="242">
        <f t="shared" si="509"/>
        <v>0</v>
      </c>
      <c r="AR464" s="242">
        <f t="shared" si="548"/>
        <v>0</v>
      </c>
      <c r="AS464" s="243">
        <f t="shared" si="549"/>
        <v>0</v>
      </c>
      <c r="AT464" s="244"/>
      <c r="AU464" s="241">
        <f t="shared" si="492"/>
        <v>5.7620000000000005E-2</v>
      </c>
      <c r="AV464" s="241">
        <f t="shared" si="550"/>
        <v>4.8016666666666668E-3</v>
      </c>
      <c r="AW464" s="240">
        <f>VLOOKUP(AY464,[2]תחזיות!$B$4:$H$1000,7)</f>
        <v>2.2101006400000414E-2</v>
      </c>
      <c r="AX464" s="134">
        <f t="shared" si="510"/>
        <v>1.8417505333333678E-3</v>
      </c>
      <c r="AY464" s="237">
        <v>412</v>
      </c>
      <c r="AZ464" s="242">
        <f t="shared" si="551"/>
        <v>0</v>
      </c>
      <c r="BA464" s="242">
        <f t="shared" si="577"/>
        <v>0</v>
      </c>
      <c r="BB464" s="242">
        <f t="shared" si="511"/>
        <v>0</v>
      </c>
      <c r="BC464" s="242">
        <f t="shared" si="552"/>
        <v>0</v>
      </c>
      <c r="BD464" s="243">
        <f t="shared" si="553"/>
        <v>0</v>
      </c>
      <c r="BE464" s="245"/>
      <c r="BF464" s="245"/>
      <c r="BG464" s="245"/>
      <c r="BH464" s="240">
        <f>VLOOKUP(BJ464,[2]תחזיות!$B$4:$H$1000,6)</f>
        <v>1.1818720000000222E-2</v>
      </c>
      <c r="BI464" s="134">
        <f t="shared" si="512"/>
        <v>9.8489333333335173E-4</v>
      </c>
      <c r="BJ464" s="237">
        <v>412</v>
      </c>
      <c r="BK464" s="242">
        <f t="shared" si="554"/>
        <v>0</v>
      </c>
      <c r="BL464" s="242">
        <f t="shared" si="578"/>
        <v>0</v>
      </c>
      <c r="BM464" s="242">
        <f t="shared" si="513"/>
        <v>0</v>
      </c>
      <c r="BN464" s="242">
        <f t="shared" si="533"/>
        <v>0</v>
      </c>
      <c r="BO464" s="243">
        <f t="shared" si="555"/>
        <v>0</v>
      </c>
      <c r="BP464" s="245"/>
      <c r="BQ464" s="246">
        <f>VLOOKUP(BT464,[2]תחזיות!$B$4:$E$1000,2)</f>
        <v>4.6612980000000213E-2</v>
      </c>
      <c r="BR464" s="134">
        <f t="shared" si="514"/>
        <v>3.4677483333333515E-3</v>
      </c>
      <c r="BS464" s="3">
        <f t="shared" si="556"/>
        <v>12506</v>
      </c>
      <c r="BT464" s="237">
        <v>412</v>
      </c>
      <c r="BU464" s="238">
        <f t="shared" si="557"/>
        <v>0</v>
      </c>
      <c r="BV464" s="238">
        <f t="shared" si="461"/>
        <v>0</v>
      </c>
      <c r="BW464" s="238">
        <f t="shared" si="515"/>
        <v>0</v>
      </c>
      <c r="BX464" s="238">
        <f t="shared" si="516"/>
        <v>0</v>
      </c>
      <c r="BY464" s="239">
        <f t="shared" si="558"/>
        <v>270766.58881793288</v>
      </c>
      <c r="CA464" s="246">
        <f>VLOOKUP(CD464,[2]תחזיות!$B$4:$E$1000,4)</f>
        <v>6.1529133600000285E-2</v>
      </c>
      <c r="CB464" s="134">
        <f t="shared" si="517"/>
        <v>4.7107611333333573E-3</v>
      </c>
      <c r="CC464" s="3">
        <f t="shared" si="559"/>
        <v>12506</v>
      </c>
      <c r="CD464" s="237">
        <v>412</v>
      </c>
      <c r="CE464" s="238">
        <f t="shared" si="560"/>
        <v>0</v>
      </c>
      <c r="CF464" s="238">
        <f t="shared" si="561"/>
        <v>0</v>
      </c>
      <c r="CG464" s="238">
        <f t="shared" si="518"/>
        <v>0</v>
      </c>
      <c r="CH464" s="238">
        <f t="shared" si="519"/>
        <v>0</v>
      </c>
      <c r="CI464" s="239">
        <f t="shared" si="562"/>
        <v>290809.78716721246</v>
      </c>
      <c r="CJ464" s="1"/>
      <c r="CK464" s="246">
        <f>VLOOKUP(CN464,[2]תחזיות!$B$4:$E$1000,3)</f>
        <v>4.0533026086956712E-2</v>
      </c>
      <c r="CL464" s="134">
        <f t="shared" si="520"/>
        <v>2.9610855072463929E-3</v>
      </c>
      <c r="CM464" s="3">
        <f t="shared" si="563"/>
        <v>12506</v>
      </c>
      <c r="CN464" s="237">
        <v>412</v>
      </c>
      <c r="CO464" s="238">
        <f t="shared" si="564"/>
        <v>0</v>
      </c>
      <c r="CP464" s="238">
        <f t="shared" si="579"/>
        <v>0</v>
      </c>
      <c r="CQ464" s="238">
        <f t="shared" si="521"/>
        <v>0</v>
      </c>
      <c r="CR464" s="238">
        <f t="shared" si="522"/>
        <v>0</v>
      </c>
      <c r="CS464" s="239">
        <f t="shared" si="565"/>
        <v>263979.45736549201</v>
      </c>
      <c r="CT464" s="1"/>
      <c r="CU464" s="237">
        <v>412</v>
      </c>
      <c r="CV464" s="238">
        <f t="shared" si="496"/>
        <v>-3.2080076796351363E-10</v>
      </c>
      <c r="CW464" s="238">
        <f t="shared" si="496"/>
        <v>-7.3186987194095409E-14</v>
      </c>
      <c r="CX464" s="238">
        <f t="shared" si="496"/>
        <v>6.8176535696324312E-13</v>
      </c>
      <c r="CY464" s="238">
        <f t="shared" si="496"/>
        <v>-7.5495234415733846E-13</v>
      </c>
      <c r="CZ464" s="238">
        <f t="shared" si="496"/>
        <v>921348.46831176477</v>
      </c>
      <c r="DB464" s="237">
        <v>412</v>
      </c>
      <c r="DC464" s="238">
        <f t="shared" si="497"/>
        <v>-3.4111318447980658E-10</v>
      </c>
      <c r="DD464" s="238">
        <f t="shared" si="497"/>
        <v>0</v>
      </c>
      <c r="DE464" s="238">
        <f t="shared" si="497"/>
        <v>7.8645539755066321E-13</v>
      </c>
      <c r="DF464" s="238">
        <f t="shared" si="497"/>
        <v>-7.8645539755066321E-13</v>
      </c>
      <c r="DG464" s="238">
        <f t="shared" si="497"/>
        <v>944233.29773330991</v>
      </c>
      <c r="DH464" s="247"/>
      <c r="DI464" s="237">
        <v>412</v>
      </c>
      <c r="DJ464" s="238">
        <f t="shared" si="498"/>
        <v>-3.4111318447980658E-10</v>
      </c>
      <c r="DK464" s="238">
        <f t="shared" si="498"/>
        <v>0</v>
      </c>
      <c r="DL464" s="238">
        <f t="shared" si="498"/>
        <v>7.8645539755066321E-13</v>
      </c>
      <c r="DM464" s="238">
        <f t="shared" si="498"/>
        <v>-7.8645539755066321E-13</v>
      </c>
      <c r="DN464" s="238">
        <f t="shared" si="498"/>
        <v>914209.03264594742</v>
      </c>
      <c r="DP464" s="3">
        <f t="shared" si="566"/>
        <v>12506</v>
      </c>
      <c r="DQ464" s="237">
        <v>412</v>
      </c>
      <c r="DR464" s="238">
        <f t="shared" si="567"/>
        <v>0</v>
      </c>
      <c r="DS464" s="238">
        <f t="shared" si="568"/>
        <v>0</v>
      </c>
      <c r="DT464" s="238">
        <f t="shared" si="523"/>
        <v>0</v>
      </c>
      <c r="DU464" s="238">
        <f t="shared" si="569"/>
        <v>0</v>
      </c>
      <c r="DV464" s="239">
        <f t="shared" si="580"/>
        <v>0</v>
      </c>
      <c r="DX464" s="241">
        <f t="shared" si="493"/>
        <v>6.0299999999999999E-2</v>
      </c>
      <c r="DY464" s="241">
        <f t="shared" si="570"/>
        <v>5.025E-3</v>
      </c>
      <c r="DZ464" s="237">
        <v>412</v>
      </c>
      <c r="EA464" s="242">
        <f t="shared" si="581"/>
        <v>0</v>
      </c>
      <c r="EB464" s="242">
        <f t="shared" si="582"/>
        <v>0</v>
      </c>
      <c r="EC464" s="242">
        <f t="shared" si="524"/>
        <v>0</v>
      </c>
      <c r="ED464" s="242">
        <f t="shared" si="534"/>
        <v>0</v>
      </c>
      <c r="EE464" s="243">
        <f t="shared" si="571"/>
        <v>0</v>
      </c>
      <c r="EF464" s="248"/>
      <c r="EG464" s="241">
        <f t="shared" si="494"/>
        <v>6.4599999999999991E-2</v>
      </c>
      <c r="EH464" s="241">
        <f t="shared" si="572"/>
        <v>5.3833333333333329E-3</v>
      </c>
      <c r="EI464" s="237">
        <v>412</v>
      </c>
      <c r="EJ464" s="242">
        <f t="shared" si="583"/>
        <v>0</v>
      </c>
      <c r="EK464" s="242">
        <f t="shared" si="584"/>
        <v>0</v>
      </c>
      <c r="EL464" s="242">
        <f t="shared" si="525"/>
        <v>0</v>
      </c>
      <c r="EM464" s="242">
        <f t="shared" si="535"/>
        <v>0</v>
      </c>
      <c r="EN464" s="243">
        <f t="shared" si="573"/>
        <v>0</v>
      </c>
      <c r="EO464" s="248"/>
      <c r="EP464" s="241">
        <f t="shared" si="495"/>
        <v>3.4599999999999999E-2</v>
      </c>
      <c r="EQ464" s="241">
        <f t="shared" si="574"/>
        <v>2.8833333333333332E-3</v>
      </c>
      <c r="ER464" s="237">
        <v>412</v>
      </c>
      <c r="ES464" s="242">
        <f t="shared" si="585"/>
        <v>0</v>
      </c>
      <c r="ET464" s="242">
        <f t="shared" si="586"/>
        <v>0</v>
      </c>
      <c r="EU464" s="242">
        <f t="shared" si="526"/>
        <v>0</v>
      </c>
      <c r="EV464" s="242">
        <f t="shared" si="536"/>
        <v>0</v>
      </c>
      <c r="EW464" s="243">
        <f t="shared" si="575"/>
        <v>0</v>
      </c>
    </row>
    <row r="465" spans="1:153" ht="14.25" customHeight="1" thickBot="1" x14ac:dyDescent="0.25">
      <c r="A465" s="3">
        <f t="shared" si="537"/>
        <v>12537</v>
      </c>
      <c r="B465" s="237">
        <v>413</v>
      </c>
      <c r="C465" s="238">
        <f t="shared" si="538"/>
        <v>-3.4189963987735727E-10</v>
      </c>
      <c r="D465" s="238">
        <f t="shared" si="499"/>
        <v>0</v>
      </c>
      <c r="E465" s="238">
        <f t="shared" si="500"/>
        <v>7.882686141616829E-13</v>
      </c>
      <c r="F465" s="238">
        <f t="shared" si="501"/>
        <v>-7.882686141616829E-13</v>
      </c>
      <c r="G465" s="239">
        <f t="shared" si="539"/>
        <v>603887.43406298594</v>
      </c>
      <c r="I465" s="240">
        <f>VLOOKUP(K465,[2]תחזיות!$B$4:$H$1000,5)</f>
        <v>1.3000610500000245E-2</v>
      </c>
      <c r="J465" s="134">
        <f t="shared" si="502"/>
        <v>1.0833842083333538E-3</v>
      </c>
      <c r="K465" s="237">
        <v>413</v>
      </c>
      <c r="L465" s="242">
        <f t="shared" si="540"/>
        <v>2.0439226127703954E-11</v>
      </c>
      <c r="M465" s="242">
        <f t="shared" si="527"/>
        <v>-7.3266276820276983E-14</v>
      </c>
      <c r="N465" s="242">
        <f t="shared" si="503"/>
        <v>-1.0496600252759559E-13</v>
      </c>
      <c r="O465" s="242">
        <f t="shared" si="504"/>
        <v>3.1699725707318612E-14</v>
      </c>
      <c r="P465" s="243">
        <f t="shared" si="541"/>
        <v>46694.445430845924</v>
      </c>
      <c r="Q465" s="244"/>
      <c r="R465" s="240">
        <f>VLOOKUP(T465,[2]תחזיות!$B$4:$H$1000,7)</f>
        <v>2.2101037850000418E-2</v>
      </c>
      <c r="S465" s="134">
        <f t="shared" si="505"/>
        <v>1.8417531541667016E-3</v>
      </c>
      <c r="T465" s="237">
        <v>413</v>
      </c>
      <c r="U465" s="242">
        <f t="shared" si="542"/>
        <v>0</v>
      </c>
      <c r="V465" s="242">
        <f t="shared" si="528"/>
        <v>0</v>
      </c>
      <c r="W465" s="242">
        <f t="shared" si="506"/>
        <v>0</v>
      </c>
      <c r="X465" s="242">
        <f t="shared" si="529"/>
        <v>0</v>
      </c>
      <c r="Y465" s="243">
        <f t="shared" si="543"/>
        <v>49536.076503111522</v>
      </c>
      <c r="Z465" s="245"/>
      <c r="AA465" s="240">
        <f>VLOOKUP(AC465,[2]תחזיות!$B$4:$H$1000,6)</f>
        <v>1.1818736818182041E-2</v>
      </c>
      <c r="AB465" s="134">
        <f t="shared" si="507"/>
        <v>9.8489473484850349E-4</v>
      </c>
      <c r="AC465" s="237">
        <v>413</v>
      </c>
      <c r="AD465" s="242">
        <f t="shared" si="544"/>
        <v>0</v>
      </c>
      <c r="AE465" s="242">
        <f t="shared" si="530"/>
        <v>0</v>
      </c>
      <c r="AF465" s="242">
        <f t="shared" si="508"/>
        <v>0</v>
      </c>
      <c r="AG465" s="242">
        <f t="shared" si="531"/>
        <v>0</v>
      </c>
      <c r="AH465" s="243">
        <f t="shared" si="545"/>
        <v>46342.141217469514</v>
      </c>
      <c r="AI465" s="245"/>
      <c r="AJ465" s="241">
        <f t="shared" si="491"/>
        <v>5.2720000000000003E-2</v>
      </c>
      <c r="AK465" s="241">
        <f t="shared" si="546"/>
        <v>4.3933333333333333E-3</v>
      </c>
      <c r="AL465" s="240">
        <f>VLOOKUP(AN465,[2]תחזיות!$B$4:$H$1000,5)</f>
        <v>1.3000610500000245E-2</v>
      </c>
      <c r="AM465" s="134">
        <f t="shared" si="532"/>
        <v>1.0833842083333538E-3</v>
      </c>
      <c r="AN465" s="237">
        <v>413</v>
      </c>
      <c r="AO465" s="242">
        <f t="shared" si="547"/>
        <v>0</v>
      </c>
      <c r="AP465" s="242">
        <f t="shared" si="576"/>
        <v>0</v>
      </c>
      <c r="AQ465" s="242">
        <f t="shared" si="509"/>
        <v>0</v>
      </c>
      <c r="AR465" s="242">
        <f t="shared" si="548"/>
        <v>0</v>
      </c>
      <c r="AS465" s="243">
        <f t="shared" si="549"/>
        <v>0</v>
      </c>
      <c r="AT465" s="244"/>
      <c r="AU465" s="241">
        <f t="shared" si="492"/>
        <v>5.7620000000000005E-2</v>
      </c>
      <c r="AV465" s="241">
        <f t="shared" si="550"/>
        <v>4.8016666666666668E-3</v>
      </c>
      <c r="AW465" s="240">
        <f>VLOOKUP(AY465,[2]תחזיות!$B$4:$H$1000,7)</f>
        <v>2.2101037850000418E-2</v>
      </c>
      <c r="AX465" s="134">
        <f t="shared" si="510"/>
        <v>1.8417531541667016E-3</v>
      </c>
      <c r="AY465" s="237">
        <v>413</v>
      </c>
      <c r="AZ465" s="242">
        <f t="shared" si="551"/>
        <v>0</v>
      </c>
      <c r="BA465" s="242">
        <f t="shared" si="577"/>
        <v>0</v>
      </c>
      <c r="BB465" s="242">
        <f t="shared" si="511"/>
        <v>0</v>
      </c>
      <c r="BC465" s="242">
        <f t="shared" si="552"/>
        <v>0</v>
      </c>
      <c r="BD465" s="243">
        <f t="shared" si="553"/>
        <v>0</v>
      </c>
      <c r="BE465" s="245"/>
      <c r="BF465" s="245"/>
      <c r="BG465" s="245"/>
      <c r="BH465" s="240">
        <f>VLOOKUP(BJ465,[2]תחזיות!$B$4:$H$1000,6)</f>
        <v>1.1818736818182041E-2</v>
      </c>
      <c r="BI465" s="134">
        <f t="shared" si="512"/>
        <v>9.8489473484850349E-4</v>
      </c>
      <c r="BJ465" s="237">
        <v>413</v>
      </c>
      <c r="BK465" s="242">
        <f t="shared" si="554"/>
        <v>0</v>
      </c>
      <c r="BL465" s="242">
        <f t="shared" si="578"/>
        <v>0</v>
      </c>
      <c r="BM465" s="242">
        <f t="shared" si="513"/>
        <v>0</v>
      </c>
      <c r="BN465" s="242">
        <f t="shared" si="533"/>
        <v>0</v>
      </c>
      <c r="BO465" s="243">
        <f t="shared" si="555"/>
        <v>0</v>
      </c>
      <c r="BP465" s="245"/>
      <c r="BQ465" s="246">
        <f>VLOOKUP(BT465,[2]תחזיות!$B$4:$E$1000,2)</f>
        <v>4.6641280000000215E-2</v>
      </c>
      <c r="BR465" s="134">
        <f t="shared" si="514"/>
        <v>3.4701066666666847E-3</v>
      </c>
      <c r="BS465" s="3">
        <f t="shared" si="556"/>
        <v>12537</v>
      </c>
      <c r="BT465" s="237">
        <v>413</v>
      </c>
      <c r="BU465" s="238">
        <f t="shared" si="557"/>
        <v>0</v>
      </c>
      <c r="BV465" s="238">
        <f t="shared" si="461"/>
        <v>0</v>
      </c>
      <c r="BW465" s="238">
        <f t="shared" si="515"/>
        <v>0</v>
      </c>
      <c r="BX465" s="238">
        <f t="shared" si="516"/>
        <v>0</v>
      </c>
      <c r="BY465" s="239">
        <f t="shared" si="558"/>
        <v>270766.58881793288</v>
      </c>
      <c r="CA465" s="246">
        <f>VLOOKUP(CD465,[2]תחזיות!$B$4:$E$1000,4)</f>
        <v>6.1566489600000288E-2</v>
      </c>
      <c r="CB465" s="134">
        <f t="shared" si="517"/>
        <v>4.7138741333333572E-3</v>
      </c>
      <c r="CC465" s="3">
        <f t="shared" si="559"/>
        <v>12537</v>
      </c>
      <c r="CD465" s="237">
        <v>413</v>
      </c>
      <c r="CE465" s="238">
        <f t="shared" si="560"/>
        <v>0</v>
      </c>
      <c r="CF465" s="238">
        <f t="shared" si="561"/>
        <v>0</v>
      </c>
      <c r="CG465" s="238">
        <f t="shared" si="518"/>
        <v>0</v>
      </c>
      <c r="CH465" s="238">
        <f t="shared" si="519"/>
        <v>0</v>
      </c>
      <c r="CI465" s="239">
        <f t="shared" si="562"/>
        <v>290809.78716721246</v>
      </c>
      <c r="CJ465" s="1"/>
      <c r="CK465" s="246">
        <f>VLOOKUP(CN465,[2]תחזיות!$B$4:$E$1000,3)</f>
        <v>4.0557634782608883E-2</v>
      </c>
      <c r="CL465" s="134">
        <f t="shared" si="520"/>
        <v>2.9631362318840739E-3</v>
      </c>
      <c r="CM465" s="3">
        <f t="shared" si="563"/>
        <v>12537</v>
      </c>
      <c r="CN465" s="237">
        <v>413</v>
      </c>
      <c r="CO465" s="238">
        <f t="shared" si="564"/>
        <v>0</v>
      </c>
      <c r="CP465" s="238">
        <f t="shared" si="579"/>
        <v>0</v>
      </c>
      <c r="CQ465" s="238">
        <f t="shared" si="521"/>
        <v>0</v>
      </c>
      <c r="CR465" s="238">
        <f t="shared" si="522"/>
        <v>0</v>
      </c>
      <c r="CS465" s="239">
        <f t="shared" si="565"/>
        <v>263979.45736549201</v>
      </c>
      <c r="CT465" s="1"/>
      <c r="CU465" s="237">
        <v>413</v>
      </c>
      <c r="CV465" s="238">
        <f t="shared" si="496"/>
        <v>-3.2146041374965331E-10</v>
      </c>
      <c r="CW465" s="238">
        <f t="shared" si="496"/>
        <v>-7.3266276820276983E-14</v>
      </c>
      <c r="CX465" s="238">
        <f t="shared" si="496"/>
        <v>6.8330261163408732E-13</v>
      </c>
      <c r="CY465" s="238">
        <f t="shared" si="496"/>
        <v>-7.5656888845436432E-13</v>
      </c>
      <c r="CZ465" s="238">
        <f t="shared" si="496"/>
        <v>921348.46831176477</v>
      </c>
      <c r="DB465" s="237">
        <v>413</v>
      </c>
      <c r="DC465" s="238">
        <f t="shared" si="497"/>
        <v>-3.4189963987735727E-10</v>
      </c>
      <c r="DD465" s="238">
        <f t="shared" si="497"/>
        <v>0</v>
      </c>
      <c r="DE465" s="238">
        <f t="shared" si="497"/>
        <v>7.882686141616829E-13</v>
      </c>
      <c r="DF465" s="238">
        <f t="shared" si="497"/>
        <v>-7.882686141616829E-13</v>
      </c>
      <c r="DG465" s="238">
        <f t="shared" si="497"/>
        <v>944233.29773330991</v>
      </c>
      <c r="DH465" s="247"/>
      <c r="DI465" s="237">
        <v>413</v>
      </c>
      <c r="DJ465" s="238">
        <f t="shared" si="498"/>
        <v>-3.4189963987735727E-10</v>
      </c>
      <c r="DK465" s="238">
        <f t="shared" si="498"/>
        <v>0</v>
      </c>
      <c r="DL465" s="238">
        <f t="shared" si="498"/>
        <v>7.882686141616829E-13</v>
      </c>
      <c r="DM465" s="238">
        <f t="shared" si="498"/>
        <v>-7.882686141616829E-13</v>
      </c>
      <c r="DN465" s="238">
        <f t="shared" si="498"/>
        <v>914209.03264594742</v>
      </c>
      <c r="DP465" s="3">
        <f t="shared" si="566"/>
        <v>12537</v>
      </c>
      <c r="DQ465" s="237">
        <v>413</v>
      </c>
      <c r="DR465" s="238">
        <f t="shared" si="567"/>
        <v>0</v>
      </c>
      <c r="DS465" s="238">
        <f t="shared" si="568"/>
        <v>0</v>
      </c>
      <c r="DT465" s="238">
        <f t="shared" si="523"/>
        <v>0</v>
      </c>
      <c r="DU465" s="238">
        <f t="shared" si="569"/>
        <v>0</v>
      </c>
      <c r="DV465" s="239">
        <f t="shared" si="580"/>
        <v>0</v>
      </c>
      <c r="DX465" s="241">
        <f t="shared" si="493"/>
        <v>6.0299999999999999E-2</v>
      </c>
      <c r="DY465" s="241">
        <f t="shared" si="570"/>
        <v>5.025E-3</v>
      </c>
      <c r="DZ465" s="237">
        <v>413</v>
      </c>
      <c r="EA465" s="242">
        <f t="shared" si="581"/>
        <v>0</v>
      </c>
      <c r="EB465" s="242">
        <f t="shared" si="582"/>
        <v>0</v>
      </c>
      <c r="EC465" s="242">
        <f t="shared" si="524"/>
        <v>0</v>
      </c>
      <c r="ED465" s="242">
        <f t="shared" si="534"/>
        <v>0</v>
      </c>
      <c r="EE465" s="243">
        <f t="shared" si="571"/>
        <v>0</v>
      </c>
      <c r="EF465" s="248"/>
      <c r="EG465" s="241">
        <f t="shared" si="494"/>
        <v>6.4599999999999991E-2</v>
      </c>
      <c r="EH465" s="241">
        <f t="shared" si="572"/>
        <v>5.3833333333333329E-3</v>
      </c>
      <c r="EI465" s="237">
        <v>413</v>
      </c>
      <c r="EJ465" s="242">
        <f t="shared" si="583"/>
        <v>0</v>
      </c>
      <c r="EK465" s="242">
        <f t="shared" si="584"/>
        <v>0</v>
      </c>
      <c r="EL465" s="242">
        <f t="shared" si="525"/>
        <v>0</v>
      </c>
      <c r="EM465" s="242">
        <f t="shared" si="535"/>
        <v>0</v>
      </c>
      <c r="EN465" s="243">
        <f t="shared" si="573"/>
        <v>0</v>
      </c>
      <c r="EO465" s="248"/>
      <c r="EP465" s="241">
        <f t="shared" si="495"/>
        <v>3.4599999999999999E-2</v>
      </c>
      <c r="EQ465" s="241">
        <f t="shared" si="574"/>
        <v>2.8833333333333332E-3</v>
      </c>
      <c r="ER465" s="237">
        <v>413</v>
      </c>
      <c r="ES465" s="242">
        <f t="shared" si="585"/>
        <v>0</v>
      </c>
      <c r="ET465" s="242">
        <f t="shared" si="586"/>
        <v>0</v>
      </c>
      <c r="EU465" s="242">
        <f t="shared" si="526"/>
        <v>0</v>
      </c>
      <c r="EV465" s="242">
        <f t="shared" si="536"/>
        <v>0</v>
      </c>
      <c r="EW465" s="243">
        <f t="shared" si="575"/>
        <v>0</v>
      </c>
    </row>
    <row r="466" spans="1:153" ht="14.25" customHeight="1" thickBot="1" x14ac:dyDescent="0.25">
      <c r="A466" s="3">
        <f t="shared" si="537"/>
        <v>12567</v>
      </c>
      <c r="B466" s="237">
        <v>414</v>
      </c>
      <c r="C466" s="238">
        <f t="shared" si="538"/>
        <v>-3.4268790849151893E-10</v>
      </c>
      <c r="D466" s="238">
        <f t="shared" si="499"/>
        <v>0</v>
      </c>
      <c r="E466" s="238">
        <f t="shared" si="500"/>
        <v>7.9008601124433331E-13</v>
      </c>
      <c r="F466" s="238">
        <f t="shared" si="501"/>
        <v>-7.9008601124433331E-13</v>
      </c>
      <c r="G466" s="239">
        <f t="shared" si="539"/>
        <v>603887.43406298594</v>
      </c>
      <c r="I466" s="240">
        <f>VLOOKUP(K466,[2]תחזיות!$B$4:$H$1000,5)</f>
        <v>1.3000629000000246E-2</v>
      </c>
      <c r="J466" s="134">
        <f t="shared" si="502"/>
        <v>1.0833857500000205E-3</v>
      </c>
      <c r="K466" s="237">
        <v>414</v>
      </c>
      <c r="L466" s="242">
        <f t="shared" si="540"/>
        <v>2.0566449415230707E-11</v>
      </c>
      <c r="M466" s="242">
        <f t="shared" si="527"/>
        <v>-7.3345652460539633E-14</v>
      </c>
      <c r="N466" s="242">
        <f t="shared" si="503"/>
        <v>-1.0524269206286502E-13</v>
      </c>
      <c r="O466" s="242">
        <f t="shared" si="504"/>
        <v>3.1897039602325383E-14</v>
      </c>
      <c r="P466" s="243">
        <f t="shared" si="541"/>
        <v>46694.445430845924</v>
      </c>
      <c r="Q466" s="244"/>
      <c r="R466" s="240">
        <f>VLOOKUP(T466,[2]תחזיות!$B$4:$H$1000,7)</f>
        <v>2.2101069300000418E-2</v>
      </c>
      <c r="S466" s="134">
        <f t="shared" si="505"/>
        <v>1.8417557750000349E-3</v>
      </c>
      <c r="T466" s="237">
        <v>414</v>
      </c>
      <c r="U466" s="242">
        <f t="shared" si="542"/>
        <v>0</v>
      </c>
      <c r="V466" s="242">
        <f t="shared" si="528"/>
        <v>0</v>
      </c>
      <c r="W466" s="242">
        <f t="shared" si="506"/>
        <v>0</v>
      </c>
      <c r="X466" s="242">
        <f t="shared" si="529"/>
        <v>0</v>
      </c>
      <c r="Y466" s="243">
        <f t="shared" si="543"/>
        <v>49536.076503111522</v>
      </c>
      <c r="Z466" s="245"/>
      <c r="AA466" s="240">
        <f>VLOOKUP(AC466,[2]תחזיות!$B$4:$H$1000,6)</f>
        <v>1.1818753636363859E-2</v>
      </c>
      <c r="AB466" s="134">
        <f t="shared" si="507"/>
        <v>9.8489613636365482E-4</v>
      </c>
      <c r="AC466" s="237">
        <v>414</v>
      </c>
      <c r="AD466" s="242">
        <f t="shared" si="544"/>
        <v>0</v>
      </c>
      <c r="AE466" s="242">
        <f t="shared" si="530"/>
        <v>0</v>
      </c>
      <c r="AF466" s="242">
        <f t="shared" si="508"/>
        <v>0</v>
      </c>
      <c r="AG466" s="242">
        <f t="shared" si="531"/>
        <v>0</v>
      </c>
      <c r="AH466" s="243">
        <f t="shared" si="545"/>
        <v>46342.141217469514</v>
      </c>
      <c r="AI466" s="245"/>
      <c r="AJ466" s="241">
        <f t="shared" si="491"/>
        <v>5.2720000000000003E-2</v>
      </c>
      <c r="AK466" s="241">
        <f t="shared" si="546"/>
        <v>4.3933333333333333E-3</v>
      </c>
      <c r="AL466" s="240">
        <f>VLOOKUP(AN466,[2]תחזיות!$B$4:$H$1000,5)</f>
        <v>1.3000629000000246E-2</v>
      </c>
      <c r="AM466" s="134">
        <f t="shared" si="532"/>
        <v>1.0833857500000205E-3</v>
      </c>
      <c r="AN466" s="237">
        <v>414</v>
      </c>
      <c r="AO466" s="242">
        <f t="shared" si="547"/>
        <v>0</v>
      </c>
      <c r="AP466" s="242">
        <f t="shared" si="576"/>
        <v>0</v>
      </c>
      <c r="AQ466" s="242">
        <f t="shared" si="509"/>
        <v>0</v>
      </c>
      <c r="AR466" s="242">
        <f t="shared" si="548"/>
        <v>0</v>
      </c>
      <c r="AS466" s="243">
        <f t="shared" si="549"/>
        <v>0</v>
      </c>
      <c r="AT466" s="244"/>
      <c r="AU466" s="241">
        <f t="shared" si="492"/>
        <v>5.7620000000000005E-2</v>
      </c>
      <c r="AV466" s="241">
        <f t="shared" si="550"/>
        <v>4.8016666666666668E-3</v>
      </c>
      <c r="AW466" s="240">
        <f>VLOOKUP(AY466,[2]תחזיות!$B$4:$H$1000,7)</f>
        <v>2.2101069300000418E-2</v>
      </c>
      <c r="AX466" s="134">
        <f t="shared" si="510"/>
        <v>1.8417557750000349E-3</v>
      </c>
      <c r="AY466" s="237">
        <v>414</v>
      </c>
      <c r="AZ466" s="242">
        <f t="shared" si="551"/>
        <v>0</v>
      </c>
      <c r="BA466" s="242">
        <f t="shared" si="577"/>
        <v>0</v>
      </c>
      <c r="BB466" s="242">
        <f t="shared" si="511"/>
        <v>0</v>
      </c>
      <c r="BC466" s="242">
        <f t="shared" si="552"/>
        <v>0</v>
      </c>
      <c r="BD466" s="243">
        <f t="shared" si="553"/>
        <v>0</v>
      </c>
      <c r="BE466" s="245"/>
      <c r="BF466" s="245"/>
      <c r="BG466" s="245"/>
      <c r="BH466" s="240">
        <f>VLOOKUP(BJ466,[2]תחזיות!$B$4:$H$1000,6)</f>
        <v>1.1818753636363859E-2</v>
      </c>
      <c r="BI466" s="134">
        <f t="shared" si="512"/>
        <v>9.8489613636365482E-4</v>
      </c>
      <c r="BJ466" s="237">
        <v>414</v>
      </c>
      <c r="BK466" s="242">
        <f t="shared" si="554"/>
        <v>0</v>
      </c>
      <c r="BL466" s="242">
        <f t="shared" si="578"/>
        <v>0</v>
      </c>
      <c r="BM466" s="242">
        <f t="shared" si="513"/>
        <v>0</v>
      </c>
      <c r="BN466" s="242">
        <f t="shared" si="533"/>
        <v>0</v>
      </c>
      <c r="BO466" s="243">
        <f t="shared" si="555"/>
        <v>0</v>
      </c>
      <c r="BP466" s="245"/>
      <c r="BQ466" s="246">
        <f>VLOOKUP(BT466,[2]תחזיות!$B$4:$E$1000,2)</f>
        <v>4.6669580000000217E-2</v>
      </c>
      <c r="BR466" s="134">
        <f t="shared" si="514"/>
        <v>3.4724650000000183E-3</v>
      </c>
      <c r="BS466" s="3">
        <f t="shared" si="556"/>
        <v>12567</v>
      </c>
      <c r="BT466" s="237">
        <v>414</v>
      </c>
      <c r="BU466" s="238">
        <f t="shared" si="557"/>
        <v>0</v>
      </c>
      <c r="BV466" s="238">
        <f t="shared" si="461"/>
        <v>0</v>
      </c>
      <c r="BW466" s="238">
        <f t="shared" si="515"/>
        <v>0</v>
      </c>
      <c r="BX466" s="238">
        <f t="shared" si="516"/>
        <v>0</v>
      </c>
      <c r="BY466" s="239">
        <f t="shared" si="558"/>
        <v>270766.58881793288</v>
      </c>
      <c r="CA466" s="246">
        <f>VLOOKUP(CD466,[2]תחזיות!$B$4:$E$1000,4)</f>
        <v>6.160384560000029E-2</v>
      </c>
      <c r="CB466" s="134">
        <f t="shared" si="517"/>
        <v>4.716987133333358E-3</v>
      </c>
      <c r="CC466" s="3">
        <f t="shared" si="559"/>
        <v>12567</v>
      </c>
      <c r="CD466" s="237">
        <v>414</v>
      </c>
      <c r="CE466" s="238">
        <f t="shared" si="560"/>
        <v>0</v>
      </c>
      <c r="CF466" s="238">
        <f t="shared" si="561"/>
        <v>0</v>
      </c>
      <c r="CG466" s="238">
        <f t="shared" si="518"/>
        <v>0</v>
      </c>
      <c r="CH466" s="238">
        <f t="shared" si="519"/>
        <v>0</v>
      </c>
      <c r="CI466" s="239">
        <f t="shared" si="562"/>
        <v>290809.78716721246</v>
      </c>
      <c r="CJ466" s="1"/>
      <c r="CK466" s="246">
        <f>VLOOKUP(CN466,[2]תחזיות!$B$4:$E$1000,3)</f>
        <v>4.058224347826106E-2</v>
      </c>
      <c r="CL466" s="134">
        <f t="shared" si="520"/>
        <v>2.9651869565217553E-3</v>
      </c>
      <c r="CM466" s="3">
        <f t="shared" si="563"/>
        <v>12567</v>
      </c>
      <c r="CN466" s="237">
        <v>414</v>
      </c>
      <c r="CO466" s="238">
        <f t="shared" si="564"/>
        <v>0</v>
      </c>
      <c r="CP466" s="238">
        <f t="shared" si="579"/>
        <v>0</v>
      </c>
      <c r="CQ466" s="238">
        <f t="shared" si="521"/>
        <v>0</v>
      </c>
      <c r="CR466" s="238">
        <f t="shared" si="522"/>
        <v>0</v>
      </c>
      <c r="CS466" s="239">
        <f t="shared" si="565"/>
        <v>263979.45736549201</v>
      </c>
      <c r="CT466" s="1"/>
      <c r="CU466" s="237">
        <v>414</v>
      </c>
      <c r="CV466" s="238">
        <f t="shared" si="496"/>
        <v>-3.2212145907628825E-10</v>
      </c>
      <c r="CW466" s="238">
        <f t="shared" si="496"/>
        <v>-7.3345652460539633E-14</v>
      </c>
      <c r="CX466" s="238">
        <f t="shared" si="496"/>
        <v>6.8484331918146833E-13</v>
      </c>
      <c r="CY466" s="238">
        <f t="shared" si="496"/>
        <v>-7.5818897164200794E-13</v>
      </c>
      <c r="CZ466" s="238">
        <f t="shared" si="496"/>
        <v>921348.46831176477</v>
      </c>
      <c r="DB466" s="237">
        <v>414</v>
      </c>
      <c r="DC466" s="238">
        <f t="shared" si="497"/>
        <v>-3.4268790849151893E-10</v>
      </c>
      <c r="DD466" s="238">
        <f t="shared" si="497"/>
        <v>0</v>
      </c>
      <c r="DE466" s="238">
        <f t="shared" si="497"/>
        <v>7.9008601124433331E-13</v>
      </c>
      <c r="DF466" s="238">
        <f t="shared" si="497"/>
        <v>-7.9008601124433331E-13</v>
      </c>
      <c r="DG466" s="238">
        <f t="shared" si="497"/>
        <v>944233.29773330991</v>
      </c>
      <c r="DH466" s="247"/>
      <c r="DI466" s="237">
        <v>414</v>
      </c>
      <c r="DJ466" s="238">
        <f t="shared" si="498"/>
        <v>-3.4268790849151893E-10</v>
      </c>
      <c r="DK466" s="238">
        <f t="shared" si="498"/>
        <v>0</v>
      </c>
      <c r="DL466" s="238">
        <f t="shared" si="498"/>
        <v>7.9008601124433331E-13</v>
      </c>
      <c r="DM466" s="238">
        <f t="shared" si="498"/>
        <v>-7.9008601124433331E-13</v>
      </c>
      <c r="DN466" s="238">
        <f t="shared" si="498"/>
        <v>914209.03264594742</v>
      </c>
      <c r="DP466" s="3">
        <f t="shared" si="566"/>
        <v>12567</v>
      </c>
      <c r="DQ466" s="237">
        <v>414</v>
      </c>
      <c r="DR466" s="238">
        <f t="shared" si="567"/>
        <v>0</v>
      </c>
      <c r="DS466" s="238">
        <f t="shared" si="568"/>
        <v>0</v>
      </c>
      <c r="DT466" s="238">
        <f t="shared" si="523"/>
        <v>0</v>
      </c>
      <c r="DU466" s="238">
        <f t="shared" si="569"/>
        <v>0</v>
      </c>
      <c r="DV466" s="239">
        <f t="shared" si="580"/>
        <v>0</v>
      </c>
      <c r="DX466" s="241">
        <f t="shared" si="493"/>
        <v>6.0299999999999999E-2</v>
      </c>
      <c r="DY466" s="241">
        <f t="shared" si="570"/>
        <v>5.025E-3</v>
      </c>
      <c r="DZ466" s="237">
        <v>414</v>
      </c>
      <c r="EA466" s="242">
        <f t="shared" si="581"/>
        <v>0</v>
      </c>
      <c r="EB466" s="242">
        <f t="shared" si="582"/>
        <v>0</v>
      </c>
      <c r="EC466" s="242">
        <f t="shared" si="524"/>
        <v>0</v>
      </c>
      <c r="ED466" s="242">
        <f t="shared" si="534"/>
        <v>0</v>
      </c>
      <c r="EE466" s="243">
        <f t="shared" si="571"/>
        <v>0</v>
      </c>
      <c r="EF466" s="248"/>
      <c r="EG466" s="241">
        <f t="shared" si="494"/>
        <v>6.4599999999999991E-2</v>
      </c>
      <c r="EH466" s="241">
        <f t="shared" si="572"/>
        <v>5.3833333333333329E-3</v>
      </c>
      <c r="EI466" s="237">
        <v>414</v>
      </c>
      <c r="EJ466" s="242">
        <f t="shared" si="583"/>
        <v>0</v>
      </c>
      <c r="EK466" s="242">
        <f t="shared" si="584"/>
        <v>0</v>
      </c>
      <c r="EL466" s="242">
        <f t="shared" si="525"/>
        <v>0</v>
      </c>
      <c r="EM466" s="242">
        <f t="shared" si="535"/>
        <v>0</v>
      </c>
      <c r="EN466" s="243">
        <f t="shared" si="573"/>
        <v>0</v>
      </c>
      <c r="EO466" s="248"/>
      <c r="EP466" s="241">
        <f t="shared" si="495"/>
        <v>3.4599999999999999E-2</v>
      </c>
      <c r="EQ466" s="241">
        <f t="shared" si="574"/>
        <v>2.8833333333333332E-3</v>
      </c>
      <c r="ER466" s="237">
        <v>414</v>
      </c>
      <c r="ES466" s="242">
        <f t="shared" si="585"/>
        <v>0</v>
      </c>
      <c r="ET466" s="242">
        <f t="shared" si="586"/>
        <v>0</v>
      </c>
      <c r="EU466" s="242">
        <f t="shared" si="526"/>
        <v>0</v>
      </c>
      <c r="EV466" s="242">
        <f t="shared" si="536"/>
        <v>0</v>
      </c>
      <c r="EW466" s="243">
        <f t="shared" si="575"/>
        <v>0</v>
      </c>
    </row>
    <row r="467" spans="1:153" ht="14.25" customHeight="1" thickBot="1" x14ac:dyDescent="0.25">
      <c r="A467" s="3">
        <f t="shared" si="537"/>
        <v>12598</v>
      </c>
      <c r="B467" s="237">
        <v>415</v>
      </c>
      <c r="C467" s="238">
        <f t="shared" si="538"/>
        <v>-3.4347799450276328E-10</v>
      </c>
      <c r="D467" s="238">
        <f t="shared" si="499"/>
        <v>0</v>
      </c>
      <c r="E467" s="238">
        <f t="shared" si="500"/>
        <v>7.9190759843692453E-13</v>
      </c>
      <c r="F467" s="238">
        <f t="shared" si="501"/>
        <v>-7.9190759843692453E-13</v>
      </c>
      <c r="G467" s="239">
        <f t="shared" si="539"/>
        <v>603887.43406298594</v>
      </c>
      <c r="I467" s="240">
        <f>VLOOKUP(K467,[2]תחזיות!$B$4:$H$1000,5)</f>
        <v>1.3000647500000247E-2</v>
      </c>
      <c r="J467" s="134">
        <f t="shared" si="502"/>
        <v>1.0833872916666872E-3</v>
      </c>
      <c r="K467" s="237">
        <v>415</v>
      </c>
      <c r="L467" s="242">
        <f t="shared" si="540"/>
        <v>2.0694087555819863E-11</v>
      </c>
      <c r="M467" s="242">
        <f t="shared" si="527"/>
        <v>-7.3425114208314391E-14</v>
      </c>
      <c r="N467" s="242">
        <f t="shared" si="503"/>
        <v>-1.0552011111201648E-13</v>
      </c>
      <c r="O467" s="242">
        <f t="shared" si="504"/>
        <v>3.2094996903702085E-14</v>
      </c>
      <c r="P467" s="243">
        <f t="shared" si="541"/>
        <v>46694.445430845924</v>
      </c>
      <c r="Q467" s="244"/>
      <c r="R467" s="240">
        <f>VLOOKUP(T467,[2]תחזיות!$B$4:$H$1000,7)</f>
        <v>2.2101100750000418E-2</v>
      </c>
      <c r="S467" s="134">
        <f t="shared" si="505"/>
        <v>1.8417583958333682E-3</v>
      </c>
      <c r="T467" s="237">
        <v>415</v>
      </c>
      <c r="U467" s="242">
        <f t="shared" si="542"/>
        <v>0</v>
      </c>
      <c r="V467" s="242">
        <f t="shared" si="528"/>
        <v>0</v>
      </c>
      <c r="W467" s="242">
        <f t="shared" si="506"/>
        <v>0</v>
      </c>
      <c r="X467" s="242">
        <f t="shared" si="529"/>
        <v>0</v>
      </c>
      <c r="Y467" s="243">
        <f t="shared" si="543"/>
        <v>49536.076503111522</v>
      </c>
      <c r="Z467" s="245"/>
      <c r="AA467" s="240">
        <f>VLOOKUP(AC467,[2]תחזיות!$B$4:$H$1000,6)</f>
        <v>1.1818770454545678E-2</v>
      </c>
      <c r="AB467" s="134">
        <f t="shared" si="507"/>
        <v>9.8489753787880658E-4</v>
      </c>
      <c r="AC467" s="237">
        <v>415</v>
      </c>
      <c r="AD467" s="242">
        <f t="shared" si="544"/>
        <v>0</v>
      </c>
      <c r="AE467" s="242">
        <f t="shared" si="530"/>
        <v>0</v>
      </c>
      <c r="AF467" s="242">
        <f t="shared" si="508"/>
        <v>0</v>
      </c>
      <c r="AG467" s="242">
        <f t="shared" si="531"/>
        <v>0</v>
      </c>
      <c r="AH467" s="243">
        <f t="shared" si="545"/>
        <v>46342.141217469514</v>
      </c>
      <c r="AI467" s="245"/>
      <c r="AJ467" s="241">
        <f t="shared" si="491"/>
        <v>5.2720000000000003E-2</v>
      </c>
      <c r="AK467" s="241">
        <f t="shared" si="546"/>
        <v>4.3933333333333333E-3</v>
      </c>
      <c r="AL467" s="240">
        <f>VLOOKUP(AN467,[2]תחזיות!$B$4:$H$1000,5)</f>
        <v>1.3000647500000247E-2</v>
      </c>
      <c r="AM467" s="134">
        <f t="shared" si="532"/>
        <v>1.0833872916666872E-3</v>
      </c>
      <c r="AN467" s="237">
        <v>415</v>
      </c>
      <c r="AO467" s="242">
        <f t="shared" si="547"/>
        <v>0</v>
      </c>
      <c r="AP467" s="242">
        <f t="shared" si="576"/>
        <v>0</v>
      </c>
      <c r="AQ467" s="242">
        <f t="shared" si="509"/>
        <v>0</v>
      </c>
      <c r="AR467" s="242">
        <f t="shared" si="548"/>
        <v>0</v>
      </c>
      <c r="AS467" s="243">
        <f t="shared" si="549"/>
        <v>0</v>
      </c>
      <c r="AT467" s="244"/>
      <c r="AU467" s="241">
        <f t="shared" si="492"/>
        <v>5.7620000000000005E-2</v>
      </c>
      <c r="AV467" s="241">
        <f t="shared" si="550"/>
        <v>4.8016666666666668E-3</v>
      </c>
      <c r="AW467" s="240">
        <f>VLOOKUP(AY467,[2]תחזיות!$B$4:$H$1000,7)</f>
        <v>2.2101100750000418E-2</v>
      </c>
      <c r="AX467" s="134">
        <f t="shared" si="510"/>
        <v>1.8417583958333682E-3</v>
      </c>
      <c r="AY467" s="237">
        <v>415</v>
      </c>
      <c r="AZ467" s="242">
        <f t="shared" si="551"/>
        <v>0</v>
      </c>
      <c r="BA467" s="242">
        <f t="shared" si="577"/>
        <v>0</v>
      </c>
      <c r="BB467" s="242">
        <f t="shared" si="511"/>
        <v>0</v>
      </c>
      <c r="BC467" s="242">
        <f t="shared" si="552"/>
        <v>0</v>
      </c>
      <c r="BD467" s="243">
        <f t="shared" si="553"/>
        <v>0</v>
      </c>
      <c r="BE467" s="245"/>
      <c r="BF467" s="245"/>
      <c r="BG467" s="245"/>
      <c r="BH467" s="240">
        <f>VLOOKUP(BJ467,[2]תחזיות!$B$4:$H$1000,6)</f>
        <v>1.1818770454545678E-2</v>
      </c>
      <c r="BI467" s="134">
        <f t="shared" si="512"/>
        <v>9.8489753787880658E-4</v>
      </c>
      <c r="BJ467" s="237">
        <v>415</v>
      </c>
      <c r="BK467" s="242">
        <f t="shared" si="554"/>
        <v>0</v>
      </c>
      <c r="BL467" s="242">
        <f t="shared" si="578"/>
        <v>0</v>
      </c>
      <c r="BM467" s="242">
        <f t="shared" si="513"/>
        <v>0</v>
      </c>
      <c r="BN467" s="242">
        <f t="shared" si="533"/>
        <v>0</v>
      </c>
      <c r="BO467" s="243">
        <f t="shared" si="555"/>
        <v>0</v>
      </c>
      <c r="BP467" s="245"/>
      <c r="BQ467" s="246">
        <f>VLOOKUP(BT467,[2]תחזיות!$B$4:$E$1000,2)</f>
        <v>4.6697880000000219E-2</v>
      </c>
      <c r="BR467" s="134">
        <f t="shared" si="514"/>
        <v>3.474823333333352E-3</v>
      </c>
      <c r="BS467" s="3">
        <f t="shared" si="556"/>
        <v>12598</v>
      </c>
      <c r="BT467" s="237">
        <v>415</v>
      </c>
      <c r="BU467" s="238">
        <f t="shared" si="557"/>
        <v>0</v>
      </c>
      <c r="BV467" s="238">
        <f t="shared" si="461"/>
        <v>0</v>
      </c>
      <c r="BW467" s="238">
        <f t="shared" si="515"/>
        <v>0</v>
      </c>
      <c r="BX467" s="238">
        <f t="shared" si="516"/>
        <v>0</v>
      </c>
      <c r="BY467" s="239">
        <f t="shared" si="558"/>
        <v>270766.58881793288</v>
      </c>
      <c r="CA467" s="246">
        <f>VLOOKUP(CD467,[2]תחזיות!$B$4:$E$1000,4)</f>
        <v>6.1641201600000292E-2</v>
      </c>
      <c r="CB467" s="134">
        <f t="shared" si="517"/>
        <v>4.7201001333333579E-3</v>
      </c>
      <c r="CC467" s="3">
        <f t="shared" si="559"/>
        <v>12598</v>
      </c>
      <c r="CD467" s="237">
        <v>415</v>
      </c>
      <c r="CE467" s="238">
        <f t="shared" si="560"/>
        <v>0</v>
      </c>
      <c r="CF467" s="238">
        <f t="shared" si="561"/>
        <v>0</v>
      </c>
      <c r="CG467" s="238">
        <f t="shared" si="518"/>
        <v>0</v>
      </c>
      <c r="CH467" s="238">
        <f t="shared" si="519"/>
        <v>0</v>
      </c>
      <c r="CI467" s="239">
        <f t="shared" si="562"/>
        <v>290809.78716721246</v>
      </c>
      <c r="CJ467" s="1"/>
      <c r="CK467" s="246">
        <f>VLOOKUP(CN467,[2]תחזיות!$B$4:$E$1000,3)</f>
        <v>4.0606852173913237E-2</v>
      </c>
      <c r="CL467" s="134">
        <f t="shared" si="520"/>
        <v>2.9672376811594368E-3</v>
      </c>
      <c r="CM467" s="3">
        <f t="shared" si="563"/>
        <v>12598</v>
      </c>
      <c r="CN467" s="237">
        <v>415</v>
      </c>
      <c r="CO467" s="238">
        <f t="shared" si="564"/>
        <v>0</v>
      </c>
      <c r="CP467" s="238">
        <f t="shared" si="579"/>
        <v>0</v>
      </c>
      <c r="CQ467" s="238">
        <f t="shared" si="521"/>
        <v>0</v>
      </c>
      <c r="CR467" s="238">
        <f t="shared" si="522"/>
        <v>0</v>
      </c>
      <c r="CS467" s="239">
        <f t="shared" si="565"/>
        <v>263979.45736549201</v>
      </c>
      <c r="CT467" s="1"/>
      <c r="CU467" s="237">
        <v>415</v>
      </c>
      <c r="CV467" s="238">
        <f t="shared" si="496"/>
        <v>-3.227839069469434E-10</v>
      </c>
      <c r="CW467" s="238">
        <f t="shared" si="496"/>
        <v>-7.3425114208314391E-14</v>
      </c>
      <c r="CX467" s="238">
        <f t="shared" si="496"/>
        <v>6.8638748732490805E-13</v>
      </c>
      <c r="CY467" s="238">
        <f t="shared" si="496"/>
        <v>-7.5981260153322244E-13</v>
      </c>
      <c r="CZ467" s="238">
        <f t="shared" si="496"/>
        <v>921348.46831176477</v>
      </c>
      <c r="DB467" s="237">
        <v>415</v>
      </c>
      <c r="DC467" s="238">
        <f t="shared" si="497"/>
        <v>-3.4347799450276328E-10</v>
      </c>
      <c r="DD467" s="238">
        <f t="shared" si="497"/>
        <v>0</v>
      </c>
      <c r="DE467" s="238">
        <f t="shared" si="497"/>
        <v>7.9190759843692453E-13</v>
      </c>
      <c r="DF467" s="238">
        <f t="shared" si="497"/>
        <v>-7.9190759843692453E-13</v>
      </c>
      <c r="DG467" s="238">
        <f t="shared" si="497"/>
        <v>944233.29773330991</v>
      </c>
      <c r="DH467" s="247"/>
      <c r="DI467" s="237">
        <v>415</v>
      </c>
      <c r="DJ467" s="238">
        <f t="shared" si="498"/>
        <v>-3.4347799450276328E-10</v>
      </c>
      <c r="DK467" s="238">
        <f t="shared" si="498"/>
        <v>0</v>
      </c>
      <c r="DL467" s="238">
        <f t="shared" si="498"/>
        <v>7.9190759843692453E-13</v>
      </c>
      <c r="DM467" s="238">
        <f t="shared" si="498"/>
        <v>-7.9190759843692453E-13</v>
      </c>
      <c r="DN467" s="238">
        <f t="shared" si="498"/>
        <v>914209.03264594742</v>
      </c>
      <c r="DP467" s="3">
        <f t="shared" si="566"/>
        <v>12598</v>
      </c>
      <c r="DQ467" s="237">
        <v>415</v>
      </c>
      <c r="DR467" s="238">
        <f t="shared" si="567"/>
        <v>0</v>
      </c>
      <c r="DS467" s="238">
        <f t="shared" si="568"/>
        <v>0</v>
      </c>
      <c r="DT467" s="238">
        <f t="shared" si="523"/>
        <v>0</v>
      </c>
      <c r="DU467" s="238">
        <f t="shared" si="569"/>
        <v>0</v>
      </c>
      <c r="DV467" s="239">
        <f t="shared" si="580"/>
        <v>0</v>
      </c>
      <c r="DX467" s="241">
        <f t="shared" si="493"/>
        <v>6.0299999999999999E-2</v>
      </c>
      <c r="DY467" s="241">
        <f t="shared" si="570"/>
        <v>5.025E-3</v>
      </c>
      <c r="DZ467" s="237">
        <v>415</v>
      </c>
      <c r="EA467" s="242">
        <f t="shared" si="581"/>
        <v>0</v>
      </c>
      <c r="EB467" s="242">
        <f t="shared" si="582"/>
        <v>0</v>
      </c>
      <c r="EC467" s="242">
        <f t="shared" si="524"/>
        <v>0</v>
      </c>
      <c r="ED467" s="242">
        <f t="shared" si="534"/>
        <v>0</v>
      </c>
      <c r="EE467" s="243">
        <f t="shared" si="571"/>
        <v>0</v>
      </c>
      <c r="EF467" s="248"/>
      <c r="EG467" s="241">
        <f t="shared" si="494"/>
        <v>6.4599999999999991E-2</v>
      </c>
      <c r="EH467" s="241">
        <f t="shared" si="572"/>
        <v>5.3833333333333329E-3</v>
      </c>
      <c r="EI467" s="237">
        <v>415</v>
      </c>
      <c r="EJ467" s="242">
        <f t="shared" si="583"/>
        <v>0</v>
      </c>
      <c r="EK467" s="242">
        <f t="shared" si="584"/>
        <v>0</v>
      </c>
      <c r="EL467" s="242">
        <f t="shared" si="525"/>
        <v>0</v>
      </c>
      <c r="EM467" s="242">
        <f t="shared" si="535"/>
        <v>0</v>
      </c>
      <c r="EN467" s="243">
        <f t="shared" si="573"/>
        <v>0</v>
      </c>
      <c r="EO467" s="248"/>
      <c r="EP467" s="241">
        <f t="shared" si="495"/>
        <v>3.4599999999999999E-2</v>
      </c>
      <c r="EQ467" s="241">
        <f t="shared" si="574"/>
        <v>2.8833333333333332E-3</v>
      </c>
      <c r="ER467" s="237">
        <v>415</v>
      </c>
      <c r="ES467" s="242">
        <f t="shared" si="585"/>
        <v>0</v>
      </c>
      <c r="ET467" s="242">
        <f t="shared" si="586"/>
        <v>0</v>
      </c>
      <c r="EU467" s="242">
        <f t="shared" si="526"/>
        <v>0</v>
      </c>
      <c r="EV467" s="242">
        <f t="shared" si="536"/>
        <v>0</v>
      </c>
      <c r="EW467" s="243">
        <f t="shared" si="575"/>
        <v>0</v>
      </c>
    </row>
    <row r="468" spans="1:153" ht="14.25" customHeight="1" thickBot="1" x14ac:dyDescent="0.25">
      <c r="A468" s="3">
        <f t="shared" si="537"/>
        <v>12628</v>
      </c>
      <c r="B468" s="237">
        <v>416</v>
      </c>
      <c r="C468" s="238">
        <f t="shared" si="538"/>
        <v>-3.4426990210120022E-10</v>
      </c>
      <c r="D468" s="238">
        <f t="shared" si="499"/>
        <v>0</v>
      </c>
      <c r="E468" s="238">
        <f t="shared" si="500"/>
        <v>7.9373338539998747E-13</v>
      </c>
      <c r="F468" s="238">
        <f t="shared" si="501"/>
        <v>-7.9373338539998747E-13</v>
      </c>
      <c r="G468" s="239">
        <f t="shared" si="539"/>
        <v>603887.43406298594</v>
      </c>
      <c r="I468" s="240">
        <f>VLOOKUP(K468,[2]תחזיות!$B$4:$H$1000,5)</f>
        <v>1.3000666000000247E-2</v>
      </c>
      <c r="J468" s="134">
        <f t="shared" si="502"/>
        <v>1.0833888333333539E-3</v>
      </c>
      <c r="K468" s="237">
        <v>416</v>
      </c>
      <c r="L468" s="242">
        <f t="shared" si="540"/>
        <v>2.0822141729615946E-11</v>
      </c>
      <c r="M468" s="242">
        <f t="shared" si="527"/>
        <v>-7.3504662157133907E-14</v>
      </c>
      <c r="N468" s="242">
        <f t="shared" si="503"/>
        <v>-1.0579826159889935E-13</v>
      </c>
      <c r="O468" s="242">
        <f t="shared" si="504"/>
        <v>3.2293599441765454E-14</v>
      </c>
      <c r="P468" s="243">
        <f t="shared" si="541"/>
        <v>46694.445430845924</v>
      </c>
      <c r="Q468" s="244"/>
      <c r="R468" s="240">
        <f>VLOOKUP(T468,[2]תחזיות!$B$4:$H$1000,7)</f>
        <v>2.2101132200000422E-2</v>
      </c>
      <c r="S468" s="134">
        <f t="shared" si="505"/>
        <v>1.8417610166667018E-3</v>
      </c>
      <c r="T468" s="237">
        <v>416</v>
      </c>
      <c r="U468" s="242">
        <f t="shared" si="542"/>
        <v>0</v>
      </c>
      <c r="V468" s="242">
        <f t="shared" si="528"/>
        <v>0</v>
      </c>
      <c r="W468" s="242">
        <f t="shared" si="506"/>
        <v>0</v>
      </c>
      <c r="X468" s="242">
        <f t="shared" si="529"/>
        <v>0</v>
      </c>
      <c r="Y468" s="243">
        <f t="shared" si="543"/>
        <v>49536.076503111522</v>
      </c>
      <c r="Z468" s="245"/>
      <c r="AA468" s="240">
        <f>VLOOKUP(AC468,[2]תחזיות!$B$4:$H$1000,6)</f>
        <v>1.1818787272727496E-2</v>
      </c>
      <c r="AB468" s="134">
        <f t="shared" si="507"/>
        <v>9.8489893939395791E-4</v>
      </c>
      <c r="AC468" s="237">
        <v>416</v>
      </c>
      <c r="AD468" s="242">
        <f t="shared" si="544"/>
        <v>0</v>
      </c>
      <c r="AE468" s="242">
        <f t="shared" si="530"/>
        <v>0</v>
      </c>
      <c r="AF468" s="242">
        <f t="shared" si="508"/>
        <v>0</v>
      </c>
      <c r="AG468" s="242">
        <f t="shared" si="531"/>
        <v>0</v>
      </c>
      <c r="AH468" s="243">
        <f t="shared" si="545"/>
        <v>46342.141217469514</v>
      </c>
      <c r="AI468" s="245"/>
      <c r="AJ468" s="241">
        <f t="shared" si="491"/>
        <v>5.2720000000000003E-2</v>
      </c>
      <c r="AK468" s="241">
        <f t="shared" si="546"/>
        <v>4.3933333333333333E-3</v>
      </c>
      <c r="AL468" s="240">
        <f>VLOOKUP(AN468,[2]תחזיות!$B$4:$H$1000,5)</f>
        <v>1.3000666000000247E-2</v>
      </c>
      <c r="AM468" s="134">
        <f t="shared" si="532"/>
        <v>1.0833888333333539E-3</v>
      </c>
      <c r="AN468" s="237">
        <v>416</v>
      </c>
      <c r="AO468" s="242">
        <f t="shared" si="547"/>
        <v>0</v>
      </c>
      <c r="AP468" s="242">
        <f t="shared" si="576"/>
        <v>0</v>
      </c>
      <c r="AQ468" s="242">
        <f t="shared" si="509"/>
        <v>0</v>
      </c>
      <c r="AR468" s="242">
        <f t="shared" si="548"/>
        <v>0</v>
      </c>
      <c r="AS468" s="243">
        <f t="shared" si="549"/>
        <v>0</v>
      </c>
      <c r="AT468" s="244"/>
      <c r="AU468" s="241">
        <f t="shared" si="492"/>
        <v>5.7620000000000005E-2</v>
      </c>
      <c r="AV468" s="241">
        <f t="shared" si="550"/>
        <v>4.8016666666666668E-3</v>
      </c>
      <c r="AW468" s="240">
        <f>VLOOKUP(AY468,[2]תחזיות!$B$4:$H$1000,7)</f>
        <v>2.2101132200000422E-2</v>
      </c>
      <c r="AX468" s="134">
        <f t="shared" si="510"/>
        <v>1.8417610166667018E-3</v>
      </c>
      <c r="AY468" s="237">
        <v>416</v>
      </c>
      <c r="AZ468" s="242">
        <f t="shared" si="551"/>
        <v>0</v>
      </c>
      <c r="BA468" s="242">
        <f t="shared" si="577"/>
        <v>0</v>
      </c>
      <c r="BB468" s="242">
        <f t="shared" si="511"/>
        <v>0</v>
      </c>
      <c r="BC468" s="242">
        <f t="shared" si="552"/>
        <v>0</v>
      </c>
      <c r="BD468" s="243">
        <f t="shared" si="553"/>
        <v>0</v>
      </c>
      <c r="BE468" s="245"/>
      <c r="BF468" s="245"/>
      <c r="BG468" s="245"/>
      <c r="BH468" s="240">
        <f>VLOOKUP(BJ468,[2]תחזיות!$B$4:$H$1000,6)</f>
        <v>1.1818787272727496E-2</v>
      </c>
      <c r="BI468" s="134">
        <f t="shared" si="512"/>
        <v>9.8489893939395791E-4</v>
      </c>
      <c r="BJ468" s="237">
        <v>416</v>
      </c>
      <c r="BK468" s="242">
        <f t="shared" si="554"/>
        <v>0</v>
      </c>
      <c r="BL468" s="242">
        <f t="shared" si="578"/>
        <v>0</v>
      </c>
      <c r="BM468" s="242">
        <f t="shared" si="513"/>
        <v>0</v>
      </c>
      <c r="BN468" s="242">
        <f t="shared" si="533"/>
        <v>0</v>
      </c>
      <c r="BO468" s="243">
        <f t="shared" si="555"/>
        <v>0</v>
      </c>
      <c r="BP468" s="245"/>
      <c r="BQ468" s="246">
        <f>VLOOKUP(BT468,[2]תחזיות!$B$4:$E$1000,2)</f>
        <v>4.6726180000000221E-2</v>
      </c>
      <c r="BR468" s="134">
        <f t="shared" si="514"/>
        <v>3.4771816666666852E-3</v>
      </c>
      <c r="BS468" s="3">
        <f t="shared" si="556"/>
        <v>12628</v>
      </c>
      <c r="BT468" s="237">
        <v>416</v>
      </c>
      <c r="BU468" s="238">
        <f t="shared" si="557"/>
        <v>0</v>
      </c>
      <c r="BV468" s="238">
        <f t="shared" si="461"/>
        <v>0</v>
      </c>
      <c r="BW468" s="238">
        <f t="shared" si="515"/>
        <v>0</v>
      </c>
      <c r="BX468" s="238">
        <f t="shared" si="516"/>
        <v>0</v>
      </c>
      <c r="BY468" s="239">
        <f t="shared" si="558"/>
        <v>270766.58881793288</v>
      </c>
      <c r="CA468" s="246">
        <f>VLOOKUP(CD468,[2]תחזיות!$B$4:$E$1000,4)</f>
        <v>6.1678557600000294E-2</v>
      </c>
      <c r="CB468" s="134">
        <f t="shared" si="517"/>
        <v>4.7232131333333578E-3</v>
      </c>
      <c r="CC468" s="3">
        <f t="shared" si="559"/>
        <v>12628</v>
      </c>
      <c r="CD468" s="237">
        <v>416</v>
      </c>
      <c r="CE468" s="238">
        <f t="shared" si="560"/>
        <v>0</v>
      </c>
      <c r="CF468" s="238">
        <f t="shared" si="561"/>
        <v>0</v>
      </c>
      <c r="CG468" s="238">
        <f t="shared" si="518"/>
        <v>0</v>
      </c>
      <c r="CH468" s="238">
        <f t="shared" si="519"/>
        <v>0</v>
      </c>
      <c r="CI468" s="239">
        <f t="shared" si="562"/>
        <v>290809.78716721246</v>
      </c>
      <c r="CJ468" s="1"/>
      <c r="CK468" s="246">
        <f>VLOOKUP(CN468,[2]תחזיות!$B$4:$E$1000,3)</f>
        <v>4.0631460869565414E-2</v>
      </c>
      <c r="CL468" s="134">
        <f t="shared" si="520"/>
        <v>2.9692884057971182E-3</v>
      </c>
      <c r="CM468" s="3">
        <f t="shared" si="563"/>
        <v>12628</v>
      </c>
      <c r="CN468" s="237">
        <v>416</v>
      </c>
      <c r="CO468" s="238">
        <f t="shared" si="564"/>
        <v>0</v>
      </c>
      <c r="CP468" s="238">
        <f t="shared" si="579"/>
        <v>0</v>
      </c>
      <c r="CQ468" s="238">
        <f t="shared" si="521"/>
        <v>0</v>
      </c>
      <c r="CR468" s="238">
        <f t="shared" si="522"/>
        <v>0</v>
      </c>
      <c r="CS468" s="239">
        <f t="shared" si="565"/>
        <v>263979.45736549201</v>
      </c>
      <c r="CT468" s="1"/>
      <c r="CU468" s="237">
        <v>416</v>
      </c>
      <c r="CV468" s="238">
        <f t="shared" si="496"/>
        <v>-3.2344776037158427E-10</v>
      </c>
      <c r="CW468" s="238">
        <f t="shared" si="496"/>
        <v>-7.3504662157133907E-14</v>
      </c>
      <c r="CX468" s="238">
        <f t="shared" si="496"/>
        <v>6.8793512380108814E-13</v>
      </c>
      <c r="CY468" s="238">
        <f t="shared" si="496"/>
        <v>-7.6143978595822199E-13</v>
      </c>
      <c r="CZ468" s="238">
        <f t="shared" si="496"/>
        <v>921348.46831176477</v>
      </c>
      <c r="DB468" s="237">
        <v>416</v>
      </c>
      <c r="DC468" s="238">
        <f t="shared" si="497"/>
        <v>-3.4426990210120022E-10</v>
      </c>
      <c r="DD468" s="238">
        <f t="shared" si="497"/>
        <v>0</v>
      </c>
      <c r="DE468" s="238">
        <f t="shared" si="497"/>
        <v>7.9373338539998747E-13</v>
      </c>
      <c r="DF468" s="238">
        <f t="shared" si="497"/>
        <v>-7.9373338539998747E-13</v>
      </c>
      <c r="DG468" s="238">
        <f t="shared" si="497"/>
        <v>944233.29773330991</v>
      </c>
      <c r="DH468" s="247"/>
      <c r="DI468" s="237">
        <v>416</v>
      </c>
      <c r="DJ468" s="238">
        <f t="shared" si="498"/>
        <v>-3.4426990210120022E-10</v>
      </c>
      <c r="DK468" s="238">
        <f t="shared" si="498"/>
        <v>0</v>
      </c>
      <c r="DL468" s="238">
        <f t="shared" si="498"/>
        <v>7.9373338539998747E-13</v>
      </c>
      <c r="DM468" s="238">
        <f t="shared" si="498"/>
        <v>-7.9373338539998747E-13</v>
      </c>
      <c r="DN468" s="238">
        <f t="shared" si="498"/>
        <v>914209.03264594742</v>
      </c>
      <c r="DP468" s="3">
        <f t="shared" si="566"/>
        <v>12628</v>
      </c>
      <c r="DQ468" s="237">
        <v>416</v>
      </c>
      <c r="DR468" s="238">
        <f t="shared" si="567"/>
        <v>0</v>
      </c>
      <c r="DS468" s="238">
        <f t="shared" si="568"/>
        <v>0</v>
      </c>
      <c r="DT468" s="238">
        <f t="shared" si="523"/>
        <v>0</v>
      </c>
      <c r="DU468" s="238">
        <f t="shared" si="569"/>
        <v>0</v>
      </c>
      <c r="DV468" s="239">
        <f t="shared" si="580"/>
        <v>0</v>
      </c>
      <c r="DX468" s="241">
        <f t="shared" si="493"/>
        <v>6.0299999999999999E-2</v>
      </c>
      <c r="DY468" s="241">
        <f t="shared" si="570"/>
        <v>5.025E-3</v>
      </c>
      <c r="DZ468" s="237">
        <v>416</v>
      </c>
      <c r="EA468" s="242">
        <f t="shared" si="581"/>
        <v>0</v>
      </c>
      <c r="EB468" s="242">
        <f t="shared" si="582"/>
        <v>0</v>
      </c>
      <c r="EC468" s="242">
        <f t="shared" si="524"/>
        <v>0</v>
      </c>
      <c r="ED468" s="242">
        <f t="shared" si="534"/>
        <v>0</v>
      </c>
      <c r="EE468" s="243">
        <f t="shared" si="571"/>
        <v>0</v>
      </c>
      <c r="EF468" s="248"/>
      <c r="EG468" s="241">
        <f t="shared" si="494"/>
        <v>6.4599999999999991E-2</v>
      </c>
      <c r="EH468" s="241">
        <f t="shared" si="572"/>
        <v>5.3833333333333329E-3</v>
      </c>
      <c r="EI468" s="237">
        <v>416</v>
      </c>
      <c r="EJ468" s="242">
        <f t="shared" si="583"/>
        <v>0</v>
      </c>
      <c r="EK468" s="242">
        <f t="shared" si="584"/>
        <v>0</v>
      </c>
      <c r="EL468" s="242">
        <f t="shared" si="525"/>
        <v>0</v>
      </c>
      <c r="EM468" s="242">
        <f t="shared" si="535"/>
        <v>0</v>
      </c>
      <c r="EN468" s="243">
        <f t="shared" si="573"/>
        <v>0</v>
      </c>
      <c r="EO468" s="248"/>
      <c r="EP468" s="241">
        <f t="shared" si="495"/>
        <v>3.4599999999999999E-2</v>
      </c>
      <c r="EQ468" s="241">
        <f t="shared" si="574"/>
        <v>2.8833333333333332E-3</v>
      </c>
      <c r="ER468" s="237">
        <v>416</v>
      </c>
      <c r="ES468" s="242">
        <f t="shared" si="585"/>
        <v>0</v>
      </c>
      <c r="ET468" s="242">
        <f t="shared" si="586"/>
        <v>0</v>
      </c>
      <c r="EU468" s="242">
        <f t="shared" si="526"/>
        <v>0</v>
      </c>
      <c r="EV468" s="242">
        <f t="shared" si="536"/>
        <v>0</v>
      </c>
      <c r="EW468" s="243">
        <f t="shared" si="575"/>
        <v>0</v>
      </c>
    </row>
    <row r="469" spans="1:153" ht="14.25" customHeight="1" thickBot="1" x14ac:dyDescent="0.25">
      <c r="A469" s="3">
        <f t="shared" si="537"/>
        <v>12659</v>
      </c>
      <c r="B469" s="237">
        <v>417</v>
      </c>
      <c r="C469" s="238">
        <f t="shared" si="538"/>
        <v>-3.4506363548660022E-10</v>
      </c>
      <c r="D469" s="238">
        <f t="shared" si="499"/>
        <v>0</v>
      </c>
      <c r="E469" s="238">
        <f t="shared" si="500"/>
        <v>7.9556338181632633E-13</v>
      </c>
      <c r="F469" s="238">
        <f t="shared" si="501"/>
        <v>-7.9556338181632633E-13</v>
      </c>
      <c r="G469" s="239">
        <f t="shared" si="539"/>
        <v>603887.43406298594</v>
      </c>
      <c r="I469" s="240">
        <f>VLOOKUP(K469,[2]תחזיות!$B$4:$H$1000,5)</f>
        <v>1.3000684500000248E-2</v>
      </c>
      <c r="J469" s="134">
        <f t="shared" si="502"/>
        <v>1.0833903750000207E-3</v>
      </c>
      <c r="K469" s="237">
        <v>417</v>
      </c>
      <c r="L469" s="242">
        <f t="shared" si="540"/>
        <v>2.0950613119969909E-11</v>
      </c>
      <c r="M469" s="242">
        <f t="shared" si="527"/>
        <v>-7.3584296400632588E-14</v>
      </c>
      <c r="N469" s="242">
        <f t="shared" si="503"/>
        <v>-1.0607714545243775E-13</v>
      </c>
      <c r="O469" s="242">
        <f t="shared" si="504"/>
        <v>3.2492849051805165E-14</v>
      </c>
      <c r="P469" s="243">
        <f t="shared" si="541"/>
        <v>46694.445430845924</v>
      </c>
      <c r="Q469" s="244"/>
      <c r="R469" s="240">
        <f>VLOOKUP(T469,[2]תחזיות!$B$4:$H$1000,7)</f>
        <v>2.2101163650000422E-2</v>
      </c>
      <c r="S469" s="134">
        <f t="shared" si="505"/>
        <v>1.8417636375000351E-3</v>
      </c>
      <c r="T469" s="237">
        <v>417</v>
      </c>
      <c r="U469" s="242">
        <f t="shared" si="542"/>
        <v>0</v>
      </c>
      <c r="V469" s="242">
        <f t="shared" si="528"/>
        <v>0</v>
      </c>
      <c r="W469" s="242">
        <f t="shared" si="506"/>
        <v>0</v>
      </c>
      <c r="X469" s="242">
        <f t="shared" si="529"/>
        <v>0</v>
      </c>
      <c r="Y469" s="243">
        <f t="shared" si="543"/>
        <v>49536.076503111522</v>
      </c>
      <c r="Z469" s="245"/>
      <c r="AA469" s="240">
        <f>VLOOKUP(AC469,[2]תחזיות!$B$4:$H$1000,6)</f>
        <v>1.1818804090909315E-2</v>
      </c>
      <c r="AB469" s="134">
        <f t="shared" si="507"/>
        <v>9.8490034090910968E-4</v>
      </c>
      <c r="AC469" s="237">
        <v>417</v>
      </c>
      <c r="AD469" s="242">
        <f t="shared" si="544"/>
        <v>0</v>
      </c>
      <c r="AE469" s="242">
        <f t="shared" si="530"/>
        <v>0</v>
      </c>
      <c r="AF469" s="242">
        <f t="shared" si="508"/>
        <v>0</v>
      </c>
      <c r="AG469" s="242">
        <f t="shared" si="531"/>
        <v>0</v>
      </c>
      <c r="AH469" s="243">
        <f t="shared" si="545"/>
        <v>46342.141217469514</v>
      </c>
      <c r="AI469" s="245"/>
      <c r="AJ469" s="241">
        <f t="shared" si="491"/>
        <v>5.2720000000000003E-2</v>
      </c>
      <c r="AK469" s="241">
        <f t="shared" si="546"/>
        <v>4.3933333333333333E-3</v>
      </c>
      <c r="AL469" s="240">
        <f>VLOOKUP(AN469,[2]תחזיות!$B$4:$H$1000,5)</f>
        <v>1.3000684500000248E-2</v>
      </c>
      <c r="AM469" s="134">
        <f t="shared" si="532"/>
        <v>1.0833903750000207E-3</v>
      </c>
      <c r="AN469" s="237">
        <v>417</v>
      </c>
      <c r="AO469" s="242">
        <f t="shared" si="547"/>
        <v>0</v>
      </c>
      <c r="AP469" s="242">
        <f t="shared" si="576"/>
        <v>0</v>
      </c>
      <c r="AQ469" s="242">
        <f t="shared" si="509"/>
        <v>0</v>
      </c>
      <c r="AR469" s="242">
        <f t="shared" si="548"/>
        <v>0</v>
      </c>
      <c r="AS469" s="243">
        <f t="shared" si="549"/>
        <v>0</v>
      </c>
      <c r="AT469" s="244"/>
      <c r="AU469" s="241">
        <f t="shared" si="492"/>
        <v>5.7620000000000005E-2</v>
      </c>
      <c r="AV469" s="241">
        <f t="shared" si="550"/>
        <v>4.8016666666666668E-3</v>
      </c>
      <c r="AW469" s="240">
        <f>VLOOKUP(AY469,[2]תחזיות!$B$4:$H$1000,7)</f>
        <v>2.2101163650000422E-2</v>
      </c>
      <c r="AX469" s="134">
        <f t="shared" si="510"/>
        <v>1.8417636375000351E-3</v>
      </c>
      <c r="AY469" s="237">
        <v>417</v>
      </c>
      <c r="AZ469" s="242">
        <f t="shared" si="551"/>
        <v>0</v>
      </c>
      <c r="BA469" s="242">
        <f t="shared" si="577"/>
        <v>0</v>
      </c>
      <c r="BB469" s="242">
        <f t="shared" si="511"/>
        <v>0</v>
      </c>
      <c r="BC469" s="242">
        <f t="shared" si="552"/>
        <v>0</v>
      </c>
      <c r="BD469" s="243">
        <f t="shared" si="553"/>
        <v>0</v>
      </c>
      <c r="BE469" s="245"/>
      <c r="BF469" s="245"/>
      <c r="BG469" s="245"/>
      <c r="BH469" s="240">
        <f>VLOOKUP(BJ469,[2]תחזיות!$B$4:$H$1000,6)</f>
        <v>1.1818804090909315E-2</v>
      </c>
      <c r="BI469" s="134">
        <f t="shared" si="512"/>
        <v>9.8490034090910968E-4</v>
      </c>
      <c r="BJ469" s="237">
        <v>417</v>
      </c>
      <c r="BK469" s="242">
        <f t="shared" si="554"/>
        <v>0</v>
      </c>
      <c r="BL469" s="242">
        <f t="shared" si="578"/>
        <v>0</v>
      </c>
      <c r="BM469" s="242">
        <f t="shared" si="513"/>
        <v>0</v>
      </c>
      <c r="BN469" s="242">
        <f t="shared" si="533"/>
        <v>0</v>
      </c>
      <c r="BO469" s="243">
        <f t="shared" si="555"/>
        <v>0</v>
      </c>
      <c r="BP469" s="245"/>
      <c r="BQ469" s="246">
        <f>VLOOKUP(BT469,[2]תחזיות!$B$4:$E$1000,2)</f>
        <v>4.6754480000000223E-2</v>
      </c>
      <c r="BR469" s="134">
        <f t="shared" si="514"/>
        <v>3.4795400000000188E-3</v>
      </c>
      <c r="BS469" s="3">
        <f t="shared" si="556"/>
        <v>12659</v>
      </c>
      <c r="BT469" s="237">
        <v>417</v>
      </c>
      <c r="BU469" s="238">
        <f t="shared" si="557"/>
        <v>0</v>
      </c>
      <c r="BV469" s="238">
        <f t="shared" si="461"/>
        <v>0</v>
      </c>
      <c r="BW469" s="238">
        <f t="shared" si="515"/>
        <v>0</v>
      </c>
      <c r="BX469" s="238">
        <f t="shared" si="516"/>
        <v>0</v>
      </c>
      <c r="BY469" s="239">
        <f t="shared" si="558"/>
        <v>270766.58881793288</v>
      </c>
      <c r="CA469" s="246">
        <f>VLOOKUP(CD469,[2]תחזיות!$B$4:$E$1000,4)</f>
        <v>6.1715913600000297E-2</v>
      </c>
      <c r="CB469" s="134">
        <f t="shared" si="517"/>
        <v>4.7263261333333586E-3</v>
      </c>
      <c r="CC469" s="3">
        <f t="shared" si="559"/>
        <v>12659</v>
      </c>
      <c r="CD469" s="237">
        <v>417</v>
      </c>
      <c r="CE469" s="238">
        <f t="shared" si="560"/>
        <v>0</v>
      </c>
      <c r="CF469" s="238">
        <f t="shared" si="561"/>
        <v>0</v>
      </c>
      <c r="CG469" s="238">
        <f t="shared" si="518"/>
        <v>0</v>
      </c>
      <c r="CH469" s="238">
        <f t="shared" si="519"/>
        <v>0</v>
      </c>
      <c r="CI469" s="239">
        <f t="shared" si="562"/>
        <v>290809.78716721246</v>
      </c>
      <c r="CJ469" s="1"/>
      <c r="CK469" s="246">
        <f>VLOOKUP(CN469,[2]תחזיות!$B$4:$E$1000,3)</f>
        <v>4.0656069565217591E-2</v>
      </c>
      <c r="CL469" s="134">
        <f t="shared" si="520"/>
        <v>2.9713391304347996E-3</v>
      </c>
      <c r="CM469" s="3">
        <f t="shared" si="563"/>
        <v>12659</v>
      </c>
      <c r="CN469" s="237">
        <v>417</v>
      </c>
      <c r="CO469" s="238">
        <f t="shared" si="564"/>
        <v>0</v>
      </c>
      <c r="CP469" s="238">
        <f t="shared" si="579"/>
        <v>0</v>
      </c>
      <c r="CQ469" s="238">
        <f t="shared" si="521"/>
        <v>0</v>
      </c>
      <c r="CR469" s="238">
        <f t="shared" si="522"/>
        <v>0</v>
      </c>
      <c r="CS469" s="239">
        <f t="shared" si="565"/>
        <v>263979.45736549201</v>
      </c>
      <c r="CT469" s="1"/>
      <c r="CU469" s="237">
        <v>417</v>
      </c>
      <c r="CV469" s="238">
        <f t="shared" si="496"/>
        <v>-3.2411302236663031E-10</v>
      </c>
      <c r="CW469" s="238">
        <f t="shared" si="496"/>
        <v>-7.3584296400632588E-14</v>
      </c>
      <c r="CX469" s="238">
        <f t="shared" si="496"/>
        <v>6.8948623636388861E-13</v>
      </c>
      <c r="CY469" s="238">
        <f t="shared" si="496"/>
        <v>-7.6307053276452116E-13</v>
      </c>
      <c r="CZ469" s="238">
        <f t="shared" si="496"/>
        <v>921348.46831176477</v>
      </c>
      <c r="DB469" s="237">
        <v>417</v>
      </c>
      <c r="DC469" s="238">
        <f t="shared" si="497"/>
        <v>-3.4506363548660022E-10</v>
      </c>
      <c r="DD469" s="238">
        <f t="shared" si="497"/>
        <v>0</v>
      </c>
      <c r="DE469" s="238">
        <f t="shared" si="497"/>
        <v>7.9556338181632633E-13</v>
      </c>
      <c r="DF469" s="238">
        <f t="shared" si="497"/>
        <v>-7.9556338181632633E-13</v>
      </c>
      <c r="DG469" s="238">
        <f t="shared" si="497"/>
        <v>944233.29773330991</v>
      </c>
      <c r="DH469" s="247"/>
      <c r="DI469" s="237">
        <v>417</v>
      </c>
      <c r="DJ469" s="238">
        <f t="shared" si="498"/>
        <v>-3.4506363548660022E-10</v>
      </c>
      <c r="DK469" s="238">
        <f t="shared" si="498"/>
        <v>0</v>
      </c>
      <c r="DL469" s="238">
        <f t="shared" si="498"/>
        <v>7.9556338181632633E-13</v>
      </c>
      <c r="DM469" s="238">
        <f t="shared" si="498"/>
        <v>-7.9556338181632633E-13</v>
      </c>
      <c r="DN469" s="238">
        <f t="shared" si="498"/>
        <v>914209.03264594742</v>
      </c>
      <c r="DP469" s="3">
        <f t="shared" si="566"/>
        <v>12659</v>
      </c>
      <c r="DQ469" s="237">
        <v>417</v>
      </c>
      <c r="DR469" s="238">
        <f t="shared" si="567"/>
        <v>0</v>
      </c>
      <c r="DS469" s="238">
        <f t="shared" si="568"/>
        <v>0</v>
      </c>
      <c r="DT469" s="238">
        <f t="shared" si="523"/>
        <v>0</v>
      </c>
      <c r="DU469" s="238">
        <f t="shared" si="569"/>
        <v>0</v>
      </c>
      <c r="DV469" s="239">
        <f t="shared" si="580"/>
        <v>0</v>
      </c>
      <c r="DX469" s="241">
        <f t="shared" si="493"/>
        <v>6.0299999999999999E-2</v>
      </c>
      <c r="DY469" s="241">
        <f t="shared" si="570"/>
        <v>5.025E-3</v>
      </c>
      <c r="DZ469" s="237">
        <v>417</v>
      </c>
      <c r="EA469" s="242">
        <f t="shared" si="581"/>
        <v>0</v>
      </c>
      <c r="EB469" s="242">
        <f t="shared" si="582"/>
        <v>0</v>
      </c>
      <c r="EC469" s="242">
        <f t="shared" si="524"/>
        <v>0</v>
      </c>
      <c r="ED469" s="242">
        <f t="shared" si="534"/>
        <v>0</v>
      </c>
      <c r="EE469" s="243">
        <f t="shared" si="571"/>
        <v>0</v>
      </c>
      <c r="EF469" s="248"/>
      <c r="EG469" s="241">
        <f t="shared" si="494"/>
        <v>6.4599999999999991E-2</v>
      </c>
      <c r="EH469" s="241">
        <f t="shared" si="572"/>
        <v>5.3833333333333329E-3</v>
      </c>
      <c r="EI469" s="237">
        <v>417</v>
      </c>
      <c r="EJ469" s="242">
        <f t="shared" si="583"/>
        <v>0</v>
      </c>
      <c r="EK469" s="242">
        <f t="shared" si="584"/>
        <v>0</v>
      </c>
      <c r="EL469" s="242">
        <f t="shared" si="525"/>
        <v>0</v>
      </c>
      <c r="EM469" s="242">
        <f t="shared" si="535"/>
        <v>0</v>
      </c>
      <c r="EN469" s="243">
        <f t="shared" si="573"/>
        <v>0</v>
      </c>
      <c r="EO469" s="248"/>
      <c r="EP469" s="241">
        <f t="shared" si="495"/>
        <v>3.4599999999999999E-2</v>
      </c>
      <c r="EQ469" s="241">
        <f t="shared" si="574"/>
        <v>2.8833333333333332E-3</v>
      </c>
      <c r="ER469" s="237">
        <v>417</v>
      </c>
      <c r="ES469" s="242">
        <f t="shared" si="585"/>
        <v>0</v>
      </c>
      <c r="ET469" s="242">
        <f t="shared" si="586"/>
        <v>0</v>
      </c>
      <c r="EU469" s="242">
        <f t="shared" si="526"/>
        <v>0</v>
      </c>
      <c r="EV469" s="242">
        <f t="shared" si="536"/>
        <v>0</v>
      </c>
      <c r="EW469" s="243">
        <f t="shared" si="575"/>
        <v>0</v>
      </c>
    </row>
    <row r="470" spans="1:153" ht="14.25" customHeight="1" thickBot="1" x14ac:dyDescent="0.25">
      <c r="A470" s="3">
        <f t="shared" si="537"/>
        <v>12690</v>
      </c>
      <c r="B470" s="237">
        <v>418</v>
      </c>
      <c r="C470" s="238">
        <f t="shared" si="538"/>
        <v>-3.4585919886841655E-10</v>
      </c>
      <c r="D470" s="238">
        <f t="shared" si="499"/>
        <v>0</v>
      </c>
      <c r="E470" s="238">
        <f t="shared" si="500"/>
        <v>7.9739759739106946E-13</v>
      </c>
      <c r="F470" s="238">
        <f t="shared" si="501"/>
        <v>-7.9739759739106946E-13</v>
      </c>
      <c r="G470" s="239">
        <f t="shared" si="539"/>
        <v>603887.43406298594</v>
      </c>
      <c r="I470" s="240">
        <f>VLOOKUP(K470,[2]תחזיות!$B$4:$H$1000,5)</f>
        <v>1.3000703000000249E-2</v>
      </c>
      <c r="J470" s="134">
        <f t="shared" si="502"/>
        <v>1.0833919166666874E-3</v>
      </c>
      <c r="K470" s="237">
        <v>418</v>
      </c>
      <c r="L470" s="242">
        <f t="shared" si="540"/>
        <v>2.1079502913447657E-11</v>
      </c>
      <c r="M470" s="242">
        <f t="shared" si="527"/>
        <v>-7.366401703254661E-14</v>
      </c>
      <c r="N470" s="242">
        <f t="shared" si="503"/>
        <v>-1.0635676460664364E-13</v>
      </c>
      <c r="O470" s="242">
        <f t="shared" si="504"/>
        <v>3.269274757409704E-14</v>
      </c>
      <c r="P470" s="243">
        <f t="shared" si="541"/>
        <v>46694.445430845924</v>
      </c>
      <c r="Q470" s="244"/>
      <c r="R470" s="240">
        <f>VLOOKUP(T470,[2]תחזיות!$B$4:$H$1000,7)</f>
        <v>2.2101195100000422E-2</v>
      </c>
      <c r="S470" s="134">
        <f t="shared" si="505"/>
        <v>1.8417662583333685E-3</v>
      </c>
      <c r="T470" s="237">
        <v>418</v>
      </c>
      <c r="U470" s="242">
        <f t="shared" si="542"/>
        <v>0</v>
      </c>
      <c r="V470" s="242">
        <f t="shared" si="528"/>
        <v>0</v>
      </c>
      <c r="W470" s="242">
        <f t="shared" si="506"/>
        <v>0</v>
      </c>
      <c r="X470" s="242">
        <f t="shared" si="529"/>
        <v>0</v>
      </c>
      <c r="Y470" s="243">
        <f t="shared" si="543"/>
        <v>49536.076503111522</v>
      </c>
      <c r="Z470" s="245"/>
      <c r="AA470" s="240">
        <f>VLOOKUP(AC470,[2]תחזיות!$B$4:$H$1000,6)</f>
        <v>1.1818820909091135E-2</v>
      </c>
      <c r="AB470" s="134">
        <f t="shared" si="507"/>
        <v>9.8490174242426122E-4</v>
      </c>
      <c r="AC470" s="237">
        <v>418</v>
      </c>
      <c r="AD470" s="242">
        <f t="shared" si="544"/>
        <v>0</v>
      </c>
      <c r="AE470" s="242">
        <f t="shared" si="530"/>
        <v>0</v>
      </c>
      <c r="AF470" s="242">
        <f t="shared" si="508"/>
        <v>0</v>
      </c>
      <c r="AG470" s="242">
        <f t="shared" si="531"/>
        <v>0</v>
      </c>
      <c r="AH470" s="243">
        <f t="shared" si="545"/>
        <v>46342.141217469514</v>
      </c>
      <c r="AI470" s="245"/>
      <c r="AJ470" s="241">
        <f t="shared" si="491"/>
        <v>5.2720000000000003E-2</v>
      </c>
      <c r="AK470" s="241">
        <f t="shared" si="546"/>
        <v>4.3933333333333333E-3</v>
      </c>
      <c r="AL470" s="240">
        <f>VLOOKUP(AN470,[2]תחזיות!$B$4:$H$1000,5)</f>
        <v>1.3000703000000249E-2</v>
      </c>
      <c r="AM470" s="134">
        <f t="shared" si="532"/>
        <v>1.0833919166666874E-3</v>
      </c>
      <c r="AN470" s="237">
        <v>418</v>
      </c>
      <c r="AO470" s="242">
        <f t="shared" si="547"/>
        <v>0</v>
      </c>
      <c r="AP470" s="242">
        <f t="shared" si="576"/>
        <v>0</v>
      </c>
      <c r="AQ470" s="242">
        <f t="shared" si="509"/>
        <v>0</v>
      </c>
      <c r="AR470" s="242">
        <f t="shared" si="548"/>
        <v>0</v>
      </c>
      <c r="AS470" s="243">
        <f t="shared" si="549"/>
        <v>0</v>
      </c>
      <c r="AT470" s="244"/>
      <c r="AU470" s="241">
        <f t="shared" si="492"/>
        <v>5.7620000000000005E-2</v>
      </c>
      <c r="AV470" s="241">
        <f t="shared" si="550"/>
        <v>4.8016666666666668E-3</v>
      </c>
      <c r="AW470" s="240">
        <f>VLOOKUP(AY470,[2]תחזיות!$B$4:$H$1000,7)</f>
        <v>2.2101195100000422E-2</v>
      </c>
      <c r="AX470" s="134">
        <f t="shared" si="510"/>
        <v>1.8417662583333685E-3</v>
      </c>
      <c r="AY470" s="237">
        <v>418</v>
      </c>
      <c r="AZ470" s="242">
        <f t="shared" si="551"/>
        <v>0</v>
      </c>
      <c r="BA470" s="242">
        <f t="shared" si="577"/>
        <v>0</v>
      </c>
      <c r="BB470" s="242">
        <f t="shared" si="511"/>
        <v>0</v>
      </c>
      <c r="BC470" s="242">
        <f t="shared" si="552"/>
        <v>0</v>
      </c>
      <c r="BD470" s="243">
        <f t="shared" si="553"/>
        <v>0</v>
      </c>
      <c r="BE470" s="245"/>
      <c r="BF470" s="245"/>
      <c r="BG470" s="245"/>
      <c r="BH470" s="240">
        <f>VLOOKUP(BJ470,[2]תחזיות!$B$4:$H$1000,6)</f>
        <v>1.1818820909091135E-2</v>
      </c>
      <c r="BI470" s="134">
        <f t="shared" si="512"/>
        <v>9.8490174242426122E-4</v>
      </c>
      <c r="BJ470" s="237">
        <v>418</v>
      </c>
      <c r="BK470" s="242">
        <f t="shared" si="554"/>
        <v>0</v>
      </c>
      <c r="BL470" s="242">
        <f t="shared" si="578"/>
        <v>0</v>
      </c>
      <c r="BM470" s="242">
        <f t="shared" si="513"/>
        <v>0</v>
      </c>
      <c r="BN470" s="242">
        <f t="shared" si="533"/>
        <v>0</v>
      </c>
      <c r="BO470" s="243">
        <f t="shared" si="555"/>
        <v>0</v>
      </c>
      <c r="BP470" s="245"/>
      <c r="BQ470" s="246">
        <f>VLOOKUP(BT470,[2]תחזיות!$B$4:$E$1000,2)</f>
        <v>4.6782780000000225E-2</v>
      </c>
      <c r="BR470" s="134">
        <f t="shared" si="514"/>
        <v>3.4818983333333524E-3</v>
      </c>
      <c r="BS470" s="3">
        <f t="shared" si="556"/>
        <v>12690</v>
      </c>
      <c r="BT470" s="237">
        <v>418</v>
      </c>
      <c r="BU470" s="238">
        <f t="shared" si="557"/>
        <v>0</v>
      </c>
      <c r="BV470" s="238">
        <f t="shared" si="461"/>
        <v>0</v>
      </c>
      <c r="BW470" s="238">
        <f t="shared" si="515"/>
        <v>0</v>
      </c>
      <c r="BX470" s="238">
        <f t="shared" si="516"/>
        <v>0</v>
      </c>
      <c r="BY470" s="239">
        <f t="shared" si="558"/>
        <v>270766.58881793288</v>
      </c>
      <c r="CA470" s="246">
        <f>VLOOKUP(CD470,[2]תחזיות!$B$4:$E$1000,4)</f>
        <v>6.1753269600000299E-2</v>
      </c>
      <c r="CB470" s="134">
        <f t="shared" si="517"/>
        <v>4.7294391333333585E-3</v>
      </c>
      <c r="CC470" s="3">
        <f t="shared" si="559"/>
        <v>12690</v>
      </c>
      <c r="CD470" s="237">
        <v>418</v>
      </c>
      <c r="CE470" s="238">
        <f t="shared" si="560"/>
        <v>0</v>
      </c>
      <c r="CF470" s="238">
        <f t="shared" si="561"/>
        <v>0</v>
      </c>
      <c r="CG470" s="238">
        <f t="shared" si="518"/>
        <v>0</v>
      </c>
      <c r="CH470" s="238">
        <f t="shared" si="519"/>
        <v>0</v>
      </c>
      <c r="CI470" s="239">
        <f t="shared" si="562"/>
        <v>290809.78716721246</v>
      </c>
      <c r="CJ470" s="1"/>
      <c r="CK470" s="246">
        <f>VLOOKUP(CN470,[2]תחזיות!$B$4:$E$1000,3)</f>
        <v>4.0680678260869761E-2</v>
      </c>
      <c r="CL470" s="134">
        <f t="shared" si="520"/>
        <v>2.9733898550724802E-3</v>
      </c>
      <c r="CM470" s="3">
        <f t="shared" si="563"/>
        <v>12690</v>
      </c>
      <c r="CN470" s="237">
        <v>418</v>
      </c>
      <c r="CO470" s="238">
        <f t="shared" si="564"/>
        <v>0</v>
      </c>
      <c r="CP470" s="238">
        <f t="shared" si="579"/>
        <v>0</v>
      </c>
      <c r="CQ470" s="238">
        <f t="shared" si="521"/>
        <v>0</v>
      </c>
      <c r="CR470" s="238">
        <f t="shared" si="522"/>
        <v>0</v>
      </c>
      <c r="CS470" s="239">
        <f t="shared" si="565"/>
        <v>263979.45736549201</v>
      </c>
      <c r="CT470" s="1"/>
      <c r="CU470" s="237">
        <v>418</v>
      </c>
      <c r="CV470" s="238">
        <f t="shared" si="496"/>
        <v>-3.2477969595496888E-10</v>
      </c>
      <c r="CW470" s="238">
        <f t="shared" si="496"/>
        <v>-7.366401703254661E-14</v>
      </c>
      <c r="CX470" s="238">
        <f t="shared" si="496"/>
        <v>6.9104083278442582E-13</v>
      </c>
      <c r="CY470" s="238">
        <f t="shared" si="496"/>
        <v>-7.6470484981697239E-13</v>
      </c>
      <c r="CZ470" s="238">
        <f t="shared" si="496"/>
        <v>921348.46831176477</v>
      </c>
      <c r="DB470" s="237">
        <v>418</v>
      </c>
      <c r="DC470" s="238">
        <f t="shared" si="497"/>
        <v>-3.4585919886841655E-10</v>
      </c>
      <c r="DD470" s="238">
        <f t="shared" si="497"/>
        <v>0</v>
      </c>
      <c r="DE470" s="238">
        <f t="shared" si="497"/>
        <v>7.9739759739106946E-13</v>
      </c>
      <c r="DF470" s="238">
        <f t="shared" si="497"/>
        <v>-7.9739759739106946E-13</v>
      </c>
      <c r="DG470" s="238">
        <f t="shared" si="497"/>
        <v>944233.29773330991</v>
      </c>
      <c r="DH470" s="247"/>
      <c r="DI470" s="237">
        <v>418</v>
      </c>
      <c r="DJ470" s="238">
        <f t="shared" si="498"/>
        <v>-3.4585919886841655E-10</v>
      </c>
      <c r="DK470" s="238">
        <f t="shared" si="498"/>
        <v>0</v>
      </c>
      <c r="DL470" s="238">
        <f t="shared" si="498"/>
        <v>7.9739759739106946E-13</v>
      </c>
      <c r="DM470" s="238">
        <f t="shared" si="498"/>
        <v>-7.9739759739106946E-13</v>
      </c>
      <c r="DN470" s="238">
        <f t="shared" si="498"/>
        <v>914209.03264594742</v>
      </c>
      <c r="DP470" s="3">
        <f t="shared" si="566"/>
        <v>12690</v>
      </c>
      <c r="DQ470" s="237">
        <v>418</v>
      </c>
      <c r="DR470" s="238">
        <f t="shared" si="567"/>
        <v>0</v>
      </c>
      <c r="DS470" s="238">
        <f t="shared" si="568"/>
        <v>0</v>
      </c>
      <c r="DT470" s="238">
        <f t="shared" si="523"/>
        <v>0</v>
      </c>
      <c r="DU470" s="238">
        <f t="shared" si="569"/>
        <v>0</v>
      </c>
      <c r="DV470" s="239">
        <f t="shared" si="580"/>
        <v>0</v>
      </c>
      <c r="DX470" s="241">
        <f t="shared" si="493"/>
        <v>6.0299999999999999E-2</v>
      </c>
      <c r="DY470" s="241">
        <f t="shared" si="570"/>
        <v>5.025E-3</v>
      </c>
      <c r="DZ470" s="237">
        <v>418</v>
      </c>
      <c r="EA470" s="242">
        <f t="shared" si="581"/>
        <v>0</v>
      </c>
      <c r="EB470" s="242">
        <f t="shared" si="582"/>
        <v>0</v>
      </c>
      <c r="EC470" s="242">
        <f t="shared" si="524"/>
        <v>0</v>
      </c>
      <c r="ED470" s="242">
        <f t="shared" si="534"/>
        <v>0</v>
      </c>
      <c r="EE470" s="243">
        <f t="shared" si="571"/>
        <v>0</v>
      </c>
      <c r="EF470" s="248"/>
      <c r="EG470" s="241">
        <f t="shared" si="494"/>
        <v>6.4599999999999991E-2</v>
      </c>
      <c r="EH470" s="241">
        <f t="shared" si="572"/>
        <v>5.3833333333333329E-3</v>
      </c>
      <c r="EI470" s="237">
        <v>418</v>
      </c>
      <c r="EJ470" s="242">
        <f t="shared" si="583"/>
        <v>0</v>
      </c>
      <c r="EK470" s="242">
        <f t="shared" si="584"/>
        <v>0</v>
      </c>
      <c r="EL470" s="242">
        <f t="shared" si="525"/>
        <v>0</v>
      </c>
      <c r="EM470" s="242">
        <f t="shared" si="535"/>
        <v>0</v>
      </c>
      <c r="EN470" s="243">
        <f t="shared" si="573"/>
        <v>0</v>
      </c>
      <c r="EO470" s="248"/>
      <c r="EP470" s="241">
        <f t="shared" si="495"/>
        <v>3.4599999999999999E-2</v>
      </c>
      <c r="EQ470" s="241">
        <f t="shared" si="574"/>
        <v>2.8833333333333332E-3</v>
      </c>
      <c r="ER470" s="237">
        <v>418</v>
      </c>
      <c r="ES470" s="242">
        <f t="shared" si="585"/>
        <v>0</v>
      </c>
      <c r="ET470" s="242">
        <f t="shared" si="586"/>
        <v>0</v>
      </c>
      <c r="EU470" s="242">
        <f t="shared" si="526"/>
        <v>0</v>
      </c>
      <c r="EV470" s="242">
        <f t="shared" si="536"/>
        <v>0</v>
      </c>
      <c r="EW470" s="243">
        <f t="shared" si="575"/>
        <v>0</v>
      </c>
    </row>
    <row r="471" spans="1:153" ht="14.25" customHeight="1" thickBot="1" x14ac:dyDescent="0.25">
      <c r="A471" s="3">
        <f t="shared" si="537"/>
        <v>12720</v>
      </c>
      <c r="B471" s="237">
        <v>419</v>
      </c>
      <c r="C471" s="238">
        <f t="shared" si="538"/>
        <v>-3.4665659646580763E-10</v>
      </c>
      <c r="D471" s="238">
        <f t="shared" si="499"/>
        <v>0</v>
      </c>
      <c r="E471" s="238">
        <f t="shared" si="500"/>
        <v>7.9923604185172114E-13</v>
      </c>
      <c r="F471" s="238">
        <f t="shared" si="501"/>
        <v>-7.9923604185172114E-13</v>
      </c>
      <c r="G471" s="239">
        <f t="shared" si="539"/>
        <v>603887.43406298594</v>
      </c>
      <c r="I471" s="240">
        <f>VLOOKUP(K471,[2]תחזיות!$B$4:$H$1000,5)</f>
        <v>1.3000721500000249E-2</v>
      </c>
      <c r="J471" s="134">
        <f t="shared" si="502"/>
        <v>1.0833934583333541E-3</v>
      </c>
      <c r="K471" s="237">
        <v>419</v>
      </c>
      <c r="L471" s="242">
        <f t="shared" si="540"/>
        <v>2.1208812299838677E-11</v>
      </c>
      <c r="M471" s="242">
        <f t="shared" si="527"/>
        <v>-7.3743824146714247E-14</v>
      </c>
      <c r="N471" s="242">
        <f t="shared" si="503"/>
        <v>-1.0663712100063069E-13</v>
      </c>
      <c r="O471" s="242">
        <f t="shared" si="504"/>
        <v>3.2893296853916446E-14</v>
      </c>
      <c r="P471" s="243">
        <f t="shared" si="541"/>
        <v>46694.445430845924</v>
      </c>
      <c r="Q471" s="244"/>
      <c r="R471" s="240">
        <f>VLOOKUP(T471,[2]תחזיות!$B$4:$H$1000,7)</f>
        <v>2.2101226550000422E-2</v>
      </c>
      <c r="S471" s="134">
        <f t="shared" si="505"/>
        <v>1.8417688791667018E-3</v>
      </c>
      <c r="T471" s="237">
        <v>419</v>
      </c>
      <c r="U471" s="242">
        <f t="shared" si="542"/>
        <v>0</v>
      </c>
      <c r="V471" s="242">
        <f t="shared" si="528"/>
        <v>0</v>
      </c>
      <c r="W471" s="242">
        <f t="shared" si="506"/>
        <v>0</v>
      </c>
      <c r="X471" s="242">
        <f t="shared" si="529"/>
        <v>0</v>
      </c>
      <c r="Y471" s="243">
        <f t="shared" si="543"/>
        <v>49536.076503111522</v>
      </c>
      <c r="Z471" s="245"/>
      <c r="AA471" s="240">
        <f>VLOOKUP(AC471,[2]תחזיות!$B$4:$H$1000,6)</f>
        <v>1.1818837727272952E-2</v>
      </c>
      <c r="AB471" s="134">
        <f t="shared" si="507"/>
        <v>9.8490314393941277E-4</v>
      </c>
      <c r="AC471" s="237">
        <v>419</v>
      </c>
      <c r="AD471" s="242">
        <f t="shared" si="544"/>
        <v>0</v>
      </c>
      <c r="AE471" s="242">
        <f t="shared" si="530"/>
        <v>0</v>
      </c>
      <c r="AF471" s="242">
        <f t="shared" si="508"/>
        <v>0</v>
      </c>
      <c r="AG471" s="242">
        <f t="shared" si="531"/>
        <v>0</v>
      </c>
      <c r="AH471" s="243">
        <f t="shared" si="545"/>
        <v>46342.141217469514</v>
      </c>
      <c r="AI471" s="245"/>
      <c r="AJ471" s="241">
        <f t="shared" si="491"/>
        <v>5.2720000000000003E-2</v>
      </c>
      <c r="AK471" s="241">
        <f t="shared" si="546"/>
        <v>4.3933333333333333E-3</v>
      </c>
      <c r="AL471" s="240">
        <f>VLOOKUP(AN471,[2]תחזיות!$B$4:$H$1000,5)</f>
        <v>1.3000721500000249E-2</v>
      </c>
      <c r="AM471" s="134">
        <f t="shared" si="532"/>
        <v>1.0833934583333541E-3</v>
      </c>
      <c r="AN471" s="237">
        <v>419</v>
      </c>
      <c r="AO471" s="242">
        <f t="shared" si="547"/>
        <v>0</v>
      </c>
      <c r="AP471" s="242">
        <f t="shared" si="576"/>
        <v>0</v>
      </c>
      <c r="AQ471" s="242">
        <f t="shared" si="509"/>
        <v>0</v>
      </c>
      <c r="AR471" s="242">
        <f t="shared" si="548"/>
        <v>0</v>
      </c>
      <c r="AS471" s="243">
        <f t="shared" si="549"/>
        <v>0</v>
      </c>
      <c r="AT471" s="244"/>
      <c r="AU471" s="241">
        <f t="shared" si="492"/>
        <v>5.7620000000000005E-2</v>
      </c>
      <c r="AV471" s="241">
        <f t="shared" si="550"/>
        <v>4.8016666666666668E-3</v>
      </c>
      <c r="AW471" s="240">
        <f>VLOOKUP(AY471,[2]תחזיות!$B$4:$H$1000,7)</f>
        <v>2.2101226550000422E-2</v>
      </c>
      <c r="AX471" s="134">
        <f t="shared" si="510"/>
        <v>1.8417688791667018E-3</v>
      </c>
      <c r="AY471" s="237">
        <v>419</v>
      </c>
      <c r="AZ471" s="242">
        <f t="shared" si="551"/>
        <v>0</v>
      </c>
      <c r="BA471" s="242">
        <f t="shared" si="577"/>
        <v>0</v>
      </c>
      <c r="BB471" s="242">
        <f t="shared" si="511"/>
        <v>0</v>
      </c>
      <c r="BC471" s="242">
        <f t="shared" si="552"/>
        <v>0</v>
      </c>
      <c r="BD471" s="243">
        <f t="shared" si="553"/>
        <v>0</v>
      </c>
      <c r="BE471" s="245"/>
      <c r="BF471" s="245"/>
      <c r="BG471" s="245"/>
      <c r="BH471" s="240">
        <f>VLOOKUP(BJ471,[2]תחזיות!$B$4:$H$1000,6)</f>
        <v>1.1818837727272952E-2</v>
      </c>
      <c r="BI471" s="134">
        <f t="shared" si="512"/>
        <v>9.8490314393941277E-4</v>
      </c>
      <c r="BJ471" s="237">
        <v>419</v>
      </c>
      <c r="BK471" s="242">
        <f t="shared" si="554"/>
        <v>0</v>
      </c>
      <c r="BL471" s="242">
        <f t="shared" si="578"/>
        <v>0</v>
      </c>
      <c r="BM471" s="242">
        <f t="shared" si="513"/>
        <v>0</v>
      </c>
      <c r="BN471" s="242">
        <f t="shared" si="533"/>
        <v>0</v>
      </c>
      <c r="BO471" s="243">
        <f t="shared" si="555"/>
        <v>0</v>
      </c>
      <c r="BP471" s="245"/>
      <c r="BQ471" s="246">
        <f>VLOOKUP(BT471,[2]תחזיות!$B$4:$E$1000,2)</f>
        <v>4.6811080000000227E-2</v>
      </c>
      <c r="BR471" s="134">
        <f t="shared" si="514"/>
        <v>3.4842566666666856E-3</v>
      </c>
      <c r="BS471" s="3">
        <f t="shared" si="556"/>
        <v>12720</v>
      </c>
      <c r="BT471" s="237">
        <v>419</v>
      </c>
      <c r="BU471" s="238">
        <f t="shared" si="557"/>
        <v>0</v>
      </c>
      <c r="BV471" s="238">
        <f t="shared" si="461"/>
        <v>0</v>
      </c>
      <c r="BW471" s="238">
        <f t="shared" si="515"/>
        <v>0</v>
      </c>
      <c r="BX471" s="238">
        <f t="shared" si="516"/>
        <v>0</v>
      </c>
      <c r="BY471" s="239">
        <f t="shared" si="558"/>
        <v>270766.58881793288</v>
      </c>
      <c r="CA471" s="246">
        <f>VLOOKUP(CD471,[2]תחזיות!$B$4:$E$1000,4)</f>
        <v>6.1790625600000301E-2</v>
      </c>
      <c r="CB471" s="134">
        <f t="shared" si="517"/>
        <v>4.7325521333333584E-3</v>
      </c>
      <c r="CC471" s="3">
        <f t="shared" si="559"/>
        <v>12720</v>
      </c>
      <c r="CD471" s="237">
        <v>419</v>
      </c>
      <c r="CE471" s="238">
        <f t="shared" si="560"/>
        <v>0</v>
      </c>
      <c r="CF471" s="238">
        <f t="shared" si="561"/>
        <v>0</v>
      </c>
      <c r="CG471" s="238">
        <f t="shared" si="518"/>
        <v>0</v>
      </c>
      <c r="CH471" s="238">
        <f t="shared" si="519"/>
        <v>0</v>
      </c>
      <c r="CI471" s="239">
        <f t="shared" si="562"/>
        <v>290809.78716721246</v>
      </c>
      <c r="CJ471" s="1"/>
      <c r="CK471" s="246">
        <f>VLOOKUP(CN471,[2]תחזיות!$B$4:$E$1000,3)</f>
        <v>4.0705286956521938E-2</v>
      </c>
      <c r="CL471" s="134">
        <f t="shared" si="520"/>
        <v>2.9754405797101616E-3</v>
      </c>
      <c r="CM471" s="3">
        <f t="shared" si="563"/>
        <v>12720</v>
      </c>
      <c r="CN471" s="237">
        <v>419</v>
      </c>
      <c r="CO471" s="238">
        <f t="shared" si="564"/>
        <v>0</v>
      </c>
      <c r="CP471" s="238">
        <f t="shared" si="579"/>
        <v>0</v>
      </c>
      <c r="CQ471" s="238">
        <f t="shared" si="521"/>
        <v>0</v>
      </c>
      <c r="CR471" s="238">
        <f t="shared" si="522"/>
        <v>0</v>
      </c>
      <c r="CS471" s="239">
        <f t="shared" si="565"/>
        <v>263979.45736549201</v>
      </c>
      <c r="CT471" s="1"/>
      <c r="CU471" s="237">
        <v>419</v>
      </c>
      <c r="CV471" s="238">
        <f t="shared" si="496"/>
        <v>-3.2544778416596894E-10</v>
      </c>
      <c r="CW471" s="238">
        <f t="shared" si="496"/>
        <v>-7.3743824146714247E-14</v>
      </c>
      <c r="CX471" s="238">
        <f t="shared" si="496"/>
        <v>6.9259892085109043E-13</v>
      </c>
      <c r="CY471" s="238">
        <f t="shared" si="496"/>
        <v>-7.6634274499780469E-13</v>
      </c>
      <c r="CZ471" s="238">
        <f t="shared" si="496"/>
        <v>921348.46831176477</v>
      </c>
      <c r="DB471" s="237">
        <v>419</v>
      </c>
      <c r="DC471" s="238">
        <f t="shared" si="497"/>
        <v>-3.4665659646580763E-10</v>
      </c>
      <c r="DD471" s="238">
        <f t="shared" si="497"/>
        <v>0</v>
      </c>
      <c r="DE471" s="238">
        <f t="shared" si="497"/>
        <v>7.9923604185172114E-13</v>
      </c>
      <c r="DF471" s="238">
        <f t="shared" si="497"/>
        <v>-7.9923604185172114E-13</v>
      </c>
      <c r="DG471" s="238">
        <f t="shared" si="497"/>
        <v>944233.29773330991</v>
      </c>
      <c r="DH471" s="247"/>
      <c r="DI471" s="237">
        <v>419</v>
      </c>
      <c r="DJ471" s="238">
        <f t="shared" si="498"/>
        <v>-3.4665659646580763E-10</v>
      </c>
      <c r="DK471" s="238">
        <f t="shared" si="498"/>
        <v>0</v>
      </c>
      <c r="DL471" s="238">
        <f t="shared" si="498"/>
        <v>7.9923604185172114E-13</v>
      </c>
      <c r="DM471" s="238">
        <f t="shared" si="498"/>
        <v>-7.9923604185172114E-13</v>
      </c>
      <c r="DN471" s="238">
        <f t="shared" si="498"/>
        <v>914209.03264594742</v>
      </c>
      <c r="DP471" s="3">
        <f t="shared" si="566"/>
        <v>12720</v>
      </c>
      <c r="DQ471" s="237">
        <v>419</v>
      </c>
      <c r="DR471" s="238">
        <f t="shared" si="567"/>
        <v>0</v>
      </c>
      <c r="DS471" s="238">
        <f t="shared" si="568"/>
        <v>0</v>
      </c>
      <c r="DT471" s="238">
        <f t="shared" si="523"/>
        <v>0</v>
      </c>
      <c r="DU471" s="238">
        <f t="shared" si="569"/>
        <v>0</v>
      </c>
      <c r="DV471" s="239">
        <f t="shared" si="580"/>
        <v>0</v>
      </c>
      <c r="DX471" s="241">
        <f t="shared" si="493"/>
        <v>6.0299999999999999E-2</v>
      </c>
      <c r="DY471" s="241">
        <f t="shared" si="570"/>
        <v>5.025E-3</v>
      </c>
      <c r="DZ471" s="237">
        <v>419</v>
      </c>
      <c r="EA471" s="242">
        <f t="shared" si="581"/>
        <v>0</v>
      </c>
      <c r="EB471" s="242">
        <f t="shared" si="582"/>
        <v>0</v>
      </c>
      <c r="EC471" s="242">
        <f t="shared" si="524"/>
        <v>0</v>
      </c>
      <c r="ED471" s="242">
        <f t="shared" si="534"/>
        <v>0</v>
      </c>
      <c r="EE471" s="243">
        <f t="shared" si="571"/>
        <v>0</v>
      </c>
      <c r="EF471" s="248"/>
      <c r="EG471" s="241">
        <f t="shared" si="494"/>
        <v>6.4599999999999991E-2</v>
      </c>
      <c r="EH471" s="241">
        <f t="shared" si="572"/>
        <v>5.3833333333333329E-3</v>
      </c>
      <c r="EI471" s="237">
        <v>419</v>
      </c>
      <c r="EJ471" s="242">
        <f t="shared" si="583"/>
        <v>0</v>
      </c>
      <c r="EK471" s="242">
        <f t="shared" si="584"/>
        <v>0</v>
      </c>
      <c r="EL471" s="242">
        <f t="shared" si="525"/>
        <v>0</v>
      </c>
      <c r="EM471" s="242">
        <f t="shared" si="535"/>
        <v>0</v>
      </c>
      <c r="EN471" s="243">
        <f t="shared" si="573"/>
        <v>0</v>
      </c>
      <c r="EO471" s="248"/>
      <c r="EP471" s="241">
        <f t="shared" si="495"/>
        <v>3.4599999999999999E-2</v>
      </c>
      <c r="EQ471" s="241">
        <f t="shared" si="574"/>
        <v>2.8833333333333332E-3</v>
      </c>
      <c r="ER471" s="237">
        <v>419</v>
      </c>
      <c r="ES471" s="242">
        <f t="shared" si="585"/>
        <v>0</v>
      </c>
      <c r="ET471" s="242">
        <f t="shared" si="586"/>
        <v>0</v>
      </c>
      <c r="EU471" s="242">
        <f t="shared" si="526"/>
        <v>0</v>
      </c>
      <c r="EV471" s="242">
        <f t="shared" si="536"/>
        <v>0</v>
      </c>
      <c r="EW471" s="243">
        <f t="shared" si="575"/>
        <v>0</v>
      </c>
    </row>
    <row r="472" spans="1:153" ht="14.25" customHeight="1" thickBot="1" x14ac:dyDescent="0.25">
      <c r="A472" s="3">
        <f t="shared" si="537"/>
        <v>12751</v>
      </c>
      <c r="B472" s="237">
        <v>420</v>
      </c>
      <c r="C472" s="238">
        <f t="shared" si="538"/>
        <v>-3.4745583250765933E-10</v>
      </c>
      <c r="D472" s="238">
        <f t="shared" si="499"/>
        <v>0</v>
      </c>
      <c r="E472" s="238">
        <f t="shared" si="500"/>
        <v>8.0107872494821258E-13</v>
      </c>
      <c r="F472" s="238">
        <f t="shared" si="501"/>
        <v>-8.0107872494821258E-13</v>
      </c>
      <c r="G472" s="239">
        <f t="shared" si="539"/>
        <v>603887.43406298594</v>
      </c>
      <c r="I472" s="240">
        <f>VLOOKUP(K472,[2]תחזיות!$B$4:$H$1000,5)</f>
        <v>1.300074000000025E-2</v>
      </c>
      <c r="J472" s="134">
        <f t="shared" si="502"/>
        <v>1.0833950000000208E-3</v>
      </c>
      <c r="K472" s="237">
        <v>420</v>
      </c>
      <c r="L472" s="242">
        <f t="shared" si="540"/>
        <v>2.1338542472164596E-11</v>
      </c>
      <c r="M472" s="242">
        <f t="shared" si="527"/>
        <v>-7.3823717837075681E-14</v>
      </c>
      <c r="N472" s="242">
        <f t="shared" si="503"/>
        <v>-1.0691821657862723E-13</v>
      </c>
      <c r="O472" s="242">
        <f t="shared" si="504"/>
        <v>3.3094498741551552E-14</v>
      </c>
      <c r="P472" s="243">
        <f t="shared" si="541"/>
        <v>46694.445430845924</v>
      </c>
      <c r="Q472" s="244"/>
      <c r="R472" s="240">
        <f>VLOOKUP(T472,[2]תחזיות!$B$4:$H$1000,7)</f>
        <v>2.2101258000000425E-2</v>
      </c>
      <c r="S472" s="134">
        <f t="shared" si="505"/>
        <v>1.8417715000000354E-3</v>
      </c>
      <c r="T472" s="237">
        <v>420</v>
      </c>
      <c r="U472" s="242">
        <f t="shared" si="542"/>
        <v>0</v>
      </c>
      <c r="V472" s="242">
        <f t="shared" si="528"/>
        <v>0</v>
      </c>
      <c r="W472" s="242">
        <f t="shared" si="506"/>
        <v>0</v>
      </c>
      <c r="X472" s="242">
        <f t="shared" si="529"/>
        <v>0</v>
      </c>
      <c r="Y472" s="243">
        <f t="shared" si="543"/>
        <v>49536.076503111522</v>
      </c>
      <c r="Z472" s="245"/>
      <c r="AA472" s="240">
        <f>VLOOKUP(AC472,[2]תחזיות!$B$4:$H$1000,6)</f>
        <v>1.1818854545454772E-2</v>
      </c>
      <c r="AB472" s="134">
        <f t="shared" si="507"/>
        <v>9.8490454545456432E-4</v>
      </c>
      <c r="AC472" s="237">
        <v>420</v>
      </c>
      <c r="AD472" s="242">
        <f t="shared" si="544"/>
        <v>0</v>
      </c>
      <c r="AE472" s="242">
        <f t="shared" si="530"/>
        <v>0</v>
      </c>
      <c r="AF472" s="242">
        <f t="shared" si="508"/>
        <v>0</v>
      </c>
      <c r="AG472" s="242">
        <f t="shared" si="531"/>
        <v>0</v>
      </c>
      <c r="AH472" s="243">
        <f t="shared" si="545"/>
        <v>46342.141217469514</v>
      </c>
      <c r="AI472" s="245"/>
      <c r="AJ472" s="241">
        <f t="shared" si="491"/>
        <v>5.2720000000000003E-2</v>
      </c>
      <c r="AK472" s="241">
        <f t="shared" si="546"/>
        <v>4.3933333333333333E-3</v>
      </c>
      <c r="AL472" s="240">
        <f>VLOOKUP(AN472,[2]תחזיות!$B$4:$H$1000,5)</f>
        <v>1.300074000000025E-2</v>
      </c>
      <c r="AM472" s="134">
        <f t="shared" si="532"/>
        <v>1.0833950000000208E-3</v>
      </c>
      <c r="AN472" s="237">
        <v>420</v>
      </c>
      <c r="AO472" s="242">
        <f t="shared" si="547"/>
        <v>0</v>
      </c>
      <c r="AP472" s="242">
        <f t="shared" si="576"/>
        <v>0</v>
      </c>
      <c r="AQ472" s="242">
        <f t="shared" si="509"/>
        <v>0</v>
      </c>
      <c r="AR472" s="242">
        <f t="shared" si="548"/>
        <v>0</v>
      </c>
      <c r="AS472" s="243">
        <f t="shared" si="549"/>
        <v>0</v>
      </c>
      <c r="AT472" s="244"/>
      <c r="AU472" s="241">
        <f t="shared" si="492"/>
        <v>5.7620000000000005E-2</v>
      </c>
      <c r="AV472" s="241">
        <f t="shared" si="550"/>
        <v>4.8016666666666668E-3</v>
      </c>
      <c r="AW472" s="240">
        <f>VLOOKUP(AY472,[2]תחזיות!$B$4:$H$1000,7)</f>
        <v>2.2101258000000425E-2</v>
      </c>
      <c r="AX472" s="134">
        <f t="shared" si="510"/>
        <v>1.8417715000000354E-3</v>
      </c>
      <c r="AY472" s="237">
        <v>420</v>
      </c>
      <c r="AZ472" s="242">
        <f t="shared" si="551"/>
        <v>0</v>
      </c>
      <c r="BA472" s="242">
        <f t="shared" si="577"/>
        <v>0</v>
      </c>
      <c r="BB472" s="242">
        <f t="shared" si="511"/>
        <v>0</v>
      </c>
      <c r="BC472" s="242">
        <f t="shared" si="552"/>
        <v>0</v>
      </c>
      <c r="BD472" s="243">
        <f t="shared" si="553"/>
        <v>0</v>
      </c>
      <c r="BE472" s="245"/>
      <c r="BF472" s="245"/>
      <c r="BG472" s="245"/>
      <c r="BH472" s="240">
        <f>VLOOKUP(BJ472,[2]תחזיות!$B$4:$H$1000,6)</f>
        <v>1.1818854545454772E-2</v>
      </c>
      <c r="BI472" s="134">
        <f t="shared" si="512"/>
        <v>9.8490454545456432E-4</v>
      </c>
      <c r="BJ472" s="237">
        <v>420</v>
      </c>
      <c r="BK472" s="242">
        <f t="shared" si="554"/>
        <v>0</v>
      </c>
      <c r="BL472" s="242">
        <f t="shared" si="578"/>
        <v>0</v>
      </c>
      <c r="BM472" s="242">
        <f t="shared" si="513"/>
        <v>0</v>
      </c>
      <c r="BN472" s="242">
        <f t="shared" si="533"/>
        <v>0</v>
      </c>
      <c r="BO472" s="243">
        <f t="shared" si="555"/>
        <v>0</v>
      </c>
      <c r="BP472" s="245"/>
      <c r="BQ472" s="246">
        <f>VLOOKUP(BT472,[2]תחזיות!$B$4:$E$1000,2)</f>
        <v>4.6839380000000229E-2</v>
      </c>
      <c r="BR472" s="134">
        <f t="shared" si="514"/>
        <v>3.4866150000000193E-3</v>
      </c>
      <c r="BS472" s="3">
        <f t="shared" si="556"/>
        <v>12751</v>
      </c>
      <c r="BT472" s="237">
        <v>420</v>
      </c>
      <c r="BU472" s="238">
        <f t="shared" si="557"/>
        <v>0</v>
      </c>
      <c r="BV472" s="238">
        <f t="shared" si="461"/>
        <v>0</v>
      </c>
      <c r="BW472" s="238">
        <f t="shared" si="515"/>
        <v>0</v>
      </c>
      <c r="BX472" s="238">
        <f t="shared" si="516"/>
        <v>0</v>
      </c>
      <c r="BY472" s="239">
        <f t="shared" si="558"/>
        <v>270766.58881793288</v>
      </c>
      <c r="CA472" s="246">
        <f>VLOOKUP(CD472,[2]תחזיות!$B$4:$E$1000,4)</f>
        <v>6.1827981600000304E-2</v>
      </c>
      <c r="CB472" s="134">
        <f t="shared" si="517"/>
        <v>4.7356651333333591E-3</v>
      </c>
      <c r="CC472" s="3">
        <f t="shared" si="559"/>
        <v>12751</v>
      </c>
      <c r="CD472" s="237">
        <v>420</v>
      </c>
      <c r="CE472" s="238">
        <f t="shared" si="560"/>
        <v>0</v>
      </c>
      <c r="CF472" s="238">
        <f t="shared" si="561"/>
        <v>0</v>
      </c>
      <c r="CG472" s="238">
        <f t="shared" si="518"/>
        <v>0</v>
      </c>
      <c r="CH472" s="238">
        <f t="shared" si="519"/>
        <v>0</v>
      </c>
      <c r="CI472" s="239">
        <f t="shared" si="562"/>
        <v>290809.78716721246</v>
      </c>
      <c r="CJ472" s="1"/>
      <c r="CK472" s="246">
        <f>VLOOKUP(CN472,[2]תחזיות!$B$4:$E$1000,3)</f>
        <v>4.0729895652174115E-2</v>
      </c>
      <c r="CL472" s="134">
        <f t="shared" si="520"/>
        <v>2.977491304347843E-3</v>
      </c>
      <c r="CM472" s="3">
        <f t="shared" si="563"/>
        <v>12751</v>
      </c>
      <c r="CN472" s="237">
        <v>420</v>
      </c>
      <c r="CO472" s="238">
        <f t="shared" si="564"/>
        <v>0</v>
      </c>
      <c r="CP472" s="238">
        <f t="shared" si="579"/>
        <v>0</v>
      </c>
      <c r="CQ472" s="238">
        <f t="shared" si="521"/>
        <v>0</v>
      </c>
      <c r="CR472" s="238">
        <f t="shared" si="522"/>
        <v>0</v>
      </c>
      <c r="CS472" s="239">
        <f t="shared" si="565"/>
        <v>263979.45736549201</v>
      </c>
      <c r="CT472" s="1"/>
      <c r="CU472" s="237">
        <v>420</v>
      </c>
      <c r="CV472" s="238">
        <f t="shared" si="496"/>
        <v>-3.2611729003549471E-10</v>
      </c>
      <c r="CW472" s="238">
        <f t="shared" si="496"/>
        <v>-7.3823717837075681E-14</v>
      </c>
      <c r="CX472" s="238">
        <f t="shared" si="496"/>
        <v>6.9416050836958532E-13</v>
      </c>
      <c r="CY472" s="238">
        <f t="shared" si="496"/>
        <v>-7.6798422620666107E-13</v>
      </c>
      <c r="CZ472" s="238">
        <f t="shared" si="496"/>
        <v>921348.46831176477</v>
      </c>
      <c r="DB472" s="237">
        <v>420</v>
      </c>
      <c r="DC472" s="238">
        <f t="shared" si="497"/>
        <v>-3.4745583250765933E-10</v>
      </c>
      <c r="DD472" s="238">
        <f t="shared" si="497"/>
        <v>0</v>
      </c>
      <c r="DE472" s="238">
        <f t="shared" si="497"/>
        <v>8.0107872494821258E-13</v>
      </c>
      <c r="DF472" s="238">
        <f t="shared" si="497"/>
        <v>-8.0107872494821258E-13</v>
      </c>
      <c r="DG472" s="238">
        <f t="shared" si="497"/>
        <v>944233.29773330991</v>
      </c>
      <c r="DH472" s="247"/>
      <c r="DI472" s="237">
        <v>420</v>
      </c>
      <c r="DJ472" s="238">
        <f t="shared" si="498"/>
        <v>-3.4745583250765933E-10</v>
      </c>
      <c r="DK472" s="238">
        <f t="shared" si="498"/>
        <v>0</v>
      </c>
      <c r="DL472" s="238">
        <f t="shared" si="498"/>
        <v>8.0107872494821258E-13</v>
      </c>
      <c r="DM472" s="238">
        <f t="shared" si="498"/>
        <v>-8.0107872494821258E-13</v>
      </c>
      <c r="DN472" s="238">
        <f t="shared" si="498"/>
        <v>914209.03264594742</v>
      </c>
      <c r="DP472" s="3">
        <f t="shared" si="566"/>
        <v>12751</v>
      </c>
      <c r="DQ472" s="237">
        <v>420</v>
      </c>
      <c r="DR472" s="238">
        <f t="shared" si="567"/>
        <v>0</v>
      </c>
      <c r="DS472" s="238">
        <f t="shared" si="568"/>
        <v>0</v>
      </c>
      <c r="DT472" s="238">
        <f t="shared" si="523"/>
        <v>0</v>
      </c>
      <c r="DU472" s="238">
        <f t="shared" si="569"/>
        <v>0</v>
      </c>
      <c r="DV472" s="239">
        <f t="shared" si="580"/>
        <v>0</v>
      </c>
      <c r="DX472" s="241">
        <f t="shared" si="493"/>
        <v>6.0299999999999999E-2</v>
      </c>
      <c r="DY472" s="241">
        <f t="shared" si="570"/>
        <v>5.025E-3</v>
      </c>
      <c r="DZ472" s="237">
        <v>420</v>
      </c>
      <c r="EA472" s="242">
        <f t="shared" si="581"/>
        <v>0</v>
      </c>
      <c r="EB472" s="242">
        <f t="shared" si="582"/>
        <v>0</v>
      </c>
      <c r="EC472" s="242">
        <f t="shared" si="524"/>
        <v>0</v>
      </c>
      <c r="ED472" s="242">
        <f t="shared" si="534"/>
        <v>0</v>
      </c>
      <c r="EE472" s="243">
        <f t="shared" si="571"/>
        <v>0</v>
      </c>
      <c r="EF472" s="248"/>
      <c r="EG472" s="241">
        <f t="shared" si="494"/>
        <v>6.4599999999999991E-2</v>
      </c>
      <c r="EH472" s="241">
        <f t="shared" si="572"/>
        <v>5.3833333333333329E-3</v>
      </c>
      <c r="EI472" s="237">
        <v>420</v>
      </c>
      <c r="EJ472" s="242">
        <f t="shared" si="583"/>
        <v>0</v>
      </c>
      <c r="EK472" s="242">
        <f t="shared" si="584"/>
        <v>0</v>
      </c>
      <c r="EL472" s="242">
        <f t="shared" si="525"/>
        <v>0</v>
      </c>
      <c r="EM472" s="242">
        <f t="shared" si="535"/>
        <v>0</v>
      </c>
      <c r="EN472" s="243">
        <f t="shared" si="573"/>
        <v>0</v>
      </c>
      <c r="EO472" s="248"/>
      <c r="EP472" s="241">
        <f t="shared" si="495"/>
        <v>3.4599999999999999E-2</v>
      </c>
      <c r="EQ472" s="241">
        <f t="shared" si="574"/>
        <v>2.8833333333333332E-3</v>
      </c>
      <c r="ER472" s="237">
        <v>420</v>
      </c>
      <c r="ES472" s="242">
        <f t="shared" si="585"/>
        <v>0</v>
      </c>
      <c r="ET472" s="242">
        <f t="shared" si="586"/>
        <v>0</v>
      </c>
      <c r="EU472" s="242">
        <f t="shared" si="526"/>
        <v>0</v>
      </c>
      <c r="EV472" s="242">
        <f t="shared" si="536"/>
        <v>0</v>
      </c>
      <c r="EW472" s="243">
        <f t="shared" si="575"/>
        <v>0</v>
      </c>
    </row>
    <row r="473" spans="1:153" ht="14.25" customHeight="1" thickBot="1" x14ac:dyDescent="0.25">
      <c r="A473" s="3">
        <f t="shared" si="537"/>
        <v>12781</v>
      </c>
      <c r="B473" s="237">
        <v>421</v>
      </c>
      <c r="C473" s="238">
        <f t="shared" si="538"/>
        <v>-3.4825691123260756E-10</v>
      </c>
      <c r="D473" s="238">
        <f t="shared" si="499"/>
        <v>0</v>
      </c>
      <c r="E473" s="238">
        <f t="shared" si="500"/>
        <v>8.0292565645295431E-13</v>
      </c>
      <c r="F473" s="238">
        <f t="shared" si="501"/>
        <v>-8.0292565645295431E-13</v>
      </c>
      <c r="G473" s="239">
        <f t="shared" si="539"/>
        <v>603887.43406298594</v>
      </c>
      <c r="I473" s="240">
        <f>VLOOKUP(K473,[2]תחזיות!$B$4:$H$1000,5)</f>
        <v>1.3000758500000251E-2</v>
      </c>
      <c r="J473" s="134">
        <f t="shared" si="502"/>
        <v>1.0833965416666876E-3</v>
      </c>
      <c r="K473" s="237">
        <v>421</v>
      </c>
      <c r="L473" s="242">
        <f t="shared" si="540"/>
        <v>2.1468694626687859E-11</v>
      </c>
      <c r="M473" s="242">
        <f t="shared" si="527"/>
        <v>-7.3903698197673342E-14</v>
      </c>
      <c r="N473" s="242">
        <f t="shared" si="503"/>
        <v>-1.0720005328999014E-13</v>
      </c>
      <c r="O473" s="242">
        <f t="shared" si="504"/>
        <v>3.3296355092316795E-14</v>
      </c>
      <c r="P473" s="243">
        <f t="shared" si="541"/>
        <v>46694.445430845924</v>
      </c>
      <c r="Q473" s="244"/>
      <c r="R473" s="240">
        <f>VLOOKUP(T473,[2]תחזיות!$B$4:$H$1000,7)</f>
        <v>2.2101289450000425E-2</v>
      </c>
      <c r="S473" s="134">
        <f t="shared" si="505"/>
        <v>1.8417741208333687E-3</v>
      </c>
      <c r="T473" s="237">
        <v>421</v>
      </c>
      <c r="U473" s="242">
        <f t="shared" si="542"/>
        <v>0</v>
      </c>
      <c r="V473" s="242">
        <f t="shared" si="528"/>
        <v>0</v>
      </c>
      <c r="W473" s="242">
        <f t="shared" si="506"/>
        <v>0</v>
      </c>
      <c r="X473" s="242">
        <f t="shared" si="529"/>
        <v>0</v>
      </c>
      <c r="Y473" s="243">
        <f t="shared" si="543"/>
        <v>49536.076503111522</v>
      </c>
      <c r="Z473" s="245"/>
      <c r="AA473" s="240">
        <f>VLOOKUP(AC473,[2]תחזיות!$B$4:$H$1000,6)</f>
        <v>1.1818871363636591E-2</v>
      </c>
      <c r="AB473" s="134">
        <f t="shared" si="507"/>
        <v>9.8490594696971586E-4</v>
      </c>
      <c r="AC473" s="237">
        <v>421</v>
      </c>
      <c r="AD473" s="242">
        <f t="shared" si="544"/>
        <v>0</v>
      </c>
      <c r="AE473" s="242">
        <f t="shared" si="530"/>
        <v>0</v>
      </c>
      <c r="AF473" s="242">
        <f t="shared" si="508"/>
        <v>0</v>
      </c>
      <c r="AG473" s="242">
        <f t="shared" si="531"/>
        <v>0</v>
      </c>
      <c r="AH473" s="243">
        <f t="shared" si="545"/>
        <v>46342.141217469514</v>
      </c>
      <c r="AI473" s="245"/>
      <c r="AJ473" s="241">
        <f t="shared" si="491"/>
        <v>5.2720000000000003E-2</v>
      </c>
      <c r="AK473" s="241">
        <f t="shared" si="546"/>
        <v>4.3933333333333333E-3</v>
      </c>
      <c r="AL473" s="240">
        <f>VLOOKUP(AN473,[2]תחזיות!$B$4:$H$1000,5)</f>
        <v>1.3000758500000251E-2</v>
      </c>
      <c r="AM473" s="134">
        <f t="shared" si="532"/>
        <v>1.0833965416666876E-3</v>
      </c>
      <c r="AN473" s="237">
        <v>421</v>
      </c>
      <c r="AO473" s="242">
        <f t="shared" si="547"/>
        <v>0</v>
      </c>
      <c r="AP473" s="242">
        <f t="shared" si="576"/>
        <v>0</v>
      </c>
      <c r="AQ473" s="242">
        <f t="shared" si="509"/>
        <v>0</v>
      </c>
      <c r="AR473" s="242">
        <f t="shared" si="548"/>
        <v>0</v>
      </c>
      <c r="AS473" s="243">
        <f t="shared" si="549"/>
        <v>0</v>
      </c>
      <c r="AT473" s="244"/>
      <c r="AU473" s="241">
        <f t="shared" si="492"/>
        <v>5.7620000000000005E-2</v>
      </c>
      <c r="AV473" s="241">
        <f t="shared" si="550"/>
        <v>4.8016666666666668E-3</v>
      </c>
      <c r="AW473" s="240">
        <f>VLOOKUP(AY473,[2]תחזיות!$B$4:$H$1000,7)</f>
        <v>2.2101289450000425E-2</v>
      </c>
      <c r="AX473" s="134">
        <f t="shared" si="510"/>
        <v>1.8417741208333687E-3</v>
      </c>
      <c r="AY473" s="237">
        <v>421</v>
      </c>
      <c r="AZ473" s="242">
        <f t="shared" si="551"/>
        <v>0</v>
      </c>
      <c r="BA473" s="242">
        <f t="shared" si="577"/>
        <v>0</v>
      </c>
      <c r="BB473" s="242">
        <f t="shared" si="511"/>
        <v>0</v>
      </c>
      <c r="BC473" s="242">
        <f t="shared" si="552"/>
        <v>0</v>
      </c>
      <c r="BD473" s="243">
        <f t="shared" si="553"/>
        <v>0</v>
      </c>
      <c r="BE473" s="245"/>
      <c r="BF473" s="245"/>
      <c r="BG473" s="245"/>
      <c r="BH473" s="240">
        <f>VLOOKUP(BJ473,[2]תחזיות!$B$4:$H$1000,6)</f>
        <v>1.1818871363636591E-2</v>
      </c>
      <c r="BI473" s="134">
        <f t="shared" si="512"/>
        <v>9.8490594696971586E-4</v>
      </c>
      <c r="BJ473" s="237">
        <v>421</v>
      </c>
      <c r="BK473" s="242">
        <f t="shared" si="554"/>
        <v>0</v>
      </c>
      <c r="BL473" s="242">
        <f t="shared" si="578"/>
        <v>0</v>
      </c>
      <c r="BM473" s="242">
        <f t="shared" si="513"/>
        <v>0</v>
      </c>
      <c r="BN473" s="242">
        <f t="shared" si="533"/>
        <v>0</v>
      </c>
      <c r="BO473" s="243">
        <f t="shared" si="555"/>
        <v>0</v>
      </c>
      <c r="BP473" s="245"/>
      <c r="BQ473" s="246">
        <f>VLOOKUP(BT473,[2]תחזיות!$B$4:$E$1000,2)</f>
        <v>4.6867680000000231E-2</v>
      </c>
      <c r="BR473" s="134">
        <f t="shared" si="514"/>
        <v>3.4889733333333529E-3</v>
      </c>
      <c r="BS473" s="3">
        <f t="shared" si="556"/>
        <v>12781</v>
      </c>
      <c r="BT473" s="237">
        <v>421</v>
      </c>
      <c r="BU473" s="238">
        <f t="shared" si="557"/>
        <v>0</v>
      </c>
      <c r="BV473" s="238">
        <f t="shared" si="461"/>
        <v>0</v>
      </c>
      <c r="BW473" s="238">
        <f t="shared" si="515"/>
        <v>0</v>
      </c>
      <c r="BX473" s="238">
        <f t="shared" si="516"/>
        <v>0</v>
      </c>
      <c r="BY473" s="239">
        <f t="shared" si="558"/>
        <v>270766.58881793288</v>
      </c>
      <c r="CA473" s="246">
        <f>VLOOKUP(CD473,[2]תחזיות!$B$4:$E$1000,4)</f>
        <v>6.1865337600000306E-2</v>
      </c>
      <c r="CB473" s="134">
        <f t="shared" si="517"/>
        <v>4.738778133333359E-3</v>
      </c>
      <c r="CC473" s="3">
        <f t="shared" si="559"/>
        <v>12781</v>
      </c>
      <c r="CD473" s="237">
        <v>421</v>
      </c>
      <c r="CE473" s="238">
        <f t="shared" si="560"/>
        <v>0</v>
      </c>
      <c r="CF473" s="238">
        <f t="shared" si="561"/>
        <v>0</v>
      </c>
      <c r="CG473" s="238">
        <f t="shared" si="518"/>
        <v>0</v>
      </c>
      <c r="CH473" s="238">
        <f t="shared" si="519"/>
        <v>0</v>
      </c>
      <c r="CI473" s="239">
        <f t="shared" si="562"/>
        <v>290809.78716721246</v>
      </c>
      <c r="CJ473" s="1"/>
      <c r="CK473" s="246">
        <f>VLOOKUP(CN473,[2]תחזיות!$B$4:$E$1000,3)</f>
        <v>4.0754504347826292E-2</v>
      </c>
      <c r="CL473" s="134">
        <f t="shared" si="520"/>
        <v>2.9795420289855244E-3</v>
      </c>
      <c r="CM473" s="3">
        <f t="shared" si="563"/>
        <v>12781</v>
      </c>
      <c r="CN473" s="237">
        <v>421</v>
      </c>
      <c r="CO473" s="238">
        <f t="shared" si="564"/>
        <v>0</v>
      </c>
      <c r="CP473" s="238">
        <f t="shared" si="579"/>
        <v>0</v>
      </c>
      <c r="CQ473" s="238">
        <f t="shared" si="521"/>
        <v>0</v>
      </c>
      <c r="CR473" s="238">
        <f t="shared" si="522"/>
        <v>0</v>
      </c>
      <c r="CS473" s="239">
        <f t="shared" si="565"/>
        <v>263979.45736549201</v>
      </c>
      <c r="CT473" s="1"/>
      <c r="CU473" s="237">
        <v>421</v>
      </c>
      <c r="CV473" s="238">
        <f t="shared" si="496"/>
        <v>-3.2678821660591969E-10</v>
      </c>
      <c r="CW473" s="238">
        <f t="shared" si="496"/>
        <v>-7.3903698197673342E-14</v>
      </c>
      <c r="CX473" s="238">
        <f t="shared" si="496"/>
        <v>6.9572560316296417E-13</v>
      </c>
      <c r="CY473" s="238">
        <f t="shared" si="496"/>
        <v>-7.6962930136063751E-13</v>
      </c>
      <c r="CZ473" s="238">
        <f t="shared" si="496"/>
        <v>921348.46831176477</v>
      </c>
      <c r="DB473" s="237">
        <v>421</v>
      </c>
      <c r="DC473" s="238">
        <f t="shared" si="497"/>
        <v>-3.4825691123260756E-10</v>
      </c>
      <c r="DD473" s="238">
        <f t="shared" si="497"/>
        <v>0</v>
      </c>
      <c r="DE473" s="238">
        <f t="shared" si="497"/>
        <v>8.0292565645295431E-13</v>
      </c>
      <c r="DF473" s="238">
        <f t="shared" si="497"/>
        <v>-8.0292565645295431E-13</v>
      </c>
      <c r="DG473" s="238">
        <f t="shared" si="497"/>
        <v>944233.29773330991</v>
      </c>
      <c r="DH473" s="247"/>
      <c r="DI473" s="237">
        <v>421</v>
      </c>
      <c r="DJ473" s="238">
        <f t="shared" si="498"/>
        <v>-3.4825691123260756E-10</v>
      </c>
      <c r="DK473" s="238">
        <f t="shared" si="498"/>
        <v>0</v>
      </c>
      <c r="DL473" s="238">
        <f t="shared" si="498"/>
        <v>8.0292565645295431E-13</v>
      </c>
      <c r="DM473" s="238">
        <f t="shared" si="498"/>
        <v>-8.0292565645295431E-13</v>
      </c>
      <c r="DN473" s="238">
        <f t="shared" si="498"/>
        <v>914209.03264594742</v>
      </c>
      <c r="DP473" s="3">
        <f t="shared" si="566"/>
        <v>12781</v>
      </c>
      <c r="DQ473" s="237">
        <v>421</v>
      </c>
      <c r="DR473" s="238">
        <f t="shared" si="567"/>
        <v>0</v>
      </c>
      <c r="DS473" s="238">
        <f t="shared" si="568"/>
        <v>0</v>
      </c>
      <c r="DT473" s="238">
        <f t="shared" si="523"/>
        <v>0</v>
      </c>
      <c r="DU473" s="238">
        <f t="shared" si="569"/>
        <v>0</v>
      </c>
      <c r="DV473" s="239">
        <f t="shared" si="580"/>
        <v>0</v>
      </c>
      <c r="DX473" s="241">
        <f t="shared" si="493"/>
        <v>6.0299999999999999E-2</v>
      </c>
      <c r="DY473" s="241">
        <f t="shared" si="570"/>
        <v>5.025E-3</v>
      </c>
      <c r="DZ473" s="237">
        <v>421</v>
      </c>
      <c r="EA473" s="242">
        <f t="shared" si="581"/>
        <v>0</v>
      </c>
      <c r="EB473" s="242">
        <f t="shared" si="582"/>
        <v>0</v>
      </c>
      <c r="EC473" s="242">
        <f t="shared" si="524"/>
        <v>0</v>
      </c>
      <c r="ED473" s="242">
        <f t="shared" si="534"/>
        <v>0</v>
      </c>
      <c r="EE473" s="243">
        <f t="shared" si="571"/>
        <v>0</v>
      </c>
      <c r="EF473" s="248"/>
      <c r="EG473" s="241">
        <f t="shared" si="494"/>
        <v>6.4599999999999991E-2</v>
      </c>
      <c r="EH473" s="241">
        <f t="shared" si="572"/>
        <v>5.3833333333333329E-3</v>
      </c>
      <c r="EI473" s="237">
        <v>421</v>
      </c>
      <c r="EJ473" s="242">
        <f t="shared" si="583"/>
        <v>0</v>
      </c>
      <c r="EK473" s="242">
        <f t="shared" si="584"/>
        <v>0</v>
      </c>
      <c r="EL473" s="242">
        <f t="shared" si="525"/>
        <v>0</v>
      </c>
      <c r="EM473" s="242">
        <f t="shared" si="535"/>
        <v>0</v>
      </c>
      <c r="EN473" s="243">
        <f t="shared" si="573"/>
        <v>0</v>
      </c>
      <c r="EO473" s="248"/>
      <c r="EP473" s="241">
        <f t="shared" si="495"/>
        <v>3.4599999999999999E-2</v>
      </c>
      <c r="EQ473" s="241">
        <f t="shared" si="574"/>
        <v>2.8833333333333332E-3</v>
      </c>
      <c r="ER473" s="237">
        <v>421</v>
      </c>
      <c r="ES473" s="242">
        <f t="shared" si="585"/>
        <v>0</v>
      </c>
      <c r="ET473" s="242">
        <f t="shared" si="586"/>
        <v>0</v>
      </c>
      <c r="EU473" s="242">
        <f t="shared" si="526"/>
        <v>0</v>
      </c>
      <c r="EV473" s="242">
        <f t="shared" si="536"/>
        <v>0</v>
      </c>
      <c r="EW473" s="243">
        <f t="shared" si="575"/>
        <v>0</v>
      </c>
    </row>
    <row r="474" spans="1:153" ht="14.25" customHeight="1" thickBot="1" x14ac:dyDescent="0.25">
      <c r="A474" s="3">
        <f t="shared" si="537"/>
        <v>12812</v>
      </c>
      <c r="B474" s="237">
        <v>422</v>
      </c>
      <c r="C474" s="238">
        <f t="shared" si="538"/>
        <v>-3.4905983688906051E-10</v>
      </c>
      <c r="D474" s="238">
        <f t="shared" si="499"/>
        <v>0</v>
      </c>
      <c r="E474" s="238">
        <f t="shared" si="500"/>
        <v>8.0477684616088749E-13</v>
      </c>
      <c r="F474" s="238">
        <f t="shared" si="501"/>
        <v>-8.0477684616088749E-13</v>
      </c>
      <c r="G474" s="239">
        <f t="shared" si="539"/>
        <v>603887.43406298594</v>
      </c>
      <c r="I474" s="240">
        <f>VLOOKUP(K474,[2]תחזיות!$B$4:$H$1000,5)</f>
        <v>1.3000777000000251E-2</v>
      </c>
      <c r="J474" s="134">
        <f t="shared" si="502"/>
        <v>1.0833980833333543E-3</v>
      </c>
      <c r="K474" s="237">
        <v>422</v>
      </c>
      <c r="L474" s="242">
        <f t="shared" si="540"/>
        <v>2.1599269962920337E-11</v>
      </c>
      <c r="M474" s="242">
        <f t="shared" si="527"/>
        <v>-7.398376532265195E-14</v>
      </c>
      <c r="N474" s="242">
        <f t="shared" si="503"/>
        <v>-1.0748263308921819E-13</v>
      </c>
      <c r="O474" s="242">
        <f t="shared" si="504"/>
        <v>3.3498867766566243E-14</v>
      </c>
      <c r="P474" s="243">
        <f t="shared" si="541"/>
        <v>46694.445430845924</v>
      </c>
      <c r="Q474" s="244"/>
      <c r="R474" s="240">
        <f>VLOOKUP(T474,[2]תחזיות!$B$4:$H$1000,7)</f>
        <v>2.2101320900000426E-2</v>
      </c>
      <c r="S474" s="134">
        <f t="shared" si="505"/>
        <v>1.8417767416667021E-3</v>
      </c>
      <c r="T474" s="237">
        <v>422</v>
      </c>
      <c r="U474" s="242">
        <f t="shared" si="542"/>
        <v>0</v>
      </c>
      <c r="V474" s="242">
        <f t="shared" si="528"/>
        <v>0</v>
      </c>
      <c r="W474" s="242">
        <f t="shared" si="506"/>
        <v>0</v>
      </c>
      <c r="X474" s="242">
        <f t="shared" si="529"/>
        <v>0</v>
      </c>
      <c r="Y474" s="243">
        <f t="shared" si="543"/>
        <v>49536.076503111522</v>
      </c>
      <c r="Z474" s="245"/>
      <c r="AA474" s="240">
        <f>VLOOKUP(AC474,[2]תחזיות!$B$4:$H$1000,6)</f>
        <v>1.1818888181818409E-2</v>
      </c>
      <c r="AB474" s="134">
        <f t="shared" si="507"/>
        <v>9.8490734848486741E-4</v>
      </c>
      <c r="AC474" s="237">
        <v>422</v>
      </c>
      <c r="AD474" s="242">
        <f t="shared" si="544"/>
        <v>0</v>
      </c>
      <c r="AE474" s="242">
        <f t="shared" si="530"/>
        <v>0</v>
      </c>
      <c r="AF474" s="242">
        <f t="shared" si="508"/>
        <v>0</v>
      </c>
      <c r="AG474" s="242">
        <f t="shared" si="531"/>
        <v>0</v>
      </c>
      <c r="AH474" s="243">
        <f t="shared" si="545"/>
        <v>46342.141217469514</v>
      </c>
      <c r="AI474" s="245"/>
      <c r="AJ474" s="241">
        <f t="shared" si="491"/>
        <v>5.2720000000000003E-2</v>
      </c>
      <c r="AK474" s="241">
        <f t="shared" si="546"/>
        <v>4.3933333333333333E-3</v>
      </c>
      <c r="AL474" s="240">
        <f>VLOOKUP(AN474,[2]תחזיות!$B$4:$H$1000,5)</f>
        <v>1.3000777000000251E-2</v>
      </c>
      <c r="AM474" s="134">
        <f t="shared" si="532"/>
        <v>1.0833980833333543E-3</v>
      </c>
      <c r="AN474" s="237">
        <v>422</v>
      </c>
      <c r="AO474" s="242">
        <f t="shared" si="547"/>
        <v>0</v>
      </c>
      <c r="AP474" s="242">
        <f t="shared" si="576"/>
        <v>0</v>
      </c>
      <c r="AQ474" s="242">
        <f t="shared" si="509"/>
        <v>0</v>
      </c>
      <c r="AR474" s="242">
        <f t="shared" si="548"/>
        <v>0</v>
      </c>
      <c r="AS474" s="243">
        <f t="shared" si="549"/>
        <v>0</v>
      </c>
      <c r="AT474" s="244"/>
      <c r="AU474" s="241">
        <f t="shared" si="492"/>
        <v>5.7620000000000005E-2</v>
      </c>
      <c r="AV474" s="241">
        <f t="shared" si="550"/>
        <v>4.8016666666666668E-3</v>
      </c>
      <c r="AW474" s="240">
        <f>VLOOKUP(AY474,[2]תחזיות!$B$4:$H$1000,7)</f>
        <v>2.2101320900000426E-2</v>
      </c>
      <c r="AX474" s="134">
        <f t="shared" si="510"/>
        <v>1.8417767416667021E-3</v>
      </c>
      <c r="AY474" s="237">
        <v>422</v>
      </c>
      <c r="AZ474" s="242">
        <f t="shared" si="551"/>
        <v>0</v>
      </c>
      <c r="BA474" s="242">
        <f t="shared" si="577"/>
        <v>0</v>
      </c>
      <c r="BB474" s="242">
        <f t="shared" si="511"/>
        <v>0</v>
      </c>
      <c r="BC474" s="242">
        <f t="shared" si="552"/>
        <v>0</v>
      </c>
      <c r="BD474" s="243">
        <f t="shared" si="553"/>
        <v>0</v>
      </c>
      <c r="BE474" s="245"/>
      <c r="BF474" s="245"/>
      <c r="BG474" s="245"/>
      <c r="BH474" s="240">
        <f>VLOOKUP(BJ474,[2]תחזיות!$B$4:$H$1000,6)</f>
        <v>1.1818888181818409E-2</v>
      </c>
      <c r="BI474" s="134">
        <f t="shared" si="512"/>
        <v>9.8490734848486741E-4</v>
      </c>
      <c r="BJ474" s="237">
        <v>422</v>
      </c>
      <c r="BK474" s="242">
        <f t="shared" si="554"/>
        <v>0</v>
      </c>
      <c r="BL474" s="242">
        <f t="shared" si="578"/>
        <v>0</v>
      </c>
      <c r="BM474" s="242">
        <f t="shared" si="513"/>
        <v>0</v>
      </c>
      <c r="BN474" s="242">
        <f t="shared" si="533"/>
        <v>0</v>
      </c>
      <c r="BO474" s="243">
        <f t="shared" si="555"/>
        <v>0</v>
      </c>
      <c r="BP474" s="245"/>
      <c r="BQ474" s="246">
        <f>VLOOKUP(BT474,[2]תחזיות!$B$4:$E$1000,2)</f>
        <v>4.6895980000000233E-2</v>
      </c>
      <c r="BR474" s="134">
        <f t="shared" si="514"/>
        <v>3.4913316666666861E-3</v>
      </c>
      <c r="BS474" s="3">
        <f t="shared" si="556"/>
        <v>12812</v>
      </c>
      <c r="BT474" s="237">
        <v>422</v>
      </c>
      <c r="BU474" s="238">
        <f t="shared" si="557"/>
        <v>0</v>
      </c>
      <c r="BV474" s="238">
        <f t="shared" si="461"/>
        <v>0</v>
      </c>
      <c r="BW474" s="238">
        <f t="shared" si="515"/>
        <v>0</v>
      </c>
      <c r="BX474" s="238">
        <f t="shared" si="516"/>
        <v>0</v>
      </c>
      <c r="BY474" s="239">
        <f t="shared" si="558"/>
        <v>270766.58881793288</v>
      </c>
      <c r="CA474" s="246">
        <f>VLOOKUP(CD474,[2]תחזיות!$B$4:$E$1000,4)</f>
        <v>6.1902693600000308E-2</v>
      </c>
      <c r="CB474" s="134">
        <f t="shared" si="517"/>
        <v>4.7418911333333589E-3</v>
      </c>
      <c r="CC474" s="3">
        <f t="shared" si="559"/>
        <v>12812</v>
      </c>
      <c r="CD474" s="237">
        <v>422</v>
      </c>
      <c r="CE474" s="238">
        <f t="shared" si="560"/>
        <v>0</v>
      </c>
      <c r="CF474" s="238">
        <f t="shared" si="561"/>
        <v>0</v>
      </c>
      <c r="CG474" s="238">
        <f t="shared" si="518"/>
        <v>0</v>
      </c>
      <c r="CH474" s="238">
        <f t="shared" si="519"/>
        <v>0</v>
      </c>
      <c r="CI474" s="239">
        <f t="shared" si="562"/>
        <v>290809.78716721246</v>
      </c>
      <c r="CJ474" s="1"/>
      <c r="CK474" s="246">
        <f>VLOOKUP(CN474,[2]תחזיות!$B$4:$E$1000,3)</f>
        <v>4.077911304347847E-2</v>
      </c>
      <c r="CL474" s="134">
        <f t="shared" si="520"/>
        <v>2.9815927536232059E-3</v>
      </c>
      <c r="CM474" s="3">
        <f t="shared" si="563"/>
        <v>12812</v>
      </c>
      <c r="CN474" s="237">
        <v>422</v>
      </c>
      <c r="CO474" s="238">
        <f t="shared" si="564"/>
        <v>0</v>
      </c>
      <c r="CP474" s="238">
        <f t="shared" si="579"/>
        <v>0</v>
      </c>
      <c r="CQ474" s="238">
        <f t="shared" si="521"/>
        <v>0</v>
      </c>
      <c r="CR474" s="238">
        <f t="shared" si="522"/>
        <v>0</v>
      </c>
      <c r="CS474" s="239">
        <f t="shared" si="565"/>
        <v>263979.45736549201</v>
      </c>
      <c r="CT474" s="1"/>
      <c r="CU474" s="237">
        <v>422</v>
      </c>
      <c r="CV474" s="238">
        <f t="shared" ref="CV474:CZ524" si="587">BU474+L474+C474+AO474+DR474+EA474</f>
        <v>-3.2746056692614016E-10</v>
      </c>
      <c r="CW474" s="238">
        <f t="shared" si="587"/>
        <v>-7.398376532265195E-14</v>
      </c>
      <c r="CX474" s="238">
        <f t="shared" si="587"/>
        <v>6.9729421307166931E-13</v>
      </c>
      <c r="CY474" s="238">
        <f t="shared" si="587"/>
        <v>-7.7127797839432127E-13</v>
      </c>
      <c r="CZ474" s="238">
        <f t="shared" si="587"/>
        <v>921348.46831176477</v>
      </c>
      <c r="DB474" s="237">
        <v>422</v>
      </c>
      <c r="DC474" s="238">
        <f t="shared" ref="DC474:DG524" si="588">CE474+U474+C474+AZ474+DR474+EJ474</f>
        <v>-3.4905983688906051E-10</v>
      </c>
      <c r="DD474" s="238">
        <f t="shared" si="588"/>
        <v>0</v>
      </c>
      <c r="DE474" s="238">
        <f t="shared" si="588"/>
        <v>8.0477684616088749E-13</v>
      </c>
      <c r="DF474" s="238">
        <f t="shared" si="588"/>
        <v>-8.0477684616088749E-13</v>
      </c>
      <c r="DG474" s="238">
        <f t="shared" si="588"/>
        <v>944233.29773330991</v>
      </c>
      <c r="DH474" s="247"/>
      <c r="DI474" s="237">
        <v>422</v>
      </c>
      <c r="DJ474" s="238">
        <f t="shared" ref="DJ474:DN524" si="589">C474+AD474+CO474+BK474+DR474+ES474</f>
        <v>-3.4905983688906051E-10</v>
      </c>
      <c r="DK474" s="238">
        <f t="shared" si="589"/>
        <v>0</v>
      </c>
      <c r="DL474" s="238">
        <f t="shared" si="589"/>
        <v>8.0477684616088749E-13</v>
      </c>
      <c r="DM474" s="238">
        <f t="shared" si="589"/>
        <v>-8.0477684616088749E-13</v>
      </c>
      <c r="DN474" s="238">
        <f t="shared" si="589"/>
        <v>914209.03264594742</v>
      </c>
      <c r="DP474" s="3">
        <f t="shared" si="566"/>
        <v>12812</v>
      </c>
      <c r="DQ474" s="237">
        <v>422</v>
      </c>
      <c r="DR474" s="238">
        <f t="shared" si="567"/>
        <v>0</v>
      </c>
      <c r="DS474" s="238">
        <f t="shared" si="568"/>
        <v>0</v>
      </c>
      <c r="DT474" s="238">
        <f t="shared" si="523"/>
        <v>0</v>
      </c>
      <c r="DU474" s="238">
        <f t="shared" si="569"/>
        <v>0</v>
      </c>
      <c r="DV474" s="239">
        <f t="shared" si="580"/>
        <v>0</v>
      </c>
      <c r="DX474" s="241">
        <f t="shared" si="493"/>
        <v>6.0299999999999999E-2</v>
      </c>
      <c r="DY474" s="241">
        <f t="shared" si="570"/>
        <v>5.025E-3</v>
      </c>
      <c r="DZ474" s="237">
        <v>422</v>
      </c>
      <c r="EA474" s="242">
        <f t="shared" si="581"/>
        <v>0</v>
      </c>
      <c r="EB474" s="242">
        <f t="shared" si="582"/>
        <v>0</v>
      </c>
      <c r="EC474" s="242">
        <f t="shared" si="524"/>
        <v>0</v>
      </c>
      <c r="ED474" s="242">
        <f t="shared" si="534"/>
        <v>0</v>
      </c>
      <c r="EE474" s="243">
        <f t="shared" si="571"/>
        <v>0</v>
      </c>
      <c r="EF474" s="248"/>
      <c r="EG474" s="241">
        <f t="shared" si="494"/>
        <v>6.4599999999999991E-2</v>
      </c>
      <c r="EH474" s="241">
        <f t="shared" si="572"/>
        <v>5.3833333333333329E-3</v>
      </c>
      <c r="EI474" s="237">
        <v>422</v>
      </c>
      <c r="EJ474" s="242">
        <f t="shared" si="583"/>
        <v>0</v>
      </c>
      <c r="EK474" s="242">
        <f t="shared" si="584"/>
        <v>0</v>
      </c>
      <c r="EL474" s="242">
        <f t="shared" si="525"/>
        <v>0</v>
      </c>
      <c r="EM474" s="242">
        <f t="shared" si="535"/>
        <v>0</v>
      </c>
      <c r="EN474" s="243">
        <f t="shared" si="573"/>
        <v>0</v>
      </c>
      <c r="EO474" s="248"/>
      <c r="EP474" s="241">
        <f t="shared" si="495"/>
        <v>3.4599999999999999E-2</v>
      </c>
      <c r="EQ474" s="241">
        <f t="shared" si="574"/>
        <v>2.8833333333333332E-3</v>
      </c>
      <c r="ER474" s="237">
        <v>422</v>
      </c>
      <c r="ES474" s="242">
        <f t="shared" si="585"/>
        <v>0</v>
      </c>
      <c r="ET474" s="242">
        <f t="shared" si="586"/>
        <v>0</v>
      </c>
      <c r="EU474" s="242">
        <f t="shared" si="526"/>
        <v>0</v>
      </c>
      <c r="EV474" s="242">
        <f t="shared" si="536"/>
        <v>0</v>
      </c>
      <c r="EW474" s="243">
        <f t="shared" si="575"/>
        <v>0</v>
      </c>
    </row>
    <row r="475" spans="1:153" ht="14.25" customHeight="1" thickBot="1" x14ac:dyDescent="0.25">
      <c r="A475" s="3">
        <f t="shared" si="537"/>
        <v>12843</v>
      </c>
      <c r="B475" s="237">
        <v>423</v>
      </c>
      <c r="C475" s="238">
        <f t="shared" si="538"/>
        <v>-3.4986461373522141E-10</v>
      </c>
      <c r="D475" s="238">
        <f t="shared" si="499"/>
        <v>0</v>
      </c>
      <c r="E475" s="238">
        <f t="shared" si="500"/>
        <v>8.0663230388953621E-13</v>
      </c>
      <c r="F475" s="238">
        <f t="shared" si="501"/>
        <v>-8.0663230388953621E-13</v>
      </c>
      <c r="G475" s="239">
        <f t="shared" si="539"/>
        <v>603887.43406298594</v>
      </c>
      <c r="I475" s="240">
        <f>VLOOKUP(K475,[2]תחזיות!$B$4:$H$1000,5)</f>
        <v>1.3000795500000252E-2</v>
      </c>
      <c r="J475" s="134">
        <f t="shared" si="502"/>
        <v>1.083399625000021E-3</v>
      </c>
      <c r="K475" s="237">
        <v>423</v>
      </c>
      <c r="L475" s="242">
        <f t="shared" si="540"/>
        <v>2.173026968363204E-11</v>
      </c>
      <c r="M475" s="242">
        <f t="shared" si="527"/>
        <v>-7.4063919306258608E-14</v>
      </c>
      <c r="N475" s="242">
        <f t="shared" si="503"/>
        <v>-1.0776595793596569E-13</v>
      </c>
      <c r="O475" s="242">
        <f t="shared" si="504"/>
        <v>3.3702038629707079E-14</v>
      </c>
      <c r="P475" s="243">
        <f t="shared" si="541"/>
        <v>46694.445430845924</v>
      </c>
      <c r="Q475" s="244"/>
      <c r="R475" s="240">
        <f>VLOOKUP(T475,[2]תחזיות!$B$4:$H$1000,7)</f>
        <v>2.2101352350000429E-2</v>
      </c>
      <c r="S475" s="134">
        <f t="shared" si="505"/>
        <v>1.8417793625000358E-3</v>
      </c>
      <c r="T475" s="237">
        <v>423</v>
      </c>
      <c r="U475" s="242">
        <f t="shared" si="542"/>
        <v>0</v>
      </c>
      <c r="V475" s="242">
        <f t="shared" si="528"/>
        <v>0</v>
      </c>
      <c r="W475" s="242">
        <f t="shared" si="506"/>
        <v>0</v>
      </c>
      <c r="X475" s="242">
        <f t="shared" si="529"/>
        <v>0</v>
      </c>
      <c r="Y475" s="243">
        <f t="shared" si="543"/>
        <v>49536.076503111522</v>
      </c>
      <c r="Z475" s="245"/>
      <c r="AA475" s="240">
        <f>VLOOKUP(AC475,[2]תחזיות!$B$4:$H$1000,6)</f>
        <v>1.1818905000000228E-2</v>
      </c>
      <c r="AB475" s="134">
        <f t="shared" si="507"/>
        <v>9.8490875000001895E-4</v>
      </c>
      <c r="AC475" s="237">
        <v>423</v>
      </c>
      <c r="AD475" s="242">
        <f t="shared" si="544"/>
        <v>0</v>
      </c>
      <c r="AE475" s="242">
        <f t="shared" si="530"/>
        <v>0</v>
      </c>
      <c r="AF475" s="242">
        <f t="shared" si="508"/>
        <v>0</v>
      </c>
      <c r="AG475" s="242">
        <f t="shared" si="531"/>
        <v>0</v>
      </c>
      <c r="AH475" s="243">
        <f t="shared" si="545"/>
        <v>46342.141217469514</v>
      </c>
      <c r="AI475" s="245"/>
      <c r="AJ475" s="241">
        <f t="shared" si="491"/>
        <v>5.2720000000000003E-2</v>
      </c>
      <c r="AK475" s="241">
        <f t="shared" si="546"/>
        <v>4.3933333333333333E-3</v>
      </c>
      <c r="AL475" s="240">
        <f>VLOOKUP(AN475,[2]תחזיות!$B$4:$H$1000,5)</f>
        <v>1.3000795500000252E-2</v>
      </c>
      <c r="AM475" s="134">
        <f t="shared" si="532"/>
        <v>1.083399625000021E-3</v>
      </c>
      <c r="AN475" s="237">
        <v>423</v>
      </c>
      <c r="AO475" s="242">
        <f t="shared" si="547"/>
        <v>0</v>
      </c>
      <c r="AP475" s="242">
        <f t="shared" si="576"/>
        <v>0</v>
      </c>
      <c r="AQ475" s="242">
        <f t="shared" si="509"/>
        <v>0</v>
      </c>
      <c r="AR475" s="242">
        <f t="shared" si="548"/>
        <v>0</v>
      </c>
      <c r="AS475" s="243">
        <f t="shared" si="549"/>
        <v>0</v>
      </c>
      <c r="AT475" s="244"/>
      <c r="AU475" s="241">
        <f t="shared" si="492"/>
        <v>5.7620000000000005E-2</v>
      </c>
      <c r="AV475" s="241">
        <f t="shared" si="550"/>
        <v>4.8016666666666668E-3</v>
      </c>
      <c r="AW475" s="240">
        <f>VLOOKUP(AY475,[2]תחזיות!$B$4:$H$1000,7)</f>
        <v>2.2101352350000429E-2</v>
      </c>
      <c r="AX475" s="134">
        <f t="shared" si="510"/>
        <v>1.8417793625000358E-3</v>
      </c>
      <c r="AY475" s="237">
        <v>423</v>
      </c>
      <c r="AZ475" s="242">
        <f t="shared" si="551"/>
        <v>0</v>
      </c>
      <c r="BA475" s="242">
        <f t="shared" si="577"/>
        <v>0</v>
      </c>
      <c r="BB475" s="242">
        <f t="shared" si="511"/>
        <v>0</v>
      </c>
      <c r="BC475" s="242">
        <f t="shared" si="552"/>
        <v>0</v>
      </c>
      <c r="BD475" s="243">
        <f t="shared" si="553"/>
        <v>0</v>
      </c>
      <c r="BE475" s="245"/>
      <c r="BF475" s="245"/>
      <c r="BG475" s="245"/>
      <c r="BH475" s="240">
        <f>VLOOKUP(BJ475,[2]תחזיות!$B$4:$H$1000,6)</f>
        <v>1.1818905000000228E-2</v>
      </c>
      <c r="BI475" s="134">
        <f t="shared" si="512"/>
        <v>9.8490875000001895E-4</v>
      </c>
      <c r="BJ475" s="237">
        <v>423</v>
      </c>
      <c r="BK475" s="242">
        <f t="shared" si="554"/>
        <v>0</v>
      </c>
      <c r="BL475" s="242">
        <f t="shared" si="578"/>
        <v>0</v>
      </c>
      <c r="BM475" s="242">
        <f t="shared" si="513"/>
        <v>0</v>
      </c>
      <c r="BN475" s="242">
        <f t="shared" si="533"/>
        <v>0</v>
      </c>
      <c r="BO475" s="243">
        <f t="shared" si="555"/>
        <v>0</v>
      </c>
      <c r="BP475" s="245"/>
      <c r="BQ475" s="246">
        <f>VLOOKUP(BT475,[2]תחזיות!$B$4:$E$1000,2)</f>
        <v>4.6924280000000235E-2</v>
      </c>
      <c r="BR475" s="134">
        <f t="shared" si="514"/>
        <v>3.4936900000000198E-3</v>
      </c>
      <c r="BS475" s="3">
        <f t="shared" si="556"/>
        <v>12843</v>
      </c>
      <c r="BT475" s="237">
        <v>423</v>
      </c>
      <c r="BU475" s="238">
        <f t="shared" si="557"/>
        <v>0</v>
      </c>
      <c r="BV475" s="238">
        <f t="shared" si="461"/>
        <v>0</v>
      </c>
      <c r="BW475" s="238">
        <f t="shared" si="515"/>
        <v>0</v>
      </c>
      <c r="BX475" s="238">
        <f t="shared" si="516"/>
        <v>0</v>
      </c>
      <c r="BY475" s="239">
        <f t="shared" si="558"/>
        <v>270766.58881793288</v>
      </c>
      <c r="CA475" s="246">
        <f>VLOOKUP(CD475,[2]תחזיות!$B$4:$E$1000,4)</f>
        <v>6.194004960000031E-2</v>
      </c>
      <c r="CB475" s="134">
        <f t="shared" si="517"/>
        <v>4.7450041333333597E-3</v>
      </c>
      <c r="CC475" s="3">
        <f t="shared" si="559"/>
        <v>12843</v>
      </c>
      <c r="CD475" s="237">
        <v>423</v>
      </c>
      <c r="CE475" s="238">
        <f t="shared" si="560"/>
        <v>0</v>
      </c>
      <c r="CF475" s="238">
        <f t="shared" si="561"/>
        <v>0</v>
      </c>
      <c r="CG475" s="238">
        <f t="shared" si="518"/>
        <v>0</v>
      </c>
      <c r="CH475" s="238">
        <f t="shared" si="519"/>
        <v>0</v>
      </c>
      <c r="CI475" s="239">
        <f t="shared" si="562"/>
        <v>290809.78716721246</v>
      </c>
      <c r="CJ475" s="1"/>
      <c r="CK475" s="246">
        <f>VLOOKUP(CN475,[2]תחזיות!$B$4:$E$1000,3)</f>
        <v>4.080372173913064E-2</v>
      </c>
      <c r="CL475" s="134">
        <f t="shared" si="520"/>
        <v>2.9836434782608869E-3</v>
      </c>
      <c r="CM475" s="3">
        <f t="shared" si="563"/>
        <v>12843</v>
      </c>
      <c r="CN475" s="237">
        <v>423</v>
      </c>
      <c r="CO475" s="238">
        <f t="shared" si="564"/>
        <v>0</v>
      </c>
      <c r="CP475" s="238">
        <f t="shared" si="579"/>
        <v>0</v>
      </c>
      <c r="CQ475" s="238">
        <f t="shared" si="521"/>
        <v>0</v>
      </c>
      <c r="CR475" s="238">
        <f t="shared" si="522"/>
        <v>0</v>
      </c>
      <c r="CS475" s="239">
        <f t="shared" si="565"/>
        <v>263979.45736549201</v>
      </c>
      <c r="CT475" s="1"/>
      <c r="CU475" s="237">
        <v>423</v>
      </c>
      <c r="CV475" s="238">
        <f t="shared" si="587"/>
        <v>-3.2813434405158935E-10</v>
      </c>
      <c r="CW475" s="238">
        <f t="shared" si="587"/>
        <v>-7.4063919306258608E-14</v>
      </c>
      <c r="CX475" s="238">
        <f t="shared" si="587"/>
        <v>6.9886634595357052E-13</v>
      </c>
      <c r="CY475" s="238">
        <f t="shared" si="587"/>
        <v>-7.7293026525982911E-13</v>
      </c>
      <c r="CZ475" s="238">
        <f t="shared" si="587"/>
        <v>921348.46831176477</v>
      </c>
      <c r="DB475" s="237">
        <v>423</v>
      </c>
      <c r="DC475" s="238">
        <f t="shared" si="588"/>
        <v>-3.4986461373522141E-10</v>
      </c>
      <c r="DD475" s="238">
        <f t="shared" si="588"/>
        <v>0</v>
      </c>
      <c r="DE475" s="238">
        <f t="shared" si="588"/>
        <v>8.0663230388953621E-13</v>
      </c>
      <c r="DF475" s="238">
        <f t="shared" si="588"/>
        <v>-8.0663230388953621E-13</v>
      </c>
      <c r="DG475" s="238">
        <f t="shared" si="588"/>
        <v>944233.29773330991</v>
      </c>
      <c r="DH475" s="247"/>
      <c r="DI475" s="237">
        <v>423</v>
      </c>
      <c r="DJ475" s="238">
        <f t="shared" si="589"/>
        <v>-3.4986461373522141E-10</v>
      </c>
      <c r="DK475" s="238">
        <f t="shared" si="589"/>
        <v>0</v>
      </c>
      <c r="DL475" s="238">
        <f t="shared" si="589"/>
        <v>8.0663230388953621E-13</v>
      </c>
      <c r="DM475" s="238">
        <f t="shared" si="589"/>
        <v>-8.0663230388953621E-13</v>
      </c>
      <c r="DN475" s="238">
        <f t="shared" si="589"/>
        <v>914209.03264594742</v>
      </c>
      <c r="DP475" s="3">
        <f t="shared" si="566"/>
        <v>12843</v>
      </c>
      <c r="DQ475" s="237">
        <v>423</v>
      </c>
      <c r="DR475" s="238">
        <f t="shared" si="567"/>
        <v>0</v>
      </c>
      <c r="DS475" s="238">
        <f t="shared" si="568"/>
        <v>0</v>
      </c>
      <c r="DT475" s="238">
        <f t="shared" si="523"/>
        <v>0</v>
      </c>
      <c r="DU475" s="238">
        <f t="shared" si="569"/>
        <v>0</v>
      </c>
      <c r="DV475" s="239">
        <f t="shared" si="580"/>
        <v>0</v>
      </c>
      <c r="DX475" s="241">
        <f t="shared" si="493"/>
        <v>6.0299999999999999E-2</v>
      </c>
      <c r="DY475" s="241">
        <f t="shared" si="570"/>
        <v>5.025E-3</v>
      </c>
      <c r="DZ475" s="237">
        <v>423</v>
      </c>
      <c r="EA475" s="242">
        <f t="shared" si="581"/>
        <v>0</v>
      </c>
      <c r="EB475" s="242">
        <f t="shared" si="582"/>
        <v>0</v>
      </c>
      <c r="EC475" s="242">
        <f t="shared" si="524"/>
        <v>0</v>
      </c>
      <c r="ED475" s="242">
        <f t="shared" si="534"/>
        <v>0</v>
      </c>
      <c r="EE475" s="243">
        <f t="shared" si="571"/>
        <v>0</v>
      </c>
      <c r="EF475" s="248"/>
      <c r="EG475" s="241">
        <f t="shared" si="494"/>
        <v>6.4599999999999991E-2</v>
      </c>
      <c r="EH475" s="241">
        <f t="shared" si="572"/>
        <v>5.3833333333333329E-3</v>
      </c>
      <c r="EI475" s="237">
        <v>423</v>
      </c>
      <c r="EJ475" s="242">
        <f t="shared" si="583"/>
        <v>0</v>
      </c>
      <c r="EK475" s="242">
        <f t="shared" si="584"/>
        <v>0</v>
      </c>
      <c r="EL475" s="242">
        <f t="shared" si="525"/>
        <v>0</v>
      </c>
      <c r="EM475" s="242">
        <f t="shared" si="535"/>
        <v>0</v>
      </c>
      <c r="EN475" s="243">
        <f t="shared" si="573"/>
        <v>0</v>
      </c>
      <c r="EO475" s="248"/>
      <c r="EP475" s="241">
        <f t="shared" si="495"/>
        <v>3.4599999999999999E-2</v>
      </c>
      <c r="EQ475" s="241">
        <f t="shared" si="574"/>
        <v>2.8833333333333332E-3</v>
      </c>
      <c r="ER475" s="237">
        <v>423</v>
      </c>
      <c r="ES475" s="242">
        <f t="shared" si="585"/>
        <v>0</v>
      </c>
      <c r="ET475" s="242">
        <f t="shared" si="586"/>
        <v>0</v>
      </c>
      <c r="EU475" s="242">
        <f t="shared" si="526"/>
        <v>0</v>
      </c>
      <c r="EV475" s="242">
        <f t="shared" si="536"/>
        <v>0</v>
      </c>
      <c r="EW475" s="243">
        <f t="shared" si="575"/>
        <v>0</v>
      </c>
    </row>
    <row r="476" spans="1:153" ht="14.25" customHeight="1" thickBot="1" x14ac:dyDescent="0.25">
      <c r="A476" s="3">
        <f t="shared" si="537"/>
        <v>12871</v>
      </c>
      <c r="B476" s="237">
        <v>424</v>
      </c>
      <c r="C476" s="238">
        <f t="shared" si="538"/>
        <v>-3.5067124603911096E-10</v>
      </c>
      <c r="D476" s="238">
        <f t="shared" si="499"/>
        <v>0</v>
      </c>
      <c r="E476" s="238">
        <f t="shared" si="500"/>
        <v>8.0849203947905939E-13</v>
      </c>
      <c r="F476" s="238">
        <f t="shared" si="501"/>
        <v>-8.0849203947905939E-13</v>
      </c>
      <c r="G476" s="239">
        <f t="shared" si="539"/>
        <v>603887.43406298594</v>
      </c>
      <c r="I476" s="240">
        <f>VLOOKUP(K476,[2]תחזיות!$B$4:$H$1000,5)</f>
        <v>1.3000814000000253E-2</v>
      </c>
      <c r="J476" s="134">
        <f t="shared" si="502"/>
        <v>1.0834011666666877E-3</v>
      </c>
      <c r="K476" s="237">
        <v>424</v>
      </c>
      <c r="L476" s="242">
        <f t="shared" si="540"/>
        <v>2.1861694994859792E-11</v>
      </c>
      <c r="M476" s="242">
        <f t="shared" si="527"/>
        <v>-7.4144160242842937E-14</v>
      </c>
      <c r="N476" s="242">
        <f t="shared" si="503"/>
        <v>-1.0805002979505602E-13</v>
      </c>
      <c r="O476" s="242">
        <f t="shared" si="504"/>
        <v>3.3905869552213081E-14</v>
      </c>
      <c r="P476" s="243">
        <f t="shared" si="541"/>
        <v>46694.445430845924</v>
      </c>
      <c r="Q476" s="244"/>
      <c r="R476" s="240">
        <f>VLOOKUP(T476,[2]תחזיות!$B$4:$H$1000,7)</f>
        <v>2.2101383800000429E-2</v>
      </c>
      <c r="S476" s="134">
        <f t="shared" si="505"/>
        <v>1.8417819833333692E-3</v>
      </c>
      <c r="T476" s="237">
        <v>424</v>
      </c>
      <c r="U476" s="242">
        <f t="shared" si="542"/>
        <v>0</v>
      </c>
      <c r="V476" s="242">
        <f t="shared" si="528"/>
        <v>0</v>
      </c>
      <c r="W476" s="242">
        <f t="shared" si="506"/>
        <v>0</v>
      </c>
      <c r="X476" s="242">
        <f t="shared" si="529"/>
        <v>0</v>
      </c>
      <c r="Y476" s="243">
        <f t="shared" si="543"/>
        <v>49536.076503111522</v>
      </c>
      <c r="Z476" s="245"/>
      <c r="AA476" s="240">
        <f>VLOOKUP(AC476,[2]תחזיות!$B$4:$H$1000,6)</f>
        <v>1.1818921818182048E-2</v>
      </c>
      <c r="AB476" s="134">
        <f t="shared" si="507"/>
        <v>9.8491015151517072E-4</v>
      </c>
      <c r="AC476" s="237">
        <v>424</v>
      </c>
      <c r="AD476" s="242">
        <f t="shared" si="544"/>
        <v>0</v>
      </c>
      <c r="AE476" s="242">
        <f t="shared" si="530"/>
        <v>0</v>
      </c>
      <c r="AF476" s="242">
        <f t="shared" si="508"/>
        <v>0</v>
      </c>
      <c r="AG476" s="242">
        <f t="shared" si="531"/>
        <v>0</v>
      </c>
      <c r="AH476" s="243">
        <f t="shared" si="545"/>
        <v>46342.141217469514</v>
      </c>
      <c r="AI476" s="245"/>
      <c r="AJ476" s="241">
        <f t="shared" si="491"/>
        <v>5.2720000000000003E-2</v>
      </c>
      <c r="AK476" s="241">
        <f t="shared" si="546"/>
        <v>4.3933333333333333E-3</v>
      </c>
      <c r="AL476" s="240">
        <f>VLOOKUP(AN476,[2]תחזיות!$B$4:$H$1000,5)</f>
        <v>1.3000814000000253E-2</v>
      </c>
      <c r="AM476" s="134">
        <f t="shared" si="532"/>
        <v>1.0834011666666877E-3</v>
      </c>
      <c r="AN476" s="237">
        <v>424</v>
      </c>
      <c r="AO476" s="242">
        <f t="shared" si="547"/>
        <v>0</v>
      </c>
      <c r="AP476" s="242">
        <f t="shared" si="576"/>
        <v>0</v>
      </c>
      <c r="AQ476" s="242">
        <f t="shared" si="509"/>
        <v>0</v>
      </c>
      <c r="AR476" s="242">
        <f t="shared" si="548"/>
        <v>0</v>
      </c>
      <c r="AS476" s="243">
        <f t="shared" si="549"/>
        <v>0</v>
      </c>
      <c r="AT476" s="244"/>
      <c r="AU476" s="241">
        <f t="shared" si="492"/>
        <v>5.7620000000000005E-2</v>
      </c>
      <c r="AV476" s="241">
        <f t="shared" si="550"/>
        <v>4.8016666666666668E-3</v>
      </c>
      <c r="AW476" s="240">
        <f>VLOOKUP(AY476,[2]תחזיות!$B$4:$H$1000,7)</f>
        <v>2.2101383800000429E-2</v>
      </c>
      <c r="AX476" s="134">
        <f t="shared" si="510"/>
        <v>1.8417819833333692E-3</v>
      </c>
      <c r="AY476" s="237">
        <v>424</v>
      </c>
      <c r="AZ476" s="242">
        <f t="shared" si="551"/>
        <v>0</v>
      </c>
      <c r="BA476" s="242">
        <f t="shared" si="577"/>
        <v>0</v>
      </c>
      <c r="BB476" s="242">
        <f t="shared" si="511"/>
        <v>0</v>
      </c>
      <c r="BC476" s="242">
        <f t="shared" si="552"/>
        <v>0</v>
      </c>
      <c r="BD476" s="243">
        <f t="shared" si="553"/>
        <v>0</v>
      </c>
      <c r="BE476" s="245"/>
      <c r="BF476" s="245"/>
      <c r="BG476" s="245"/>
      <c r="BH476" s="240">
        <f>VLOOKUP(BJ476,[2]תחזיות!$B$4:$H$1000,6)</f>
        <v>1.1818921818182048E-2</v>
      </c>
      <c r="BI476" s="134">
        <f t="shared" si="512"/>
        <v>9.8491015151517072E-4</v>
      </c>
      <c r="BJ476" s="237">
        <v>424</v>
      </c>
      <c r="BK476" s="242">
        <f t="shared" si="554"/>
        <v>0</v>
      </c>
      <c r="BL476" s="242">
        <f t="shared" si="578"/>
        <v>0</v>
      </c>
      <c r="BM476" s="242">
        <f t="shared" si="513"/>
        <v>0</v>
      </c>
      <c r="BN476" s="242">
        <f t="shared" si="533"/>
        <v>0</v>
      </c>
      <c r="BO476" s="243">
        <f t="shared" si="555"/>
        <v>0</v>
      </c>
      <c r="BP476" s="245"/>
      <c r="BQ476" s="246">
        <f>VLOOKUP(BT476,[2]תחזיות!$B$4:$E$1000,2)</f>
        <v>4.6952580000000237E-2</v>
      </c>
      <c r="BR476" s="134">
        <f t="shared" si="514"/>
        <v>3.4960483333333534E-3</v>
      </c>
      <c r="BS476" s="3">
        <f t="shared" si="556"/>
        <v>12871</v>
      </c>
      <c r="BT476" s="237">
        <v>424</v>
      </c>
      <c r="BU476" s="238">
        <f t="shared" si="557"/>
        <v>0</v>
      </c>
      <c r="BV476" s="238">
        <f t="shared" si="461"/>
        <v>0</v>
      </c>
      <c r="BW476" s="238">
        <f t="shared" si="515"/>
        <v>0</v>
      </c>
      <c r="BX476" s="238">
        <f t="shared" si="516"/>
        <v>0</v>
      </c>
      <c r="BY476" s="239">
        <f t="shared" si="558"/>
        <v>270766.58881793288</v>
      </c>
      <c r="CA476" s="246">
        <f>VLOOKUP(CD476,[2]תחזיות!$B$4:$E$1000,4)</f>
        <v>6.1977405600000313E-2</v>
      </c>
      <c r="CB476" s="134">
        <f t="shared" si="517"/>
        <v>4.7481171333333596E-3</v>
      </c>
      <c r="CC476" s="3">
        <f t="shared" si="559"/>
        <v>12871</v>
      </c>
      <c r="CD476" s="237">
        <v>424</v>
      </c>
      <c r="CE476" s="238">
        <f t="shared" si="560"/>
        <v>0</v>
      </c>
      <c r="CF476" s="238">
        <f t="shared" si="561"/>
        <v>0</v>
      </c>
      <c r="CG476" s="238">
        <f t="shared" si="518"/>
        <v>0</v>
      </c>
      <c r="CH476" s="238">
        <f t="shared" si="519"/>
        <v>0</v>
      </c>
      <c r="CI476" s="239">
        <f t="shared" si="562"/>
        <v>290809.78716721246</v>
      </c>
      <c r="CJ476" s="1"/>
      <c r="CK476" s="246">
        <f>VLOOKUP(CN476,[2]תחזיות!$B$4:$E$1000,3)</f>
        <v>4.0828330434782817E-2</v>
      </c>
      <c r="CL476" s="134">
        <f t="shared" si="520"/>
        <v>2.9856942028985683E-3</v>
      </c>
      <c r="CM476" s="3">
        <f t="shared" si="563"/>
        <v>12871</v>
      </c>
      <c r="CN476" s="237">
        <v>424</v>
      </c>
      <c r="CO476" s="238">
        <f t="shared" si="564"/>
        <v>0</v>
      </c>
      <c r="CP476" s="238">
        <f t="shared" si="579"/>
        <v>0</v>
      </c>
      <c r="CQ476" s="238">
        <f t="shared" si="521"/>
        <v>0</v>
      </c>
      <c r="CR476" s="238">
        <f t="shared" si="522"/>
        <v>0</v>
      </c>
      <c r="CS476" s="239">
        <f t="shared" si="565"/>
        <v>263979.45736549201</v>
      </c>
      <c r="CT476" s="1"/>
      <c r="CU476" s="237">
        <v>424</v>
      </c>
      <c r="CV476" s="238">
        <f t="shared" si="587"/>
        <v>-3.2880955104425114E-10</v>
      </c>
      <c r="CW476" s="238">
        <f t="shared" si="587"/>
        <v>-7.4144160242842937E-14</v>
      </c>
      <c r="CX476" s="238">
        <f t="shared" si="587"/>
        <v>7.004420096840034E-13</v>
      </c>
      <c r="CY476" s="238">
        <f t="shared" si="587"/>
        <v>-7.7458616992684632E-13</v>
      </c>
      <c r="CZ476" s="238">
        <f t="shared" si="587"/>
        <v>921348.46831176477</v>
      </c>
      <c r="DB476" s="237">
        <v>424</v>
      </c>
      <c r="DC476" s="238">
        <f t="shared" si="588"/>
        <v>-3.5067124603911096E-10</v>
      </c>
      <c r="DD476" s="238">
        <f t="shared" si="588"/>
        <v>0</v>
      </c>
      <c r="DE476" s="238">
        <f t="shared" si="588"/>
        <v>8.0849203947905939E-13</v>
      </c>
      <c r="DF476" s="238">
        <f t="shared" si="588"/>
        <v>-8.0849203947905939E-13</v>
      </c>
      <c r="DG476" s="238">
        <f t="shared" si="588"/>
        <v>944233.29773330991</v>
      </c>
      <c r="DH476" s="247"/>
      <c r="DI476" s="237">
        <v>424</v>
      </c>
      <c r="DJ476" s="238">
        <f t="shared" si="589"/>
        <v>-3.5067124603911096E-10</v>
      </c>
      <c r="DK476" s="238">
        <f t="shared" si="589"/>
        <v>0</v>
      </c>
      <c r="DL476" s="238">
        <f t="shared" si="589"/>
        <v>8.0849203947905939E-13</v>
      </c>
      <c r="DM476" s="238">
        <f t="shared" si="589"/>
        <v>-8.0849203947905939E-13</v>
      </c>
      <c r="DN476" s="238">
        <f t="shared" si="589"/>
        <v>914209.03264594742</v>
      </c>
      <c r="DP476" s="3">
        <f t="shared" si="566"/>
        <v>12871</v>
      </c>
      <c r="DQ476" s="237">
        <v>424</v>
      </c>
      <c r="DR476" s="238">
        <f t="shared" si="567"/>
        <v>0</v>
      </c>
      <c r="DS476" s="238">
        <f t="shared" si="568"/>
        <v>0</v>
      </c>
      <c r="DT476" s="238">
        <f t="shared" si="523"/>
        <v>0</v>
      </c>
      <c r="DU476" s="238">
        <f t="shared" si="569"/>
        <v>0</v>
      </c>
      <c r="DV476" s="239">
        <f t="shared" si="580"/>
        <v>0</v>
      </c>
      <c r="DX476" s="241">
        <f t="shared" si="493"/>
        <v>6.0299999999999999E-2</v>
      </c>
      <c r="DY476" s="241">
        <f t="shared" si="570"/>
        <v>5.025E-3</v>
      </c>
      <c r="DZ476" s="237">
        <v>424</v>
      </c>
      <c r="EA476" s="242">
        <f t="shared" si="581"/>
        <v>0</v>
      </c>
      <c r="EB476" s="242">
        <f t="shared" si="582"/>
        <v>0</v>
      </c>
      <c r="EC476" s="242">
        <f t="shared" si="524"/>
        <v>0</v>
      </c>
      <c r="ED476" s="242">
        <f t="shared" si="534"/>
        <v>0</v>
      </c>
      <c r="EE476" s="243">
        <f t="shared" si="571"/>
        <v>0</v>
      </c>
      <c r="EF476" s="248"/>
      <c r="EG476" s="241">
        <f t="shared" si="494"/>
        <v>6.4599999999999991E-2</v>
      </c>
      <c r="EH476" s="241">
        <f t="shared" si="572"/>
        <v>5.3833333333333329E-3</v>
      </c>
      <c r="EI476" s="237">
        <v>424</v>
      </c>
      <c r="EJ476" s="242">
        <f t="shared" si="583"/>
        <v>0</v>
      </c>
      <c r="EK476" s="242">
        <f t="shared" si="584"/>
        <v>0</v>
      </c>
      <c r="EL476" s="242">
        <f t="shared" si="525"/>
        <v>0</v>
      </c>
      <c r="EM476" s="242">
        <f t="shared" si="535"/>
        <v>0</v>
      </c>
      <c r="EN476" s="243">
        <f t="shared" si="573"/>
        <v>0</v>
      </c>
      <c r="EO476" s="248"/>
      <c r="EP476" s="241">
        <f t="shared" si="495"/>
        <v>3.4599999999999999E-2</v>
      </c>
      <c r="EQ476" s="241">
        <f t="shared" si="574"/>
        <v>2.8833333333333332E-3</v>
      </c>
      <c r="ER476" s="237">
        <v>424</v>
      </c>
      <c r="ES476" s="242">
        <f t="shared" si="585"/>
        <v>0</v>
      </c>
      <c r="ET476" s="242">
        <f t="shared" si="586"/>
        <v>0</v>
      </c>
      <c r="EU476" s="242">
        <f t="shared" si="526"/>
        <v>0</v>
      </c>
      <c r="EV476" s="242">
        <f t="shared" si="536"/>
        <v>0</v>
      </c>
      <c r="EW476" s="243">
        <f t="shared" si="575"/>
        <v>0</v>
      </c>
    </row>
    <row r="477" spans="1:153" ht="14.25" customHeight="1" thickBot="1" x14ac:dyDescent="0.25">
      <c r="A477" s="3">
        <f t="shared" si="537"/>
        <v>12902</v>
      </c>
      <c r="B477" s="237">
        <v>425</v>
      </c>
      <c r="C477" s="238">
        <f t="shared" si="538"/>
        <v>-3.5147973807859002E-10</v>
      </c>
      <c r="D477" s="238">
        <f t="shared" si="499"/>
        <v>0</v>
      </c>
      <c r="E477" s="238">
        <f t="shared" si="500"/>
        <v>8.1035606279230277E-13</v>
      </c>
      <c r="F477" s="238">
        <f t="shared" si="501"/>
        <v>-8.1035606279230277E-13</v>
      </c>
      <c r="G477" s="239">
        <f t="shared" si="539"/>
        <v>603887.43406298594</v>
      </c>
      <c r="I477" s="240">
        <f>VLOOKUP(K477,[2]תחזיות!$B$4:$H$1000,5)</f>
        <v>1.3000832500000253E-2</v>
      </c>
      <c r="J477" s="134">
        <f t="shared" si="502"/>
        <v>1.0834027083333544E-3</v>
      </c>
      <c r="K477" s="237">
        <v>425</v>
      </c>
      <c r="L477" s="242">
        <f t="shared" si="540"/>
        <v>2.1993547105915953E-11</v>
      </c>
      <c r="M477" s="242">
        <f t="shared" si="527"/>
        <v>-7.4224488226857134E-14</v>
      </c>
      <c r="N477" s="242">
        <f t="shared" si="503"/>
        <v>-1.0833485063649529E-13</v>
      </c>
      <c r="O477" s="242">
        <f t="shared" si="504"/>
        <v>3.4110362409638148E-14</v>
      </c>
      <c r="P477" s="243">
        <f t="shared" si="541"/>
        <v>46694.445430845924</v>
      </c>
      <c r="Q477" s="244"/>
      <c r="R477" s="240">
        <f>VLOOKUP(T477,[2]תחזיות!$B$4:$H$1000,7)</f>
        <v>2.2101415250000429E-2</v>
      </c>
      <c r="S477" s="134">
        <f t="shared" si="505"/>
        <v>1.8417846041667025E-3</v>
      </c>
      <c r="T477" s="237">
        <v>425</v>
      </c>
      <c r="U477" s="242">
        <f t="shared" si="542"/>
        <v>0</v>
      </c>
      <c r="V477" s="242">
        <f t="shared" si="528"/>
        <v>0</v>
      </c>
      <c r="W477" s="242">
        <f t="shared" si="506"/>
        <v>0</v>
      </c>
      <c r="X477" s="242">
        <f t="shared" si="529"/>
        <v>0</v>
      </c>
      <c r="Y477" s="243">
        <f t="shared" si="543"/>
        <v>49536.076503111522</v>
      </c>
      <c r="Z477" s="245"/>
      <c r="AA477" s="240">
        <f>VLOOKUP(AC477,[2]תחזיות!$B$4:$H$1000,6)</f>
        <v>1.1818938636363865E-2</v>
      </c>
      <c r="AB477" s="134">
        <f t="shared" si="507"/>
        <v>9.8491155303032205E-4</v>
      </c>
      <c r="AC477" s="237">
        <v>425</v>
      </c>
      <c r="AD477" s="242">
        <f t="shared" si="544"/>
        <v>0</v>
      </c>
      <c r="AE477" s="242">
        <f t="shared" si="530"/>
        <v>0</v>
      </c>
      <c r="AF477" s="242">
        <f t="shared" si="508"/>
        <v>0</v>
      </c>
      <c r="AG477" s="242">
        <f t="shared" si="531"/>
        <v>0</v>
      </c>
      <c r="AH477" s="243">
        <f t="shared" si="545"/>
        <v>46342.141217469514</v>
      </c>
      <c r="AI477" s="245"/>
      <c r="AJ477" s="241">
        <f t="shared" si="491"/>
        <v>5.2720000000000003E-2</v>
      </c>
      <c r="AK477" s="241">
        <f t="shared" si="546"/>
        <v>4.3933333333333333E-3</v>
      </c>
      <c r="AL477" s="240">
        <f>VLOOKUP(AN477,[2]תחזיות!$B$4:$H$1000,5)</f>
        <v>1.3000832500000253E-2</v>
      </c>
      <c r="AM477" s="134">
        <f t="shared" si="532"/>
        <v>1.0834027083333544E-3</v>
      </c>
      <c r="AN477" s="237">
        <v>425</v>
      </c>
      <c r="AO477" s="242">
        <f t="shared" si="547"/>
        <v>0</v>
      </c>
      <c r="AP477" s="242">
        <f t="shared" si="576"/>
        <v>0</v>
      </c>
      <c r="AQ477" s="242">
        <f t="shared" si="509"/>
        <v>0</v>
      </c>
      <c r="AR477" s="242">
        <f t="shared" si="548"/>
        <v>0</v>
      </c>
      <c r="AS477" s="243">
        <f t="shared" si="549"/>
        <v>0</v>
      </c>
      <c r="AT477" s="244"/>
      <c r="AU477" s="241">
        <f t="shared" si="492"/>
        <v>5.7620000000000005E-2</v>
      </c>
      <c r="AV477" s="241">
        <f t="shared" si="550"/>
        <v>4.8016666666666668E-3</v>
      </c>
      <c r="AW477" s="240">
        <f>VLOOKUP(AY477,[2]תחזיות!$B$4:$H$1000,7)</f>
        <v>2.2101415250000429E-2</v>
      </c>
      <c r="AX477" s="134">
        <f t="shared" si="510"/>
        <v>1.8417846041667025E-3</v>
      </c>
      <c r="AY477" s="237">
        <v>425</v>
      </c>
      <c r="AZ477" s="242">
        <f t="shared" si="551"/>
        <v>0</v>
      </c>
      <c r="BA477" s="242">
        <f t="shared" si="577"/>
        <v>0</v>
      </c>
      <c r="BB477" s="242">
        <f t="shared" si="511"/>
        <v>0</v>
      </c>
      <c r="BC477" s="242">
        <f t="shared" si="552"/>
        <v>0</v>
      </c>
      <c r="BD477" s="243">
        <f t="shared" si="553"/>
        <v>0</v>
      </c>
      <c r="BE477" s="245"/>
      <c r="BF477" s="245"/>
      <c r="BG477" s="245"/>
      <c r="BH477" s="240">
        <f>VLOOKUP(BJ477,[2]תחזיות!$B$4:$H$1000,6)</f>
        <v>1.1818938636363865E-2</v>
      </c>
      <c r="BI477" s="134">
        <f t="shared" si="512"/>
        <v>9.8491155303032205E-4</v>
      </c>
      <c r="BJ477" s="237">
        <v>425</v>
      </c>
      <c r="BK477" s="242">
        <f t="shared" si="554"/>
        <v>0</v>
      </c>
      <c r="BL477" s="242">
        <f t="shared" si="578"/>
        <v>0</v>
      </c>
      <c r="BM477" s="242">
        <f t="shared" si="513"/>
        <v>0</v>
      </c>
      <c r="BN477" s="242">
        <f t="shared" si="533"/>
        <v>0</v>
      </c>
      <c r="BO477" s="243">
        <f t="shared" si="555"/>
        <v>0</v>
      </c>
      <c r="BP477" s="245"/>
      <c r="BQ477" s="246">
        <f>VLOOKUP(BT477,[2]תחזיות!$B$4:$E$1000,2)</f>
        <v>4.6980880000000239E-2</v>
      </c>
      <c r="BR477" s="134">
        <f t="shared" si="514"/>
        <v>3.4984066666666866E-3</v>
      </c>
      <c r="BS477" s="3">
        <f t="shared" si="556"/>
        <v>12902</v>
      </c>
      <c r="BT477" s="237">
        <v>425</v>
      </c>
      <c r="BU477" s="238">
        <f t="shared" si="557"/>
        <v>0</v>
      </c>
      <c r="BV477" s="238">
        <f t="shared" si="461"/>
        <v>0</v>
      </c>
      <c r="BW477" s="238">
        <f t="shared" si="515"/>
        <v>0</v>
      </c>
      <c r="BX477" s="238">
        <f t="shared" si="516"/>
        <v>0</v>
      </c>
      <c r="BY477" s="239">
        <f t="shared" si="558"/>
        <v>270766.58881793288</v>
      </c>
      <c r="CA477" s="246">
        <f>VLOOKUP(CD477,[2]תחזיות!$B$4:$E$1000,4)</f>
        <v>6.2014761600000315E-2</v>
      </c>
      <c r="CB477" s="134">
        <f t="shared" si="517"/>
        <v>4.7512301333333595E-3</v>
      </c>
      <c r="CC477" s="3">
        <f t="shared" si="559"/>
        <v>12902</v>
      </c>
      <c r="CD477" s="237">
        <v>425</v>
      </c>
      <c r="CE477" s="238">
        <f t="shared" si="560"/>
        <v>0</v>
      </c>
      <c r="CF477" s="238">
        <f t="shared" si="561"/>
        <v>0</v>
      </c>
      <c r="CG477" s="238">
        <f t="shared" si="518"/>
        <v>0</v>
      </c>
      <c r="CH477" s="238">
        <f t="shared" si="519"/>
        <v>0</v>
      </c>
      <c r="CI477" s="239">
        <f t="shared" si="562"/>
        <v>290809.78716721246</v>
      </c>
      <c r="CJ477" s="1"/>
      <c r="CK477" s="246">
        <f>VLOOKUP(CN477,[2]תחזיות!$B$4:$E$1000,3)</f>
        <v>4.0852939130434994E-2</v>
      </c>
      <c r="CL477" s="134">
        <f t="shared" si="520"/>
        <v>2.9877449275362497E-3</v>
      </c>
      <c r="CM477" s="3">
        <f t="shared" si="563"/>
        <v>12902</v>
      </c>
      <c r="CN477" s="237">
        <v>425</v>
      </c>
      <c r="CO477" s="238">
        <f t="shared" si="564"/>
        <v>0</v>
      </c>
      <c r="CP477" s="238">
        <f t="shared" si="579"/>
        <v>0</v>
      </c>
      <c r="CQ477" s="238">
        <f t="shared" si="521"/>
        <v>0</v>
      </c>
      <c r="CR477" s="238">
        <f t="shared" si="522"/>
        <v>0</v>
      </c>
      <c r="CS477" s="239">
        <f t="shared" si="565"/>
        <v>263979.45736549201</v>
      </c>
      <c r="CT477" s="1"/>
      <c r="CU477" s="237">
        <v>425</v>
      </c>
      <c r="CV477" s="238">
        <f t="shared" si="587"/>
        <v>-3.2948619097267408E-10</v>
      </c>
      <c r="CW477" s="238">
        <f t="shared" si="587"/>
        <v>-7.4224488226857134E-14</v>
      </c>
      <c r="CX477" s="238">
        <f t="shared" si="587"/>
        <v>7.0202121215580751E-13</v>
      </c>
      <c r="CY477" s="238">
        <f t="shared" si="587"/>
        <v>-7.7624570038266463E-13</v>
      </c>
      <c r="CZ477" s="238">
        <f t="shared" si="587"/>
        <v>921348.46831176477</v>
      </c>
      <c r="DB477" s="237">
        <v>425</v>
      </c>
      <c r="DC477" s="238">
        <f t="shared" si="588"/>
        <v>-3.5147973807859002E-10</v>
      </c>
      <c r="DD477" s="238">
        <f t="shared" si="588"/>
        <v>0</v>
      </c>
      <c r="DE477" s="238">
        <f t="shared" si="588"/>
        <v>8.1035606279230277E-13</v>
      </c>
      <c r="DF477" s="238">
        <f t="shared" si="588"/>
        <v>-8.1035606279230277E-13</v>
      </c>
      <c r="DG477" s="238">
        <f t="shared" si="588"/>
        <v>944233.29773330991</v>
      </c>
      <c r="DH477" s="247"/>
      <c r="DI477" s="237">
        <v>425</v>
      </c>
      <c r="DJ477" s="238">
        <f t="shared" si="589"/>
        <v>-3.5147973807859002E-10</v>
      </c>
      <c r="DK477" s="238">
        <f t="shared" si="589"/>
        <v>0</v>
      </c>
      <c r="DL477" s="238">
        <f t="shared" si="589"/>
        <v>8.1035606279230277E-13</v>
      </c>
      <c r="DM477" s="238">
        <f t="shared" si="589"/>
        <v>-8.1035606279230277E-13</v>
      </c>
      <c r="DN477" s="238">
        <f t="shared" si="589"/>
        <v>914209.03264594742</v>
      </c>
      <c r="DP477" s="3">
        <f t="shared" si="566"/>
        <v>12902</v>
      </c>
      <c r="DQ477" s="237">
        <v>425</v>
      </c>
      <c r="DR477" s="238">
        <f t="shared" si="567"/>
        <v>0</v>
      </c>
      <c r="DS477" s="238">
        <f t="shared" si="568"/>
        <v>0</v>
      </c>
      <c r="DT477" s="238">
        <f t="shared" si="523"/>
        <v>0</v>
      </c>
      <c r="DU477" s="238">
        <f t="shared" si="569"/>
        <v>0</v>
      </c>
      <c r="DV477" s="239">
        <f t="shared" si="580"/>
        <v>0</v>
      </c>
      <c r="DX477" s="241">
        <f t="shared" si="493"/>
        <v>6.0299999999999999E-2</v>
      </c>
      <c r="DY477" s="241">
        <f t="shared" si="570"/>
        <v>5.025E-3</v>
      </c>
      <c r="DZ477" s="237">
        <v>425</v>
      </c>
      <c r="EA477" s="242">
        <f t="shared" si="581"/>
        <v>0</v>
      </c>
      <c r="EB477" s="242">
        <f t="shared" si="582"/>
        <v>0</v>
      </c>
      <c r="EC477" s="242">
        <f t="shared" si="524"/>
        <v>0</v>
      </c>
      <c r="ED477" s="242">
        <f t="shared" si="534"/>
        <v>0</v>
      </c>
      <c r="EE477" s="243">
        <f t="shared" si="571"/>
        <v>0</v>
      </c>
      <c r="EF477" s="248"/>
      <c r="EG477" s="241">
        <f t="shared" si="494"/>
        <v>6.4599999999999991E-2</v>
      </c>
      <c r="EH477" s="241">
        <f t="shared" si="572"/>
        <v>5.3833333333333329E-3</v>
      </c>
      <c r="EI477" s="237">
        <v>425</v>
      </c>
      <c r="EJ477" s="242">
        <f t="shared" si="583"/>
        <v>0</v>
      </c>
      <c r="EK477" s="242">
        <f t="shared" si="584"/>
        <v>0</v>
      </c>
      <c r="EL477" s="242">
        <f t="shared" si="525"/>
        <v>0</v>
      </c>
      <c r="EM477" s="242">
        <f t="shared" si="535"/>
        <v>0</v>
      </c>
      <c r="EN477" s="243">
        <f t="shared" si="573"/>
        <v>0</v>
      </c>
      <c r="EO477" s="248"/>
      <c r="EP477" s="241">
        <f t="shared" si="495"/>
        <v>3.4599999999999999E-2</v>
      </c>
      <c r="EQ477" s="241">
        <f t="shared" si="574"/>
        <v>2.8833333333333332E-3</v>
      </c>
      <c r="ER477" s="237">
        <v>425</v>
      </c>
      <c r="ES477" s="242">
        <f t="shared" si="585"/>
        <v>0</v>
      </c>
      <c r="ET477" s="242">
        <f t="shared" si="586"/>
        <v>0</v>
      </c>
      <c r="EU477" s="242">
        <f t="shared" si="526"/>
        <v>0</v>
      </c>
      <c r="EV477" s="242">
        <f t="shared" si="536"/>
        <v>0</v>
      </c>
      <c r="EW477" s="243">
        <f t="shared" si="575"/>
        <v>0</v>
      </c>
    </row>
    <row r="478" spans="1:153" ht="14.25" customHeight="1" thickBot="1" x14ac:dyDescent="0.25">
      <c r="A478" s="3">
        <f t="shared" si="537"/>
        <v>12932</v>
      </c>
      <c r="B478" s="237">
        <v>426</v>
      </c>
      <c r="C478" s="238">
        <f t="shared" si="538"/>
        <v>-3.5229009414138233E-10</v>
      </c>
      <c r="D478" s="238">
        <f t="shared" si="499"/>
        <v>0</v>
      </c>
      <c r="E478" s="238">
        <f t="shared" si="500"/>
        <v>8.1222438371485166E-13</v>
      </c>
      <c r="F478" s="238">
        <f t="shared" si="501"/>
        <v>-8.1222438371485166E-13</v>
      </c>
      <c r="G478" s="239">
        <f t="shared" si="539"/>
        <v>603887.43406298594</v>
      </c>
      <c r="I478" s="240">
        <f>VLOOKUP(K478,[2]תחזיות!$B$4:$H$1000,5)</f>
        <v>1.3000851000000254E-2</v>
      </c>
      <c r="J478" s="134">
        <f t="shared" si="502"/>
        <v>1.0834042500000212E-3</v>
      </c>
      <c r="K478" s="237">
        <v>426</v>
      </c>
      <c r="L478" s="242">
        <f t="shared" si="540"/>
        <v>2.2125827229397179E-11</v>
      </c>
      <c r="M478" s="242">
        <f t="shared" si="527"/>
        <v>-7.4304903352856186E-14</v>
      </c>
      <c r="N478" s="242">
        <f t="shared" si="503"/>
        <v>-1.0862042243548605E-13</v>
      </c>
      <c r="O478" s="242">
        <f t="shared" si="504"/>
        <v>3.4315519082629865E-14</v>
      </c>
      <c r="P478" s="243">
        <f t="shared" si="541"/>
        <v>46694.445430845924</v>
      </c>
      <c r="Q478" s="244"/>
      <c r="R478" s="240">
        <f>VLOOKUP(T478,[2]תחזיות!$B$4:$H$1000,7)</f>
        <v>2.2101446700000433E-2</v>
      </c>
      <c r="S478" s="134">
        <f t="shared" si="505"/>
        <v>1.8417872250000361E-3</v>
      </c>
      <c r="T478" s="237">
        <v>426</v>
      </c>
      <c r="U478" s="242">
        <f t="shared" si="542"/>
        <v>0</v>
      </c>
      <c r="V478" s="242">
        <f t="shared" si="528"/>
        <v>0</v>
      </c>
      <c r="W478" s="242">
        <f t="shared" si="506"/>
        <v>0</v>
      </c>
      <c r="X478" s="242">
        <f t="shared" si="529"/>
        <v>0</v>
      </c>
      <c r="Y478" s="243">
        <f t="shared" si="543"/>
        <v>49536.076503111522</v>
      </c>
      <c r="Z478" s="245"/>
      <c r="AA478" s="240">
        <f>VLOOKUP(AC478,[2]תחזיות!$B$4:$H$1000,6)</f>
        <v>1.1818955454545685E-2</v>
      </c>
      <c r="AB478" s="134">
        <f t="shared" si="507"/>
        <v>9.8491295454547381E-4</v>
      </c>
      <c r="AC478" s="237">
        <v>426</v>
      </c>
      <c r="AD478" s="242">
        <f t="shared" si="544"/>
        <v>0</v>
      </c>
      <c r="AE478" s="242">
        <f t="shared" si="530"/>
        <v>0</v>
      </c>
      <c r="AF478" s="242">
        <f t="shared" si="508"/>
        <v>0</v>
      </c>
      <c r="AG478" s="242">
        <f t="shared" si="531"/>
        <v>0</v>
      </c>
      <c r="AH478" s="243">
        <f t="shared" si="545"/>
        <v>46342.141217469514</v>
      </c>
      <c r="AI478" s="245"/>
      <c r="AJ478" s="241">
        <f t="shared" si="491"/>
        <v>5.2720000000000003E-2</v>
      </c>
      <c r="AK478" s="241">
        <f t="shared" si="546"/>
        <v>4.3933333333333333E-3</v>
      </c>
      <c r="AL478" s="240">
        <f>VLOOKUP(AN478,[2]תחזיות!$B$4:$H$1000,5)</f>
        <v>1.3000851000000254E-2</v>
      </c>
      <c r="AM478" s="134">
        <f t="shared" si="532"/>
        <v>1.0834042500000212E-3</v>
      </c>
      <c r="AN478" s="237">
        <v>426</v>
      </c>
      <c r="AO478" s="242">
        <f t="shared" si="547"/>
        <v>0</v>
      </c>
      <c r="AP478" s="242">
        <f t="shared" si="576"/>
        <v>0</v>
      </c>
      <c r="AQ478" s="242">
        <f t="shared" si="509"/>
        <v>0</v>
      </c>
      <c r="AR478" s="242">
        <f t="shared" si="548"/>
        <v>0</v>
      </c>
      <c r="AS478" s="243">
        <f t="shared" si="549"/>
        <v>0</v>
      </c>
      <c r="AT478" s="244"/>
      <c r="AU478" s="241">
        <f t="shared" si="492"/>
        <v>5.7620000000000005E-2</v>
      </c>
      <c r="AV478" s="241">
        <f t="shared" si="550"/>
        <v>4.8016666666666668E-3</v>
      </c>
      <c r="AW478" s="240">
        <f>VLOOKUP(AY478,[2]תחזיות!$B$4:$H$1000,7)</f>
        <v>2.2101446700000433E-2</v>
      </c>
      <c r="AX478" s="134">
        <f t="shared" si="510"/>
        <v>1.8417872250000361E-3</v>
      </c>
      <c r="AY478" s="237">
        <v>426</v>
      </c>
      <c r="AZ478" s="242">
        <f t="shared" si="551"/>
        <v>0</v>
      </c>
      <c r="BA478" s="242">
        <f t="shared" si="577"/>
        <v>0</v>
      </c>
      <c r="BB478" s="242">
        <f t="shared" si="511"/>
        <v>0</v>
      </c>
      <c r="BC478" s="242">
        <f t="shared" si="552"/>
        <v>0</v>
      </c>
      <c r="BD478" s="243">
        <f t="shared" si="553"/>
        <v>0</v>
      </c>
      <c r="BE478" s="245"/>
      <c r="BF478" s="245"/>
      <c r="BG478" s="245"/>
      <c r="BH478" s="240">
        <f>VLOOKUP(BJ478,[2]תחזיות!$B$4:$H$1000,6)</f>
        <v>1.1818955454545685E-2</v>
      </c>
      <c r="BI478" s="134">
        <f t="shared" si="512"/>
        <v>9.8491295454547381E-4</v>
      </c>
      <c r="BJ478" s="237">
        <v>426</v>
      </c>
      <c r="BK478" s="242">
        <f t="shared" si="554"/>
        <v>0</v>
      </c>
      <c r="BL478" s="242">
        <f t="shared" si="578"/>
        <v>0</v>
      </c>
      <c r="BM478" s="242">
        <f t="shared" si="513"/>
        <v>0</v>
      </c>
      <c r="BN478" s="242">
        <f t="shared" si="533"/>
        <v>0</v>
      </c>
      <c r="BO478" s="243">
        <f t="shared" si="555"/>
        <v>0</v>
      </c>
      <c r="BP478" s="245"/>
      <c r="BQ478" s="246">
        <f>VLOOKUP(BT478,[2]תחזיות!$B$4:$E$1000,2)</f>
        <v>4.700918000000024E-2</v>
      </c>
      <c r="BR478" s="134">
        <f t="shared" si="514"/>
        <v>3.5007650000000202E-3</v>
      </c>
      <c r="BS478" s="3">
        <f t="shared" si="556"/>
        <v>12932</v>
      </c>
      <c r="BT478" s="237">
        <v>426</v>
      </c>
      <c r="BU478" s="238">
        <f t="shared" si="557"/>
        <v>0</v>
      </c>
      <c r="BV478" s="238">
        <f t="shared" si="461"/>
        <v>0</v>
      </c>
      <c r="BW478" s="238">
        <f t="shared" si="515"/>
        <v>0</v>
      </c>
      <c r="BX478" s="238">
        <f t="shared" si="516"/>
        <v>0</v>
      </c>
      <c r="BY478" s="239">
        <f t="shared" si="558"/>
        <v>270766.58881793288</v>
      </c>
      <c r="CA478" s="246">
        <f>VLOOKUP(CD478,[2]תחזיות!$B$4:$E$1000,4)</f>
        <v>6.2052117600000317E-2</v>
      </c>
      <c r="CB478" s="134">
        <f t="shared" si="517"/>
        <v>4.7543431333333603E-3</v>
      </c>
      <c r="CC478" s="3">
        <f t="shared" si="559"/>
        <v>12932</v>
      </c>
      <c r="CD478" s="237">
        <v>426</v>
      </c>
      <c r="CE478" s="238">
        <f t="shared" si="560"/>
        <v>0</v>
      </c>
      <c r="CF478" s="238">
        <f t="shared" si="561"/>
        <v>0</v>
      </c>
      <c r="CG478" s="238">
        <f t="shared" si="518"/>
        <v>0</v>
      </c>
      <c r="CH478" s="238">
        <f t="shared" si="519"/>
        <v>0</v>
      </c>
      <c r="CI478" s="239">
        <f t="shared" si="562"/>
        <v>290809.78716721246</v>
      </c>
      <c r="CJ478" s="1"/>
      <c r="CK478" s="246">
        <f>VLOOKUP(CN478,[2]תחזיות!$B$4:$E$1000,3)</f>
        <v>4.0877547826087171E-2</v>
      </c>
      <c r="CL478" s="134">
        <f t="shared" si="520"/>
        <v>2.9897956521739311E-3</v>
      </c>
      <c r="CM478" s="3">
        <f t="shared" si="563"/>
        <v>12932</v>
      </c>
      <c r="CN478" s="237">
        <v>426</v>
      </c>
      <c r="CO478" s="238">
        <f t="shared" si="564"/>
        <v>0</v>
      </c>
      <c r="CP478" s="238">
        <f t="shared" si="579"/>
        <v>0</v>
      </c>
      <c r="CQ478" s="238">
        <f t="shared" si="521"/>
        <v>0</v>
      </c>
      <c r="CR478" s="238">
        <f t="shared" si="522"/>
        <v>0</v>
      </c>
      <c r="CS478" s="239">
        <f t="shared" si="565"/>
        <v>263979.45736549201</v>
      </c>
      <c r="CT478" s="1"/>
      <c r="CU478" s="237">
        <v>426</v>
      </c>
      <c r="CV478" s="238">
        <f t="shared" si="587"/>
        <v>-3.3016426691198513E-10</v>
      </c>
      <c r="CW478" s="238">
        <f t="shared" si="587"/>
        <v>-7.4304903352856186E-14</v>
      </c>
      <c r="CX478" s="238">
        <f t="shared" si="587"/>
        <v>7.0360396127936557E-13</v>
      </c>
      <c r="CY478" s="238">
        <f t="shared" si="587"/>
        <v>-7.7790886463222182E-13</v>
      </c>
      <c r="CZ478" s="238">
        <f t="shared" si="587"/>
        <v>921348.46831176477</v>
      </c>
      <c r="DB478" s="237">
        <v>426</v>
      </c>
      <c r="DC478" s="238">
        <f t="shared" si="588"/>
        <v>-3.5229009414138233E-10</v>
      </c>
      <c r="DD478" s="238">
        <f t="shared" si="588"/>
        <v>0</v>
      </c>
      <c r="DE478" s="238">
        <f t="shared" si="588"/>
        <v>8.1222438371485166E-13</v>
      </c>
      <c r="DF478" s="238">
        <f t="shared" si="588"/>
        <v>-8.1222438371485166E-13</v>
      </c>
      <c r="DG478" s="238">
        <f t="shared" si="588"/>
        <v>944233.29773330991</v>
      </c>
      <c r="DH478" s="247"/>
      <c r="DI478" s="237">
        <v>426</v>
      </c>
      <c r="DJ478" s="238">
        <f t="shared" si="589"/>
        <v>-3.5229009414138233E-10</v>
      </c>
      <c r="DK478" s="238">
        <f t="shared" si="589"/>
        <v>0</v>
      </c>
      <c r="DL478" s="238">
        <f t="shared" si="589"/>
        <v>8.1222438371485166E-13</v>
      </c>
      <c r="DM478" s="238">
        <f t="shared" si="589"/>
        <v>-8.1222438371485166E-13</v>
      </c>
      <c r="DN478" s="238">
        <f t="shared" si="589"/>
        <v>914209.03264594742</v>
      </c>
      <c r="DP478" s="3">
        <f t="shared" si="566"/>
        <v>12932</v>
      </c>
      <c r="DQ478" s="237">
        <v>426</v>
      </c>
      <c r="DR478" s="238">
        <f t="shared" si="567"/>
        <v>0</v>
      </c>
      <c r="DS478" s="238">
        <f t="shared" si="568"/>
        <v>0</v>
      </c>
      <c r="DT478" s="238">
        <f t="shared" si="523"/>
        <v>0</v>
      </c>
      <c r="DU478" s="238">
        <f t="shared" si="569"/>
        <v>0</v>
      </c>
      <c r="DV478" s="239">
        <f t="shared" si="580"/>
        <v>0</v>
      </c>
      <c r="DX478" s="241">
        <f t="shared" si="493"/>
        <v>6.0299999999999999E-2</v>
      </c>
      <c r="DY478" s="241">
        <f t="shared" si="570"/>
        <v>5.025E-3</v>
      </c>
      <c r="DZ478" s="237">
        <v>426</v>
      </c>
      <c r="EA478" s="242">
        <f t="shared" si="581"/>
        <v>0</v>
      </c>
      <c r="EB478" s="242">
        <f t="shared" si="582"/>
        <v>0</v>
      </c>
      <c r="EC478" s="242">
        <f t="shared" si="524"/>
        <v>0</v>
      </c>
      <c r="ED478" s="242">
        <f t="shared" si="534"/>
        <v>0</v>
      </c>
      <c r="EE478" s="243">
        <f t="shared" si="571"/>
        <v>0</v>
      </c>
      <c r="EF478" s="248"/>
      <c r="EG478" s="241">
        <f t="shared" si="494"/>
        <v>6.4599999999999991E-2</v>
      </c>
      <c r="EH478" s="241">
        <f t="shared" si="572"/>
        <v>5.3833333333333329E-3</v>
      </c>
      <c r="EI478" s="237">
        <v>426</v>
      </c>
      <c r="EJ478" s="242">
        <f t="shared" si="583"/>
        <v>0</v>
      </c>
      <c r="EK478" s="242">
        <f t="shared" si="584"/>
        <v>0</v>
      </c>
      <c r="EL478" s="242">
        <f t="shared" si="525"/>
        <v>0</v>
      </c>
      <c r="EM478" s="242">
        <f t="shared" si="535"/>
        <v>0</v>
      </c>
      <c r="EN478" s="243">
        <f t="shared" si="573"/>
        <v>0</v>
      </c>
      <c r="EO478" s="248"/>
      <c r="EP478" s="241">
        <f t="shared" si="495"/>
        <v>3.4599999999999999E-2</v>
      </c>
      <c r="EQ478" s="241">
        <f t="shared" si="574"/>
        <v>2.8833333333333332E-3</v>
      </c>
      <c r="ER478" s="237">
        <v>426</v>
      </c>
      <c r="ES478" s="242">
        <f t="shared" si="585"/>
        <v>0</v>
      </c>
      <c r="ET478" s="242">
        <f t="shared" si="586"/>
        <v>0</v>
      </c>
      <c r="EU478" s="242">
        <f t="shared" si="526"/>
        <v>0</v>
      </c>
      <c r="EV478" s="242">
        <f t="shared" si="536"/>
        <v>0</v>
      </c>
      <c r="EW478" s="243">
        <f t="shared" si="575"/>
        <v>0</v>
      </c>
    </row>
    <row r="479" spans="1:153" ht="14.25" customHeight="1" thickBot="1" x14ac:dyDescent="0.25">
      <c r="A479" s="3">
        <f t="shared" si="537"/>
        <v>12963</v>
      </c>
      <c r="B479" s="237">
        <v>427</v>
      </c>
      <c r="C479" s="238">
        <f t="shared" si="538"/>
        <v>-3.5310231852509716E-10</v>
      </c>
      <c r="D479" s="238">
        <f t="shared" si="499"/>
        <v>0</v>
      </c>
      <c r="E479" s="238">
        <f t="shared" si="500"/>
        <v>8.1409701215508308E-13</v>
      </c>
      <c r="F479" s="238">
        <f t="shared" si="501"/>
        <v>-8.1409701215508308E-13</v>
      </c>
      <c r="G479" s="239">
        <f t="shared" si="539"/>
        <v>603887.43406298594</v>
      </c>
      <c r="I479" s="240">
        <f>VLOOKUP(K479,[2]תחזיות!$B$4:$H$1000,5)</f>
        <v>1.3000869500000255E-2</v>
      </c>
      <c r="J479" s="134">
        <f t="shared" si="502"/>
        <v>1.0834057916666879E-3</v>
      </c>
      <c r="K479" s="237">
        <v>427</v>
      </c>
      <c r="L479" s="242">
        <f t="shared" si="540"/>
        <v>2.2258536581193168E-11</v>
      </c>
      <c r="M479" s="242">
        <f t="shared" si="527"/>
        <v>-7.4385405715497901E-14</v>
      </c>
      <c r="N479" s="242">
        <f t="shared" si="503"/>
        <v>-1.0890674717244098E-13</v>
      </c>
      <c r="O479" s="242">
        <f t="shared" si="504"/>
        <v>3.4521341456943084E-14</v>
      </c>
      <c r="P479" s="243">
        <f t="shared" si="541"/>
        <v>46694.445430845924</v>
      </c>
      <c r="Q479" s="244"/>
      <c r="R479" s="240">
        <f>VLOOKUP(T479,[2]תחזיות!$B$4:$H$1000,7)</f>
        <v>2.2101478150000433E-2</v>
      </c>
      <c r="S479" s="134">
        <f t="shared" si="505"/>
        <v>1.8417898458333694E-3</v>
      </c>
      <c r="T479" s="237">
        <v>427</v>
      </c>
      <c r="U479" s="242">
        <f t="shared" si="542"/>
        <v>0</v>
      </c>
      <c r="V479" s="242">
        <f t="shared" si="528"/>
        <v>0</v>
      </c>
      <c r="W479" s="242">
        <f t="shared" si="506"/>
        <v>0</v>
      </c>
      <c r="X479" s="242">
        <f t="shared" si="529"/>
        <v>0</v>
      </c>
      <c r="Y479" s="243">
        <f t="shared" si="543"/>
        <v>49536.076503111522</v>
      </c>
      <c r="Z479" s="245"/>
      <c r="AA479" s="240">
        <f>VLOOKUP(AC479,[2]תחזיות!$B$4:$H$1000,6)</f>
        <v>1.1818972272727503E-2</v>
      </c>
      <c r="AB479" s="134">
        <f t="shared" si="507"/>
        <v>9.8491435606062514E-4</v>
      </c>
      <c r="AC479" s="237">
        <v>427</v>
      </c>
      <c r="AD479" s="242">
        <f t="shared" si="544"/>
        <v>0</v>
      </c>
      <c r="AE479" s="242">
        <f t="shared" si="530"/>
        <v>0</v>
      </c>
      <c r="AF479" s="242">
        <f t="shared" si="508"/>
        <v>0</v>
      </c>
      <c r="AG479" s="242">
        <f t="shared" si="531"/>
        <v>0</v>
      </c>
      <c r="AH479" s="243">
        <f t="shared" si="545"/>
        <v>46342.141217469514</v>
      </c>
      <c r="AI479" s="245"/>
      <c r="AJ479" s="241">
        <f t="shared" si="491"/>
        <v>5.2720000000000003E-2</v>
      </c>
      <c r="AK479" s="241">
        <f t="shared" si="546"/>
        <v>4.3933333333333333E-3</v>
      </c>
      <c r="AL479" s="240">
        <f>VLOOKUP(AN479,[2]תחזיות!$B$4:$H$1000,5)</f>
        <v>1.3000869500000255E-2</v>
      </c>
      <c r="AM479" s="134">
        <f t="shared" si="532"/>
        <v>1.0834057916666879E-3</v>
      </c>
      <c r="AN479" s="237">
        <v>427</v>
      </c>
      <c r="AO479" s="242">
        <f t="shared" si="547"/>
        <v>0</v>
      </c>
      <c r="AP479" s="242">
        <f t="shared" si="576"/>
        <v>0</v>
      </c>
      <c r="AQ479" s="242">
        <f t="shared" si="509"/>
        <v>0</v>
      </c>
      <c r="AR479" s="242">
        <f t="shared" si="548"/>
        <v>0</v>
      </c>
      <c r="AS479" s="243">
        <f t="shared" si="549"/>
        <v>0</v>
      </c>
      <c r="AT479" s="244"/>
      <c r="AU479" s="241">
        <f t="shared" si="492"/>
        <v>5.7620000000000005E-2</v>
      </c>
      <c r="AV479" s="241">
        <f t="shared" si="550"/>
        <v>4.8016666666666668E-3</v>
      </c>
      <c r="AW479" s="240">
        <f>VLOOKUP(AY479,[2]תחזיות!$B$4:$H$1000,7)</f>
        <v>2.2101478150000433E-2</v>
      </c>
      <c r="AX479" s="134">
        <f t="shared" si="510"/>
        <v>1.8417898458333694E-3</v>
      </c>
      <c r="AY479" s="237">
        <v>427</v>
      </c>
      <c r="AZ479" s="242">
        <f t="shared" si="551"/>
        <v>0</v>
      </c>
      <c r="BA479" s="242">
        <f t="shared" si="577"/>
        <v>0</v>
      </c>
      <c r="BB479" s="242">
        <f t="shared" si="511"/>
        <v>0</v>
      </c>
      <c r="BC479" s="242">
        <f t="shared" si="552"/>
        <v>0</v>
      </c>
      <c r="BD479" s="243">
        <f t="shared" si="553"/>
        <v>0</v>
      </c>
      <c r="BE479" s="245"/>
      <c r="BF479" s="245"/>
      <c r="BG479" s="245"/>
      <c r="BH479" s="240">
        <f>VLOOKUP(BJ479,[2]תחזיות!$B$4:$H$1000,6)</f>
        <v>1.1818972272727503E-2</v>
      </c>
      <c r="BI479" s="134">
        <f t="shared" si="512"/>
        <v>9.8491435606062514E-4</v>
      </c>
      <c r="BJ479" s="237">
        <v>427</v>
      </c>
      <c r="BK479" s="242">
        <f t="shared" si="554"/>
        <v>0</v>
      </c>
      <c r="BL479" s="242">
        <f t="shared" si="578"/>
        <v>0</v>
      </c>
      <c r="BM479" s="242">
        <f t="shared" si="513"/>
        <v>0</v>
      </c>
      <c r="BN479" s="242">
        <f t="shared" si="533"/>
        <v>0</v>
      </c>
      <c r="BO479" s="243">
        <f t="shared" si="555"/>
        <v>0</v>
      </c>
      <c r="BP479" s="245"/>
      <c r="BQ479" s="246">
        <f>VLOOKUP(BT479,[2]תחזיות!$B$4:$E$1000,2)</f>
        <v>4.7037480000000242E-2</v>
      </c>
      <c r="BR479" s="134">
        <f t="shared" si="514"/>
        <v>3.5031233333333539E-3</v>
      </c>
      <c r="BS479" s="3">
        <f t="shared" si="556"/>
        <v>12963</v>
      </c>
      <c r="BT479" s="237">
        <v>427</v>
      </c>
      <c r="BU479" s="238">
        <f t="shared" si="557"/>
        <v>0</v>
      </c>
      <c r="BV479" s="238">
        <f t="shared" si="461"/>
        <v>0</v>
      </c>
      <c r="BW479" s="238">
        <f t="shared" si="515"/>
        <v>0</v>
      </c>
      <c r="BX479" s="238">
        <f t="shared" si="516"/>
        <v>0</v>
      </c>
      <c r="BY479" s="239">
        <f t="shared" si="558"/>
        <v>270766.58881793288</v>
      </c>
      <c r="CA479" s="246">
        <f>VLOOKUP(CD479,[2]תחזיות!$B$4:$E$1000,4)</f>
        <v>6.2089473600000326E-2</v>
      </c>
      <c r="CB479" s="134">
        <f t="shared" si="517"/>
        <v>4.757456133333361E-3</v>
      </c>
      <c r="CC479" s="3">
        <f t="shared" si="559"/>
        <v>12963</v>
      </c>
      <c r="CD479" s="237">
        <v>427</v>
      </c>
      <c r="CE479" s="238">
        <f t="shared" si="560"/>
        <v>0</v>
      </c>
      <c r="CF479" s="238">
        <f t="shared" si="561"/>
        <v>0</v>
      </c>
      <c r="CG479" s="238">
        <f t="shared" si="518"/>
        <v>0</v>
      </c>
      <c r="CH479" s="238">
        <f t="shared" si="519"/>
        <v>0</v>
      </c>
      <c r="CI479" s="239">
        <f t="shared" si="562"/>
        <v>290809.78716721246</v>
      </c>
      <c r="CJ479" s="1"/>
      <c r="CK479" s="246">
        <f>VLOOKUP(CN479,[2]תחזיות!$B$4:$E$1000,3)</f>
        <v>4.0902156521739341E-2</v>
      </c>
      <c r="CL479" s="134">
        <f t="shared" si="520"/>
        <v>2.9918463768116121E-3</v>
      </c>
      <c r="CM479" s="3">
        <f t="shared" si="563"/>
        <v>12963</v>
      </c>
      <c r="CN479" s="237">
        <v>427</v>
      </c>
      <c r="CO479" s="238">
        <f t="shared" si="564"/>
        <v>0</v>
      </c>
      <c r="CP479" s="238">
        <f t="shared" si="579"/>
        <v>0</v>
      </c>
      <c r="CQ479" s="238">
        <f t="shared" si="521"/>
        <v>0</v>
      </c>
      <c r="CR479" s="238">
        <f t="shared" si="522"/>
        <v>0</v>
      </c>
      <c r="CS479" s="239">
        <f t="shared" si="565"/>
        <v>263979.45736549201</v>
      </c>
      <c r="CT479" s="1"/>
      <c r="CU479" s="237">
        <v>427</v>
      </c>
      <c r="CV479" s="238">
        <f t="shared" si="587"/>
        <v>-3.3084378194390396E-10</v>
      </c>
      <c r="CW479" s="238">
        <f t="shared" si="587"/>
        <v>-7.4385405715497901E-14</v>
      </c>
      <c r="CX479" s="238">
        <f t="shared" si="587"/>
        <v>7.0519026498264215E-13</v>
      </c>
      <c r="CY479" s="238">
        <f t="shared" si="587"/>
        <v>-7.7957567069814001E-13</v>
      </c>
      <c r="CZ479" s="238">
        <f t="shared" si="587"/>
        <v>921348.46831176477</v>
      </c>
      <c r="DB479" s="237">
        <v>427</v>
      </c>
      <c r="DC479" s="238">
        <f t="shared" si="588"/>
        <v>-3.5310231852509716E-10</v>
      </c>
      <c r="DD479" s="238">
        <f t="shared" si="588"/>
        <v>0</v>
      </c>
      <c r="DE479" s="238">
        <f t="shared" si="588"/>
        <v>8.1409701215508308E-13</v>
      </c>
      <c r="DF479" s="238">
        <f t="shared" si="588"/>
        <v>-8.1409701215508308E-13</v>
      </c>
      <c r="DG479" s="238">
        <f t="shared" si="588"/>
        <v>944233.29773330991</v>
      </c>
      <c r="DH479" s="247"/>
      <c r="DI479" s="237">
        <v>427</v>
      </c>
      <c r="DJ479" s="238">
        <f t="shared" si="589"/>
        <v>-3.5310231852509716E-10</v>
      </c>
      <c r="DK479" s="238">
        <f t="shared" si="589"/>
        <v>0</v>
      </c>
      <c r="DL479" s="238">
        <f t="shared" si="589"/>
        <v>8.1409701215508308E-13</v>
      </c>
      <c r="DM479" s="238">
        <f t="shared" si="589"/>
        <v>-8.1409701215508308E-13</v>
      </c>
      <c r="DN479" s="238">
        <f t="shared" si="589"/>
        <v>914209.03264594742</v>
      </c>
      <c r="DP479" s="3">
        <f t="shared" si="566"/>
        <v>12963</v>
      </c>
      <c r="DQ479" s="237">
        <v>427</v>
      </c>
      <c r="DR479" s="238">
        <f t="shared" si="567"/>
        <v>0</v>
      </c>
      <c r="DS479" s="238">
        <f t="shared" si="568"/>
        <v>0</v>
      </c>
      <c r="DT479" s="238">
        <f t="shared" si="523"/>
        <v>0</v>
      </c>
      <c r="DU479" s="238">
        <f t="shared" si="569"/>
        <v>0</v>
      </c>
      <c r="DV479" s="239">
        <f t="shared" si="580"/>
        <v>0</v>
      </c>
      <c r="DX479" s="241">
        <f t="shared" si="493"/>
        <v>6.0299999999999999E-2</v>
      </c>
      <c r="DY479" s="241">
        <f t="shared" si="570"/>
        <v>5.025E-3</v>
      </c>
      <c r="DZ479" s="237">
        <v>427</v>
      </c>
      <c r="EA479" s="242">
        <f t="shared" si="581"/>
        <v>0</v>
      </c>
      <c r="EB479" s="242">
        <f t="shared" si="582"/>
        <v>0</v>
      </c>
      <c r="EC479" s="242">
        <f t="shared" si="524"/>
        <v>0</v>
      </c>
      <c r="ED479" s="242">
        <f t="shared" si="534"/>
        <v>0</v>
      </c>
      <c r="EE479" s="243">
        <f t="shared" si="571"/>
        <v>0</v>
      </c>
      <c r="EF479" s="248"/>
      <c r="EG479" s="241">
        <f t="shared" si="494"/>
        <v>6.4599999999999991E-2</v>
      </c>
      <c r="EH479" s="241">
        <f t="shared" si="572"/>
        <v>5.3833333333333329E-3</v>
      </c>
      <c r="EI479" s="237">
        <v>427</v>
      </c>
      <c r="EJ479" s="242">
        <f t="shared" si="583"/>
        <v>0</v>
      </c>
      <c r="EK479" s="242">
        <f t="shared" si="584"/>
        <v>0</v>
      </c>
      <c r="EL479" s="242">
        <f t="shared" si="525"/>
        <v>0</v>
      </c>
      <c r="EM479" s="242">
        <f t="shared" si="535"/>
        <v>0</v>
      </c>
      <c r="EN479" s="243">
        <f t="shared" si="573"/>
        <v>0</v>
      </c>
      <c r="EO479" s="248"/>
      <c r="EP479" s="241">
        <f t="shared" si="495"/>
        <v>3.4599999999999999E-2</v>
      </c>
      <c r="EQ479" s="241">
        <f t="shared" si="574"/>
        <v>2.8833333333333332E-3</v>
      </c>
      <c r="ER479" s="237">
        <v>427</v>
      </c>
      <c r="ES479" s="242">
        <f t="shared" si="585"/>
        <v>0</v>
      </c>
      <c r="ET479" s="242">
        <f t="shared" si="586"/>
        <v>0</v>
      </c>
      <c r="EU479" s="242">
        <f t="shared" si="526"/>
        <v>0</v>
      </c>
      <c r="EV479" s="242">
        <f t="shared" si="536"/>
        <v>0</v>
      </c>
      <c r="EW479" s="243">
        <f t="shared" si="575"/>
        <v>0</v>
      </c>
    </row>
    <row r="480" spans="1:153" ht="14.25" customHeight="1" thickBot="1" x14ac:dyDescent="0.25">
      <c r="A480" s="3">
        <f t="shared" si="537"/>
        <v>12993</v>
      </c>
      <c r="B480" s="237">
        <v>428</v>
      </c>
      <c r="C480" s="238">
        <f t="shared" si="538"/>
        <v>-3.5391641553725221E-10</v>
      </c>
      <c r="D480" s="238">
        <f t="shared" si="499"/>
        <v>0</v>
      </c>
      <c r="E480" s="238">
        <f t="shared" si="500"/>
        <v>8.1597395804421833E-13</v>
      </c>
      <c r="F480" s="238">
        <f t="shared" si="501"/>
        <v>-8.1597395804421833E-13</v>
      </c>
      <c r="G480" s="239">
        <f t="shared" si="539"/>
        <v>603887.43406298594</v>
      </c>
      <c r="I480" s="240">
        <f>VLOOKUP(K480,[2]תחזיות!$B$4:$H$1000,5)</f>
        <v>1.3000888000000255E-2</v>
      </c>
      <c r="J480" s="134">
        <f t="shared" si="502"/>
        <v>1.0834073333333546E-3</v>
      </c>
      <c r="K480" s="237">
        <v>428</v>
      </c>
      <c r="L480" s="242">
        <f t="shared" si="540"/>
        <v>2.2391676380495483E-11</v>
      </c>
      <c r="M480" s="242">
        <f t="shared" si="527"/>
        <v>-7.4465995409543051E-14</v>
      </c>
      <c r="N480" s="242">
        <f t="shared" si="503"/>
        <v>-1.0919382683299667E-13</v>
      </c>
      <c r="O480" s="242">
        <f t="shared" si="504"/>
        <v>3.4727831423453623E-14</v>
      </c>
      <c r="P480" s="243">
        <f t="shared" si="541"/>
        <v>46694.445430845924</v>
      </c>
      <c r="Q480" s="244"/>
      <c r="R480" s="240">
        <f>VLOOKUP(T480,[2]תחזיות!$B$4:$H$1000,7)</f>
        <v>2.2101509600000433E-2</v>
      </c>
      <c r="S480" s="134">
        <f t="shared" si="505"/>
        <v>1.8417924666667028E-3</v>
      </c>
      <c r="T480" s="237">
        <v>428</v>
      </c>
      <c r="U480" s="242">
        <f t="shared" si="542"/>
        <v>0</v>
      </c>
      <c r="V480" s="242">
        <f t="shared" si="528"/>
        <v>0</v>
      </c>
      <c r="W480" s="242">
        <f t="shared" si="506"/>
        <v>0</v>
      </c>
      <c r="X480" s="242">
        <f t="shared" si="529"/>
        <v>0</v>
      </c>
      <c r="Y480" s="243">
        <f t="shared" si="543"/>
        <v>49536.076503111522</v>
      </c>
      <c r="Z480" s="245"/>
      <c r="AA480" s="240">
        <f>VLOOKUP(AC480,[2]תחזיות!$B$4:$H$1000,6)</f>
        <v>1.1818989090909322E-2</v>
      </c>
      <c r="AB480" s="134">
        <f t="shared" si="507"/>
        <v>9.849157575757769E-4</v>
      </c>
      <c r="AC480" s="237">
        <v>428</v>
      </c>
      <c r="AD480" s="242">
        <f t="shared" si="544"/>
        <v>0</v>
      </c>
      <c r="AE480" s="242">
        <f t="shared" si="530"/>
        <v>0</v>
      </c>
      <c r="AF480" s="242">
        <f t="shared" si="508"/>
        <v>0</v>
      </c>
      <c r="AG480" s="242">
        <f t="shared" si="531"/>
        <v>0</v>
      </c>
      <c r="AH480" s="243">
        <f t="shared" si="545"/>
        <v>46342.141217469514</v>
      </c>
      <c r="AI480" s="245"/>
      <c r="AJ480" s="241">
        <f t="shared" si="491"/>
        <v>5.2720000000000003E-2</v>
      </c>
      <c r="AK480" s="241">
        <f t="shared" si="546"/>
        <v>4.3933333333333333E-3</v>
      </c>
      <c r="AL480" s="240">
        <f>VLOOKUP(AN480,[2]תחזיות!$B$4:$H$1000,5)</f>
        <v>1.3000888000000255E-2</v>
      </c>
      <c r="AM480" s="134">
        <f t="shared" si="532"/>
        <v>1.0834073333333546E-3</v>
      </c>
      <c r="AN480" s="237">
        <v>428</v>
      </c>
      <c r="AO480" s="242">
        <f t="shared" si="547"/>
        <v>0</v>
      </c>
      <c r="AP480" s="242">
        <f t="shared" si="576"/>
        <v>0</v>
      </c>
      <c r="AQ480" s="242">
        <f t="shared" si="509"/>
        <v>0</v>
      </c>
      <c r="AR480" s="242">
        <f t="shared" si="548"/>
        <v>0</v>
      </c>
      <c r="AS480" s="243">
        <f t="shared" si="549"/>
        <v>0</v>
      </c>
      <c r="AT480" s="244"/>
      <c r="AU480" s="241">
        <f t="shared" si="492"/>
        <v>5.7620000000000005E-2</v>
      </c>
      <c r="AV480" s="241">
        <f t="shared" si="550"/>
        <v>4.8016666666666668E-3</v>
      </c>
      <c r="AW480" s="240">
        <f>VLOOKUP(AY480,[2]תחזיות!$B$4:$H$1000,7)</f>
        <v>2.2101509600000433E-2</v>
      </c>
      <c r="AX480" s="134">
        <f t="shared" si="510"/>
        <v>1.8417924666667028E-3</v>
      </c>
      <c r="AY480" s="237">
        <v>428</v>
      </c>
      <c r="AZ480" s="242">
        <f t="shared" si="551"/>
        <v>0</v>
      </c>
      <c r="BA480" s="242">
        <f t="shared" si="577"/>
        <v>0</v>
      </c>
      <c r="BB480" s="242">
        <f t="shared" si="511"/>
        <v>0</v>
      </c>
      <c r="BC480" s="242">
        <f t="shared" si="552"/>
        <v>0</v>
      </c>
      <c r="BD480" s="243">
        <f t="shared" si="553"/>
        <v>0</v>
      </c>
      <c r="BE480" s="245"/>
      <c r="BF480" s="245"/>
      <c r="BG480" s="245"/>
      <c r="BH480" s="240">
        <f>VLOOKUP(BJ480,[2]תחזיות!$B$4:$H$1000,6)</f>
        <v>1.1818989090909322E-2</v>
      </c>
      <c r="BI480" s="134">
        <f t="shared" si="512"/>
        <v>9.849157575757769E-4</v>
      </c>
      <c r="BJ480" s="237">
        <v>428</v>
      </c>
      <c r="BK480" s="242">
        <f t="shared" si="554"/>
        <v>0</v>
      </c>
      <c r="BL480" s="242">
        <f t="shared" si="578"/>
        <v>0</v>
      </c>
      <c r="BM480" s="242">
        <f t="shared" si="513"/>
        <v>0</v>
      </c>
      <c r="BN480" s="242">
        <f t="shared" si="533"/>
        <v>0</v>
      </c>
      <c r="BO480" s="243">
        <f t="shared" si="555"/>
        <v>0</v>
      </c>
      <c r="BP480" s="245"/>
      <c r="BQ480" s="246">
        <f>VLOOKUP(BT480,[2]תחזיות!$B$4:$E$1000,2)</f>
        <v>4.7065780000000244E-2</v>
      </c>
      <c r="BR480" s="134">
        <f t="shared" si="514"/>
        <v>3.5054816666666871E-3</v>
      </c>
      <c r="BS480" s="3">
        <f t="shared" si="556"/>
        <v>12993</v>
      </c>
      <c r="BT480" s="237">
        <v>428</v>
      </c>
      <c r="BU480" s="238">
        <f t="shared" si="557"/>
        <v>0</v>
      </c>
      <c r="BV480" s="238">
        <f t="shared" si="461"/>
        <v>0</v>
      </c>
      <c r="BW480" s="238">
        <f t="shared" si="515"/>
        <v>0</v>
      </c>
      <c r="BX480" s="238">
        <f t="shared" si="516"/>
        <v>0</v>
      </c>
      <c r="BY480" s="239">
        <f t="shared" si="558"/>
        <v>270766.58881793288</v>
      </c>
      <c r="CA480" s="246">
        <f>VLOOKUP(CD480,[2]תחזיות!$B$4:$E$1000,4)</f>
        <v>6.2126829600000329E-2</v>
      </c>
      <c r="CB480" s="134">
        <f t="shared" si="517"/>
        <v>4.7605691333333609E-3</v>
      </c>
      <c r="CC480" s="3">
        <f t="shared" si="559"/>
        <v>12993</v>
      </c>
      <c r="CD480" s="237">
        <v>428</v>
      </c>
      <c r="CE480" s="238">
        <f t="shared" si="560"/>
        <v>0</v>
      </c>
      <c r="CF480" s="238">
        <f t="shared" si="561"/>
        <v>0</v>
      </c>
      <c r="CG480" s="238">
        <f t="shared" si="518"/>
        <v>0</v>
      </c>
      <c r="CH480" s="238">
        <f t="shared" si="519"/>
        <v>0</v>
      </c>
      <c r="CI480" s="239">
        <f t="shared" si="562"/>
        <v>290809.78716721246</v>
      </c>
      <c r="CJ480" s="1"/>
      <c r="CK480" s="246">
        <f>VLOOKUP(CN480,[2]תחזיות!$B$4:$E$1000,3)</f>
        <v>4.0926765217391518E-2</v>
      </c>
      <c r="CL480" s="134">
        <f t="shared" si="520"/>
        <v>2.9938971014492935E-3</v>
      </c>
      <c r="CM480" s="3">
        <f t="shared" si="563"/>
        <v>12993</v>
      </c>
      <c r="CN480" s="237">
        <v>428</v>
      </c>
      <c r="CO480" s="238">
        <f t="shared" si="564"/>
        <v>0</v>
      </c>
      <c r="CP480" s="238">
        <f t="shared" si="579"/>
        <v>0</v>
      </c>
      <c r="CQ480" s="238">
        <f t="shared" si="521"/>
        <v>0</v>
      </c>
      <c r="CR480" s="238">
        <f t="shared" si="522"/>
        <v>0</v>
      </c>
      <c r="CS480" s="239">
        <f t="shared" si="565"/>
        <v>263979.45736549201</v>
      </c>
      <c r="CT480" s="1"/>
      <c r="CU480" s="237">
        <v>428</v>
      </c>
      <c r="CV480" s="238">
        <f t="shared" si="587"/>
        <v>-3.3152473915675671E-10</v>
      </c>
      <c r="CW480" s="238">
        <f t="shared" si="587"/>
        <v>-7.4465995409543051E-14</v>
      </c>
      <c r="CX480" s="238">
        <f t="shared" si="587"/>
        <v>7.0678013121122169E-13</v>
      </c>
      <c r="CY480" s="238">
        <f t="shared" si="587"/>
        <v>-7.812461266207647E-13</v>
      </c>
      <c r="CZ480" s="238">
        <f t="shared" si="587"/>
        <v>921348.46831176477</v>
      </c>
      <c r="DB480" s="237">
        <v>428</v>
      </c>
      <c r="DC480" s="238">
        <f t="shared" si="588"/>
        <v>-3.5391641553725221E-10</v>
      </c>
      <c r="DD480" s="238">
        <f t="shared" si="588"/>
        <v>0</v>
      </c>
      <c r="DE480" s="238">
        <f t="shared" si="588"/>
        <v>8.1597395804421833E-13</v>
      </c>
      <c r="DF480" s="238">
        <f t="shared" si="588"/>
        <v>-8.1597395804421833E-13</v>
      </c>
      <c r="DG480" s="238">
        <f t="shared" si="588"/>
        <v>944233.29773330991</v>
      </c>
      <c r="DH480" s="247"/>
      <c r="DI480" s="237">
        <v>428</v>
      </c>
      <c r="DJ480" s="238">
        <f t="shared" si="589"/>
        <v>-3.5391641553725221E-10</v>
      </c>
      <c r="DK480" s="238">
        <f t="shared" si="589"/>
        <v>0</v>
      </c>
      <c r="DL480" s="238">
        <f t="shared" si="589"/>
        <v>8.1597395804421833E-13</v>
      </c>
      <c r="DM480" s="238">
        <f t="shared" si="589"/>
        <v>-8.1597395804421833E-13</v>
      </c>
      <c r="DN480" s="238">
        <f t="shared" si="589"/>
        <v>914209.03264594742</v>
      </c>
      <c r="DP480" s="3">
        <f t="shared" si="566"/>
        <v>12993</v>
      </c>
      <c r="DQ480" s="237">
        <v>428</v>
      </c>
      <c r="DR480" s="238">
        <f t="shared" si="567"/>
        <v>0</v>
      </c>
      <c r="DS480" s="238">
        <f t="shared" si="568"/>
        <v>0</v>
      </c>
      <c r="DT480" s="238">
        <f t="shared" si="523"/>
        <v>0</v>
      </c>
      <c r="DU480" s="238">
        <f t="shared" si="569"/>
        <v>0</v>
      </c>
      <c r="DV480" s="239">
        <f t="shared" si="580"/>
        <v>0</v>
      </c>
      <c r="DX480" s="241">
        <f t="shared" si="493"/>
        <v>6.0299999999999999E-2</v>
      </c>
      <c r="DY480" s="241">
        <f t="shared" si="570"/>
        <v>5.025E-3</v>
      </c>
      <c r="DZ480" s="237">
        <v>428</v>
      </c>
      <c r="EA480" s="242">
        <f t="shared" si="581"/>
        <v>0</v>
      </c>
      <c r="EB480" s="242">
        <f t="shared" si="582"/>
        <v>0</v>
      </c>
      <c r="EC480" s="242">
        <f t="shared" si="524"/>
        <v>0</v>
      </c>
      <c r="ED480" s="242">
        <f t="shared" si="534"/>
        <v>0</v>
      </c>
      <c r="EE480" s="243">
        <f t="shared" si="571"/>
        <v>0</v>
      </c>
      <c r="EF480" s="248"/>
      <c r="EG480" s="241">
        <f t="shared" si="494"/>
        <v>6.4599999999999991E-2</v>
      </c>
      <c r="EH480" s="241">
        <f t="shared" si="572"/>
        <v>5.3833333333333329E-3</v>
      </c>
      <c r="EI480" s="237">
        <v>428</v>
      </c>
      <c r="EJ480" s="242">
        <f t="shared" si="583"/>
        <v>0</v>
      </c>
      <c r="EK480" s="242">
        <f t="shared" si="584"/>
        <v>0</v>
      </c>
      <c r="EL480" s="242">
        <f t="shared" si="525"/>
        <v>0</v>
      </c>
      <c r="EM480" s="242">
        <f t="shared" si="535"/>
        <v>0</v>
      </c>
      <c r="EN480" s="243">
        <f t="shared" si="573"/>
        <v>0</v>
      </c>
      <c r="EO480" s="248"/>
      <c r="EP480" s="241">
        <f t="shared" si="495"/>
        <v>3.4599999999999999E-2</v>
      </c>
      <c r="EQ480" s="241">
        <f t="shared" si="574"/>
        <v>2.8833333333333332E-3</v>
      </c>
      <c r="ER480" s="237">
        <v>428</v>
      </c>
      <c r="ES480" s="242">
        <f t="shared" si="585"/>
        <v>0</v>
      </c>
      <c r="ET480" s="242">
        <f t="shared" si="586"/>
        <v>0</v>
      </c>
      <c r="EU480" s="242">
        <f t="shared" si="526"/>
        <v>0</v>
      </c>
      <c r="EV480" s="242">
        <f t="shared" si="536"/>
        <v>0</v>
      </c>
      <c r="EW480" s="243">
        <f t="shared" si="575"/>
        <v>0</v>
      </c>
    </row>
    <row r="481" spans="1:153" ht="14.25" customHeight="1" thickBot="1" x14ac:dyDescent="0.25">
      <c r="A481" s="3">
        <f t="shared" si="537"/>
        <v>13024</v>
      </c>
      <c r="B481" s="237">
        <v>429</v>
      </c>
      <c r="C481" s="238">
        <f t="shared" si="538"/>
        <v>-3.5473238949529644E-10</v>
      </c>
      <c r="D481" s="238">
        <f t="shared" si="499"/>
        <v>0</v>
      </c>
      <c r="E481" s="238">
        <f t="shared" si="500"/>
        <v>8.1785523133637584E-13</v>
      </c>
      <c r="F481" s="238">
        <f t="shared" si="501"/>
        <v>-8.1785523133637584E-13</v>
      </c>
      <c r="G481" s="239">
        <f t="shared" si="539"/>
        <v>603887.43406298594</v>
      </c>
      <c r="I481" s="240">
        <f>VLOOKUP(K481,[2]תחזיות!$B$4:$H$1000,5)</f>
        <v>1.3000906500000256E-2</v>
      </c>
      <c r="J481" s="134">
        <f t="shared" si="502"/>
        <v>1.0834088750000213E-3</v>
      </c>
      <c r="K481" s="237">
        <v>429</v>
      </c>
      <c r="L481" s="242">
        <f t="shared" si="540"/>
        <v>2.2525247849806324E-11</v>
      </c>
      <c r="M481" s="242">
        <f t="shared" si="527"/>
        <v>-7.4546672529855468E-14</v>
      </c>
      <c r="N481" s="242">
        <f t="shared" si="503"/>
        <v>-1.094816634080273E-13</v>
      </c>
      <c r="O481" s="242">
        <f t="shared" si="504"/>
        <v>3.4934990878171824E-14</v>
      </c>
      <c r="P481" s="243">
        <f t="shared" si="541"/>
        <v>46694.445430845924</v>
      </c>
      <c r="Q481" s="244"/>
      <c r="R481" s="240">
        <f>VLOOKUP(T481,[2]תחזיות!$B$4:$H$1000,7)</f>
        <v>2.2101541050000433E-2</v>
      </c>
      <c r="S481" s="134">
        <f t="shared" si="505"/>
        <v>1.8417950875000361E-3</v>
      </c>
      <c r="T481" s="237">
        <v>429</v>
      </c>
      <c r="U481" s="242">
        <f t="shared" si="542"/>
        <v>0</v>
      </c>
      <c r="V481" s="242">
        <f t="shared" si="528"/>
        <v>0</v>
      </c>
      <c r="W481" s="242">
        <f t="shared" si="506"/>
        <v>0</v>
      </c>
      <c r="X481" s="242">
        <f t="shared" si="529"/>
        <v>0</v>
      </c>
      <c r="Y481" s="243">
        <f t="shared" si="543"/>
        <v>49536.076503111522</v>
      </c>
      <c r="Z481" s="245"/>
      <c r="AA481" s="240">
        <f>VLOOKUP(AC481,[2]תחזיות!$B$4:$H$1000,6)</f>
        <v>1.1819005909091141E-2</v>
      </c>
      <c r="AB481" s="134">
        <f t="shared" si="507"/>
        <v>9.8491715909092845E-4</v>
      </c>
      <c r="AC481" s="237">
        <v>429</v>
      </c>
      <c r="AD481" s="242">
        <f t="shared" si="544"/>
        <v>0</v>
      </c>
      <c r="AE481" s="242">
        <f t="shared" si="530"/>
        <v>0</v>
      </c>
      <c r="AF481" s="242">
        <f t="shared" si="508"/>
        <v>0</v>
      </c>
      <c r="AG481" s="242">
        <f t="shared" si="531"/>
        <v>0</v>
      </c>
      <c r="AH481" s="243">
        <f t="shared" si="545"/>
        <v>46342.141217469514</v>
      </c>
      <c r="AI481" s="245"/>
      <c r="AJ481" s="241">
        <f t="shared" si="491"/>
        <v>5.2720000000000003E-2</v>
      </c>
      <c r="AK481" s="241">
        <f t="shared" si="546"/>
        <v>4.3933333333333333E-3</v>
      </c>
      <c r="AL481" s="240">
        <f>VLOOKUP(AN481,[2]תחזיות!$B$4:$H$1000,5)</f>
        <v>1.3000906500000256E-2</v>
      </c>
      <c r="AM481" s="134">
        <f t="shared" si="532"/>
        <v>1.0834088750000213E-3</v>
      </c>
      <c r="AN481" s="237">
        <v>429</v>
      </c>
      <c r="AO481" s="242">
        <f t="shared" si="547"/>
        <v>0</v>
      </c>
      <c r="AP481" s="242">
        <f t="shared" si="576"/>
        <v>0</v>
      </c>
      <c r="AQ481" s="242">
        <f t="shared" si="509"/>
        <v>0</v>
      </c>
      <c r="AR481" s="242">
        <f t="shared" si="548"/>
        <v>0</v>
      </c>
      <c r="AS481" s="243">
        <f t="shared" si="549"/>
        <v>0</v>
      </c>
      <c r="AT481" s="244"/>
      <c r="AU481" s="241">
        <f t="shared" si="492"/>
        <v>5.7620000000000005E-2</v>
      </c>
      <c r="AV481" s="241">
        <f t="shared" si="550"/>
        <v>4.8016666666666668E-3</v>
      </c>
      <c r="AW481" s="240">
        <f>VLOOKUP(AY481,[2]תחזיות!$B$4:$H$1000,7)</f>
        <v>2.2101541050000433E-2</v>
      </c>
      <c r="AX481" s="134">
        <f t="shared" si="510"/>
        <v>1.8417950875000361E-3</v>
      </c>
      <c r="AY481" s="237">
        <v>429</v>
      </c>
      <c r="AZ481" s="242">
        <f t="shared" si="551"/>
        <v>0</v>
      </c>
      <c r="BA481" s="242">
        <f t="shared" si="577"/>
        <v>0</v>
      </c>
      <c r="BB481" s="242">
        <f t="shared" si="511"/>
        <v>0</v>
      </c>
      <c r="BC481" s="242">
        <f t="shared" si="552"/>
        <v>0</v>
      </c>
      <c r="BD481" s="243">
        <f t="shared" si="553"/>
        <v>0</v>
      </c>
      <c r="BE481" s="245"/>
      <c r="BF481" s="245"/>
      <c r="BG481" s="245"/>
      <c r="BH481" s="240">
        <f>VLOOKUP(BJ481,[2]תחזיות!$B$4:$H$1000,6)</f>
        <v>1.1819005909091141E-2</v>
      </c>
      <c r="BI481" s="134">
        <f t="shared" si="512"/>
        <v>9.8491715909092845E-4</v>
      </c>
      <c r="BJ481" s="237">
        <v>429</v>
      </c>
      <c r="BK481" s="242">
        <f t="shared" si="554"/>
        <v>0</v>
      </c>
      <c r="BL481" s="242">
        <f t="shared" si="578"/>
        <v>0</v>
      </c>
      <c r="BM481" s="242">
        <f t="shared" si="513"/>
        <v>0</v>
      </c>
      <c r="BN481" s="242">
        <f t="shared" si="533"/>
        <v>0</v>
      </c>
      <c r="BO481" s="243">
        <f t="shared" si="555"/>
        <v>0</v>
      </c>
      <c r="BP481" s="245"/>
      <c r="BQ481" s="246">
        <f>VLOOKUP(BT481,[2]תחזיות!$B$4:$E$1000,2)</f>
        <v>4.7094080000000246E-2</v>
      </c>
      <c r="BR481" s="134">
        <f t="shared" si="514"/>
        <v>3.5078400000000207E-3</v>
      </c>
      <c r="BS481" s="3">
        <f t="shared" si="556"/>
        <v>13024</v>
      </c>
      <c r="BT481" s="237">
        <v>429</v>
      </c>
      <c r="BU481" s="238">
        <f t="shared" si="557"/>
        <v>0</v>
      </c>
      <c r="BV481" s="238">
        <f t="shared" si="461"/>
        <v>0</v>
      </c>
      <c r="BW481" s="238">
        <f t="shared" si="515"/>
        <v>0</v>
      </c>
      <c r="BX481" s="238">
        <f t="shared" si="516"/>
        <v>0</v>
      </c>
      <c r="BY481" s="239">
        <f t="shared" si="558"/>
        <v>270766.58881793288</v>
      </c>
      <c r="CA481" s="246">
        <f>VLOOKUP(CD481,[2]תחזיות!$B$4:$E$1000,4)</f>
        <v>6.2164185600000331E-2</v>
      </c>
      <c r="CB481" s="134">
        <f t="shared" si="517"/>
        <v>4.7636821333333608E-3</v>
      </c>
      <c r="CC481" s="3">
        <f t="shared" si="559"/>
        <v>13024</v>
      </c>
      <c r="CD481" s="237">
        <v>429</v>
      </c>
      <c r="CE481" s="238">
        <f t="shared" si="560"/>
        <v>0</v>
      </c>
      <c r="CF481" s="238">
        <f t="shared" si="561"/>
        <v>0</v>
      </c>
      <c r="CG481" s="238">
        <f t="shared" si="518"/>
        <v>0</v>
      </c>
      <c r="CH481" s="238">
        <f t="shared" si="519"/>
        <v>0</v>
      </c>
      <c r="CI481" s="239">
        <f t="shared" si="562"/>
        <v>290809.78716721246</v>
      </c>
      <c r="CJ481" s="1"/>
      <c r="CK481" s="246">
        <f>VLOOKUP(CN481,[2]תחזיות!$B$4:$E$1000,3)</f>
        <v>4.0951373913043695E-2</v>
      </c>
      <c r="CL481" s="134">
        <f t="shared" si="520"/>
        <v>2.995947826086975E-3</v>
      </c>
      <c r="CM481" s="3">
        <f t="shared" si="563"/>
        <v>13024</v>
      </c>
      <c r="CN481" s="237">
        <v>429</v>
      </c>
      <c r="CO481" s="238">
        <f t="shared" si="564"/>
        <v>0</v>
      </c>
      <c r="CP481" s="238">
        <f t="shared" si="579"/>
        <v>0</v>
      </c>
      <c r="CQ481" s="238">
        <f t="shared" si="521"/>
        <v>0</v>
      </c>
      <c r="CR481" s="238">
        <f t="shared" si="522"/>
        <v>0</v>
      </c>
      <c r="CS481" s="239">
        <f t="shared" si="565"/>
        <v>263979.45736549201</v>
      </c>
      <c r="CT481" s="1"/>
      <c r="CU481" s="237">
        <v>429</v>
      </c>
      <c r="CV481" s="238">
        <f t="shared" si="587"/>
        <v>-3.3220714164549014E-10</v>
      </c>
      <c r="CW481" s="238">
        <f t="shared" si="587"/>
        <v>-7.4546672529855468E-14</v>
      </c>
      <c r="CX481" s="238">
        <f t="shared" si="587"/>
        <v>7.0837356792834851E-13</v>
      </c>
      <c r="CY481" s="238">
        <f t="shared" si="587"/>
        <v>-7.8292024045820406E-13</v>
      </c>
      <c r="CZ481" s="238">
        <f t="shared" si="587"/>
        <v>921348.46831176477</v>
      </c>
      <c r="DB481" s="237">
        <v>429</v>
      </c>
      <c r="DC481" s="238">
        <f t="shared" si="588"/>
        <v>-3.5473238949529644E-10</v>
      </c>
      <c r="DD481" s="238">
        <f t="shared" si="588"/>
        <v>0</v>
      </c>
      <c r="DE481" s="238">
        <f t="shared" si="588"/>
        <v>8.1785523133637584E-13</v>
      </c>
      <c r="DF481" s="238">
        <f t="shared" si="588"/>
        <v>-8.1785523133637584E-13</v>
      </c>
      <c r="DG481" s="238">
        <f t="shared" si="588"/>
        <v>944233.29773330991</v>
      </c>
      <c r="DH481" s="247"/>
      <c r="DI481" s="237">
        <v>429</v>
      </c>
      <c r="DJ481" s="238">
        <f t="shared" si="589"/>
        <v>-3.5473238949529644E-10</v>
      </c>
      <c r="DK481" s="238">
        <f t="shared" si="589"/>
        <v>0</v>
      </c>
      <c r="DL481" s="238">
        <f t="shared" si="589"/>
        <v>8.1785523133637584E-13</v>
      </c>
      <c r="DM481" s="238">
        <f t="shared" si="589"/>
        <v>-8.1785523133637584E-13</v>
      </c>
      <c r="DN481" s="238">
        <f t="shared" si="589"/>
        <v>914209.03264594742</v>
      </c>
      <c r="DP481" s="3">
        <f t="shared" si="566"/>
        <v>13024</v>
      </c>
      <c r="DQ481" s="237">
        <v>429</v>
      </c>
      <c r="DR481" s="238">
        <f t="shared" si="567"/>
        <v>0</v>
      </c>
      <c r="DS481" s="238">
        <f t="shared" si="568"/>
        <v>0</v>
      </c>
      <c r="DT481" s="238">
        <f t="shared" si="523"/>
        <v>0</v>
      </c>
      <c r="DU481" s="238">
        <f t="shared" si="569"/>
        <v>0</v>
      </c>
      <c r="DV481" s="239">
        <f t="shared" si="580"/>
        <v>0</v>
      </c>
      <c r="DX481" s="241">
        <f t="shared" si="493"/>
        <v>6.0299999999999999E-2</v>
      </c>
      <c r="DY481" s="241">
        <f t="shared" si="570"/>
        <v>5.025E-3</v>
      </c>
      <c r="DZ481" s="237">
        <v>429</v>
      </c>
      <c r="EA481" s="242">
        <f t="shared" si="581"/>
        <v>0</v>
      </c>
      <c r="EB481" s="242">
        <f t="shared" si="582"/>
        <v>0</v>
      </c>
      <c r="EC481" s="242">
        <f t="shared" si="524"/>
        <v>0</v>
      </c>
      <c r="ED481" s="242">
        <f t="shared" si="534"/>
        <v>0</v>
      </c>
      <c r="EE481" s="243">
        <f t="shared" si="571"/>
        <v>0</v>
      </c>
      <c r="EF481" s="248"/>
      <c r="EG481" s="241">
        <f t="shared" si="494"/>
        <v>6.4599999999999991E-2</v>
      </c>
      <c r="EH481" s="241">
        <f t="shared" si="572"/>
        <v>5.3833333333333329E-3</v>
      </c>
      <c r="EI481" s="237">
        <v>429</v>
      </c>
      <c r="EJ481" s="242">
        <f t="shared" si="583"/>
        <v>0</v>
      </c>
      <c r="EK481" s="242">
        <f t="shared" si="584"/>
        <v>0</v>
      </c>
      <c r="EL481" s="242">
        <f t="shared" si="525"/>
        <v>0</v>
      </c>
      <c r="EM481" s="242">
        <f t="shared" si="535"/>
        <v>0</v>
      </c>
      <c r="EN481" s="243">
        <f t="shared" si="573"/>
        <v>0</v>
      </c>
      <c r="EO481" s="248"/>
      <c r="EP481" s="241">
        <f t="shared" si="495"/>
        <v>3.4599999999999999E-2</v>
      </c>
      <c r="EQ481" s="241">
        <f t="shared" si="574"/>
        <v>2.8833333333333332E-3</v>
      </c>
      <c r="ER481" s="237">
        <v>429</v>
      </c>
      <c r="ES481" s="242">
        <f t="shared" si="585"/>
        <v>0</v>
      </c>
      <c r="ET481" s="242">
        <f t="shared" si="586"/>
        <v>0</v>
      </c>
      <c r="EU481" s="242">
        <f t="shared" si="526"/>
        <v>0</v>
      </c>
      <c r="EV481" s="242">
        <f t="shared" si="536"/>
        <v>0</v>
      </c>
      <c r="EW481" s="243">
        <f t="shared" si="575"/>
        <v>0</v>
      </c>
    </row>
    <row r="482" spans="1:153" ht="14.25" customHeight="1" thickBot="1" x14ac:dyDescent="0.25">
      <c r="A482" s="3">
        <f t="shared" si="537"/>
        <v>13055</v>
      </c>
      <c r="B482" s="237">
        <v>430</v>
      </c>
      <c r="C482" s="238">
        <f t="shared" si="538"/>
        <v>-3.5555024472663282E-10</v>
      </c>
      <c r="D482" s="238">
        <f t="shared" si="499"/>
        <v>0</v>
      </c>
      <c r="E482" s="238">
        <f t="shared" si="500"/>
        <v>8.1974084200862364E-13</v>
      </c>
      <c r="F482" s="238">
        <f t="shared" si="501"/>
        <v>-8.1974084200862364E-13</v>
      </c>
      <c r="G482" s="239">
        <f t="shared" si="539"/>
        <v>603887.43406298594</v>
      </c>
      <c r="I482" s="240">
        <f>VLOOKUP(K482,[2]תחזיות!$B$4:$H$1000,5)</f>
        <v>1.3000925000000257E-2</v>
      </c>
      <c r="J482" s="134">
        <f t="shared" si="502"/>
        <v>1.0834104166666881E-3</v>
      </c>
      <c r="K482" s="237">
        <v>430</v>
      </c>
      <c r="L482" s="242">
        <f t="shared" si="540"/>
        <v>2.26592522149474E-11</v>
      </c>
      <c r="M482" s="242">
        <f t="shared" si="527"/>
        <v>-7.4627437171402152E-14</v>
      </c>
      <c r="N482" s="242">
        <f t="shared" si="503"/>
        <v>-1.0977025889365851E-13</v>
      </c>
      <c r="O482" s="242">
        <f t="shared" si="504"/>
        <v>3.5142821722256362E-14</v>
      </c>
      <c r="P482" s="243">
        <f t="shared" si="541"/>
        <v>46694.445430845924</v>
      </c>
      <c r="Q482" s="244"/>
      <c r="R482" s="240">
        <f>VLOOKUP(T482,[2]תחזיות!$B$4:$H$1000,7)</f>
        <v>2.2101572500000437E-2</v>
      </c>
      <c r="S482" s="134">
        <f t="shared" si="505"/>
        <v>1.8417977083333697E-3</v>
      </c>
      <c r="T482" s="237">
        <v>430</v>
      </c>
      <c r="U482" s="242">
        <f t="shared" si="542"/>
        <v>0</v>
      </c>
      <c r="V482" s="242">
        <f t="shared" si="528"/>
        <v>0</v>
      </c>
      <c r="W482" s="242">
        <f t="shared" si="506"/>
        <v>0</v>
      </c>
      <c r="X482" s="242">
        <f t="shared" si="529"/>
        <v>0</v>
      </c>
      <c r="Y482" s="243">
        <f t="shared" si="543"/>
        <v>49536.076503111522</v>
      </c>
      <c r="Z482" s="245"/>
      <c r="AA482" s="240">
        <f>VLOOKUP(AC482,[2]תחזיות!$B$4:$H$1000,6)</f>
        <v>1.1819022727272959E-2</v>
      </c>
      <c r="AB482" s="134">
        <f t="shared" si="507"/>
        <v>9.8491856060608E-4</v>
      </c>
      <c r="AC482" s="237">
        <v>430</v>
      </c>
      <c r="AD482" s="242">
        <f t="shared" si="544"/>
        <v>0</v>
      </c>
      <c r="AE482" s="242">
        <f t="shared" si="530"/>
        <v>0</v>
      </c>
      <c r="AF482" s="242">
        <f t="shared" si="508"/>
        <v>0</v>
      </c>
      <c r="AG482" s="242">
        <f t="shared" si="531"/>
        <v>0</v>
      </c>
      <c r="AH482" s="243">
        <f t="shared" si="545"/>
        <v>46342.141217469514</v>
      </c>
      <c r="AI482" s="245"/>
      <c r="AJ482" s="241">
        <f t="shared" ref="AJ482:AJ532" si="590">$AQ$45</f>
        <v>5.2720000000000003E-2</v>
      </c>
      <c r="AK482" s="241">
        <f t="shared" si="546"/>
        <v>4.3933333333333333E-3</v>
      </c>
      <c r="AL482" s="240">
        <f>VLOOKUP(AN482,[2]תחזיות!$B$4:$H$1000,5)</f>
        <v>1.3000925000000257E-2</v>
      </c>
      <c r="AM482" s="134">
        <f t="shared" si="532"/>
        <v>1.0834104166666881E-3</v>
      </c>
      <c r="AN482" s="237">
        <v>430</v>
      </c>
      <c r="AO482" s="242">
        <f t="shared" si="547"/>
        <v>0</v>
      </c>
      <c r="AP482" s="242">
        <f t="shared" si="576"/>
        <v>0</v>
      </c>
      <c r="AQ482" s="242">
        <f t="shared" si="509"/>
        <v>0</v>
      </c>
      <c r="AR482" s="242">
        <f t="shared" si="548"/>
        <v>0</v>
      </c>
      <c r="AS482" s="243">
        <f t="shared" si="549"/>
        <v>0</v>
      </c>
      <c r="AT482" s="244"/>
      <c r="AU482" s="241">
        <f t="shared" ref="AU482:AU532" si="591">$BB$45</f>
        <v>5.7620000000000005E-2</v>
      </c>
      <c r="AV482" s="241">
        <f t="shared" si="550"/>
        <v>4.8016666666666668E-3</v>
      </c>
      <c r="AW482" s="240">
        <f>VLOOKUP(AY482,[2]תחזיות!$B$4:$H$1000,7)</f>
        <v>2.2101572500000437E-2</v>
      </c>
      <c r="AX482" s="134">
        <f t="shared" si="510"/>
        <v>1.8417977083333697E-3</v>
      </c>
      <c r="AY482" s="237">
        <v>430</v>
      </c>
      <c r="AZ482" s="242">
        <f t="shared" si="551"/>
        <v>0</v>
      </c>
      <c r="BA482" s="242">
        <f t="shared" si="577"/>
        <v>0</v>
      </c>
      <c r="BB482" s="242">
        <f t="shared" si="511"/>
        <v>0</v>
      </c>
      <c r="BC482" s="242">
        <f t="shared" si="552"/>
        <v>0</v>
      </c>
      <c r="BD482" s="243">
        <f t="shared" si="553"/>
        <v>0</v>
      </c>
      <c r="BE482" s="245"/>
      <c r="BF482" s="245"/>
      <c r="BG482" s="245"/>
      <c r="BH482" s="240">
        <f>VLOOKUP(BJ482,[2]תחזיות!$B$4:$H$1000,6)</f>
        <v>1.1819022727272959E-2</v>
      </c>
      <c r="BI482" s="134">
        <f t="shared" si="512"/>
        <v>9.8491856060608E-4</v>
      </c>
      <c r="BJ482" s="237">
        <v>430</v>
      </c>
      <c r="BK482" s="242">
        <f t="shared" si="554"/>
        <v>0</v>
      </c>
      <c r="BL482" s="242">
        <f t="shared" si="578"/>
        <v>0</v>
      </c>
      <c r="BM482" s="242">
        <f t="shared" si="513"/>
        <v>0</v>
      </c>
      <c r="BN482" s="242">
        <f t="shared" si="533"/>
        <v>0</v>
      </c>
      <c r="BO482" s="243">
        <f t="shared" si="555"/>
        <v>0</v>
      </c>
      <c r="BP482" s="245"/>
      <c r="BQ482" s="246">
        <f>VLOOKUP(BT482,[2]תחזיות!$B$4:$E$1000,2)</f>
        <v>4.7122380000000248E-2</v>
      </c>
      <c r="BR482" s="134">
        <f t="shared" si="514"/>
        <v>3.5101983333333544E-3</v>
      </c>
      <c r="BS482" s="3">
        <f t="shared" si="556"/>
        <v>13055</v>
      </c>
      <c r="BT482" s="237">
        <v>430</v>
      </c>
      <c r="BU482" s="238">
        <f t="shared" si="557"/>
        <v>0</v>
      </c>
      <c r="BV482" s="238">
        <f t="shared" si="461"/>
        <v>0</v>
      </c>
      <c r="BW482" s="238">
        <f t="shared" si="515"/>
        <v>0</v>
      </c>
      <c r="BX482" s="238">
        <f t="shared" si="516"/>
        <v>0</v>
      </c>
      <c r="BY482" s="239">
        <f t="shared" si="558"/>
        <v>270766.58881793288</v>
      </c>
      <c r="CA482" s="246">
        <f>VLOOKUP(CD482,[2]תחזיות!$B$4:$E$1000,4)</f>
        <v>6.2201541600000333E-2</v>
      </c>
      <c r="CB482" s="134">
        <f t="shared" si="517"/>
        <v>4.7667951333333616E-3</v>
      </c>
      <c r="CC482" s="3">
        <f t="shared" si="559"/>
        <v>13055</v>
      </c>
      <c r="CD482" s="237">
        <v>430</v>
      </c>
      <c r="CE482" s="238">
        <f t="shared" si="560"/>
        <v>0</v>
      </c>
      <c r="CF482" s="238">
        <f t="shared" si="561"/>
        <v>0</v>
      </c>
      <c r="CG482" s="238">
        <f t="shared" si="518"/>
        <v>0</v>
      </c>
      <c r="CH482" s="238">
        <f t="shared" si="519"/>
        <v>0</v>
      </c>
      <c r="CI482" s="239">
        <f t="shared" si="562"/>
        <v>290809.78716721246</v>
      </c>
      <c r="CJ482" s="1"/>
      <c r="CK482" s="246">
        <f>VLOOKUP(CN482,[2]תחזיות!$B$4:$E$1000,3)</f>
        <v>4.0975982608695873E-2</v>
      </c>
      <c r="CL482" s="134">
        <f t="shared" si="520"/>
        <v>2.9979985507246564E-3</v>
      </c>
      <c r="CM482" s="3">
        <f t="shared" si="563"/>
        <v>13055</v>
      </c>
      <c r="CN482" s="237">
        <v>430</v>
      </c>
      <c r="CO482" s="238">
        <f t="shared" si="564"/>
        <v>0</v>
      </c>
      <c r="CP482" s="238">
        <f t="shared" si="579"/>
        <v>0</v>
      </c>
      <c r="CQ482" s="238">
        <f t="shared" si="521"/>
        <v>0</v>
      </c>
      <c r="CR482" s="238">
        <f t="shared" si="522"/>
        <v>0</v>
      </c>
      <c r="CS482" s="239">
        <f t="shared" si="565"/>
        <v>263979.45736549201</v>
      </c>
      <c r="CT482" s="1"/>
      <c r="CU482" s="237">
        <v>430</v>
      </c>
      <c r="CV482" s="238">
        <f t="shared" si="587"/>
        <v>-3.3289099251168543E-10</v>
      </c>
      <c r="CW482" s="238">
        <f t="shared" si="587"/>
        <v>-7.4627437171402152E-14</v>
      </c>
      <c r="CX482" s="238">
        <f t="shared" si="587"/>
        <v>7.0997058311496511E-13</v>
      </c>
      <c r="CY482" s="238">
        <f t="shared" si="587"/>
        <v>-7.845980202863673E-13</v>
      </c>
      <c r="CZ482" s="238">
        <f t="shared" si="587"/>
        <v>921348.46831176477</v>
      </c>
      <c r="DB482" s="237">
        <v>430</v>
      </c>
      <c r="DC482" s="238">
        <f t="shared" si="588"/>
        <v>-3.5555024472663282E-10</v>
      </c>
      <c r="DD482" s="238">
        <f t="shared" si="588"/>
        <v>0</v>
      </c>
      <c r="DE482" s="238">
        <f t="shared" si="588"/>
        <v>8.1974084200862364E-13</v>
      </c>
      <c r="DF482" s="238">
        <f t="shared" si="588"/>
        <v>-8.1974084200862364E-13</v>
      </c>
      <c r="DG482" s="238">
        <f t="shared" si="588"/>
        <v>944233.29773330991</v>
      </c>
      <c r="DH482" s="247"/>
      <c r="DI482" s="237">
        <v>430</v>
      </c>
      <c r="DJ482" s="238">
        <f t="shared" si="589"/>
        <v>-3.5555024472663282E-10</v>
      </c>
      <c r="DK482" s="238">
        <f t="shared" si="589"/>
        <v>0</v>
      </c>
      <c r="DL482" s="238">
        <f t="shared" si="589"/>
        <v>8.1974084200862364E-13</v>
      </c>
      <c r="DM482" s="238">
        <f t="shared" si="589"/>
        <v>-8.1974084200862364E-13</v>
      </c>
      <c r="DN482" s="238">
        <f t="shared" si="589"/>
        <v>914209.03264594742</v>
      </c>
      <c r="DP482" s="3">
        <f t="shared" si="566"/>
        <v>13055</v>
      </c>
      <c r="DQ482" s="237">
        <v>430</v>
      </c>
      <c r="DR482" s="238">
        <f t="shared" si="567"/>
        <v>0</v>
      </c>
      <c r="DS482" s="238">
        <f t="shared" si="568"/>
        <v>0</v>
      </c>
      <c r="DT482" s="238">
        <f t="shared" si="523"/>
        <v>0</v>
      </c>
      <c r="DU482" s="238">
        <f t="shared" si="569"/>
        <v>0</v>
      </c>
      <c r="DV482" s="239">
        <f t="shared" si="580"/>
        <v>0</v>
      </c>
      <c r="DX482" s="241">
        <f t="shared" ref="DX482:DX532" si="592">$EC$45</f>
        <v>6.0299999999999999E-2</v>
      </c>
      <c r="DY482" s="241">
        <f t="shared" si="570"/>
        <v>5.025E-3</v>
      </c>
      <c r="DZ482" s="237">
        <v>430</v>
      </c>
      <c r="EA482" s="242">
        <f t="shared" si="581"/>
        <v>0</v>
      </c>
      <c r="EB482" s="242">
        <f t="shared" si="582"/>
        <v>0</v>
      </c>
      <c r="EC482" s="242">
        <f t="shared" si="524"/>
        <v>0</v>
      </c>
      <c r="ED482" s="242">
        <f t="shared" si="534"/>
        <v>0</v>
      </c>
      <c r="EE482" s="243">
        <f t="shared" si="571"/>
        <v>0</v>
      </c>
      <c r="EF482" s="248"/>
      <c r="EG482" s="241">
        <f t="shared" ref="EG482:EG532" si="593">$EL$45</f>
        <v>6.4599999999999991E-2</v>
      </c>
      <c r="EH482" s="241">
        <f t="shared" si="572"/>
        <v>5.3833333333333329E-3</v>
      </c>
      <c r="EI482" s="237">
        <v>430</v>
      </c>
      <c r="EJ482" s="242">
        <f t="shared" si="583"/>
        <v>0</v>
      </c>
      <c r="EK482" s="242">
        <f t="shared" si="584"/>
        <v>0</v>
      </c>
      <c r="EL482" s="242">
        <f t="shared" si="525"/>
        <v>0</v>
      </c>
      <c r="EM482" s="242">
        <f t="shared" si="535"/>
        <v>0</v>
      </c>
      <c r="EN482" s="243">
        <f t="shared" si="573"/>
        <v>0</v>
      </c>
      <c r="EO482" s="248"/>
      <c r="EP482" s="241">
        <f t="shared" ref="EP482:EP532" si="594">$EU$45</f>
        <v>3.4599999999999999E-2</v>
      </c>
      <c r="EQ482" s="241">
        <f t="shared" si="574"/>
        <v>2.8833333333333332E-3</v>
      </c>
      <c r="ER482" s="237">
        <v>430</v>
      </c>
      <c r="ES482" s="242">
        <f t="shared" si="585"/>
        <v>0</v>
      </c>
      <c r="ET482" s="242">
        <f t="shared" si="586"/>
        <v>0</v>
      </c>
      <c r="EU482" s="242">
        <f t="shared" si="526"/>
        <v>0</v>
      </c>
      <c r="EV482" s="242">
        <f t="shared" si="536"/>
        <v>0</v>
      </c>
      <c r="EW482" s="243">
        <f t="shared" si="575"/>
        <v>0</v>
      </c>
    </row>
    <row r="483" spans="1:153" ht="14.25" customHeight="1" thickBot="1" x14ac:dyDescent="0.25">
      <c r="A483" s="3">
        <f t="shared" si="537"/>
        <v>13085</v>
      </c>
      <c r="B483" s="237">
        <v>431</v>
      </c>
      <c r="C483" s="238">
        <f t="shared" si="538"/>
        <v>-3.5636998556864145E-10</v>
      </c>
      <c r="D483" s="238">
        <f t="shared" si="499"/>
        <v>0</v>
      </c>
      <c r="E483" s="238">
        <f t="shared" si="500"/>
        <v>8.216308000610324E-13</v>
      </c>
      <c r="F483" s="238">
        <f t="shared" si="501"/>
        <v>-8.216308000610324E-13</v>
      </c>
      <c r="G483" s="239">
        <f t="shared" si="539"/>
        <v>603887.43406298594</v>
      </c>
      <c r="I483" s="240">
        <f>VLOOKUP(K483,[2]תחזיות!$B$4:$H$1000,5)</f>
        <v>1.3000943500000257E-2</v>
      </c>
      <c r="J483" s="134">
        <f t="shared" si="502"/>
        <v>1.0834119583333548E-3</v>
      </c>
      <c r="K483" s="237">
        <v>431</v>
      </c>
      <c r="L483" s="242">
        <f t="shared" si="540"/>
        <v>2.2793690705068776E-11</v>
      </c>
      <c r="M483" s="242">
        <f t="shared" si="527"/>
        <v>-7.4708289429253401E-14</v>
      </c>
      <c r="N483" s="242">
        <f t="shared" si="503"/>
        <v>-1.1005961529128134E-13</v>
      </c>
      <c r="O483" s="242">
        <f t="shared" si="504"/>
        <v>3.5351325862027941E-14</v>
      </c>
      <c r="P483" s="243">
        <f t="shared" si="541"/>
        <v>46694.445430845924</v>
      </c>
      <c r="Q483" s="244"/>
      <c r="R483" s="240">
        <f>VLOOKUP(T483,[2]תחזיות!$B$4:$H$1000,7)</f>
        <v>2.2101603950000437E-2</v>
      </c>
      <c r="S483" s="134">
        <f t="shared" si="505"/>
        <v>1.841800329166703E-3</v>
      </c>
      <c r="T483" s="237">
        <v>431</v>
      </c>
      <c r="U483" s="242">
        <f t="shared" si="542"/>
        <v>0</v>
      </c>
      <c r="V483" s="242">
        <f t="shared" si="528"/>
        <v>0</v>
      </c>
      <c r="W483" s="242">
        <f t="shared" si="506"/>
        <v>0</v>
      </c>
      <c r="X483" s="242">
        <f t="shared" si="529"/>
        <v>0</v>
      </c>
      <c r="Y483" s="243">
        <f t="shared" si="543"/>
        <v>49536.076503111522</v>
      </c>
      <c r="Z483" s="245"/>
      <c r="AA483" s="240">
        <f>VLOOKUP(AC483,[2]תחזיות!$B$4:$H$1000,6)</f>
        <v>1.1819039545454779E-2</v>
      </c>
      <c r="AB483" s="134">
        <f t="shared" si="507"/>
        <v>9.8491996212123154E-4</v>
      </c>
      <c r="AC483" s="237">
        <v>431</v>
      </c>
      <c r="AD483" s="242">
        <f t="shared" si="544"/>
        <v>0</v>
      </c>
      <c r="AE483" s="242">
        <f t="shared" si="530"/>
        <v>0</v>
      </c>
      <c r="AF483" s="242">
        <f t="shared" si="508"/>
        <v>0</v>
      </c>
      <c r="AG483" s="242">
        <f t="shared" si="531"/>
        <v>0</v>
      </c>
      <c r="AH483" s="243">
        <f t="shared" si="545"/>
        <v>46342.141217469514</v>
      </c>
      <c r="AI483" s="245"/>
      <c r="AJ483" s="241">
        <f t="shared" si="590"/>
        <v>5.2720000000000003E-2</v>
      </c>
      <c r="AK483" s="241">
        <f t="shared" si="546"/>
        <v>4.3933333333333333E-3</v>
      </c>
      <c r="AL483" s="240">
        <f>VLOOKUP(AN483,[2]תחזיות!$B$4:$H$1000,5)</f>
        <v>1.3000943500000257E-2</v>
      </c>
      <c r="AM483" s="134">
        <f t="shared" si="532"/>
        <v>1.0834119583333548E-3</v>
      </c>
      <c r="AN483" s="237">
        <v>431</v>
      </c>
      <c r="AO483" s="242">
        <f t="shared" si="547"/>
        <v>0</v>
      </c>
      <c r="AP483" s="242">
        <f t="shared" si="576"/>
        <v>0</v>
      </c>
      <c r="AQ483" s="242">
        <f t="shared" si="509"/>
        <v>0</v>
      </c>
      <c r="AR483" s="242">
        <f t="shared" si="548"/>
        <v>0</v>
      </c>
      <c r="AS483" s="243">
        <f t="shared" si="549"/>
        <v>0</v>
      </c>
      <c r="AT483" s="244"/>
      <c r="AU483" s="241">
        <f t="shared" si="591"/>
        <v>5.7620000000000005E-2</v>
      </c>
      <c r="AV483" s="241">
        <f t="shared" si="550"/>
        <v>4.8016666666666668E-3</v>
      </c>
      <c r="AW483" s="240">
        <f>VLOOKUP(AY483,[2]תחזיות!$B$4:$H$1000,7)</f>
        <v>2.2101603950000437E-2</v>
      </c>
      <c r="AX483" s="134">
        <f t="shared" si="510"/>
        <v>1.841800329166703E-3</v>
      </c>
      <c r="AY483" s="237">
        <v>431</v>
      </c>
      <c r="AZ483" s="242">
        <f t="shared" si="551"/>
        <v>0</v>
      </c>
      <c r="BA483" s="242">
        <f t="shared" si="577"/>
        <v>0</v>
      </c>
      <c r="BB483" s="242">
        <f t="shared" si="511"/>
        <v>0</v>
      </c>
      <c r="BC483" s="242">
        <f t="shared" si="552"/>
        <v>0</v>
      </c>
      <c r="BD483" s="243">
        <f t="shared" si="553"/>
        <v>0</v>
      </c>
      <c r="BE483" s="245"/>
      <c r="BF483" s="245"/>
      <c r="BG483" s="245"/>
      <c r="BH483" s="240">
        <f>VLOOKUP(BJ483,[2]תחזיות!$B$4:$H$1000,6)</f>
        <v>1.1819039545454779E-2</v>
      </c>
      <c r="BI483" s="134">
        <f t="shared" si="512"/>
        <v>9.8491996212123154E-4</v>
      </c>
      <c r="BJ483" s="237">
        <v>431</v>
      </c>
      <c r="BK483" s="242">
        <f t="shared" si="554"/>
        <v>0</v>
      </c>
      <c r="BL483" s="242">
        <f t="shared" si="578"/>
        <v>0</v>
      </c>
      <c r="BM483" s="242">
        <f t="shared" si="513"/>
        <v>0</v>
      </c>
      <c r="BN483" s="242">
        <f t="shared" si="533"/>
        <v>0</v>
      </c>
      <c r="BO483" s="243">
        <f t="shared" si="555"/>
        <v>0</v>
      </c>
      <c r="BP483" s="245"/>
      <c r="BQ483" s="246">
        <f>VLOOKUP(BT483,[2]תחזיות!$B$4:$E$1000,2)</f>
        <v>4.715068000000025E-2</v>
      </c>
      <c r="BR483" s="134">
        <f t="shared" si="514"/>
        <v>3.5125566666666876E-3</v>
      </c>
      <c r="BS483" s="3">
        <f t="shared" si="556"/>
        <v>13085</v>
      </c>
      <c r="BT483" s="237">
        <v>431</v>
      </c>
      <c r="BU483" s="238">
        <f t="shared" si="557"/>
        <v>0</v>
      </c>
      <c r="BV483" s="238">
        <f t="shared" si="461"/>
        <v>0</v>
      </c>
      <c r="BW483" s="238">
        <f t="shared" si="515"/>
        <v>0</v>
      </c>
      <c r="BX483" s="238">
        <f t="shared" si="516"/>
        <v>0</v>
      </c>
      <c r="BY483" s="239">
        <f t="shared" si="558"/>
        <v>270766.58881793288</v>
      </c>
      <c r="CA483" s="246">
        <f>VLOOKUP(CD483,[2]תחזיות!$B$4:$E$1000,4)</f>
        <v>6.2238897600000335E-2</v>
      </c>
      <c r="CB483" s="134">
        <f t="shared" si="517"/>
        <v>4.7699081333333615E-3</v>
      </c>
      <c r="CC483" s="3">
        <f t="shared" si="559"/>
        <v>13085</v>
      </c>
      <c r="CD483" s="237">
        <v>431</v>
      </c>
      <c r="CE483" s="238">
        <f t="shared" si="560"/>
        <v>0</v>
      </c>
      <c r="CF483" s="238">
        <f t="shared" si="561"/>
        <v>0</v>
      </c>
      <c r="CG483" s="238">
        <f t="shared" si="518"/>
        <v>0</v>
      </c>
      <c r="CH483" s="238">
        <f t="shared" si="519"/>
        <v>0</v>
      </c>
      <c r="CI483" s="239">
        <f t="shared" si="562"/>
        <v>290809.78716721246</v>
      </c>
      <c r="CJ483" s="1"/>
      <c r="CK483" s="246">
        <f>VLOOKUP(CN483,[2]תחזיות!$B$4:$E$1000,3)</f>
        <v>4.100059130434805E-2</v>
      </c>
      <c r="CL483" s="134">
        <f t="shared" si="520"/>
        <v>3.0000492753623378E-3</v>
      </c>
      <c r="CM483" s="3">
        <f t="shared" si="563"/>
        <v>13085</v>
      </c>
      <c r="CN483" s="237">
        <v>431</v>
      </c>
      <c r="CO483" s="238">
        <f t="shared" si="564"/>
        <v>0</v>
      </c>
      <c r="CP483" s="238">
        <f t="shared" si="579"/>
        <v>0</v>
      </c>
      <c r="CQ483" s="238">
        <f t="shared" si="521"/>
        <v>0</v>
      </c>
      <c r="CR483" s="238">
        <f t="shared" si="522"/>
        <v>0</v>
      </c>
      <c r="CS483" s="239">
        <f t="shared" si="565"/>
        <v>263979.45736549201</v>
      </c>
      <c r="CT483" s="1"/>
      <c r="CU483" s="237">
        <v>431</v>
      </c>
      <c r="CV483" s="238">
        <f t="shared" si="587"/>
        <v>-3.3357629486357268E-10</v>
      </c>
      <c r="CW483" s="238">
        <f t="shared" si="587"/>
        <v>-7.4708289429253401E-14</v>
      </c>
      <c r="CX483" s="238">
        <f t="shared" si="587"/>
        <v>7.1157118476975109E-13</v>
      </c>
      <c r="CY483" s="238">
        <f t="shared" si="587"/>
        <v>-7.8627947419900448E-13</v>
      </c>
      <c r="CZ483" s="238">
        <f t="shared" si="587"/>
        <v>921348.46831176477</v>
      </c>
      <c r="DB483" s="237">
        <v>431</v>
      </c>
      <c r="DC483" s="238">
        <f t="shared" si="588"/>
        <v>-3.5636998556864145E-10</v>
      </c>
      <c r="DD483" s="238">
        <f t="shared" si="588"/>
        <v>0</v>
      </c>
      <c r="DE483" s="238">
        <f t="shared" si="588"/>
        <v>8.216308000610324E-13</v>
      </c>
      <c r="DF483" s="238">
        <f t="shared" si="588"/>
        <v>-8.216308000610324E-13</v>
      </c>
      <c r="DG483" s="238">
        <f t="shared" si="588"/>
        <v>944233.29773330991</v>
      </c>
      <c r="DH483" s="247"/>
      <c r="DI483" s="237">
        <v>431</v>
      </c>
      <c r="DJ483" s="238">
        <f t="shared" si="589"/>
        <v>-3.5636998556864145E-10</v>
      </c>
      <c r="DK483" s="238">
        <f t="shared" si="589"/>
        <v>0</v>
      </c>
      <c r="DL483" s="238">
        <f t="shared" si="589"/>
        <v>8.216308000610324E-13</v>
      </c>
      <c r="DM483" s="238">
        <f t="shared" si="589"/>
        <v>-8.216308000610324E-13</v>
      </c>
      <c r="DN483" s="238">
        <f t="shared" si="589"/>
        <v>914209.03264594742</v>
      </c>
      <c r="DP483" s="3">
        <f t="shared" si="566"/>
        <v>13085</v>
      </c>
      <c r="DQ483" s="237">
        <v>431</v>
      </c>
      <c r="DR483" s="238">
        <f t="shared" si="567"/>
        <v>0</v>
      </c>
      <c r="DS483" s="238">
        <f t="shared" si="568"/>
        <v>0</v>
      </c>
      <c r="DT483" s="238">
        <f t="shared" si="523"/>
        <v>0</v>
      </c>
      <c r="DU483" s="238">
        <f t="shared" si="569"/>
        <v>0</v>
      </c>
      <c r="DV483" s="239">
        <f t="shared" si="580"/>
        <v>0</v>
      </c>
      <c r="DX483" s="241">
        <f t="shared" si="592"/>
        <v>6.0299999999999999E-2</v>
      </c>
      <c r="DY483" s="241">
        <f t="shared" si="570"/>
        <v>5.025E-3</v>
      </c>
      <c r="DZ483" s="237">
        <v>431</v>
      </c>
      <c r="EA483" s="242">
        <f t="shared" si="581"/>
        <v>0</v>
      </c>
      <c r="EB483" s="242">
        <f t="shared" si="582"/>
        <v>0</v>
      </c>
      <c r="EC483" s="242">
        <f t="shared" si="524"/>
        <v>0</v>
      </c>
      <c r="ED483" s="242">
        <f t="shared" si="534"/>
        <v>0</v>
      </c>
      <c r="EE483" s="243">
        <f t="shared" si="571"/>
        <v>0</v>
      </c>
      <c r="EF483" s="248"/>
      <c r="EG483" s="241">
        <f t="shared" si="593"/>
        <v>6.4599999999999991E-2</v>
      </c>
      <c r="EH483" s="241">
        <f t="shared" si="572"/>
        <v>5.3833333333333329E-3</v>
      </c>
      <c r="EI483" s="237">
        <v>431</v>
      </c>
      <c r="EJ483" s="242">
        <f t="shared" si="583"/>
        <v>0</v>
      </c>
      <c r="EK483" s="242">
        <f t="shared" si="584"/>
        <v>0</v>
      </c>
      <c r="EL483" s="242">
        <f t="shared" si="525"/>
        <v>0</v>
      </c>
      <c r="EM483" s="242">
        <f t="shared" si="535"/>
        <v>0</v>
      </c>
      <c r="EN483" s="243">
        <f t="shared" si="573"/>
        <v>0</v>
      </c>
      <c r="EO483" s="248"/>
      <c r="EP483" s="241">
        <f t="shared" si="594"/>
        <v>3.4599999999999999E-2</v>
      </c>
      <c r="EQ483" s="241">
        <f t="shared" si="574"/>
        <v>2.8833333333333332E-3</v>
      </c>
      <c r="ER483" s="237">
        <v>431</v>
      </c>
      <c r="ES483" s="242">
        <f t="shared" si="585"/>
        <v>0</v>
      </c>
      <c r="ET483" s="242">
        <f t="shared" si="586"/>
        <v>0</v>
      </c>
      <c r="EU483" s="242">
        <f t="shared" si="526"/>
        <v>0</v>
      </c>
      <c r="EV483" s="242">
        <f t="shared" si="536"/>
        <v>0</v>
      </c>
      <c r="EW483" s="243">
        <f t="shared" si="575"/>
        <v>0</v>
      </c>
    </row>
    <row r="484" spans="1:153" ht="14.25" customHeight="1" thickBot="1" x14ac:dyDescent="0.25">
      <c r="A484" s="3">
        <f t="shared" si="537"/>
        <v>13116</v>
      </c>
      <c r="B484" s="237">
        <v>432</v>
      </c>
      <c r="C484" s="238">
        <f t="shared" si="538"/>
        <v>-3.5719161636870251E-10</v>
      </c>
      <c r="D484" s="238">
        <f t="shared" si="499"/>
        <v>0</v>
      </c>
      <c r="E484" s="238">
        <f t="shared" si="500"/>
        <v>8.2352511551672874E-13</v>
      </c>
      <c r="F484" s="238">
        <f t="shared" si="501"/>
        <v>-8.2352511551672874E-13</v>
      </c>
      <c r="G484" s="239">
        <f t="shared" si="539"/>
        <v>603887.43406298594</v>
      </c>
      <c r="I484" s="240">
        <f>VLOOKUP(K484,[2]תחזיות!$B$4:$H$1000,5)</f>
        <v>1.3000962000000258E-2</v>
      </c>
      <c r="J484" s="134">
        <f t="shared" si="502"/>
        <v>1.0834135000000215E-3</v>
      </c>
      <c r="K484" s="237">
        <v>432</v>
      </c>
      <c r="L484" s="242">
        <f t="shared" si="540"/>
        <v>2.2928564552657766E-11</v>
      </c>
      <c r="M484" s="242">
        <f t="shared" si="527"/>
        <v>-7.4789229398582975E-14</v>
      </c>
      <c r="N484" s="242">
        <f t="shared" si="503"/>
        <v>-1.1034973460756607E-13</v>
      </c>
      <c r="O484" s="242">
        <f t="shared" si="504"/>
        <v>3.5560505208983087E-14</v>
      </c>
      <c r="P484" s="243">
        <f t="shared" si="541"/>
        <v>46694.445430845924</v>
      </c>
      <c r="Q484" s="244"/>
      <c r="R484" s="240">
        <f>VLOOKUP(T484,[2]תחזיות!$B$4:$H$1000,7)</f>
        <v>2.2101635400000437E-2</v>
      </c>
      <c r="S484" s="134">
        <f t="shared" si="505"/>
        <v>1.8418029500000363E-3</v>
      </c>
      <c r="T484" s="237">
        <v>432</v>
      </c>
      <c r="U484" s="242">
        <f t="shared" si="542"/>
        <v>0</v>
      </c>
      <c r="V484" s="242">
        <f t="shared" si="528"/>
        <v>0</v>
      </c>
      <c r="W484" s="242">
        <f t="shared" si="506"/>
        <v>0</v>
      </c>
      <c r="X484" s="242">
        <f t="shared" si="529"/>
        <v>0</v>
      </c>
      <c r="Y484" s="243">
        <f t="shared" si="543"/>
        <v>49536.076503111522</v>
      </c>
      <c r="Z484" s="245"/>
      <c r="AA484" s="240">
        <f>VLOOKUP(AC484,[2]תחזיות!$B$4:$H$1000,6)</f>
        <v>1.1819056363636598E-2</v>
      </c>
      <c r="AB484" s="134">
        <f t="shared" si="507"/>
        <v>9.8492136363638309E-4</v>
      </c>
      <c r="AC484" s="237">
        <v>432</v>
      </c>
      <c r="AD484" s="242">
        <f t="shared" si="544"/>
        <v>0</v>
      </c>
      <c r="AE484" s="242">
        <f t="shared" si="530"/>
        <v>0</v>
      </c>
      <c r="AF484" s="242">
        <f t="shared" si="508"/>
        <v>0</v>
      </c>
      <c r="AG484" s="242">
        <f t="shared" si="531"/>
        <v>0</v>
      </c>
      <c r="AH484" s="243">
        <f t="shared" si="545"/>
        <v>46342.141217469514</v>
      </c>
      <c r="AI484" s="245"/>
      <c r="AJ484" s="241">
        <f t="shared" si="590"/>
        <v>5.2720000000000003E-2</v>
      </c>
      <c r="AK484" s="241">
        <f t="shared" si="546"/>
        <v>4.3933333333333333E-3</v>
      </c>
      <c r="AL484" s="240">
        <f>VLOOKUP(AN484,[2]תחזיות!$B$4:$H$1000,5)</f>
        <v>1.3000962000000258E-2</v>
      </c>
      <c r="AM484" s="134">
        <f t="shared" si="532"/>
        <v>1.0834135000000215E-3</v>
      </c>
      <c r="AN484" s="237">
        <v>432</v>
      </c>
      <c r="AO484" s="242">
        <f t="shared" si="547"/>
        <v>0</v>
      </c>
      <c r="AP484" s="242">
        <f t="shared" si="576"/>
        <v>0</v>
      </c>
      <c r="AQ484" s="242">
        <f t="shared" si="509"/>
        <v>0</v>
      </c>
      <c r="AR484" s="242">
        <f t="shared" si="548"/>
        <v>0</v>
      </c>
      <c r="AS484" s="243">
        <f t="shared" si="549"/>
        <v>0</v>
      </c>
      <c r="AT484" s="244"/>
      <c r="AU484" s="241">
        <f t="shared" si="591"/>
        <v>5.7620000000000005E-2</v>
      </c>
      <c r="AV484" s="241">
        <f t="shared" si="550"/>
        <v>4.8016666666666668E-3</v>
      </c>
      <c r="AW484" s="240">
        <f>VLOOKUP(AY484,[2]תחזיות!$B$4:$H$1000,7)</f>
        <v>2.2101635400000437E-2</v>
      </c>
      <c r="AX484" s="134">
        <f t="shared" si="510"/>
        <v>1.8418029500000363E-3</v>
      </c>
      <c r="AY484" s="237">
        <v>432</v>
      </c>
      <c r="AZ484" s="242">
        <f t="shared" si="551"/>
        <v>0</v>
      </c>
      <c r="BA484" s="242">
        <f t="shared" si="577"/>
        <v>0</v>
      </c>
      <c r="BB484" s="242">
        <f t="shared" si="511"/>
        <v>0</v>
      </c>
      <c r="BC484" s="242">
        <f t="shared" si="552"/>
        <v>0</v>
      </c>
      <c r="BD484" s="243">
        <f t="shared" si="553"/>
        <v>0</v>
      </c>
      <c r="BE484" s="245"/>
      <c r="BF484" s="245"/>
      <c r="BG484" s="245"/>
      <c r="BH484" s="240">
        <f>VLOOKUP(BJ484,[2]תחזיות!$B$4:$H$1000,6)</f>
        <v>1.1819056363636598E-2</v>
      </c>
      <c r="BI484" s="134">
        <f t="shared" si="512"/>
        <v>9.8492136363638309E-4</v>
      </c>
      <c r="BJ484" s="237">
        <v>432</v>
      </c>
      <c r="BK484" s="242">
        <f t="shared" si="554"/>
        <v>0</v>
      </c>
      <c r="BL484" s="242">
        <f t="shared" si="578"/>
        <v>0</v>
      </c>
      <c r="BM484" s="242">
        <f t="shared" si="513"/>
        <v>0</v>
      </c>
      <c r="BN484" s="242">
        <f t="shared" si="533"/>
        <v>0</v>
      </c>
      <c r="BO484" s="243">
        <f t="shared" si="555"/>
        <v>0</v>
      </c>
      <c r="BP484" s="245"/>
      <c r="BQ484" s="246">
        <f>VLOOKUP(BT484,[2]תחזיות!$B$4:$E$1000,2)</f>
        <v>4.7178980000000252E-2</v>
      </c>
      <c r="BR484" s="134">
        <f t="shared" si="514"/>
        <v>3.5149150000000212E-3</v>
      </c>
      <c r="BS484" s="3">
        <f t="shared" si="556"/>
        <v>13116</v>
      </c>
      <c r="BT484" s="237">
        <v>432</v>
      </c>
      <c r="BU484" s="238">
        <f t="shared" si="557"/>
        <v>0</v>
      </c>
      <c r="BV484" s="238">
        <f t="shared" si="461"/>
        <v>0</v>
      </c>
      <c r="BW484" s="238">
        <f t="shared" si="515"/>
        <v>0</v>
      </c>
      <c r="BX484" s="238">
        <f t="shared" si="516"/>
        <v>0</v>
      </c>
      <c r="BY484" s="239">
        <f t="shared" si="558"/>
        <v>270766.58881793288</v>
      </c>
      <c r="CA484" s="246">
        <f>VLOOKUP(CD484,[2]תחזיות!$B$4:$E$1000,4)</f>
        <v>6.2276253600000338E-2</v>
      </c>
      <c r="CB484" s="134">
        <f t="shared" si="517"/>
        <v>4.7730211333333614E-3</v>
      </c>
      <c r="CC484" s="3">
        <f t="shared" si="559"/>
        <v>13116</v>
      </c>
      <c r="CD484" s="237">
        <v>432</v>
      </c>
      <c r="CE484" s="238">
        <f t="shared" si="560"/>
        <v>0</v>
      </c>
      <c r="CF484" s="238">
        <f t="shared" si="561"/>
        <v>0</v>
      </c>
      <c r="CG484" s="238">
        <f t="shared" si="518"/>
        <v>0</v>
      </c>
      <c r="CH484" s="238">
        <f t="shared" si="519"/>
        <v>0</v>
      </c>
      <c r="CI484" s="239">
        <f t="shared" si="562"/>
        <v>290809.78716721246</v>
      </c>
      <c r="CJ484" s="1"/>
      <c r="CK484" s="246">
        <f>VLOOKUP(CN484,[2]תחזיות!$B$4:$E$1000,3)</f>
        <v>4.102520000000022E-2</v>
      </c>
      <c r="CL484" s="134">
        <f t="shared" si="520"/>
        <v>3.0021000000000184E-3</v>
      </c>
      <c r="CM484" s="3">
        <f t="shared" si="563"/>
        <v>13116</v>
      </c>
      <c r="CN484" s="237">
        <v>432</v>
      </c>
      <c r="CO484" s="238">
        <f t="shared" si="564"/>
        <v>0</v>
      </c>
      <c r="CP484" s="238">
        <f t="shared" si="579"/>
        <v>0</v>
      </c>
      <c r="CQ484" s="238">
        <f t="shared" si="521"/>
        <v>0</v>
      </c>
      <c r="CR484" s="238">
        <f t="shared" si="522"/>
        <v>0</v>
      </c>
      <c r="CS484" s="239">
        <f t="shared" si="565"/>
        <v>263979.45736549201</v>
      </c>
      <c r="CT484" s="1"/>
      <c r="CU484" s="237">
        <v>432</v>
      </c>
      <c r="CV484" s="238">
        <f t="shared" si="587"/>
        <v>-3.3426305181604472E-10</v>
      </c>
      <c r="CW484" s="238">
        <f t="shared" si="587"/>
        <v>-7.4789229398582975E-14</v>
      </c>
      <c r="CX484" s="238">
        <f t="shared" si="587"/>
        <v>7.1317538090916267E-13</v>
      </c>
      <c r="CY484" s="238">
        <f t="shared" si="587"/>
        <v>-7.8796461030774564E-13</v>
      </c>
      <c r="CZ484" s="238">
        <f t="shared" si="587"/>
        <v>921348.46831176477</v>
      </c>
      <c r="DB484" s="237">
        <v>432</v>
      </c>
      <c r="DC484" s="238">
        <f t="shared" si="588"/>
        <v>-3.5719161636870251E-10</v>
      </c>
      <c r="DD484" s="238">
        <f t="shared" si="588"/>
        <v>0</v>
      </c>
      <c r="DE484" s="238">
        <f t="shared" si="588"/>
        <v>8.2352511551672874E-13</v>
      </c>
      <c r="DF484" s="238">
        <f t="shared" si="588"/>
        <v>-8.2352511551672874E-13</v>
      </c>
      <c r="DG484" s="238">
        <f t="shared" si="588"/>
        <v>944233.29773330991</v>
      </c>
      <c r="DH484" s="247"/>
      <c r="DI484" s="237">
        <v>432</v>
      </c>
      <c r="DJ484" s="238">
        <f t="shared" si="589"/>
        <v>-3.5719161636870251E-10</v>
      </c>
      <c r="DK484" s="238">
        <f t="shared" si="589"/>
        <v>0</v>
      </c>
      <c r="DL484" s="238">
        <f t="shared" si="589"/>
        <v>8.2352511551672874E-13</v>
      </c>
      <c r="DM484" s="238">
        <f t="shared" si="589"/>
        <v>-8.2352511551672874E-13</v>
      </c>
      <c r="DN484" s="238">
        <f t="shared" si="589"/>
        <v>914209.03264594742</v>
      </c>
      <c r="DP484" s="3">
        <f t="shared" si="566"/>
        <v>13116</v>
      </c>
      <c r="DQ484" s="237">
        <v>432</v>
      </c>
      <c r="DR484" s="238">
        <f t="shared" si="567"/>
        <v>0</v>
      </c>
      <c r="DS484" s="238">
        <f t="shared" si="568"/>
        <v>0</v>
      </c>
      <c r="DT484" s="238">
        <f t="shared" si="523"/>
        <v>0</v>
      </c>
      <c r="DU484" s="238">
        <f t="shared" si="569"/>
        <v>0</v>
      </c>
      <c r="DV484" s="239">
        <f t="shared" si="580"/>
        <v>0</v>
      </c>
      <c r="DX484" s="241">
        <f t="shared" si="592"/>
        <v>6.0299999999999999E-2</v>
      </c>
      <c r="DY484" s="241">
        <f t="shared" si="570"/>
        <v>5.025E-3</v>
      </c>
      <c r="DZ484" s="237">
        <v>432</v>
      </c>
      <c r="EA484" s="242">
        <f t="shared" si="581"/>
        <v>0</v>
      </c>
      <c r="EB484" s="242">
        <f t="shared" si="582"/>
        <v>0</v>
      </c>
      <c r="EC484" s="242">
        <f t="shared" si="524"/>
        <v>0</v>
      </c>
      <c r="ED484" s="242">
        <f t="shared" si="534"/>
        <v>0</v>
      </c>
      <c r="EE484" s="243">
        <f t="shared" si="571"/>
        <v>0</v>
      </c>
      <c r="EF484" s="248"/>
      <c r="EG484" s="241">
        <f t="shared" si="593"/>
        <v>6.4599999999999991E-2</v>
      </c>
      <c r="EH484" s="241">
        <f t="shared" si="572"/>
        <v>5.3833333333333329E-3</v>
      </c>
      <c r="EI484" s="237">
        <v>432</v>
      </c>
      <c r="EJ484" s="242">
        <f t="shared" si="583"/>
        <v>0</v>
      </c>
      <c r="EK484" s="242">
        <f t="shared" si="584"/>
        <v>0</v>
      </c>
      <c r="EL484" s="242">
        <f t="shared" si="525"/>
        <v>0</v>
      </c>
      <c r="EM484" s="242">
        <f t="shared" si="535"/>
        <v>0</v>
      </c>
      <c r="EN484" s="243">
        <f t="shared" si="573"/>
        <v>0</v>
      </c>
      <c r="EO484" s="248"/>
      <c r="EP484" s="241">
        <f t="shared" si="594"/>
        <v>3.4599999999999999E-2</v>
      </c>
      <c r="EQ484" s="241">
        <f t="shared" si="574"/>
        <v>2.8833333333333332E-3</v>
      </c>
      <c r="ER484" s="237">
        <v>432</v>
      </c>
      <c r="ES484" s="242">
        <f t="shared" si="585"/>
        <v>0</v>
      </c>
      <c r="ET484" s="242">
        <f t="shared" si="586"/>
        <v>0</v>
      </c>
      <c r="EU484" s="242">
        <f t="shared" si="526"/>
        <v>0</v>
      </c>
      <c r="EV484" s="242">
        <f t="shared" si="536"/>
        <v>0</v>
      </c>
      <c r="EW484" s="243">
        <f t="shared" si="575"/>
        <v>0</v>
      </c>
    </row>
    <row r="485" spans="1:153" ht="14.25" customHeight="1" thickBot="1" x14ac:dyDescent="0.25">
      <c r="A485" s="3">
        <f t="shared" si="537"/>
        <v>13146</v>
      </c>
      <c r="B485" s="237">
        <v>433</v>
      </c>
      <c r="C485" s="238">
        <f t="shared" si="538"/>
        <v>-3.5801514148421925E-10</v>
      </c>
      <c r="D485" s="238">
        <f t="shared" si="499"/>
        <v>0</v>
      </c>
      <c r="E485" s="238">
        <f t="shared" si="500"/>
        <v>8.2542379842194791E-13</v>
      </c>
      <c r="F485" s="238">
        <f t="shared" si="501"/>
        <v>-8.2542379842194791E-13</v>
      </c>
      <c r="G485" s="239">
        <f t="shared" si="539"/>
        <v>603887.43406298594</v>
      </c>
      <c r="I485" s="240">
        <f>VLOOKUP(K485,[2]תחזיות!$B$4:$H$1000,5)</f>
        <v>1.3000980500000259E-2</v>
      </c>
      <c r="J485" s="134">
        <f t="shared" si="502"/>
        <v>1.0834150416666882E-3</v>
      </c>
      <c r="K485" s="237">
        <v>433</v>
      </c>
      <c r="L485" s="242">
        <f t="shared" si="540"/>
        <v>2.3063874993547823E-11</v>
      </c>
      <c r="M485" s="242">
        <f t="shared" si="527"/>
        <v>-7.4870257174668053E-14</v>
      </c>
      <c r="N485" s="242">
        <f t="shared" si="503"/>
        <v>-1.1064061885447601E-13</v>
      </c>
      <c r="O485" s="242">
        <f t="shared" si="504"/>
        <v>3.5770361679807947E-14</v>
      </c>
      <c r="P485" s="243">
        <f t="shared" si="541"/>
        <v>46694.445430845924</v>
      </c>
      <c r="Q485" s="244"/>
      <c r="R485" s="240">
        <f>VLOOKUP(T485,[2]תחזיות!$B$4:$H$1000,7)</f>
        <v>2.2101666850000441E-2</v>
      </c>
      <c r="S485" s="134">
        <f t="shared" si="505"/>
        <v>1.8418055708333701E-3</v>
      </c>
      <c r="T485" s="237">
        <v>433</v>
      </c>
      <c r="U485" s="242">
        <f t="shared" si="542"/>
        <v>0</v>
      </c>
      <c r="V485" s="242">
        <f t="shared" si="528"/>
        <v>0</v>
      </c>
      <c r="W485" s="242">
        <f t="shared" si="506"/>
        <v>0</v>
      </c>
      <c r="X485" s="242">
        <f t="shared" si="529"/>
        <v>0</v>
      </c>
      <c r="Y485" s="243">
        <f t="shared" si="543"/>
        <v>49536.076503111522</v>
      </c>
      <c r="Z485" s="245"/>
      <c r="AA485" s="240">
        <f>VLOOKUP(AC485,[2]תחזיות!$B$4:$H$1000,6)</f>
        <v>1.1819073181818416E-2</v>
      </c>
      <c r="AB485" s="134">
        <f t="shared" si="507"/>
        <v>9.8492276515153463E-4</v>
      </c>
      <c r="AC485" s="237">
        <v>433</v>
      </c>
      <c r="AD485" s="242">
        <f t="shared" si="544"/>
        <v>0</v>
      </c>
      <c r="AE485" s="242">
        <f t="shared" si="530"/>
        <v>0</v>
      </c>
      <c r="AF485" s="242">
        <f t="shared" si="508"/>
        <v>0</v>
      </c>
      <c r="AG485" s="242">
        <f t="shared" si="531"/>
        <v>0</v>
      </c>
      <c r="AH485" s="243">
        <f t="shared" si="545"/>
        <v>46342.141217469514</v>
      </c>
      <c r="AI485" s="245"/>
      <c r="AJ485" s="241">
        <f t="shared" si="590"/>
        <v>5.2720000000000003E-2</v>
      </c>
      <c r="AK485" s="241">
        <f t="shared" si="546"/>
        <v>4.3933333333333333E-3</v>
      </c>
      <c r="AL485" s="240">
        <f>VLOOKUP(AN485,[2]תחזיות!$B$4:$H$1000,5)</f>
        <v>1.3000980500000259E-2</v>
      </c>
      <c r="AM485" s="134">
        <f t="shared" si="532"/>
        <v>1.0834150416666882E-3</v>
      </c>
      <c r="AN485" s="237">
        <v>433</v>
      </c>
      <c r="AO485" s="242">
        <f t="shared" si="547"/>
        <v>0</v>
      </c>
      <c r="AP485" s="242">
        <f t="shared" si="576"/>
        <v>0</v>
      </c>
      <c r="AQ485" s="242">
        <f t="shared" si="509"/>
        <v>0</v>
      </c>
      <c r="AR485" s="242">
        <f t="shared" si="548"/>
        <v>0</v>
      </c>
      <c r="AS485" s="243">
        <f t="shared" si="549"/>
        <v>0</v>
      </c>
      <c r="AT485" s="244"/>
      <c r="AU485" s="241">
        <f t="shared" si="591"/>
        <v>5.7620000000000005E-2</v>
      </c>
      <c r="AV485" s="241">
        <f t="shared" si="550"/>
        <v>4.8016666666666668E-3</v>
      </c>
      <c r="AW485" s="240">
        <f>VLOOKUP(AY485,[2]תחזיות!$B$4:$H$1000,7)</f>
        <v>2.2101666850000441E-2</v>
      </c>
      <c r="AX485" s="134">
        <f t="shared" si="510"/>
        <v>1.8418055708333701E-3</v>
      </c>
      <c r="AY485" s="237">
        <v>433</v>
      </c>
      <c r="AZ485" s="242">
        <f t="shared" si="551"/>
        <v>0</v>
      </c>
      <c r="BA485" s="242">
        <f t="shared" si="577"/>
        <v>0</v>
      </c>
      <c r="BB485" s="242">
        <f t="shared" si="511"/>
        <v>0</v>
      </c>
      <c r="BC485" s="242">
        <f t="shared" si="552"/>
        <v>0</v>
      </c>
      <c r="BD485" s="243">
        <f t="shared" si="553"/>
        <v>0</v>
      </c>
      <c r="BE485" s="245"/>
      <c r="BF485" s="245"/>
      <c r="BG485" s="245"/>
      <c r="BH485" s="240">
        <f>VLOOKUP(BJ485,[2]תחזיות!$B$4:$H$1000,6)</f>
        <v>1.1819073181818416E-2</v>
      </c>
      <c r="BI485" s="134">
        <f t="shared" si="512"/>
        <v>9.8492276515153463E-4</v>
      </c>
      <c r="BJ485" s="237">
        <v>433</v>
      </c>
      <c r="BK485" s="242">
        <f t="shared" si="554"/>
        <v>0</v>
      </c>
      <c r="BL485" s="242">
        <f t="shared" si="578"/>
        <v>0</v>
      </c>
      <c r="BM485" s="242">
        <f t="shared" si="513"/>
        <v>0</v>
      </c>
      <c r="BN485" s="242">
        <f t="shared" si="533"/>
        <v>0</v>
      </c>
      <c r="BO485" s="243">
        <f t="shared" si="555"/>
        <v>0</v>
      </c>
      <c r="BP485" s="245"/>
      <c r="BQ485" s="246">
        <f>VLOOKUP(BT485,[2]תחזיות!$B$4:$E$1000,2)</f>
        <v>4.7207280000000254E-2</v>
      </c>
      <c r="BR485" s="134">
        <f t="shared" si="514"/>
        <v>3.5172733333333549E-3</v>
      </c>
      <c r="BS485" s="3">
        <f t="shared" si="556"/>
        <v>13146</v>
      </c>
      <c r="BT485" s="237">
        <v>433</v>
      </c>
      <c r="BU485" s="238">
        <f t="shared" si="557"/>
        <v>0</v>
      </c>
      <c r="BV485" s="238">
        <f t="shared" si="461"/>
        <v>0</v>
      </c>
      <c r="BW485" s="238">
        <f t="shared" si="515"/>
        <v>0</v>
      </c>
      <c r="BX485" s="238">
        <f t="shared" si="516"/>
        <v>0</v>
      </c>
      <c r="BY485" s="239">
        <f t="shared" si="558"/>
        <v>270766.58881793288</v>
      </c>
      <c r="CA485" s="246">
        <f>VLOOKUP(CD485,[2]תחזיות!$B$4:$E$1000,4)</f>
        <v>6.231360960000034E-2</v>
      </c>
      <c r="CB485" s="134">
        <f t="shared" si="517"/>
        <v>4.7761341333333622E-3</v>
      </c>
      <c r="CC485" s="3">
        <f t="shared" si="559"/>
        <v>13146</v>
      </c>
      <c r="CD485" s="237">
        <v>433</v>
      </c>
      <c r="CE485" s="238">
        <f t="shared" si="560"/>
        <v>0</v>
      </c>
      <c r="CF485" s="238">
        <f t="shared" si="561"/>
        <v>0</v>
      </c>
      <c r="CG485" s="238">
        <f t="shared" si="518"/>
        <v>0</v>
      </c>
      <c r="CH485" s="238">
        <f t="shared" si="519"/>
        <v>0</v>
      </c>
      <c r="CI485" s="239">
        <f t="shared" si="562"/>
        <v>290809.78716721246</v>
      </c>
      <c r="CJ485" s="1"/>
      <c r="CK485" s="246">
        <f>VLOOKUP(CN485,[2]תחזיות!$B$4:$E$1000,3)</f>
        <v>4.1049808695652397E-2</v>
      </c>
      <c r="CL485" s="134">
        <f t="shared" si="520"/>
        <v>3.0041507246376998E-3</v>
      </c>
      <c r="CM485" s="3">
        <f t="shared" si="563"/>
        <v>13146</v>
      </c>
      <c r="CN485" s="237">
        <v>433</v>
      </c>
      <c r="CO485" s="238">
        <f t="shared" si="564"/>
        <v>0</v>
      </c>
      <c r="CP485" s="238">
        <f t="shared" si="579"/>
        <v>0</v>
      </c>
      <c r="CQ485" s="238">
        <f t="shared" si="521"/>
        <v>0</v>
      </c>
      <c r="CR485" s="238">
        <f t="shared" si="522"/>
        <v>0</v>
      </c>
      <c r="CS485" s="239">
        <f t="shared" si="565"/>
        <v>263979.45736549201</v>
      </c>
      <c r="CT485" s="1"/>
      <c r="CU485" s="237">
        <v>433</v>
      </c>
      <c r="CV485" s="238">
        <f t="shared" si="587"/>
        <v>-3.3495126649067145E-10</v>
      </c>
      <c r="CW485" s="238">
        <f t="shared" si="587"/>
        <v>-7.4870257174668053E-14</v>
      </c>
      <c r="CX485" s="238">
        <f t="shared" si="587"/>
        <v>7.1478317956747195E-13</v>
      </c>
      <c r="CY485" s="238">
        <f t="shared" si="587"/>
        <v>-7.8965343674213993E-13</v>
      </c>
      <c r="CZ485" s="238">
        <f t="shared" si="587"/>
        <v>921348.46831176477</v>
      </c>
      <c r="DB485" s="237">
        <v>433</v>
      </c>
      <c r="DC485" s="238">
        <f t="shared" si="588"/>
        <v>-3.5801514148421925E-10</v>
      </c>
      <c r="DD485" s="238">
        <f t="shared" si="588"/>
        <v>0</v>
      </c>
      <c r="DE485" s="238">
        <f t="shared" si="588"/>
        <v>8.2542379842194791E-13</v>
      </c>
      <c r="DF485" s="238">
        <f t="shared" si="588"/>
        <v>-8.2542379842194791E-13</v>
      </c>
      <c r="DG485" s="238">
        <f t="shared" si="588"/>
        <v>944233.29773330991</v>
      </c>
      <c r="DH485" s="247"/>
      <c r="DI485" s="237">
        <v>433</v>
      </c>
      <c r="DJ485" s="238">
        <f t="shared" si="589"/>
        <v>-3.5801514148421925E-10</v>
      </c>
      <c r="DK485" s="238">
        <f t="shared" si="589"/>
        <v>0</v>
      </c>
      <c r="DL485" s="238">
        <f t="shared" si="589"/>
        <v>8.2542379842194791E-13</v>
      </c>
      <c r="DM485" s="238">
        <f t="shared" si="589"/>
        <v>-8.2542379842194791E-13</v>
      </c>
      <c r="DN485" s="238">
        <f t="shared" si="589"/>
        <v>914209.03264594742</v>
      </c>
      <c r="DP485" s="3">
        <f t="shared" si="566"/>
        <v>13146</v>
      </c>
      <c r="DQ485" s="237">
        <v>433</v>
      </c>
      <c r="DR485" s="238">
        <f t="shared" si="567"/>
        <v>0</v>
      </c>
      <c r="DS485" s="238">
        <f t="shared" si="568"/>
        <v>0</v>
      </c>
      <c r="DT485" s="238">
        <f t="shared" si="523"/>
        <v>0</v>
      </c>
      <c r="DU485" s="238">
        <f t="shared" si="569"/>
        <v>0</v>
      </c>
      <c r="DV485" s="239">
        <f t="shared" si="580"/>
        <v>0</v>
      </c>
      <c r="DX485" s="241">
        <f t="shared" si="592"/>
        <v>6.0299999999999999E-2</v>
      </c>
      <c r="DY485" s="241">
        <f t="shared" si="570"/>
        <v>5.025E-3</v>
      </c>
      <c r="DZ485" s="237">
        <v>433</v>
      </c>
      <c r="EA485" s="242">
        <f t="shared" si="581"/>
        <v>0</v>
      </c>
      <c r="EB485" s="242">
        <f t="shared" si="582"/>
        <v>0</v>
      </c>
      <c r="EC485" s="242">
        <f t="shared" si="524"/>
        <v>0</v>
      </c>
      <c r="ED485" s="242">
        <f t="shared" si="534"/>
        <v>0</v>
      </c>
      <c r="EE485" s="243">
        <f t="shared" si="571"/>
        <v>0</v>
      </c>
      <c r="EF485" s="248"/>
      <c r="EG485" s="241">
        <f t="shared" si="593"/>
        <v>6.4599999999999991E-2</v>
      </c>
      <c r="EH485" s="241">
        <f t="shared" si="572"/>
        <v>5.3833333333333329E-3</v>
      </c>
      <c r="EI485" s="237">
        <v>433</v>
      </c>
      <c r="EJ485" s="242">
        <f t="shared" si="583"/>
        <v>0</v>
      </c>
      <c r="EK485" s="242">
        <f t="shared" si="584"/>
        <v>0</v>
      </c>
      <c r="EL485" s="242">
        <f t="shared" si="525"/>
        <v>0</v>
      </c>
      <c r="EM485" s="242">
        <f t="shared" si="535"/>
        <v>0</v>
      </c>
      <c r="EN485" s="243">
        <f t="shared" si="573"/>
        <v>0</v>
      </c>
      <c r="EO485" s="248"/>
      <c r="EP485" s="241">
        <f t="shared" si="594"/>
        <v>3.4599999999999999E-2</v>
      </c>
      <c r="EQ485" s="241">
        <f t="shared" si="574"/>
        <v>2.8833333333333332E-3</v>
      </c>
      <c r="ER485" s="237">
        <v>433</v>
      </c>
      <c r="ES485" s="242">
        <f t="shared" si="585"/>
        <v>0</v>
      </c>
      <c r="ET485" s="242">
        <f t="shared" si="586"/>
        <v>0</v>
      </c>
      <c r="EU485" s="242">
        <f t="shared" si="526"/>
        <v>0</v>
      </c>
      <c r="EV485" s="242">
        <f t="shared" si="536"/>
        <v>0</v>
      </c>
      <c r="EW485" s="243">
        <f t="shared" si="575"/>
        <v>0</v>
      </c>
    </row>
    <row r="486" spans="1:153" ht="14.25" customHeight="1" thickBot="1" x14ac:dyDescent="0.25">
      <c r="A486" s="3">
        <f t="shared" si="537"/>
        <v>13177</v>
      </c>
      <c r="B486" s="237">
        <v>434</v>
      </c>
      <c r="C486" s="238">
        <f t="shared" si="538"/>
        <v>-3.5884056528264121E-10</v>
      </c>
      <c r="D486" s="238">
        <f t="shared" si="499"/>
        <v>0</v>
      </c>
      <c r="E486" s="238">
        <f t="shared" si="500"/>
        <v>8.2732685884608744E-13</v>
      </c>
      <c r="F486" s="238">
        <f t="shared" si="501"/>
        <v>-8.2732685884608744E-13</v>
      </c>
      <c r="G486" s="239">
        <f t="shared" si="539"/>
        <v>603887.43406298594</v>
      </c>
      <c r="I486" s="240">
        <f>VLOOKUP(K486,[2]תחזיות!$B$4:$H$1000,5)</f>
        <v>1.3000999000000259E-2</v>
      </c>
      <c r="J486" s="134">
        <f t="shared" si="502"/>
        <v>1.083416583333355E-3</v>
      </c>
      <c r="K486" s="237">
        <v>434</v>
      </c>
      <c r="L486" s="242">
        <f t="shared" si="540"/>
        <v>2.3199623266927494E-11</v>
      </c>
      <c r="M486" s="242">
        <f t="shared" si="527"/>
        <v>-7.4951372852889518E-14</v>
      </c>
      <c r="N486" s="242">
        <f t="shared" si="503"/>
        <v>-1.1093227004928168E-13</v>
      </c>
      <c r="O486" s="242">
        <f t="shared" si="504"/>
        <v>3.5980897196392158E-14</v>
      </c>
      <c r="P486" s="243">
        <f t="shared" si="541"/>
        <v>46694.445430845924</v>
      </c>
      <c r="Q486" s="244"/>
      <c r="R486" s="240">
        <f>VLOOKUP(T486,[2]תחזיות!$B$4:$H$1000,7)</f>
        <v>2.2101698300000441E-2</v>
      </c>
      <c r="S486" s="134">
        <f t="shared" si="505"/>
        <v>1.8418081916667035E-3</v>
      </c>
      <c r="T486" s="237">
        <v>434</v>
      </c>
      <c r="U486" s="242">
        <f t="shared" si="542"/>
        <v>0</v>
      </c>
      <c r="V486" s="242">
        <f t="shared" si="528"/>
        <v>0</v>
      </c>
      <c r="W486" s="242">
        <f t="shared" si="506"/>
        <v>0</v>
      </c>
      <c r="X486" s="242">
        <f t="shared" si="529"/>
        <v>0</v>
      </c>
      <c r="Y486" s="243">
        <f t="shared" si="543"/>
        <v>49536.076503111522</v>
      </c>
      <c r="Z486" s="245"/>
      <c r="AA486" s="240">
        <f>VLOOKUP(AC486,[2]תחזיות!$B$4:$H$1000,6)</f>
        <v>1.1819090000000235E-2</v>
      </c>
      <c r="AB486" s="134">
        <f t="shared" si="507"/>
        <v>9.8492416666668618E-4</v>
      </c>
      <c r="AC486" s="237">
        <v>434</v>
      </c>
      <c r="AD486" s="242">
        <f t="shared" si="544"/>
        <v>0</v>
      </c>
      <c r="AE486" s="242">
        <f t="shared" si="530"/>
        <v>0</v>
      </c>
      <c r="AF486" s="242">
        <f t="shared" si="508"/>
        <v>0</v>
      </c>
      <c r="AG486" s="242">
        <f t="shared" si="531"/>
        <v>0</v>
      </c>
      <c r="AH486" s="243">
        <f t="shared" si="545"/>
        <v>46342.141217469514</v>
      </c>
      <c r="AI486" s="245"/>
      <c r="AJ486" s="241">
        <f t="shared" si="590"/>
        <v>5.2720000000000003E-2</v>
      </c>
      <c r="AK486" s="241">
        <f t="shared" si="546"/>
        <v>4.3933333333333333E-3</v>
      </c>
      <c r="AL486" s="240">
        <f>VLOOKUP(AN486,[2]תחזיות!$B$4:$H$1000,5)</f>
        <v>1.3000999000000259E-2</v>
      </c>
      <c r="AM486" s="134">
        <f t="shared" si="532"/>
        <v>1.083416583333355E-3</v>
      </c>
      <c r="AN486" s="237">
        <v>434</v>
      </c>
      <c r="AO486" s="242">
        <f t="shared" si="547"/>
        <v>0</v>
      </c>
      <c r="AP486" s="242">
        <f t="shared" si="576"/>
        <v>0</v>
      </c>
      <c r="AQ486" s="242">
        <f t="shared" si="509"/>
        <v>0</v>
      </c>
      <c r="AR486" s="242">
        <f t="shared" si="548"/>
        <v>0</v>
      </c>
      <c r="AS486" s="243">
        <f t="shared" si="549"/>
        <v>0</v>
      </c>
      <c r="AT486" s="244"/>
      <c r="AU486" s="241">
        <f t="shared" si="591"/>
        <v>5.7620000000000005E-2</v>
      </c>
      <c r="AV486" s="241">
        <f t="shared" si="550"/>
        <v>4.8016666666666668E-3</v>
      </c>
      <c r="AW486" s="240">
        <f>VLOOKUP(AY486,[2]תחזיות!$B$4:$H$1000,7)</f>
        <v>2.2101698300000441E-2</v>
      </c>
      <c r="AX486" s="134">
        <f t="shared" si="510"/>
        <v>1.8418081916667035E-3</v>
      </c>
      <c r="AY486" s="237">
        <v>434</v>
      </c>
      <c r="AZ486" s="242">
        <f t="shared" si="551"/>
        <v>0</v>
      </c>
      <c r="BA486" s="242">
        <f t="shared" si="577"/>
        <v>0</v>
      </c>
      <c r="BB486" s="242">
        <f t="shared" si="511"/>
        <v>0</v>
      </c>
      <c r="BC486" s="242">
        <f t="shared" si="552"/>
        <v>0</v>
      </c>
      <c r="BD486" s="243">
        <f t="shared" si="553"/>
        <v>0</v>
      </c>
      <c r="BE486" s="245"/>
      <c r="BF486" s="245"/>
      <c r="BG486" s="245"/>
      <c r="BH486" s="240">
        <f>VLOOKUP(BJ486,[2]תחזיות!$B$4:$H$1000,6)</f>
        <v>1.1819090000000235E-2</v>
      </c>
      <c r="BI486" s="134">
        <f t="shared" si="512"/>
        <v>9.8492416666668618E-4</v>
      </c>
      <c r="BJ486" s="237">
        <v>434</v>
      </c>
      <c r="BK486" s="242">
        <f t="shared" si="554"/>
        <v>0</v>
      </c>
      <c r="BL486" s="242">
        <f t="shared" si="578"/>
        <v>0</v>
      </c>
      <c r="BM486" s="242">
        <f t="shared" si="513"/>
        <v>0</v>
      </c>
      <c r="BN486" s="242">
        <f t="shared" si="533"/>
        <v>0</v>
      </c>
      <c r="BO486" s="243">
        <f t="shared" si="555"/>
        <v>0</v>
      </c>
      <c r="BP486" s="245"/>
      <c r="BQ486" s="246">
        <f>VLOOKUP(BT486,[2]תחזיות!$B$4:$E$1000,2)</f>
        <v>4.7235580000000256E-2</v>
      </c>
      <c r="BR486" s="134">
        <f t="shared" si="514"/>
        <v>3.5196316666666881E-3</v>
      </c>
      <c r="BS486" s="3">
        <f t="shared" si="556"/>
        <v>13177</v>
      </c>
      <c r="BT486" s="237">
        <v>434</v>
      </c>
      <c r="BU486" s="238">
        <f t="shared" si="557"/>
        <v>0</v>
      </c>
      <c r="BV486" s="238">
        <f t="shared" si="461"/>
        <v>0</v>
      </c>
      <c r="BW486" s="238">
        <f t="shared" si="515"/>
        <v>0</v>
      </c>
      <c r="BX486" s="238">
        <f t="shared" si="516"/>
        <v>0</v>
      </c>
      <c r="BY486" s="239">
        <f t="shared" si="558"/>
        <v>270766.58881793288</v>
      </c>
      <c r="CA486" s="246">
        <f>VLOOKUP(CD486,[2]תחזיות!$B$4:$E$1000,4)</f>
        <v>6.2350965600000342E-2</v>
      </c>
      <c r="CB486" s="134">
        <f t="shared" si="517"/>
        <v>4.7792471333333621E-3</v>
      </c>
      <c r="CC486" s="3">
        <f t="shared" si="559"/>
        <v>13177</v>
      </c>
      <c r="CD486" s="237">
        <v>434</v>
      </c>
      <c r="CE486" s="238">
        <f t="shared" si="560"/>
        <v>0</v>
      </c>
      <c r="CF486" s="238">
        <f t="shared" si="561"/>
        <v>0</v>
      </c>
      <c r="CG486" s="238">
        <f t="shared" si="518"/>
        <v>0</v>
      </c>
      <c r="CH486" s="238">
        <f t="shared" si="519"/>
        <v>0</v>
      </c>
      <c r="CI486" s="239">
        <f t="shared" si="562"/>
        <v>290809.78716721246</v>
      </c>
      <c r="CJ486" s="1"/>
      <c r="CK486" s="246">
        <f>VLOOKUP(CN486,[2]תחזיות!$B$4:$E$1000,3)</f>
        <v>4.1074417391304574E-2</v>
      </c>
      <c r="CL486" s="134">
        <f t="shared" si="520"/>
        <v>3.0062014492753812E-3</v>
      </c>
      <c r="CM486" s="3">
        <f t="shared" si="563"/>
        <v>13177</v>
      </c>
      <c r="CN486" s="237">
        <v>434</v>
      </c>
      <c r="CO486" s="238">
        <f t="shared" si="564"/>
        <v>0</v>
      </c>
      <c r="CP486" s="238">
        <f t="shared" si="579"/>
        <v>0</v>
      </c>
      <c r="CQ486" s="238">
        <f t="shared" si="521"/>
        <v>0</v>
      </c>
      <c r="CR486" s="238">
        <f t="shared" si="522"/>
        <v>0</v>
      </c>
      <c r="CS486" s="239">
        <f t="shared" si="565"/>
        <v>263979.45736549201</v>
      </c>
      <c r="CT486" s="1"/>
      <c r="CU486" s="237">
        <v>434</v>
      </c>
      <c r="CV486" s="238">
        <f t="shared" si="587"/>
        <v>-3.3564094201571372E-10</v>
      </c>
      <c r="CW486" s="238">
        <f t="shared" si="587"/>
        <v>-7.4951372852889518E-14</v>
      </c>
      <c r="CX486" s="238">
        <f t="shared" si="587"/>
        <v>7.163945887968058E-13</v>
      </c>
      <c r="CY486" s="238">
        <f t="shared" si="587"/>
        <v>-7.9134596164969523E-13</v>
      </c>
      <c r="CZ486" s="238">
        <f t="shared" si="587"/>
        <v>921348.46831176477</v>
      </c>
      <c r="DB486" s="237">
        <v>434</v>
      </c>
      <c r="DC486" s="238">
        <f t="shared" si="588"/>
        <v>-3.5884056528264121E-10</v>
      </c>
      <c r="DD486" s="238">
        <f t="shared" si="588"/>
        <v>0</v>
      </c>
      <c r="DE486" s="238">
        <f t="shared" si="588"/>
        <v>8.2732685884608744E-13</v>
      </c>
      <c r="DF486" s="238">
        <f t="shared" si="588"/>
        <v>-8.2732685884608744E-13</v>
      </c>
      <c r="DG486" s="238">
        <f t="shared" si="588"/>
        <v>944233.29773330991</v>
      </c>
      <c r="DH486" s="247"/>
      <c r="DI486" s="237">
        <v>434</v>
      </c>
      <c r="DJ486" s="238">
        <f t="shared" si="589"/>
        <v>-3.5884056528264121E-10</v>
      </c>
      <c r="DK486" s="238">
        <f t="shared" si="589"/>
        <v>0</v>
      </c>
      <c r="DL486" s="238">
        <f t="shared" si="589"/>
        <v>8.2732685884608744E-13</v>
      </c>
      <c r="DM486" s="238">
        <f t="shared" si="589"/>
        <v>-8.2732685884608744E-13</v>
      </c>
      <c r="DN486" s="238">
        <f t="shared" si="589"/>
        <v>914209.03264594742</v>
      </c>
      <c r="DP486" s="3">
        <f t="shared" si="566"/>
        <v>13177</v>
      </c>
      <c r="DQ486" s="237">
        <v>434</v>
      </c>
      <c r="DR486" s="238">
        <f t="shared" si="567"/>
        <v>0</v>
      </c>
      <c r="DS486" s="238">
        <f t="shared" si="568"/>
        <v>0</v>
      </c>
      <c r="DT486" s="238">
        <f t="shared" si="523"/>
        <v>0</v>
      </c>
      <c r="DU486" s="238">
        <f t="shared" si="569"/>
        <v>0</v>
      </c>
      <c r="DV486" s="239">
        <f t="shared" si="580"/>
        <v>0</v>
      </c>
      <c r="DX486" s="241">
        <f t="shared" si="592"/>
        <v>6.0299999999999999E-2</v>
      </c>
      <c r="DY486" s="241">
        <f t="shared" si="570"/>
        <v>5.025E-3</v>
      </c>
      <c r="DZ486" s="237">
        <v>434</v>
      </c>
      <c r="EA486" s="242">
        <f t="shared" si="581"/>
        <v>0</v>
      </c>
      <c r="EB486" s="242">
        <f t="shared" si="582"/>
        <v>0</v>
      </c>
      <c r="EC486" s="242">
        <f t="shared" si="524"/>
        <v>0</v>
      </c>
      <c r="ED486" s="242">
        <f t="shared" si="534"/>
        <v>0</v>
      </c>
      <c r="EE486" s="243">
        <f t="shared" si="571"/>
        <v>0</v>
      </c>
      <c r="EF486" s="248"/>
      <c r="EG486" s="241">
        <f t="shared" si="593"/>
        <v>6.4599999999999991E-2</v>
      </c>
      <c r="EH486" s="241">
        <f t="shared" si="572"/>
        <v>5.3833333333333329E-3</v>
      </c>
      <c r="EI486" s="237">
        <v>434</v>
      </c>
      <c r="EJ486" s="242">
        <f t="shared" si="583"/>
        <v>0</v>
      </c>
      <c r="EK486" s="242">
        <f t="shared" si="584"/>
        <v>0</v>
      </c>
      <c r="EL486" s="242">
        <f t="shared" si="525"/>
        <v>0</v>
      </c>
      <c r="EM486" s="242">
        <f t="shared" si="535"/>
        <v>0</v>
      </c>
      <c r="EN486" s="243">
        <f t="shared" si="573"/>
        <v>0</v>
      </c>
      <c r="EO486" s="248"/>
      <c r="EP486" s="241">
        <f t="shared" si="594"/>
        <v>3.4599999999999999E-2</v>
      </c>
      <c r="EQ486" s="241">
        <f t="shared" si="574"/>
        <v>2.8833333333333332E-3</v>
      </c>
      <c r="ER486" s="237">
        <v>434</v>
      </c>
      <c r="ES486" s="242">
        <f t="shared" si="585"/>
        <v>0</v>
      </c>
      <c r="ET486" s="242">
        <f t="shared" si="586"/>
        <v>0</v>
      </c>
      <c r="EU486" s="242">
        <f t="shared" si="526"/>
        <v>0</v>
      </c>
      <c r="EV486" s="242">
        <f t="shared" si="536"/>
        <v>0</v>
      </c>
      <c r="EW486" s="243">
        <f t="shared" si="575"/>
        <v>0</v>
      </c>
    </row>
    <row r="487" spans="1:153" ht="14.25" customHeight="1" thickBot="1" x14ac:dyDescent="0.25">
      <c r="A487" s="3">
        <f t="shared" si="537"/>
        <v>13208</v>
      </c>
      <c r="B487" s="237">
        <v>435</v>
      </c>
      <c r="C487" s="238">
        <f t="shared" si="538"/>
        <v>-3.5966789214148729E-10</v>
      </c>
      <c r="D487" s="238">
        <f t="shared" si="499"/>
        <v>0</v>
      </c>
      <c r="E487" s="238">
        <f t="shared" si="500"/>
        <v>8.2923430688176026E-13</v>
      </c>
      <c r="F487" s="238">
        <f t="shared" si="501"/>
        <v>-8.2923430688176026E-13</v>
      </c>
      <c r="G487" s="239">
        <f t="shared" si="539"/>
        <v>603887.43406298594</v>
      </c>
      <c r="I487" s="240">
        <f>VLOOKUP(K487,[2]תחזיות!$B$4:$H$1000,5)</f>
        <v>1.300101750000026E-2</v>
      </c>
      <c r="J487" s="134">
        <f t="shared" si="502"/>
        <v>1.0834181250000217E-3</v>
      </c>
      <c r="K487" s="237">
        <v>435</v>
      </c>
      <c r="L487" s="242">
        <f t="shared" si="540"/>
        <v>2.3335810615349359E-11</v>
      </c>
      <c r="M487" s="242">
        <f t="shared" si="527"/>
        <v>-7.503257652873199E-14</v>
      </c>
      <c r="N487" s="242">
        <f t="shared" si="503"/>
        <v>-1.1122469021457472E-13</v>
      </c>
      <c r="O487" s="242">
        <f t="shared" si="504"/>
        <v>3.6192113685842733E-14</v>
      </c>
      <c r="P487" s="243">
        <f t="shared" si="541"/>
        <v>46694.445430845924</v>
      </c>
      <c r="Q487" s="244"/>
      <c r="R487" s="240">
        <f>VLOOKUP(T487,[2]תחזיות!$B$4:$H$1000,7)</f>
        <v>2.2101729750000441E-2</v>
      </c>
      <c r="S487" s="134">
        <f t="shared" si="505"/>
        <v>1.8418108125000368E-3</v>
      </c>
      <c r="T487" s="237">
        <v>435</v>
      </c>
      <c r="U487" s="242">
        <f t="shared" si="542"/>
        <v>0</v>
      </c>
      <c r="V487" s="242">
        <f t="shared" si="528"/>
        <v>0</v>
      </c>
      <c r="W487" s="242">
        <f t="shared" si="506"/>
        <v>0</v>
      </c>
      <c r="X487" s="242">
        <f t="shared" si="529"/>
        <v>0</v>
      </c>
      <c r="Y487" s="243">
        <f t="shared" si="543"/>
        <v>49536.076503111522</v>
      </c>
      <c r="Z487" s="245"/>
      <c r="AA487" s="240">
        <f>VLOOKUP(AC487,[2]תחזיות!$B$4:$H$1000,6)</f>
        <v>1.1819106818182054E-2</v>
      </c>
      <c r="AB487" s="134">
        <f t="shared" si="507"/>
        <v>9.8492556818183794E-4</v>
      </c>
      <c r="AC487" s="237">
        <v>435</v>
      </c>
      <c r="AD487" s="242">
        <f t="shared" si="544"/>
        <v>0</v>
      </c>
      <c r="AE487" s="242">
        <f t="shared" si="530"/>
        <v>0</v>
      </c>
      <c r="AF487" s="242">
        <f t="shared" si="508"/>
        <v>0</v>
      </c>
      <c r="AG487" s="242">
        <f t="shared" si="531"/>
        <v>0</v>
      </c>
      <c r="AH487" s="243">
        <f t="shared" si="545"/>
        <v>46342.141217469514</v>
      </c>
      <c r="AI487" s="245"/>
      <c r="AJ487" s="241">
        <f t="shared" si="590"/>
        <v>5.2720000000000003E-2</v>
      </c>
      <c r="AK487" s="241">
        <f t="shared" si="546"/>
        <v>4.3933333333333333E-3</v>
      </c>
      <c r="AL487" s="240">
        <f>VLOOKUP(AN487,[2]תחזיות!$B$4:$H$1000,5)</f>
        <v>1.300101750000026E-2</v>
      </c>
      <c r="AM487" s="134">
        <f t="shared" si="532"/>
        <v>1.0834181250000217E-3</v>
      </c>
      <c r="AN487" s="237">
        <v>435</v>
      </c>
      <c r="AO487" s="242">
        <f t="shared" si="547"/>
        <v>0</v>
      </c>
      <c r="AP487" s="242">
        <f t="shared" si="576"/>
        <v>0</v>
      </c>
      <c r="AQ487" s="242">
        <f t="shared" si="509"/>
        <v>0</v>
      </c>
      <c r="AR487" s="242">
        <f t="shared" si="548"/>
        <v>0</v>
      </c>
      <c r="AS487" s="243">
        <f t="shared" si="549"/>
        <v>0</v>
      </c>
      <c r="AT487" s="244"/>
      <c r="AU487" s="241">
        <f t="shared" si="591"/>
        <v>5.7620000000000005E-2</v>
      </c>
      <c r="AV487" s="241">
        <f t="shared" si="550"/>
        <v>4.8016666666666668E-3</v>
      </c>
      <c r="AW487" s="240">
        <f>VLOOKUP(AY487,[2]תחזיות!$B$4:$H$1000,7)</f>
        <v>2.2101729750000441E-2</v>
      </c>
      <c r="AX487" s="134">
        <f t="shared" si="510"/>
        <v>1.8418108125000368E-3</v>
      </c>
      <c r="AY487" s="237">
        <v>435</v>
      </c>
      <c r="AZ487" s="242">
        <f t="shared" si="551"/>
        <v>0</v>
      </c>
      <c r="BA487" s="242">
        <f t="shared" si="577"/>
        <v>0</v>
      </c>
      <c r="BB487" s="242">
        <f t="shared" si="511"/>
        <v>0</v>
      </c>
      <c r="BC487" s="242">
        <f t="shared" si="552"/>
        <v>0</v>
      </c>
      <c r="BD487" s="243">
        <f t="shared" si="553"/>
        <v>0</v>
      </c>
      <c r="BE487" s="245"/>
      <c r="BF487" s="245"/>
      <c r="BG487" s="245"/>
      <c r="BH487" s="240">
        <f>VLOOKUP(BJ487,[2]תחזיות!$B$4:$H$1000,6)</f>
        <v>1.1819106818182054E-2</v>
      </c>
      <c r="BI487" s="134">
        <f t="shared" si="512"/>
        <v>9.8492556818183794E-4</v>
      </c>
      <c r="BJ487" s="237">
        <v>435</v>
      </c>
      <c r="BK487" s="242">
        <f t="shared" si="554"/>
        <v>0</v>
      </c>
      <c r="BL487" s="242">
        <f t="shared" si="578"/>
        <v>0</v>
      </c>
      <c r="BM487" s="242">
        <f t="shared" si="513"/>
        <v>0</v>
      </c>
      <c r="BN487" s="242">
        <f t="shared" si="533"/>
        <v>0</v>
      </c>
      <c r="BO487" s="243">
        <f t="shared" si="555"/>
        <v>0</v>
      </c>
      <c r="BP487" s="245"/>
      <c r="BQ487" s="246">
        <f>VLOOKUP(BT487,[2]תחזיות!$B$4:$E$1000,2)</f>
        <v>4.7263880000000258E-2</v>
      </c>
      <c r="BR487" s="134">
        <f t="shared" si="514"/>
        <v>3.5219900000000217E-3</v>
      </c>
      <c r="BS487" s="3">
        <f t="shared" si="556"/>
        <v>13208</v>
      </c>
      <c r="BT487" s="237">
        <v>435</v>
      </c>
      <c r="BU487" s="238">
        <f t="shared" si="557"/>
        <v>0</v>
      </c>
      <c r="BV487" s="238">
        <f t="shared" si="461"/>
        <v>0</v>
      </c>
      <c r="BW487" s="238">
        <f t="shared" si="515"/>
        <v>0</v>
      </c>
      <c r="BX487" s="238">
        <f t="shared" si="516"/>
        <v>0</v>
      </c>
      <c r="BY487" s="239">
        <f t="shared" si="558"/>
        <v>270766.58881793288</v>
      </c>
      <c r="CA487" s="246">
        <f>VLOOKUP(CD487,[2]תחזיות!$B$4:$E$1000,4)</f>
        <v>6.2388321600000345E-2</v>
      </c>
      <c r="CB487" s="134">
        <f t="shared" si="517"/>
        <v>4.782360133333362E-3</v>
      </c>
      <c r="CC487" s="3">
        <f t="shared" si="559"/>
        <v>13208</v>
      </c>
      <c r="CD487" s="237">
        <v>435</v>
      </c>
      <c r="CE487" s="238">
        <f t="shared" si="560"/>
        <v>0</v>
      </c>
      <c r="CF487" s="238">
        <f t="shared" si="561"/>
        <v>0</v>
      </c>
      <c r="CG487" s="238">
        <f t="shared" si="518"/>
        <v>0</v>
      </c>
      <c r="CH487" s="238">
        <f t="shared" si="519"/>
        <v>0</v>
      </c>
      <c r="CI487" s="239">
        <f t="shared" si="562"/>
        <v>290809.78716721246</v>
      </c>
      <c r="CJ487" s="1"/>
      <c r="CK487" s="246">
        <f>VLOOKUP(CN487,[2]תחזיות!$B$4:$E$1000,3)</f>
        <v>4.1099026086956751E-2</v>
      </c>
      <c r="CL487" s="134">
        <f t="shared" si="520"/>
        <v>3.0082521739130627E-3</v>
      </c>
      <c r="CM487" s="3">
        <f t="shared" si="563"/>
        <v>13208</v>
      </c>
      <c r="CN487" s="237">
        <v>435</v>
      </c>
      <c r="CO487" s="238">
        <f t="shared" si="564"/>
        <v>0</v>
      </c>
      <c r="CP487" s="238">
        <f t="shared" si="579"/>
        <v>0</v>
      </c>
      <c r="CQ487" s="238">
        <f t="shared" si="521"/>
        <v>0</v>
      </c>
      <c r="CR487" s="238">
        <f t="shared" si="522"/>
        <v>0</v>
      </c>
      <c r="CS487" s="239">
        <f t="shared" si="565"/>
        <v>263979.45736549201</v>
      </c>
      <c r="CT487" s="1"/>
      <c r="CU487" s="237">
        <v>435</v>
      </c>
      <c r="CV487" s="238">
        <f t="shared" si="587"/>
        <v>-3.3633208152613792E-10</v>
      </c>
      <c r="CW487" s="238">
        <f t="shared" si="587"/>
        <v>-7.503257652873199E-14</v>
      </c>
      <c r="CX487" s="238">
        <f t="shared" si="587"/>
        <v>7.1800961666718554E-13</v>
      </c>
      <c r="CY487" s="238">
        <f t="shared" si="587"/>
        <v>-7.9304219319591751E-13</v>
      </c>
      <c r="CZ487" s="238">
        <f t="shared" si="587"/>
        <v>921348.46831176477</v>
      </c>
      <c r="DB487" s="237">
        <v>435</v>
      </c>
      <c r="DC487" s="238">
        <f t="shared" si="588"/>
        <v>-3.5966789214148729E-10</v>
      </c>
      <c r="DD487" s="238">
        <f t="shared" si="588"/>
        <v>0</v>
      </c>
      <c r="DE487" s="238">
        <f t="shared" si="588"/>
        <v>8.2923430688176026E-13</v>
      </c>
      <c r="DF487" s="238">
        <f t="shared" si="588"/>
        <v>-8.2923430688176026E-13</v>
      </c>
      <c r="DG487" s="238">
        <f t="shared" si="588"/>
        <v>944233.29773330991</v>
      </c>
      <c r="DH487" s="247"/>
      <c r="DI487" s="237">
        <v>435</v>
      </c>
      <c r="DJ487" s="238">
        <f t="shared" si="589"/>
        <v>-3.5966789214148729E-10</v>
      </c>
      <c r="DK487" s="238">
        <f t="shared" si="589"/>
        <v>0</v>
      </c>
      <c r="DL487" s="238">
        <f t="shared" si="589"/>
        <v>8.2923430688176026E-13</v>
      </c>
      <c r="DM487" s="238">
        <f t="shared" si="589"/>
        <v>-8.2923430688176026E-13</v>
      </c>
      <c r="DN487" s="238">
        <f t="shared" si="589"/>
        <v>914209.03264594742</v>
      </c>
      <c r="DP487" s="3">
        <f t="shared" si="566"/>
        <v>13208</v>
      </c>
      <c r="DQ487" s="237">
        <v>435</v>
      </c>
      <c r="DR487" s="238">
        <f t="shared" si="567"/>
        <v>0</v>
      </c>
      <c r="DS487" s="238">
        <f t="shared" si="568"/>
        <v>0</v>
      </c>
      <c r="DT487" s="238">
        <f t="shared" si="523"/>
        <v>0</v>
      </c>
      <c r="DU487" s="238">
        <f t="shared" si="569"/>
        <v>0</v>
      </c>
      <c r="DV487" s="239">
        <f t="shared" si="580"/>
        <v>0</v>
      </c>
      <c r="DX487" s="241">
        <f t="shared" si="592"/>
        <v>6.0299999999999999E-2</v>
      </c>
      <c r="DY487" s="241">
        <f t="shared" si="570"/>
        <v>5.025E-3</v>
      </c>
      <c r="DZ487" s="237">
        <v>435</v>
      </c>
      <c r="EA487" s="242">
        <f t="shared" si="581"/>
        <v>0</v>
      </c>
      <c r="EB487" s="242">
        <f t="shared" si="582"/>
        <v>0</v>
      </c>
      <c r="EC487" s="242">
        <f t="shared" si="524"/>
        <v>0</v>
      </c>
      <c r="ED487" s="242">
        <f t="shared" si="534"/>
        <v>0</v>
      </c>
      <c r="EE487" s="243">
        <f t="shared" si="571"/>
        <v>0</v>
      </c>
      <c r="EF487" s="248"/>
      <c r="EG487" s="241">
        <f t="shared" si="593"/>
        <v>6.4599999999999991E-2</v>
      </c>
      <c r="EH487" s="241">
        <f t="shared" si="572"/>
        <v>5.3833333333333329E-3</v>
      </c>
      <c r="EI487" s="237">
        <v>435</v>
      </c>
      <c r="EJ487" s="242">
        <f t="shared" si="583"/>
        <v>0</v>
      </c>
      <c r="EK487" s="242">
        <f t="shared" si="584"/>
        <v>0</v>
      </c>
      <c r="EL487" s="242">
        <f t="shared" si="525"/>
        <v>0</v>
      </c>
      <c r="EM487" s="242">
        <f t="shared" si="535"/>
        <v>0</v>
      </c>
      <c r="EN487" s="243">
        <f t="shared" si="573"/>
        <v>0</v>
      </c>
      <c r="EO487" s="248"/>
      <c r="EP487" s="241">
        <f t="shared" si="594"/>
        <v>3.4599999999999999E-2</v>
      </c>
      <c r="EQ487" s="241">
        <f t="shared" si="574"/>
        <v>2.8833333333333332E-3</v>
      </c>
      <c r="ER487" s="237">
        <v>435</v>
      </c>
      <c r="ES487" s="242">
        <f t="shared" si="585"/>
        <v>0</v>
      </c>
      <c r="ET487" s="242">
        <f t="shared" si="586"/>
        <v>0</v>
      </c>
      <c r="EU487" s="242">
        <f t="shared" si="526"/>
        <v>0</v>
      </c>
      <c r="EV487" s="242">
        <f t="shared" si="536"/>
        <v>0</v>
      </c>
      <c r="EW487" s="243">
        <f t="shared" si="575"/>
        <v>0</v>
      </c>
    </row>
    <row r="488" spans="1:153" ht="14.25" customHeight="1" thickBot="1" x14ac:dyDescent="0.25">
      <c r="A488" s="3">
        <f t="shared" si="537"/>
        <v>13237</v>
      </c>
      <c r="B488" s="237">
        <v>436</v>
      </c>
      <c r="C488" s="238">
        <f t="shared" si="538"/>
        <v>-3.6049712644836907E-10</v>
      </c>
      <c r="D488" s="238">
        <f t="shared" si="499"/>
        <v>0</v>
      </c>
      <c r="E488" s="238">
        <f t="shared" si="500"/>
        <v>8.3114615264484887E-13</v>
      </c>
      <c r="F488" s="238">
        <f t="shared" si="501"/>
        <v>-8.3114615264484887E-13</v>
      </c>
      <c r="G488" s="239">
        <f t="shared" si="539"/>
        <v>603887.43406298594</v>
      </c>
      <c r="I488" s="240">
        <f>VLOOKUP(K488,[2]תחזיות!$B$4:$H$1000,5)</f>
        <v>1.3001036000000261E-2</v>
      </c>
      <c r="J488" s="134">
        <f t="shared" si="502"/>
        <v>1.0834196666666884E-3</v>
      </c>
      <c r="K488" s="237">
        <v>436</v>
      </c>
      <c r="L488" s="242">
        <f t="shared" si="540"/>
        <v>2.3472438284739012E-11</v>
      </c>
      <c r="M488" s="242">
        <f t="shared" si="527"/>
        <v>-7.511386829778389E-14</v>
      </c>
      <c r="N488" s="242">
        <f t="shared" si="503"/>
        <v>-1.1151788137828187E-13</v>
      </c>
      <c r="O488" s="242">
        <f t="shared" si="504"/>
        <v>3.6404013080497984E-14</v>
      </c>
      <c r="P488" s="243">
        <f t="shared" si="541"/>
        <v>46694.445430845924</v>
      </c>
      <c r="Q488" s="244"/>
      <c r="R488" s="240">
        <f>VLOOKUP(T488,[2]תחזיות!$B$4:$H$1000,7)</f>
        <v>2.2101761200000444E-2</v>
      </c>
      <c r="S488" s="134">
        <f t="shared" si="505"/>
        <v>1.8418134333333704E-3</v>
      </c>
      <c r="T488" s="237">
        <v>436</v>
      </c>
      <c r="U488" s="242">
        <f t="shared" si="542"/>
        <v>0</v>
      </c>
      <c r="V488" s="242">
        <f t="shared" si="528"/>
        <v>0</v>
      </c>
      <c r="W488" s="242">
        <f t="shared" si="506"/>
        <v>0</v>
      </c>
      <c r="X488" s="242">
        <f t="shared" si="529"/>
        <v>0</v>
      </c>
      <c r="Y488" s="243">
        <f t="shared" si="543"/>
        <v>49536.076503111522</v>
      </c>
      <c r="Z488" s="245"/>
      <c r="AA488" s="240">
        <f>VLOOKUP(AC488,[2]תחזיות!$B$4:$H$1000,6)</f>
        <v>1.1819123636363872E-2</v>
      </c>
      <c r="AB488" s="134">
        <f t="shared" si="507"/>
        <v>9.8492696969698927E-4</v>
      </c>
      <c r="AC488" s="237">
        <v>436</v>
      </c>
      <c r="AD488" s="242">
        <f t="shared" si="544"/>
        <v>0</v>
      </c>
      <c r="AE488" s="242">
        <f t="shared" si="530"/>
        <v>0</v>
      </c>
      <c r="AF488" s="242">
        <f t="shared" si="508"/>
        <v>0</v>
      </c>
      <c r="AG488" s="242">
        <f t="shared" si="531"/>
        <v>0</v>
      </c>
      <c r="AH488" s="243">
        <f t="shared" si="545"/>
        <v>46342.141217469514</v>
      </c>
      <c r="AI488" s="245"/>
      <c r="AJ488" s="241">
        <f t="shared" si="590"/>
        <v>5.2720000000000003E-2</v>
      </c>
      <c r="AK488" s="241">
        <f t="shared" si="546"/>
        <v>4.3933333333333333E-3</v>
      </c>
      <c r="AL488" s="240">
        <f>VLOOKUP(AN488,[2]תחזיות!$B$4:$H$1000,5)</f>
        <v>1.3001036000000261E-2</v>
      </c>
      <c r="AM488" s="134">
        <f t="shared" si="532"/>
        <v>1.0834196666666884E-3</v>
      </c>
      <c r="AN488" s="237">
        <v>436</v>
      </c>
      <c r="AO488" s="242">
        <f t="shared" si="547"/>
        <v>0</v>
      </c>
      <c r="AP488" s="242">
        <f t="shared" si="576"/>
        <v>0</v>
      </c>
      <c r="AQ488" s="242">
        <f t="shared" si="509"/>
        <v>0</v>
      </c>
      <c r="AR488" s="242">
        <f t="shared" si="548"/>
        <v>0</v>
      </c>
      <c r="AS488" s="243">
        <f t="shared" si="549"/>
        <v>0</v>
      </c>
      <c r="AT488" s="244"/>
      <c r="AU488" s="241">
        <f t="shared" si="591"/>
        <v>5.7620000000000005E-2</v>
      </c>
      <c r="AV488" s="241">
        <f t="shared" si="550"/>
        <v>4.8016666666666668E-3</v>
      </c>
      <c r="AW488" s="240">
        <f>VLOOKUP(AY488,[2]תחזיות!$B$4:$H$1000,7)</f>
        <v>2.2101761200000444E-2</v>
      </c>
      <c r="AX488" s="134">
        <f t="shared" si="510"/>
        <v>1.8418134333333704E-3</v>
      </c>
      <c r="AY488" s="237">
        <v>436</v>
      </c>
      <c r="AZ488" s="242">
        <f t="shared" si="551"/>
        <v>0</v>
      </c>
      <c r="BA488" s="242">
        <f t="shared" si="577"/>
        <v>0</v>
      </c>
      <c r="BB488" s="242">
        <f t="shared" si="511"/>
        <v>0</v>
      </c>
      <c r="BC488" s="242">
        <f t="shared" si="552"/>
        <v>0</v>
      </c>
      <c r="BD488" s="243">
        <f t="shared" si="553"/>
        <v>0</v>
      </c>
      <c r="BE488" s="245"/>
      <c r="BF488" s="245"/>
      <c r="BG488" s="245"/>
      <c r="BH488" s="240">
        <f>VLOOKUP(BJ488,[2]תחזיות!$B$4:$H$1000,6)</f>
        <v>1.1819123636363872E-2</v>
      </c>
      <c r="BI488" s="134">
        <f t="shared" si="512"/>
        <v>9.8492696969698927E-4</v>
      </c>
      <c r="BJ488" s="237">
        <v>436</v>
      </c>
      <c r="BK488" s="242">
        <f t="shared" si="554"/>
        <v>0</v>
      </c>
      <c r="BL488" s="242">
        <f t="shared" si="578"/>
        <v>0</v>
      </c>
      <c r="BM488" s="242">
        <f t="shared" si="513"/>
        <v>0</v>
      </c>
      <c r="BN488" s="242">
        <f t="shared" si="533"/>
        <v>0</v>
      </c>
      <c r="BO488" s="243">
        <f t="shared" si="555"/>
        <v>0</v>
      </c>
      <c r="BP488" s="245"/>
      <c r="BQ488" s="246">
        <f>VLOOKUP(BT488,[2]תחזיות!$B$4:$E$1000,2)</f>
        <v>4.729218000000026E-2</v>
      </c>
      <c r="BR488" s="134">
        <f t="shared" si="514"/>
        <v>3.5243483333333553E-3</v>
      </c>
      <c r="BS488" s="3">
        <f t="shared" si="556"/>
        <v>13237</v>
      </c>
      <c r="BT488" s="237">
        <v>436</v>
      </c>
      <c r="BU488" s="238">
        <f t="shared" si="557"/>
        <v>0</v>
      </c>
      <c r="BV488" s="238">
        <f t="shared" si="461"/>
        <v>0</v>
      </c>
      <c r="BW488" s="238">
        <f t="shared" si="515"/>
        <v>0</v>
      </c>
      <c r="BX488" s="238">
        <f t="shared" si="516"/>
        <v>0</v>
      </c>
      <c r="BY488" s="239">
        <f t="shared" si="558"/>
        <v>270766.58881793288</v>
      </c>
      <c r="CA488" s="246">
        <f>VLOOKUP(CD488,[2]תחזיות!$B$4:$E$1000,4)</f>
        <v>6.2425677600000347E-2</v>
      </c>
      <c r="CB488" s="134">
        <f t="shared" si="517"/>
        <v>4.7854731333333627E-3</v>
      </c>
      <c r="CC488" s="3">
        <f t="shared" si="559"/>
        <v>13237</v>
      </c>
      <c r="CD488" s="237">
        <v>436</v>
      </c>
      <c r="CE488" s="238">
        <f t="shared" si="560"/>
        <v>0</v>
      </c>
      <c r="CF488" s="238">
        <f t="shared" si="561"/>
        <v>0</v>
      </c>
      <c r="CG488" s="238">
        <f t="shared" si="518"/>
        <v>0</v>
      </c>
      <c r="CH488" s="238">
        <f t="shared" si="519"/>
        <v>0</v>
      </c>
      <c r="CI488" s="239">
        <f t="shared" si="562"/>
        <v>290809.78716721246</v>
      </c>
      <c r="CJ488" s="1"/>
      <c r="CK488" s="246">
        <f>VLOOKUP(CN488,[2]תחזיות!$B$4:$E$1000,3)</f>
        <v>4.1123634782608928E-2</v>
      </c>
      <c r="CL488" s="134">
        <f t="shared" si="520"/>
        <v>3.0103028985507441E-3</v>
      </c>
      <c r="CM488" s="3">
        <f t="shared" si="563"/>
        <v>13237</v>
      </c>
      <c r="CN488" s="237">
        <v>436</v>
      </c>
      <c r="CO488" s="238">
        <f t="shared" si="564"/>
        <v>0</v>
      </c>
      <c r="CP488" s="238">
        <f t="shared" si="579"/>
        <v>0</v>
      </c>
      <c r="CQ488" s="238">
        <f t="shared" si="521"/>
        <v>0</v>
      </c>
      <c r="CR488" s="238">
        <f t="shared" si="522"/>
        <v>0</v>
      </c>
      <c r="CS488" s="239">
        <f t="shared" si="565"/>
        <v>263979.45736549201</v>
      </c>
      <c r="CT488" s="1"/>
      <c r="CU488" s="237">
        <v>436</v>
      </c>
      <c r="CV488" s="238">
        <f t="shared" si="587"/>
        <v>-3.3702468816363003E-10</v>
      </c>
      <c r="CW488" s="238">
        <f t="shared" si="587"/>
        <v>-7.511386829778389E-14</v>
      </c>
      <c r="CX488" s="238">
        <f t="shared" si="587"/>
        <v>7.19628271266567E-13</v>
      </c>
      <c r="CY488" s="238">
        <f t="shared" si="587"/>
        <v>-7.9474213956435092E-13</v>
      </c>
      <c r="CZ488" s="238">
        <f t="shared" si="587"/>
        <v>921348.46831176477</v>
      </c>
      <c r="DB488" s="237">
        <v>436</v>
      </c>
      <c r="DC488" s="238">
        <f t="shared" si="588"/>
        <v>-3.6049712644836907E-10</v>
      </c>
      <c r="DD488" s="238">
        <f t="shared" si="588"/>
        <v>0</v>
      </c>
      <c r="DE488" s="238">
        <f t="shared" si="588"/>
        <v>8.3114615264484887E-13</v>
      </c>
      <c r="DF488" s="238">
        <f t="shared" si="588"/>
        <v>-8.3114615264484887E-13</v>
      </c>
      <c r="DG488" s="238">
        <f t="shared" si="588"/>
        <v>944233.29773330991</v>
      </c>
      <c r="DH488" s="247"/>
      <c r="DI488" s="237">
        <v>436</v>
      </c>
      <c r="DJ488" s="238">
        <f t="shared" si="589"/>
        <v>-3.6049712644836907E-10</v>
      </c>
      <c r="DK488" s="238">
        <f t="shared" si="589"/>
        <v>0</v>
      </c>
      <c r="DL488" s="238">
        <f t="shared" si="589"/>
        <v>8.3114615264484887E-13</v>
      </c>
      <c r="DM488" s="238">
        <f t="shared" si="589"/>
        <v>-8.3114615264484887E-13</v>
      </c>
      <c r="DN488" s="238">
        <f t="shared" si="589"/>
        <v>914209.03264594742</v>
      </c>
      <c r="DP488" s="3">
        <f t="shared" si="566"/>
        <v>13237</v>
      </c>
      <c r="DQ488" s="237">
        <v>436</v>
      </c>
      <c r="DR488" s="238">
        <f t="shared" si="567"/>
        <v>0</v>
      </c>
      <c r="DS488" s="238">
        <f t="shared" si="568"/>
        <v>0</v>
      </c>
      <c r="DT488" s="238">
        <f t="shared" si="523"/>
        <v>0</v>
      </c>
      <c r="DU488" s="238">
        <f t="shared" si="569"/>
        <v>0</v>
      </c>
      <c r="DV488" s="239">
        <f t="shared" si="580"/>
        <v>0</v>
      </c>
      <c r="DX488" s="241">
        <f t="shared" si="592"/>
        <v>6.0299999999999999E-2</v>
      </c>
      <c r="DY488" s="241">
        <f t="shared" si="570"/>
        <v>5.025E-3</v>
      </c>
      <c r="DZ488" s="237">
        <v>436</v>
      </c>
      <c r="EA488" s="242">
        <f t="shared" si="581"/>
        <v>0</v>
      </c>
      <c r="EB488" s="242">
        <f t="shared" si="582"/>
        <v>0</v>
      </c>
      <c r="EC488" s="242">
        <f t="shared" si="524"/>
        <v>0</v>
      </c>
      <c r="ED488" s="242">
        <f t="shared" si="534"/>
        <v>0</v>
      </c>
      <c r="EE488" s="243">
        <f t="shared" si="571"/>
        <v>0</v>
      </c>
      <c r="EF488" s="248"/>
      <c r="EG488" s="241">
        <f t="shared" si="593"/>
        <v>6.4599999999999991E-2</v>
      </c>
      <c r="EH488" s="241">
        <f t="shared" si="572"/>
        <v>5.3833333333333329E-3</v>
      </c>
      <c r="EI488" s="237">
        <v>436</v>
      </c>
      <c r="EJ488" s="242">
        <f t="shared" si="583"/>
        <v>0</v>
      </c>
      <c r="EK488" s="242">
        <f t="shared" si="584"/>
        <v>0</v>
      </c>
      <c r="EL488" s="242">
        <f t="shared" si="525"/>
        <v>0</v>
      </c>
      <c r="EM488" s="242">
        <f t="shared" si="535"/>
        <v>0</v>
      </c>
      <c r="EN488" s="243">
        <f t="shared" si="573"/>
        <v>0</v>
      </c>
      <c r="EO488" s="248"/>
      <c r="EP488" s="241">
        <f t="shared" si="594"/>
        <v>3.4599999999999999E-2</v>
      </c>
      <c r="EQ488" s="241">
        <f t="shared" si="574"/>
        <v>2.8833333333333332E-3</v>
      </c>
      <c r="ER488" s="237">
        <v>436</v>
      </c>
      <c r="ES488" s="242">
        <f t="shared" si="585"/>
        <v>0</v>
      </c>
      <c r="ET488" s="242">
        <f t="shared" si="586"/>
        <v>0</v>
      </c>
      <c r="EU488" s="242">
        <f t="shared" si="526"/>
        <v>0</v>
      </c>
      <c r="EV488" s="242">
        <f t="shared" si="536"/>
        <v>0</v>
      </c>
      <c r="EW488" s="243">
        <f t="shared" si="575"/>
        <v>0</v>
      </c>
    </row>
    <row r="489" spans="1:153" ht="14.25" customHeight="1" thickBot="1" x14ac:dyDescent="0.25">
      <c r="A489" s="3">
        <f t="shared" si="537"/>
        <v>13268</v>
      </c>
      <c r="B489" s="237">
        <v>437</v>
      </c>
      <c r="C489" s="238">
        <f t="shared" si="538"/>
        <v>-3.6132827260101394E-10</v>
      </c>
      <c r="D489" s="238">
        <f t="shared" si="499"/>
        <v>0</v>
      </c>
      <c r="E489" s="238">
        <f t="shared" si="500"/>
        <v>8.330624062745579E-13</v>
      </c>
      <c r="F489" s="238">
        <f t="shared" si="501"/>
        <v>-8.330624062745579E-13</v>
      </c>
      <c r="G489" s="239">
        <f t="shared" si="539"/>
        <v>603887.43406298594</v>
      </c>
      <c r="I489" s="240">
        <f>VLOOKUP(K489,[2]תחזיות!$B$4:$H$1000,5)</f>
        <v>1.3001054500000261E-2</v>
      </c>
      <c r="J489" s="134">
        <f t="shared" si="502"/>
        <v>1.0834212083333551E-3</v>
      </c>
      <c r="K489" s="237">
        <v>437</v>
      </c>
      <c r="L489" s="242">
        <f t="shared" si="540"/>
        <v>2.3609507524404067E-11</v>
      </c>
      <c r="M489" s="242">
        <f t="shared" si="527"/>
        <v>-7.5195248255737682E-14</v>
      </c>
      <c r="N489" s="242">
        <f t="shared" si="503"/>
        <v>-1.1181184557367916E-13</v>
      </c>
      <c r="O489" s="242">
        <f t="shared" si="504"/>
        <v>3.6616597317941471E-14</v>
      </c>
      <c r="P489" s="243">
        <f t="shared" si="541"/>
        <v>46694.445430845924</v>
      </c>
      <c r="Q489" s="244"/>
      <c r="R489" s="240">
        <f>VLOOKUP(T489,[2]תחזיות!$B$4:$H$1000,7)</f>
        <v>2.2101792650000444E-2</v>
      </c>
      <c r="S489" s="134">
        <f t="shared" si="505"/>
        <v>1.8418160541667037E-3</v>
      </c>
      <c r="T489" s="237">
        <v>437</v>
      </c>
      <c r="U489" s="242">
        <f t="shared" si="542"/>
        <v>0</v>
      </c>
      <c r="V489" s="242">
        <f t="shared" si="528"/>
        <v>0</v>
      </c>
      <c r="W489" s="242">
        <f t="shared" si="506"/>
        <v>0</v>
      </c>
      <c r="X489" s="242">
        <f t="shared" si="529"/>
        <v>0</v>
      </c>
      <c r="Y489" s="243">
        <f t="shared" si="543"/>
        <v>49536.076503111522</v>
      </c>
      <c r="Z489" s="245"/>
      <c r="AA489" s="240">
        <f>VLOOKUP(AC489,[2]תחזיות!$B$4:$H$1000,6)</f>
        <v>1.1819140454545692E-2</v>
      </c>
      <c r="AB489" s="134">
        <f t="shared" si="507"/>
        <v>9.8492837121214104E-4</v>
      </c>
      <c r="AC489" s="237">
        <v>437</v>
      </c>
      <c r="AD489" s="242">
        <f t="shared" si="544"/>
        <v>0</v>
      </c>
      <c r="AE489" s="242">
        <f t="shared" si="530"/>
        <v>0</v>
      </c>
      <c r="AF489" s="242">
        <f t="shared" si="508"/>
        <v>0</v>
      </c>
      <c r="AG489" s="242">
        <f t="shared" si="531"/>
        <v>0</v>
      </c>
      <c r="AH489" s="243">
        <f t="shared" si="545"/>
        <v>46342.141217469514</v>
      </c>
      <c r="AI489" s="245"/>
      <c r="AJ489" s="241">
        <f t="shared" si="590"/>
        <v>5.2720000000000003E-2</v>
      </c>
      <c r="AK489" s="241">
        <f t="shared" si="546"/>
        <v>4.3933333333333333E-3</v>
      </c>
      <c r="AL489" s="240">
        <f>VLOOKUP(AN489,[2]תחזיות!$B$4:$H$1000,5)</f>
        <v>1.3001054500000261E-2</v>
      </c>
      <c r="AM489" s="134">
        <f t="shared" si="532"/>
        <v>1.0834212083333551E-3</v>
      </c>
      <c r="AN489" s="237">
        <v>437</v>
      </c>
      <c r="AO489" s="242">
        <f t="shared" si="547"/>
        <v>0</v>
      </c>
      <c r="AP489" s="242">
        <f t="shared" si="576"/>
        <v>0</v>
      </c>
      <c r="AQ489" s="242">
        <f t="shared" si="509"/>
        <v>0</v>
      </c>
      <c r="AR489" s="242">
        <f t="shared" si="548"/>
        <v>0</v>
      </c>
      <c r="AS489" s="243">
        <f t="shared" si="549"/>
        <v>0</v>
      </c>
      <c r="AT489" s="244"/>
      <c r="AU489" s="241">
        <f t="shared" si="591"/>
        <v>5.7620000000000005E-2</v>
      </c>
      <c r="AV489" s="241">
        <f t="shared" si="550"/>
        <v>4.8016666666666668E-3</v>
      </c>
      <c r="AW489" s="240">
        <f>VLOOKUP(AY489,[2]תחזיות!$B$4:$H$1000,7)</f>
        <v>2.2101792650000444E-2</v>
      </c>
      <c r="AX489" s="134">
        <f t="shared" si="510"/>
        <v>1.8418160541667037E-3</v>
      </c>
      <c r="AY489" s="237">
        <v>437</v>
      </c>
      <c r="AZ489" s="242">
        <f t="shared" si="551"/>
        <v>0</v>
      </c>
      <c r="BA489" s="242">
        <f t="shared" si="577"/>
        <v>0</v>
      </c>
      <c r="BB489" s="242">
        <f t="shared" si="511"/>
        <v>0</v>
      </c>
      <c r="BC489" s="242">
        <f t="shared" si="552"/>
        <v>0</v>
      </c>
      <c r="BD489" s="243">
        <f t="shared" si="553"/>
        <v>0</v>
      </c>
      <c r="BE489" s="245"/>
      <c r="BF489" s="245"/>
      <c r="BG489" s="245"/>
      <c r="BH489" s="240">
        <f>VLOOKUP(BJ489,[2]תחזיות!$B$4:$H$1000,6)</f>
        <v>1.1819140454545692E-2</v>
      </c>
      <c r="BI489" s="134">
        <f t="shared" si="512"/>
        <v>9.8492837121214104E-4</v>
      </c>
      <c r="BJ489" s="237">
        <v>437</v>
      </c>
      <c r="BK489" s="242">
        <f t="shared" si="554"/>
        <v>0</v>
      </c>
      <c r="BL489" s="242">
        <f t="shared" si="578"/>
        <v>0</v>
      </c>
      <c r="BM489" s="242">
        <f t="shared" si="513"/>
        <v>0</v>
      </c>
      <c r="BN489" s="242">
        <f t="shared" si="533"/>
        <v>0</v>
      </c>
      <c r="BO489" s="243">
        <f t="shared" si="555"/>
        <v>0</v>
      </c>
      <c r="BP489" s="245"/>
      <c r="BQ489" s="246">
        <f>VLOOKUP(BT489,[2]תחזיות!$B$4:$E$1000,2)</f>
        <v>4.7320480000000262E-2</v>
      </c>
      <c r="BR489" s="134">
        <f t="shared" si="514"/>
        <v>3.5267066666666885E-3</v>
      </c>
      <c r="BS489" s="3">
        <f t="shared" si="556"/>
        <v>13268</v>
      </c>
      <c r="BT489" s="237">
        <v>437</v>
      </c>
      <c r="BU489" s="238">
        <f t="shared" si="557"/>
        <v>0</v>
      </c>
      <c r="BV489" s="238">
        <f t="shared" si="461"/>
        <v>0</v>
      </c>
      <c r="BW489" s="238">
        <f t="shared" si="515"/>
        <v>0</v>
      </c>
      <c r="BX489" s="238">
        <f t="shared" si="516"/>
        <v>0</v>
      </c>
      <c r="BY489" s="239">
        <f t="shared" si="558"/>
        <v>270766.58881793288</v>
      </c>
      <c r="CA489" s="246">
        <f>VLOOKUP(CD489,[2]תחזיות!$B$4:$E$1000,4)</f>
        <v>6.2463033600000349E-2</v>
      </c>
      <c r="CB489" s="134">
        <f t="shared" si="517"/>
        <v>4.7885861333333626E-3</v>
      </c>
      <c r="CC489" s="3">
        <f t="shared" si="559"/>
        <v>13268</v>
      </c>
      <c r="CD489" s="237">
        <v>437</v>
      </c>
      <c r="CE489" s="238">
        <f t="shared" si="560"/>
        <v>0</v>
      </c>
      <c r="CF489" s="238">
        <f t="shared" si="561"/>
        <v>0</v>
      </c>
      <c r="CG489" s="238">
        <f t="shared" si="518"/>
        <v>0</v>
      </c>
      <c r="CH489" s="238">
        <f t="shared" si="519"/>
        <v>0</v>
      </c>
      <c r="CI489" s="239">
        <f t="shared" si="562"/>
        <v>290809.78716721246</v>
      </c>
      <c r="CJ489" s="1"/>
      <c r="CK489" s="246">
        <f>VLOOKUP(CN489,[2]תחזיות!$B$4:$E$1000,3)</f>
        <v>4.1148243478261098E-2</v>
      </c>
      <c r="CL489" s="134">
        <f t="shared" si="520"/>
        <v>3.0123536231884251E-3</v>
      </c>
      <c r="CM489" s="3">
        <f t="shared" si="563"/>
        <v>13268</v>
      </c>
      <c r="CN489" s="237">
        <v>437</v>
      </c>
      <c r="CO489" s="238">
        <f t="shared" si="564"/>
        <v>0</v>
      </c>
      <c r="CP489" s="238">
        <f t="shared" si="579"/>
        <v>0</v>
      </c>
      <c r="CQ489" s="238">
        <f t="shared" si="521"/>
        <v>0</v>
      </c>
      <c r="CR489" s="238">
        <f t="shared" si="522"/>
        <v>0</v>
      </c>
      <c r="CS489" s="239">
        <f t="shared" si="565"/>
        <v>263979.45736549201</v>
      </c>
      <c r="CT489" s="1"/>
      <c r="CU489" s="237">
        <v>437</v>
      </c>
      <c r="CV489" s="238">
        <f t="shared" si="587"/>
        <v>-3.3771876507660988E-10</v>
      </c>
      <c r="CW489" s="238">
        <f t="shared" si="587"/>
        <v>-7.5195248255737682E-14</v>
      </c>
      <c r="CX489" s="238">
        <f t="shared" si="587"/>
        <v>7.2125056070087874E-13</v>
      </c>
      <c r="CY489" s="238">
        <f t="shared" si="587"/>
        <v>-7.9644580895661646E-13</v>
      </c>
      <c r="CZ489" s="238">
        <f t="shared" si="587"/>
        <v>921348.46831176477</v>
      </c>
      <c r="DB489" s="237">
        <v>437</v>
      </c>
      <c r="DC489" s="238">
        <f t="shared" si="588"/>
        <v>-3.6132827260101394E-10</v>
      </c>
      <c r="DD489" s="238">
        <f t="shared" si="588"/>
        <v>0</v>
      </c>
      <c r="DE489" s="238">
        <f t="shared" si="588"/>
        <v>8.330624062745579E-13</v>
      </c>
      <c r="DF489" s="238">
        <f t="shared" si="588"/>
        <v>-8.330624062745579E-13</v>
      </c>
      <c r="DG489" s="238">
        <f t="shared" si="588"/>
        <v>944233.29773330991</v>
      </c>
      <c r="DH489" s="247"/>
      <c r="DI489" s="237">
        <v>437</v>
      </c>
      <c r="DJ489" s="238">
        <f t="shared" si="589"/>
        <v>-3.6132827260101394E-10</v>
      </c>
      <c r="DK489" s="238">
        <f t="shared" si="589"/>
        <v>0</v>
      </c>
      <c r="DL489" s="238">
        <f t="shared" si="589"/>
        <v>8.330624062745579E-13</v>
      </c>
      <c r="DM489" s="238">
        <f t="shared" si="589"/>
        <v>-8.330624062745579E-13</v>
      </c>
      <c r="DN489" s="238">
        <f t="shared" si="589"/>
        <v>914209.03264594742</v>
      </c>
      <c r="DP489" s="3">
        <f t="shared" si="566"/>
        <v>13268</v>
      </c>
      <c r="DQ489" s="237">
        <v>437</v>
      </c>
      <c r="DR489" s="238">
        <f t="shared" si="567"/>
        <v>0</v>
      </c>
      <c r="DS489" s="238">
        <f t="shared" si="568"/>
        <v>0</v>
      </c>
      <c r="DT489" s="238">
        <f t="shared" si="523"/>
        <v>0</v>
      </c>
      <c r="DU489" s="238">
        <f t="shared" si="569"/>
        <v>0</v>
      </c>
      <c r="DV489" s="239">
        <f t="shared" si="580"/>
        <v>0</v>
      </c>
      <c r="DX489" s="241">
        <f t="shared" si="592"/>
        <v>6.0299999999999999E-2</v>
      </c>
      <c r="DY489" s="241">
        <f t="shared" si="570"/>
        <v>5.025E-3</v>
      </c>
      <c r="DZ489" s="237">
        <v>437</v>
      </c>
      <c r="EA489" s="242">
        <f t="shared" si="581"/>
        <v>0</v>
      </c>
      <c r="EB489" s="242">
        <f t="shared" si="582"/>
        <v>0</v>
      </c>
      <c r="EC489" s="242">
        <f t="shared" si="524"/>
        <v>0</v>
      </c>
      <c r="ED489" s="242">
        <f t="shared" si="534"/>
        <v>0</v>
      </c>
      <c r="EE489" s="243">
        <f t="shared" si="571"/>
        <v>0</v>
      </c>
      <c r="EF489" s="248"/>
      <c r="EG489" s="241">
        <f t="shared" si="593"/>
        <v>6.4599999999999991E-2</v>
      </c>
      <c r="EH489" s="241">
        <f t="shared" si="572"/>
        <v>5.3833333333333329E-3</v>
      </c>
      <c r="EI489" s="237">
        <v>437</v>
      </c>
      <c r="EJ489" s="242">
        <f t="shared" si="583"/>
        <v>0</v>
      </c>
      <c r="EK489" s="242">
        <f t="shared" si="584"/>
        <v>0</v>
      </c>
      <c r="EL489" s="242">
        <f t="shared" si="525"/>
        <v>0</v>
      </c>
      <c r="EM489" s="242">
        <f t="shared" si="535"/>
        <v>0</v>
      </c>
      <c r="EN489" s="243">
        <f t="shared" si="573"/>
        <v>0</v>
      </c>
      <c r="EO489" s="248"/>
      <c r="EP489" s="241">
        <f t="shared" si="594"/>
        <v>3.4599999999999999E-2</v>
      </c>
      <c r="EQ489" s="241">
        <f t="shared" si="574"/>
        <v>2.8833333333333332E-3</v>
      </c>
      <c r="ER489" s="237">
        <v>437</v>
      </c>
      <c r="ES489" s="242">
        <f t="shared" si="585"/>
        <v>0</v>
      </c>
      <c r="ET489" s="242">
        <f t="shared" si="586"/>
        <v>0</v>
      </c>
      <c r="EU489" s="242">
        <f t="shared" si="526"/>
        <v>0</v>
      </c>
      <c r="EV489" s="242">
        <f t="shared" si="536"/>
        <v>0</v>
      </c>
      <c r="EW489" s="243">
        <f t="shared" si="575"/>
        <v>0</v>
      </c>
    </row>
    <row r="490" spans="1:153" ht="14.25" customHeight="1" thickBot="1" x14ac:dyDescent="0.25">
      <c r="A490" s="3">
        <f t="shared" si="537"/>
        <v>13298</v>
      </c>
      <c r="B490" s="237">
        <v>438</v>
      </c>
      <c r="C490" s="238">
        <f t="shared" si="538"/>
        <v>-3.6216133500728852E-10</v>
      </c>
      <c r="D490" s="238">
        <f t="shared" si="499"/>
        <v>0</v>
      </c>
      <c r="E490" s="238">
        <f t="shared" si="500"/>
        <v>8.3498307793346871E-13</v>
      </c>
      <c r="F490" s="238">
        <f t="shared" si="501"/>
        <v>-8.3498307793346871E-13</v>
      </c>
      <c r="G490" s="239">
        <f t="shared" si="539"/>
        <v>603887.43406298594</v>
      </c>
      <c r="I490" s="240">
        <f>VLOOKUP(K490,[2]תחזיות!$B$4:$H$1000,5)</f>
        <v>1.3001073000000262E-2</v>
      </c>
      <c r="J490" s="134">
        <f t="shared" si="502"/>
        <v>1.0834227500000218E-3</v>
      </c>
      <c r="K490" s="237">
        <v>438</v>
      </c>
      <c r="L490" s="242">
        <f t="shared" si="540"/>
        <v>2.3747019587043198E-11</v>
      </c>
      <c r="M490" s="242">
        <f t="shared" si="527"/>
        <v>-7.5276716498389856E-14</v>
      </c>
      <c r="N490" s="242">
        <f t="shared" si="503"/>
        <v>-1.1210658483940591E-13</v>
      </c>
      <c r="O490" s="242">
        <f t="shared" si="504"/>
        <v>3.6829868341016047E-14</v>
      </c>
      <c r="P490" s="243">
        <f t="shared" si="541"/>
        <v>46694.445430845924</v>
      </c>
      <c r="Q490" s="244"/>
      <c r="R490" s="240">
        <f>VLOOKUP(T490,[2]תחזיות!$B$4:$H$1000,7)</f>
        <v>2.2101824100000445E-2</v>
      </c>
      <c r="S490" s="134">
        <f t="shared" si="505"/>
        <v>1.841818675000037E-3</v>
      </c>
      <c r="T490" s="237">
        <v>438</v>
      </c>
      <c r="U490" s="242">
        <f t="shared" si="542"/>
        <v>0</v>
      </c>
      <c r="V490" s="242">
        <f t="shared" si="528"/>
        <v>0</v>
      </c>
      <c r="W490" s="242">
        <f t="shared" si="506"/>
        <v>0</v>
      </c>
      <c r="X490" s="242">
        <f t="shared" si="529"/>
        <v>0</v>
      </c>
      <c r="Y490" s="243">
        <f t="shared" si="543"/>
        <v>49536.076503111522</v>
      </c>
      <c r="Z490" s="245"/>
      <c r="AA490" s="240">
        <f>VLOOKUP(AC490,[2]תחזיות!$B$4:$H$1000,6)</f>
        <v>1.1819157272727509E-2</v>
      </c>
      <c r="AB490" s="134">
        <f t="shared" si="507"/>
        <v>9.8492977272729237E-4</v>
      </c>
      <c r="AC490" s="237">
        <v>438</v>
      </c>
      <c r="AD490" s="242">
        <f t="shared" si="544"/>
        <v>0</v>
      </c>
      <c r="AE490" s="242">
        <f t="shared" si="530"/>
        <v>0</v>
      </c>
      <c r="AF490" s="242">
        <f t="shared" si="508"/>
        <v>0</v>
      </c>
      <c r="AG490" s="242">
        <f t="shared" si="531"/>
        <v>0</v>
      </c>
      <c r="AH490" s="243">
        <f t="shared" si="545"/>
        <v>46342.141217469514</v>
      </c>
      <c r="AI490" s="245"/>
      <c r="AJ490" s="241">
        <f t="shared" si="590"/>
        <v>5.2720000000000003E-2</v>
      </c>
      <c r="AK490" s="241">
        <f t="shared" si="546"/>
        <v>4.3933333333333333E-3</v>
      </c>
      <c r="AL490" s="240">
        <f>VLOOKUP(AN490,[2]תחזיות!$B$4:$H$1000,5)</f>
        <v>1.3001073000000262E-2</v>
      </c>
      <c r="AM490" s="134">
        <f t="shared" si="532"/>
        <v>1.0834227500000218E-3</v>
      </c>
      <c r="AN490" s="237">
        <v>438</v>
      </c>
      <c r="AO490" s="242">
        <f t="shared" si="547"/>
        <v>0</v>
      </c>
      <c r="AP490" s="242">
        <f t="shared" si="576"/>
        <v>0</v>
      </c>
      <c r="AQ490" s="242">
        <f t="shared" si="509"/>
        <v>0</v>
      </c>
      <c r="AR490" s="242">
        <f t="shared" si="548"/>
        <v>0</v>
      </c>
      <c r="AS490" s="243">
        <f t="shared" si="549"/>
        <v>0</v>
      </c>
      <c r="AT490" s="244"/>
      <c r="AU490" s="241">
        <f t="shared" si="591"/>
        <v>5.7620000000000005E-2</v>
      </c>
      <c r="AV490" s="241">
        <f t="shared" si="550"/>
        <v>4.8016666666666668E-3</v>
      </c>
      <c r="AW490" s="240">
        <f>VLOOKUP(AY490,[2]תחזיות!$B$4:$H$1000,7)</f>
        <v>2.2101824100000445E-2</v>
      </c>
      <c r="AX490" s="134">
        <f t="shared" si="510"/>
        <v>1.841818675000037E-3</v>
      </c>
      <c r="AY490" s="237">
        <v>438</v>
      </c>
      <c r="AZ490" s="242">
        <f t="shared" si="551"/>
        <v>0</v>
      </c>
      <c r="BA490" s="242">
        <f t="shared" si="577"/>
        <v>0</v>
      </c>
      <c r="BB490" s="242">
        <f t="shared" si="511"/>
        <v>0</v>
      </c>
      <c r="BC490" s="242">
        <f t="shared" si="552"/>
        <v>0</v>
      </c>
      <c r="BD490" s="243">
        <f t="shared" si="553"/>
        <v>0</v>
      </c>
      <c r="BE490" s="245"/>
      <c r="BF490" s="245"/>
      <c r="BG490" s="245"/>
      <c r="BH490" s="240">
        <f>VLOOKUP(BJ490,[2]תחזיות!$B$4:$H$1000,6)</f>
        <v>1.1819157272727509E-2</v>
      </c>
      <c r="BI490" s="134">
        <f t="shared" si="512"/>
        <v>9.8492977272729237E-4</v>
      </c>
      <c r="BJ490" s="237">
        <v>438</v>
      </c>
      <c r="BK490" s="242">
        <f t="shared" si="554"/>
        <v>0</v>
      </c>
      <c r="BL490" s="242">
        <f t="shared" si="578"/>
        <v>0</v>
      </c>
      <c r="BM490" s="242">
        <f t="shared" si="513"/>
        <v>0</v>
      </c>
      <c r="BN490" s="242">
        <f t="shared" si="533"/>
        <v>0</v>
      </c>
      <c r="BO490" s="243">
        <f t="shared" si="555"/>
        <v>0</v>
      </c>
      <c r="BP490" s="245"/>
      <c r="BQ490" s="246">
        <f>VLOOKUP(BT490,[2]תחזיות!$B$4:$E$1000,2)</f>
        <v>4.7348780000000264E-2</v>
      </c>
      <c r="BR490" s="134">
        <f t="shared" si="514"/>
        <v>3.5290650000000222E-3</v>
      </c>
      <c r="BS490" s="3">
        <f t="shared" si="556"/>
        <v>13298</v>
      </c>
      <c r="BT490" s="237">
        <v>438</v>
      </c>
      <c r="BU490" s="238">
        <f t="shared" si="557"/>
        <v>0</v>
      </c>
      <c r="BV490" s="238">
        <f t="shared" si="461"/>
        <v>0</v>
      </c>
      <c r="BW490" s="238">
        <f t="shared" si="515"/>
        <v>0</v>
      </c>
      <c r="BX490" s="238">
        <f t="shared" si="516"/>
        <v>0</v>
      </c>
      <c r="BY490" s="239">
        <f t="shared" si="558"/>
        <v>270766.58881793288</v>
      </c>
      <c r="CA490" s="246">
        <f>VLOOKUP(CD490,[2]תחזיות!$B$4:$E$1000,4)</f>
        <v>6.2500389600000344E-2</v>
      </c>
      <c r="CB490" s="134">
        <f t="shared" si="517"/>
        <v>4.7916991333333625E-3</v>
      </c>
      <c r="CC490" s="3">
        <f t="shared" si="559"/>
        <v>13298</v>
      </c>
      <c r="CD490" s="237">
        <v>438</v>
      </c>
      <c r="CE490" s="238">
        <f t="shared" si="560"/>
        <v>0</v>
      </c>
      <c r="CF490" s="238">
        <f t="shared" si="561"/>
        <v>0</v>
      </c>
      <c r="CG490" s="238">
        <f t="shared" si="518"/>
        <v>0</v>
      </c>
      <c r="CH490" s="238">
        <f t="shared" si="519"/>
        <v>0</v>
      </c>
      <c r="CI490" s="239">
        <f t="shared" si="562"/>
        <v>290809.78716721246</v>
      </c>
      <c r="CJ490" s="1"/>
      <c r="CK490" s="246">
        <f>VLOOKUP(CN490,[2]תחזיות!$B$4:$E$1000,3)</f>
        <v>4.1172852173913276E-2</v>
      </c>
      <c r="CL490" s="134">
        <f t="shared" si="520"/>
        <v>3.0144043478261065E-3</v>
      </c>
      <c r="CM490" s="3">
        <f t="shared" si="563"/>
        <v>13298</v>
      </c>
      <c r="CN490" s="237">
        <v>438</v>
      </c>
      <c r="CO490" s="238">
        <f t="shared" si="564"/>
        <v>0</v>
      </c>
      <c r="CP490" s="238">
        <f t="shared" si="579"/>
        <v>0</v>
      </c>
      <c r="CQ490" s="238">
        <f t="shared" si="521"/>
        <v>0</v>
      </c>
      <c r="CR490" s="238">
        <f t="shared" si="522"/>
        <v>0</v>
      </c>
      <c r="CS490" s="239">
        <f t="shared" si="565"/>
        <v>263979.45736549201</v>
      </c>
      <c r="CT490" s="1"/>
      <c r="CU490" s="237">
        <v>438</v>
      </c>
      <c r="CV490" s="238">
        <f t="shared" si="587"/>
        <v>-3.384143154202453E-10</v>
      </c>
      <c r="CW490" s="238">
        <f t="shared" si="587"/>
        <v>-7.5276716498389856E-14</v>
      </c>
      <c r="CX490" s="238">
        <f t="shared" si="587"/>
        <v>7.2287649309406278E-13</v>
      </c>
      <c r="CY490" s="238">
        <f t="shared" si="587"/>
        <v>-7.981532095924527E-13</v>
      </c>
      <c r="CZ490" s="238">
        <f t="shared" si="587"/>
        <v>921348.46831176477</v>
      </c>
      <c r="DB490" s="237">
        <v>438</v>
      </c>
      <c r="DC490" s="238">
        <f t="shared" si="588"/>
        <v>-3.6216133500728852E-10</v>
      </c>
      <c r="DD490" s="238">
        <f t="shared" si="588"/>
        <v>0</v>
      </c>
      <c r="DE490" s="238">
        <f t="shared" si="588"/>
        <v>8.3498307793346871E-13</v>
      </c>
      <c r="DF490" s="238">
        <f t="shared" si="588"/>
        <v>-8.3498307793346871E-13</v>
      </c>
      <c r="DG490" s="238">
        <f t="shared" si="588"/>
        <v>944233.29773330991</v>
      </c>
      <c r="DH490" s="247"/>
      <c r="DI490" s="237">
        <v>438</v>
      </c>
      <c r="DJ490" s="238">
        <f t="shared" si="589"/>
        <v>-3.6216133500728852E-10</v>
      </c>
      <c r="DK490" s="238">
        <f t="shared" si="589"/>
        <v>0</v>
      </c>
      <c r="DL490" s="238">
        <f t="shared" si="589"/>
        <v>8.3498307793346871E-13</v>
      </c>
      <c r="DM490" s="238">
        <f t="shared" si="589"/>
        <v>-8.3498307793346871E-13</v>
      </c>
      <c r="DN490" s="238">
        <f t="shared" si="589"/>
        <v>914209.03264594742</v>
      </c>
      <c r="DP490" s="3">
        <f t="shared" si="566"/>
        <v>13298</v>
      </c>
      <c r="DQ490" s="237">
        <v>438</v>
      </c>
      <c r="DR490" s="238">
        <f t="shared" si="567"/>
        <v>0</v>
      </c>
      <c r="DS490" s="238">
        <f t="shared" si="568"/>
        <v>0</v>
      </c>
      <c r="DT490" s="238">
        <f t="shared" si="523"/>
        <v>0</v>
      </c>
      <c r="DU490" s="238">
        <f t="shared" si="569"/>
        <v>0</v>
      </c>
      <c r="DV490" s="239">
        <f t="shared" si="580"/>
        <v>0</v>
      </c>
      <c r="DX490" s="241">
        <f t="shared" si="592"/>
        <v>6.0299999999999999E-2</v>
      </c>
      <c r="DY490" s="241">
        <f t="shared" si="570"/>
        <v>5.025E-3</v>
      </c>
      <c r="DZ490" s="237">
        <v>438</v>
      </c>
      <c r="EA490" s="242">
        <f t="shared" si="581"/>
        <v>0</v>
      </c>
      <c r="EB490" s="242">
        <f t="shared" si="582"/>
        <v>0</v>
      </c>
      <c r="EC490" s="242">
        <f t="shared" si="524"/>
        <v>0</v>
      </c>
      <c r="ED490" s="242">
        <f t="shared" si="534"/>
        <v>0</v>
      </c>
      <c r="EE490" s="243">
        <f t="shared" si="571"/>
        <v>0</v>
      </c>
      <c r="EF490" s="248"/>
      <c r="EG490" s="241">
        <f t="shared" si="593"/>
        <v>6.4599999999999991E-2</v>
      </c>
      <c r="EH490" s="241">
        <f t="shared" si="572"/>
        <v>5.3833333333333329E-3</v>
      </c>
      <c r="EI490" s="237">
        <v>438</v>
      </c>
      <c r="EJ490" s="242">
        <f t="shared" si="583"/>
        <v>0</v>
      </c>
      <c r="EK490" s="242">
        <f t="shared" si="584"/>
        <v>0</v>
      </c>
      <c r="EL490" s="242">
        <f t="shared" si="525"/>
        <v>0</v>
      </c>
      <c r="EM490" s="242">
        <f t="shared" si="535"/>
        <v>0</v>
      </c>
      <c r="EN490" s="243">
        <f t="shared" si="573"/>
        <v>0</v>
      </c>
      <c r="EO490" s="248"/>
      <c r="EP490" s="241">
        <f t="shared" si="594"/>
        <v>3.4599999999999999E-2</v>
      </c>
      <c r="EQ490" s="241">
        <f t="shared" si="574"/>
        <v>2.8833333333333332E-3</v>
      </c>
      <c r="ER490" s="237">
        <v>438</v>
      </c>
      <c r="ES490" s="242">
        <f t="shared" si="585"/>
        <v>0</v>
      </c>
      <c r="ET490" s="242">
        <f t="shared" si="586"/>
        <v>0</v>
      </c>
      <c r="EU490" s="242">
        <f t="shared" si="526"/>
        <v>0</v>
      </c>
      <c r="EV490" s="242">
        <f t="shared" si="536"/>
        <v>0</v>
      </c>
      <c r="EW490" s="243">
        <f t="shared" si="575"/>
        <v>0</v>
      </c>
    </row>
    <row r="491" spans="1:153" ht="14.25" customHeight="1" thickBot="1" x14ac:dyDescent="0.25">
      <c r="A491" s="3">
        <f t="shared" si="537"/>
        <v>13329</v>
      </c>
      <c r="B491" s="237">
        <v>439</v>
      </c>
      <c r="C491" s="238">
        <f t="shared" si="538"/>
        <v>-3.6299631808522198E-10</v>
      </c>
      <c r="D491" s="238">
        <f t="shared" si="499"/>
        <v>0</v>
      </c>
      <c r="E491" s="238">
        <f t="shared" si="500"/>
        <v>8.3690817780759304E-13</v>
      </c>
      <c r="F491" s="238">
        <f t="shared" si="501"/>
        <v>-8.3690817780759304E-13</v>
      </c>
      <c r="G491" s="239">
        <f t="shared" si="539"/>
        <v>603887.43406298594</v>
      </c>
      <c r="I491" s="240">
        <f>VLOOKUP(K491,[2]תחזיות!$B$4:$H$1000,5)</f>
        <v>1.3001091500000263E-2</v>
      </c>
      <c r="J491" s="134">
        <f t="shared" si="502"/>
        <v>1.0834242916666886E-3</v>
      </c>
      <c r="K491" s="237">
        <v>439</v>
      </c>
      <c r="L491" s="242">
        <f t="shared" si="540"/>
        <v>2.3884975728755162E-11</v>
      </c>
      <c r="M491" s="242">
        <f t="shared" si="527"/>
        <v>-7.535827312164111E-14</v>
      </c>
      <c r="N491" s="242">
        <f t="shared" si="503"/>
        <v>-1.1240210121947895E-13</v>
      </c>
      <c r="O491" s="242">
        <f t="shared" si="504"/>
        <v>3.7043828097837847E-14</v>
      </c>
      <c r="P491" s="243">
        <f t="shared" si="541"/>
        <v>46694.445430845924</v>
      </c>
      <c r="Q491" s="244"/>
      <c r="R491" s="240">
        <f>VLOOKUP(T491,[2]תחזיות!$B$4:$H$1000,7)</f>
        <v>2.2101855550000445E-2</v>
      </c>
      <c r="S491" s="134">
        <f t="shared" si="505"/>
        <v>1.8418212958333704E-3</v>
      </c>
      <c r="T491" s="237">
        <v>439</v>
      </c>
      <c r="U491" s="242">
        <f t="shared" si="542"/>
        <v>0</v>
      </c>
      <c r="V491" s="242">
        <f t="shared" si="528"/>
        <v>0</v>
      </c>
      <c r="W491" s="242">
        <f t="shared" si="506"/>
        <v>0</v>
      </c>
      <c r="X491" s="242">
        <f t="shared" si="529"/>
        <v>0</v>
      </c>
      <c r="Y491" s="243">
        <f t="shared" si="543"/>
        <v>49536.076503111522</v>
      </c>
      <c r="Z491" s="245"/>
      <c r="AA491" s="240">
        <f>VLOOKUP(AC491,[2]תחזיות!$B$4:$H$1000,6)</f>
        <v>1.1819174090909329E-2</v>
      </c>
      <c r="AB491" s="134">
        <f t="shared" si="507"/>
        <v>9.8493117424244413E-4</v>
      </c>
      <c r="AC491" s="237">
        <v>439</v>
      </c>
      <c r="AD491" s="242">
        <f t="shared" si="544"/>
        <v>0</v>
      </c>
      <c r="AE491" s="242">
        <f t="shared" si="530"/>
        <v>0</v>
      </c>
      <c r="AF491" s="242">
        <f t="shared" si="508"/>
        <v>0</v>
      </c>
      <c r="AG491" s="242">
        <f t="shared" si="531"/>
        <v>0</v>
      </c>
      <c r="AH491" s="243">
        <f t="shared" si="545"/>
        <v>46342.141217469514</v>
      </c>
      <c r="AI491" s="245"/>
      <c r="AJ491" s="241">
        <f t="shared" si="590"/>
        <v>5.2720000000000003E-2</v>
      </c>
      <c r="AK491" s="241">
        <f t="shared" si="546"/>
        <v>4.3933333333333333E-3</v>
      </c>
      <c r="AL491" s="240">
        <f>VLOOKUP(AN491,[2]תחזיות!$B$4:$H$1000,5)</f>
        <v>1.3001091500000263E-2</v>
      </c>
      <c r="AM491" s="134">
        <f t="shared" si="532"/>
        <v>1.0834242916666886E-3</v>
      </c>
      <c r="AN491" s="237">
        <v>439</v>
      </c>
      <c r="AO491" s="242">
        <f t="shared" si="547"/>
        <v>0</v>
      </c>
      <c r="AP491" s="242">
        <f t="shared" si="576"/>
        <v>0</v>
      </c>
      <c r="AQ491" s="242">
        <f t="shared" si="509"/>
        <v>0</v>
      </c>
      <c r="AR491" s="242">
        <f t="shared" si="548"/>
        <v>0</v>
      </c>
      <c r="AS491" s="243">
        <f t="shared" si="549"/>
        <v>0</v>
      </c>
      <c r="AT491" s="244"/>
      <c r="AU491" s="241">
        <f t="shared" si="591"/>
        <v>5.7620000000000005E-2</v>
      </c>
      <c r="AV491" s="241">
        <f t="shared" si="550"/>
        <v>4.8016666666666668E-3</v>
      </c>
      <c r="AW491" s="240">
        <f>VLOOKUP(AY491,[2]תחזיות!$B$4:$H$1000,7)</f>
        <v>2.2101855550000445E-2</v>
      </c>
      <c r="AX491" s="134">
        <f t="shared" si="510"/>
        <v>1.8418212958333704E-3</v>
      </c>
      <c r="AY491" s="237">
        <v>439</v>
      </c>
      <c r="AZ491" s="242">
        <f t="shared" si="551"/>
        <v>0</v>
      </c>
      <c r="BA491" s="242">
        <f t="shared" si="577"/>
        <v>0</v>
      </c>
      <c r="BB491" s="242">
        <f t="shared" si="511"/>
        <v>0</v>
      </c>
      <c r="BC491" s="242">
        <f t="shared" si="552"/>
        <v>0</v>
      </c>
      <c r="BD491" s="243">
        <f t="shared" si="553"/>
        <v>0</v>
      </c>
      <c r="BE491" s="245"/>
      <c r="BF491" s="245"/>
      <c r="BG491" s="245"/>
      <c r="BH491" s="240">
        <f>VLOOKUP(BJ491,[2]תחזיות!$B$4:$H$1000,6)</f>
        <v>1.1819174090909329E-2</v>
      </c>
      <c r="BI491" s="134">
        <f t="shared" si="512"/>
        <v>9.8493117424244413E-4</v>
      </c>
      <c r="BJ491" s="237">
        <v>439</v>
      </c>
      <c r="BK491" s="242">
        <f t="shared" si="554"/>
        <v>0</v>
      </c>
      <c r="BL491" s="242">
        <f t="shared" si="578"/>
        <v>0</v>
      </c>
      <c r="BM491" s="242">
        <f t="shared" si="513"/>
        <v>0</v>
      </c>
      <c r="BN491" s="242">
        <f t="shared" si="533"/>
        <v>0</v>
      </c>
      <c r="BO491" s="243">
        <f t="shared" si="555"/>
        <v>0</v>
      </c>
      <c r="BP491" s="245"/>
      <c r="BQ491" s="246">
        <f>VLOOKUP(BT491,[2]תחזיות!$B$4:$E$1000,2)</f>
        <v>4.7377080000000266E-2</v>
      </c>
      <c r="BR491" s="134">
        <f t="shared" si="514"/>
        <v>3.5314233333333558E-3</v>
      </c>
      <c r="BS491" s="3">
        <f t="shared" si="556"/>
        <v>13329</v>
      </c>
      <c r="BT491" s="237">
        <v>439</v>
      </c>
      <c r="BU491" s="238">
        <f t="shared" si="557"/>
        <v>0</v>
      </c>
      <c r="BV491" s="238">
        <f t="shared" si="461"/>
        <v>0</v>
      </c>
      <c r="BW491" s="238">
        <f t="shared" si="515"/>
        <v>0</v>
      </c>
      <c r="BX491" s="238">
        <f t="shared" si="516"/>
        <v>0</v>
      </c>
      <c r="BY491" s="239">
        <f t="shared" si="558"/>
        <v>270766.58881793288</v>
      </c>
      <c r="CA491" s="246">
        <f>VLOOKUP(CD491,[2]תחזיות!$B$4:$E$1000,4)</f>
        <v>6.2537745600000347E-2</v>
      </c>
      <c r="CB491" s="134">
        <f t="shared" si="517"/>
        <v>4.7948121333333624E-3</v>
      </c>
      <c r="CC491" s="3">
        <f t="shared" si="559"/>
        <v>13329</v>
      </c>
      <c r="CD491" s="237">
        <v>439</v>
      </c>
      <c r="CE491" s="238">
        <f t="shared" si="560"/>
        <v>0</v>
      </c>
      <c r="CF491" s="238">
        <f t="shared" si="561"/>
        <v>0</v>
      </c>
      <c r="CG491" s="238">
        <f t="shared" si="518"/>
        <v>0</v>
      </c>
      <c r="CH491" s="238">
        <f t="shared" si="519"/>
        <v>0</v>
      </c>
      <c r="CI491" s="239">
        <f t="shared" si="562"/>
        <v>290809.78716721246</v>
      </c>
      <c r="CJ491" s="1"/>
      <c r="CK491" s="246">
        <f>VLOOKUP(CN491,[2]תחזיות!$B$4:$E$1000,3)</f>
        <v>4.1197460869565453E-2</v>
      </c>
      <c r="CL491" s="134">
        <f t="shared" si="520"/>
        <v>3.0164550724637879E-3</v>
      </c>
      <c r="CM491" s="3">
        <f t="shared" si="563"/>
        <v>13329</v>
      </c>
      <c r="CN491" s="237">
        <v>439</v>
      </c>
      <c r="CO491" s="238">
        <f t="shared" si="564"/>
        <v>0</v>
      </c>
      <c r="CP491" s="238">
        <f t="shared" si="579"/>
        <v>0</v>
      </c>
      <c r="CQ491" s="238">
        <f t="shared" si="521"/>
        <v>0</v>
      </c>
      <c r="CR491" s="238">
        <f t="shared" si="522"/>
        <v>0</v>
      </c>
      <c r="CS491" s="239">
        <f t="shared" si="565"/>
        <v>263979.45736549201</v>
      </c>
      <c r="CT491" s="1"/>
      <c r="CU491" s="237">
        <v>439</v>
      </c>
      <c r="CV491" s="238">
        <f t="shared" si="587"/>
        <v>-3.3911134235646681E-10</v>
      </c>
      <c r="CW491" s="238">
        <f t="shared" si="587"/>
        <v>-7.535827312164111E-14</v>
      </c>
      <c r="CX491" s="238">
        <f t="shared" si="587"/>
        <v>7.2450607658811414E-13</v>
      </c>
      <c r="CY491" s="238">
        <f t="shared" si="587"/>
        <v>-7.998643497097552E-13</v>
      </c>
      <c r="CZ491" s="238">
        <f t="shared" si="587"/>
        <v>921348.46831176477</v>
      </c>
      <c r="DB491" s="237">
        <v>439</v>
      </c>
      <c r="DC491" s="238">
        <f t="shared" si="588"/>
        <v>-3.6299631808522198E-10</v>
      </c>
      <c r="DD491" s="238">
        <f t="shared" si="588"/>
        <v>0</v>
      </c>
      <c r="DE491" s="238">
        <f t="shared" si="588"/>
        <v>8.3690817780759304E-13</v>
      </c>
      <c r="DF491" s="238">
        <f t="shared" si="588"/>
        <v>-8.3690817780759304E-13</v>
      </c>
      <c r="DG491" s="238">
        <f t="shared" si="588"/>
        <v>944233.29773330991</v>
      </c>
      <c r="DH491" s="247"/>
      <c r="DI491" s="237">
        <v>439</v>
      </c>
      <c r="DJ491" s="238">
        <f t="shared" si="589"/>
        <v>-3.6299631808522198E-10</v>
      </c>
      <c r="DK491" s="238">
        <f t="shared" si="589"/>
        <v>0</v>
      </c>
      <c r="DL491" s="238">
        <f t="shared" si="589"/>
        <v>8.3690817780759304E-13</v>
      </c>
      <c r="DM491" s="238">
        <f t="shared" si="589"/>
        <v>-8.3690817780759304E-13</v>
      </c>
      <c r="DN491" s="238">
        <f t="shared" si="589"/>
        <v>914209.03264594742</v>
      </c>
      <c r="DP491" s="3">
        <f t="shared" si="566"/>
        <v>13329</v>
      </c>
      <c r="DQ491" s="237">
        <v>439</v>
      </c>
      <c r="DR491" s="238">
        <f t="shared" si="567"/>
        <v>0</v>
      </c>
      <c r="DS491" s="238">
        <f t="shared" si="568"/>
        <v>0</v>
      </c>
      <c r="DT491" s="238">
        <f t="shared" si="523"/>
        <v>0</v>
      </c>
      <c r="DU491" s="238">
        <f t="shared" si="569"/>
        <v>0</v>
      </c>
      <c r="DV491" s="239">
        <f t="shared" si="580"/>
        <v>0</v>
      </c>
      <c r="DX491" s="241">
        <f t="shared" si="592"/>
        <v>6.0299999999999999E-2</v>
      </c>
      <c r="DY491" s="241">
        <f t="shared" si="570"/>
        <v>5.025E-3</v>
      </c>
      <c r="DZ491" s="237">
        <v>439</v>
      </c>
      <c r="EA491" s="242">
        <f t="shared" si="581"/>
        <v>0</v>
      </c>
      <c r="EB491" s="242">
        <f t="shared" si="582"/>
        <v>0</v>
      </c>
      <c r="EC491" s="242">
        <f t="shared" si="524"/>
        <v>0</v>
      </c>
      <c r="ED491" s="242">
        <f t="shared" si="534"/>
        <v>0</v>
      </c>
      <c r="EE491" s="243">
        <f t="shared" si="571"/>
        <v>0</v>
      </c>
      <c r="EF491" s="248"/>
      <c r="EG491" s="241">
        <f t="shared" si="593"/>
        <v>6.4599999999999991E-2</v>
      </c>
      <c r="EH491" s="241">
        <f t="shared" si="572"/>
        <v>5.3833333333333329E-3</v>
      </c>
      <c r="EI491" s="237">
        <v>439</v>
      </c>
      <c r="EJ491" s="242">
        <f t="shared" si="583"/>
        <v>0</v>
      </c>
      <c r="EK491" s="242">
        <f t="shared" si="584"/>
        <v>0</v>
      </c>
      <c r="EL491" s="242">
        <f t="shared" si="525"/>
        <v>0</v>
      </c>
      <c r="EM491" s="242">
        <f t="shared" si="535"/>
        <v>0</v>
      </c>
      <c r="EN491" s="243">
        <f t="shared" si="573"/>
        <v>0</v>
      </c>
      <c r="EO491" s="248"/>
      <c r="EP491" s="241">
        <f t="shared" si="594"/>
        <v>3.4599999999999999E-2</v>
      </c>
      <c r="EQ491" s="241">
        <f t="shared" si="574"/>
        <v>2.8833333333333332E-3</v>
      </c>
      <c r="ER491" s="237">
        <v>439</v>
      </c>
      <c r="ES491" s="242">
        <f t="shared" si="585"/>
        <v>0</v>
      </c>
      <c r="ET491" s="242">
        <f t="shared" si="586"/>
        <v>0</v>
      </c>
      <c r="EU491" s="242">
        <f t="shared" si="526"/>
        <v>0</v>
      </c>
      <c r="EV491" s="242">
        <f t="shared" si="536"/>
        <v>0</v>
      </c>
      <c r="EW491" s="243">
        <f t="shared" si="575"/>
        <v>0</v>
      </c>
    </row>
    <row r="492" spans="1:153" ht="14.25" customHeight="1" thickBot="1" x14ac:dyDescent="0.25">
      <c r="A492" s="3">
        <f t="shared" si="537"/>
        <v>13359</v>
      </c>
      <c r="B492" s="237">
        <v>440</v>
      </c>
      <c r="C492" s="238">
        <f t="shared" si="538"/>
        <v>-3.6383322626302959E-10</v>
      </c>
      <c r="D492" s="238">
        <f t="shared" si="499"/>
        <v>0</v>
      </c>
      <c r="E492" s="238">
        <f t="shared" si="500"/>
        <v>8.3883771610642728E-13</v>
      </c>
      <c r="F492" s="238">
        <f t="shared" si="501"/>
        <v>-8.3883771610642728E-13</v>
      </c>
      <c r="G492" s="239">
        <f t="shared" si="539"/>
        <v>603887.43406298594</v>
      </c>
      <c r="I492" s="240">
        <f>VLOOKUP(K492,[2]תחזיות!$B$4:$H$1000,5)</f>
        <v>1.3001110000000263E-2</v>
      </c>
      <c r="J492" s="134">
        <f t="shared" si="502"/>
        <v>1.0834258333333553E-3</v>
      </c>
      <c r="K492" s="237">
        <v>440</v>
      </c>
      <c r="L492" s="242">
        <f t="shared" si="540"/>
        <v>2.4023377209047898E-11</v>
      </c>
      <c r="M492" s="242">
        <f t="shared" si="527"/>
        <v>-7.5439918221496485E-14</v>
      </c>
      <c r="N492" s="242">
        <f t="shared" si="503"/>
        <v>-1.1269839676330686E-13</v>
      </c>
      <c r="O492" s="242">
        <f t="shared" si="504"/>
        <v>3.7258478541810376E-14</v>
      </c>
      <c r="P492" s="243">
        <f t="shared" si="541"/>
        <v>46694.445430845924</v>
      </c>
      <c r="Q492" s="244"/>
      <c r="R492" s="240">
        <f>VLOOKUP(T492,[2]תחזיות!$B$4:$H$1000,7)</f>
        <v>2.2101887000000448E-2</v>
      </c>
      <c r="S492" s="134">
        <f t="shared" si="505"/>
        <v>1.8418239166667039E-3</v>
      </c>
      <c r="T492" s="237">
        <v>440</v>
      </c>
      <c r="U492" s="242">
        <f t="shared" si="542"/>
        <v>0</v>
      </c>
      <c r="V492" s="242">
        <f t="shared" si="528"/>
        <v>0</v>
      </c>
      <c r="W492" s="242">
        <f t="shared" si="506"/>
        <v>0</v>
      </c>
      <c r="X492" s="242">
        <f t="shared" si="529"/>
        <v>0</v>
      </c>
      <c r="Y492" s="243">
        <f t="shared" si="543"/>
        <v>49536.076503111522</v>
      </c>
      <c r="Z492" s="245"/>
      <c r="AA492" s="240">
        <f>VLOOKUP(AC492,[2]תחזיות!$B$4:$H$1000,6)</f>
        <v>1.1819190909091148E-2</v>
      </c>
      <c r="AB492" s="134">
        <f t="shared" si="507"/>
        <v>9.8493257575759567E-4</v>
      </c>
      <c r="AC492" s="237">
        <v>440</v>
      </c>
      <c r="AD492" s="242">
        <f t="shared" si="544"/>
        <v>0</v>
      </c>
      <c r="AE492" s="242">
        <f t="shared" si="530"/>
        <v>0</v>
      </c>
      <c r="AF492" s="242">
        <f t="shared" si="508"/>
        <v>0</v>
      </c>
      <c r="AG492" s="242">
        <f t="shared" si="531"/>
        <v>0</v>
      </c>
      <c r="AH492" s="243">
        <f t="shared" si="545"/>
        <v>46342.141217469514</v>
      </c>
      <c r="AI492" s="245"/>
      <c r="AJ492" s="241">
        <f t="shared" si="590"/>
        <v>5.2720000000000003E-2</v>
      </c>
      <c r="AK492" s="241">
        <f t="shared" si="546"/>
        <v>4.3933333333333333E-3</v>
      </c>
      <c r="AL492" s="240">
        <f>VLOOKUP(AN492,[2]תחזיות!$B$4:$H$1000,5)</f>
        <v>1.3001110000000263E-2</v>
      </c>
      <c r="AM492" s="134">
        <f t="shared" si="532"/>
        <v>1.0834258333333553E-3</v>
      </c>
      <c r="AN492" s="237">
        <v>440</v>
      </c>
      <c r="AO492" s="242">
        <f t="shared" si="547"/>
        <v>0</v>
      </c>
      <c r="AP492" s="242">
        <f t="shared" si="576"/>
        <v>0</v>
      </c>
      <c r="AQ492" s="242">
        <f t="shared" si="509"/>
        <v>0</v>
      </c>
      <c r="AR492" s="242">
        <f t="shared" si="548"/>
        <v>0</v>
      </c>
      <c r="AS492" s="243">
        <f t="shared" si="549"/>
        <v>0</v>
      </c>
      <c r="AT492" s="244"/>
      <c r="AU492" s="241">
        <f t="shared" si="591"/>
        <v>5.7620000000000005E-2</v>
      </c>
      <c r="AV492" s="241">
        <f t="shared" si="550"/>
        <v>4.8016666666666668E-3</v>
      </c>
      <c r="AW492" s="240">
        <f>VLOOKUP(AY492,[2]תחזיות!$B$4:$H$1000,7)</f>
        <v>2.2101887000000448E-2</v>
      </c>
      <c r="AX492" s="134">
        <f t="shared" si="510"/>
        <v>1.8418239166667039E-3</v>
      </c>
      <c r="AY492" s="237">
        <v>440</v>
      </c>
      <c r="AZ492" s="242">
        <f t="shared" si="551"/>
        <v>0</v>
      </c>
      <c r="BA492" s="242">
        <f t="shared" si="577"/>
        <v>0</v>
      </c>
      <c r="BB492" s="242">
        <f t="shared" si="511"/>
        <v>0</v>
      </c>
      <c r="BC492" s="242">
        <f t="shared" si="552"/>
        <v>0</v>
      </c>
      <c r="BD492" s="243">
        <f t="shared" si="553"/>
        <v>0</v>
      </c>
      <c r="BE492" s="245"/>
      <c r="BF492" s="245"/>
      <c r="BG492" s="245"/>
      <c r="BH492" s="240">
        <f>VLOOKUP(BJ492,[2]תחזיות!$B$4:$H$1000,6)</f>
        <v>1.1819190909091148E-2</v>
      </c>
      <c r="BI492" s="134">
        <f t="shared" si="512"/>
        <v>9.8493257575759567E-4</v>
      </c>
      <c r="BJ492" s="237">
        <v>440</v>
      </c>
      <c r="BK492" s="242">
        <f t="shared" si="554"/>
        <v>0</v>
      </c>
      <c r="BL492" s="242">
        <f t="shared" si="578"/>
        <v>0</v>
      </c>
      <c r="BM492" s="242">
        <f t="shared" si="513"/>
        <v>0</v>
      </c>
      <c r="BN492" s="242">
        <f t="shared" si="533"/>
        <v>0</v>
      </c>
      <c r="BO492" s="243">
        <f t="shared" si="555"/>
        <v>0</v>
      </c>
      <c r="BP492" s="245"/>
      <c r="BQ492" s="246">
        <f>VLOOKUP(BT492,[2]תחזיות!$B$4:$E$1000,2)</f>
        <v>4.7405380000000268E-2</v>
      </c>
      <c r="BR492" s="134">
        <f t="shared" si="514"/>
        <v>3.533781666666689E-3</v>
      </c>
      <c r="BS492" s="3">
        <f t="shared" si="556"/>
        <v>13359</v>
      </c>
      <c r="BT492" s="237">
        <v>440</v>
      </c>
      <c r="BU492" s="238">
        <f t="shared" si="557"/>
        <v>0</v>
      </c>
      <c r="BV492" s="238">
        <f t="shared" si="461"/>
        <v>0</v>
      </c>
      <c r="BW492" s="238">
        <f t="shared" si="515"/>
        <v>0</v>
      </c>
      <c r="BX492" s="238">
        <f t="shared" si="516"/>
        <v>0</v>
      </c>
      <c r="BY492" s="239">
        <f t="shared" si="558"/>
        <v>270766.58881793288</v>
      </c>
      <c r="CA492" s="246">
        <f>VLOOKUP(CD492,[2]תחזיות!$B$4:$E$1000,4)</f>
        <v>6.2575101600000363E-2</v>
      </c>
      <c r="CB492" s="134">
        <f t="shared" si="517"/>
        <v>4.7979251333333641E-3</v>
      </c>
      <c r="CC492" s="3">
        <f t="shared" si="559"/>
        <v>13359</v>
      </c>
      <c r="CD492" s="237">
        <v>440</v>
      </c>
      <c r="CE492" s="238">
        <f t="shared" si="560"/>
        <v>0</v>
      </c>
      <c r="CF492" s="238">
        <f t="shared" si="561"/>
        <v>0</v>
      </c>
      <c r="CG492" s="238">
        <f t="shared" si="518"/>
        <v>0</v>
      </c>
      <c r="CH492" s="238">
        <f t="shared" si="519"/>
        <v>0</v>
      </c>
      <c r="CI492" s="239">
        <f t="shared" si="562"/>
        <v>290809.78716721246</v>
      </c>
      <c r="CJ492" s="1"/>
      <c r="CK492" s="246">
        <f>VLOOKUP(CN492,[2]תחזיות!$B$4:$E$1000,3)</f>
        <v>4.122206956521763E-2</v>
      </c>
      <c r="CL492" s="134">
        <f t="shared" si="520"/>
        <v>3.0185057971014694E-3</v>
      </c>
      <c r="CM492" s="3">
        <f t="shared" si="563"/>
        <v>13359</v>
      </c>
      <c r="CN492" s="237">
        <v>440</v>
      </c>
      <c r="CO492" s="238">
        <f t="shared" si="564"/>
        <v>0</v>
      </c>
      <c r="CP492" s="238">
        <f t="shared" si="579"/>
        <v>0</v>
      </c>
      <c r="CQ492" s="238">
        <f t="shared" si="521"/>
        <v>0</v>
      </c>
      <c r="CR492" s="238">
        <f t="shared" si="522"/>
        <v>0</v>
      </c>
      <c r="CS492" s="239">
        <f t="shared" si="565"/>
        <v>263979.45736549201</v>
      </c>
      <c r="CT492" s="1"/>
      <c r="CU492" s="237">
        <v>440</v>
      </c>
      <c r="CV492" s="238">
        <f t="shared" si="587"/>
        <v>-3.398098490539817E-10</v>
      </c>
      <c r="CW492" s="238">
        <f t="shared" si="587"/>
        <v>-7.5439918221496485E-14</v>
      </c>
      <c r="CX492" s="238">
        <f t="shared" si="587"/>
        <v>7.2613931934312039E-13</v>
      </c>
      <c r="CY492" s="238">
        <f t="shared" si="587"/>
        <v>-8.0157923756461689E-13</v>
      </c>
      <c r="CZ492" s="238">
        <f t="shared" si="587"/>
        <v>921348.46831176477</v>
      </c>
      <c r="DB492" s="237">
        <v>440</v>
      </c>
      <c r="DC492" s="238">
        <f t="shared" si="588"/>
        <v>-3.6383322626302959E-10</v>
      </c>
      <c r="DD492" s="238">
        <f t="shared" si="588"/>
        <v>0</v>
      </c>
      <c r="DE492" s="238">
        <f t="shared" si="588"/>
        <v>8.3883771610642728E-13</v>
      </c>
      <c r="DF492" s="238">
        <f t="shared" si="588"/>
        <v>-8.3883771610642728E-13</v>
      </c>
      <c r="DG492" s="238">
        <f t="shared" si="588"/>
        <v>944233.29773330991</v>
      </c>
      <c r="DH492" s="247"/>
      <c r="DI492" s="237">
        <v>440</v>
      </c>
      <c r="DJ492" s="238">
        <f t="shared" si="589"/>
        <v>-3.6383322626302959E-10</v>
      </c>
      <c r="DK492" s="238">
        <f t="shared" si="589"/>
        <v>0</v>
      </c>
      <c r="DL492" s="238">
        <f t="shared" si="589"/>
        <v>8.3883771610642728E-13</v>
      </c>
      <c r="DM492" s="238">
        <f t="shared" si="589"/>
        <v>-8.3883771610642728E-13</v>
      </c>
      <c r="DN492" s="238">
        <f t="shared" si="589"/>
        <v>914209.03264594742</v>
      </c>
      <c r="DP492" s="3">
        <f t="shared" si="566"/>
        <v>13359</v>
      </c>
      <c r="DQ492" s="237">
        <v>440</v>
      </c>
      <c r="DR492" s="238">
        <f t="shared" si="567"/>
        <v>0</v>
      </c>
      <c r="DS492" s="238">
        <f t="shared" si="568"/>
        <v>0</v>
      </c>
      <c r="DT492" s="238">
        <f t="shared" si="523"/>
        <v>0</v>
      </c>
      <c r="DU492" s="238">
        <f t="shared" si="569"/>
        <v>0</v>
      </c>
      <c r="DV492" s="239">
        <f t="shared" si="580"/>
        <v>0</v>
      </c>
      <c r="DX492" s="241">
        <f t="shared" si="592"/>
        <v>6.0299999999999999E-2</v>
      </c>
      <c r="DY492" s="241">
        <f t="shared" si="570"/>
        <v>5.025E-3</v>
      </c>
      <c r="DZ492" s="237">
        <v>440</v>
      </c>
      <c r="EA492" s="242">
        <f t="shared" si="581"/>
        <v>0</v>
      </c>
      <c r="EB492" s="242">
        <f t="shared" si="582"/>
        <v>0</v>
      </c>
      <c r="EC492" s="242">
        <f t="shared" si="524"/>
        <v>0</v>
      </c>
      <c r="ED492" s="242">
        <f t="shared" si="534"/>
        <v>0</v>
      </c>
      <c r="EE492" s="243">
        <f t="shared" si="571"/>
        <v>0</v>
      </c>
      <c r="EF492" s="248"/>
      <c r="EG492" s="241">
        <f t="shared" si="593"/>
        <v>6.4599999999999991E-2</v>
      </c>
      <c r="EH492" s="241">
        <f t="shared" si="572"/>
        <v>5.3833333333333329E-3</v>
      </c>
      <c r="EI492" s="237">
        <v>440</v>
      </c>
      <c r="EJ492" s="242">
        <f t="shared" si="583"/>
        <v>0</v>
      </c>
      <c r="EK492" s="242">
        <f t="shared" si="584"/>
        <v>0</v>
      </c>
      <c r="EL492" s="242">
        <f t="shared" si="525"/>
        <v>0</v>
      </c>
      <c r="EM492" s="242">
        <f t="shared" si="535"/>
        <v>0</v>
      </c>
      <c r="EN492" s="243">
        <f t="shared" si="573"/>
        <v>0</v>
      </c>
      <c r="EO492" s="248"/>
      <c r="EP492" s="241">
        <f t="shared" si="594"/>
        <v>3.4599999999999999E-2</v>
      </c>
      <c r="EQ492" s="241">
        <f t="shared" si="574"/>
        <v>2.8833333333333332E-3</v>
      </c>
      <c r="ER492" s="237">
        <v>440</v>
      </c>
      <c r="ES492" s="242">
        <f t="shared" si="585"/>
        <v>0</v>
      </c>
      <c r="ET492" s="242">
        <f t="shared" si="586"/>
        <v>0</v>
      </c>
      <c r="EU492" s="242">
        <f t="shared" si="526"/>
        <v>0</v>
      </c>
      <c r="EV492" s="242">
        <f t="shared" si="536"/>
        <v>0</v>
      </c>
      <c r="EW492" s="243">
        <f t="shared" si="575"/>
        <v>0</v>
      </c>
    </row>
    <row r="493" spans="1:153" ht="14.25" customHeight="1" thickBot="1" x14ac:dyDescent="0.25">
      <c r="A493" s="3">
        <f t="shared" si="537"/>
        <v>13390</v>
      </c>
      <c r="B493" s="237">
        <v>441</v>
      </c>
      <c r="C493" s="238">
        <f t="shared" si="538"/>
        <v>-3.6467206397913602E-10</v>
      </c>
      <c r="D493" s="238">
        <f t="shared" si="499"/>
        <v>0</v>
      </c>
      <c r="E493" s="238">
        <f t="shared" si="500"/>
        <v>8.4077170306300592E-13</v>
      </c>
      <c r="F493" s="238">
        <f t="shared" si="501"/>
        <v>-8.4077170306300592E-13</v>
      </c>
      <c r="G493" s="239">
        <f t="shared" si="539"/>
        <v>603887.43406298594</v>
      </c>
      <c r="I493" s="240">
        <f>VLOOKUP(K493,[2]תחזיות!$B$4:$H$1000,5)</f>
        <v>1.3001128500000264E-2</v>
      </c>
      <c r="J493" s="134">
        <f t="shared" si="502"/>
        <v>1.083427375000022E-3</v>
      </c>
      <c r="K493" s="237">
        <v>441</v>
      </c>
      <c r="L493" s="242">
        <f t="shared" si="540"/>
        <v>2.4162225290847611E-11</v>
      </c>
      <c r="M493" s="242">
        <f t="shared" si="527"/>
        <v>-7.5521651894065417E-14</v>
      </c>
      <c r="N493" s="242">
        <f t="shared" si="503"/>
        <v>-1.1299547352570405E-13</v>
      </c>
      <c r="O493" s="242">
        <f t="shared" si="504"/>
        <v>3.7473821631638633E-14</v>
      </c>
      <c r="P493" s="243">
        <f t="shared" si="541"/>
        <v>46694.445430845924</v>
      </c>
      <c r="Q493" s="244"/>
      <c r="R493" s="240">
        <f>VLOOKUP(T493,[2]תחזיות!$B$4:$H$1000,7)</f>
        <v>2.2101918450000448E-2</v>
      </c>
      <c r="S493" s="134">
        <f t="shared" si="505"/>
        <v>1.8418265375000373E-3</v>
      </c>
      <c r="T493" s="237">
        <v>441</v>
      </c>
      <c r="U493" s="242">
        <f t="shared" si="542"/>
        <v>0</v>
      </c>
      <c r="V493" s="242">
        <f t="shared" si="528"/>
        <v>0</v>
      </c>
      <c r="W493" s="242">
        <f t="shared" si="506"/>
        <v>0</v>
      </c>
      <c r="X493" s="242">
        <f t="shared" si="529"/>
        <v>0</v>
      </c>
      <c r="Y493" s="243">
        <f t="shared" si="543"/>
        <v>49536.076503111522</v>
      </c>
      <c r="Z493" s="245"/>
      <c r="AA493" s="240">
        <f>VLOOKUP(AC493,[2]תחזיות!$B$4:$H$1000,6)</f>
        <v>1.1819207727272966E-2</v>
      </c>
      <c r="AB493" s="134">
        <f t="shared" si="507"/>
        <v>9.8493397727274722E-4</v>
      </c>
      <c r="AC493" s="237">
        <v>441</v>
      </c>
      <c r="AD493" s="242">
        <f t="shared" si="544"/>
        <v>0</v>
      </c>
      <c r="AE493" s="242">
        <f t="shared" si="530"/>
        <v>0</v>
      </c>
      <c r="AF493" s="242">
        <f t="shared" si="508"/>
        <v>0</v>
      </c>
      <c r="AG493" s="242">
        <f t="shared" si="531"/>
        <v>0</v>
      </c>
      <c r="AH493" s="243">
        <f t="shared" si="545"/>
        <v>46342.141217469514</v>
      </c>
      <c r="AI493" s="245"/>
      <c r="AJ493" s="241">
        <f t="shared" si="590"/>
        <v>5.2720000000000003E-2</v>
      </c>
      <c r="AK493" s="241">
        <f t="shared" si="546"/>
        <v>4.3933333333333333E-3</v>
      </c>
      <c r="AL493" s="240">
        <f>VLOOKUP(AN493,[2]תחזיות!$B$4:$H$1000,5)</f>
        <v>1.3001128500000264E-2</v>
      </c>
      <c r="AM493" s="134">
        <f t="shared" si="532"/>
        <v>1.083427375000022E-3</v>
      </c>
      <c r="AN493" s="237">
        <v>441</v>
      </c>
      <c r="AO493" s="242">
        <f t="shared" si="547"/>
        <v>0</v>
      </c>
      <c r="AP493" s="242">
        <f t="shared" si="576"/>
        <v>0</v>
      </c>
      <c r="AQ493" s="242">
        <f t="shared" si="509"/>
        <v>0</v>
      </c>
      <c r="AR493" s="242">
        <f t="shared" si="548"/>
        <v>0</v>
      </c>
      <c r="AS493" s="243">
        <f t="shared" si="549"/>
        <v>0</v>
      </c>
      <c r="AT493" s="244"/>
      <c r="AU493" s="241">
        <f t="shared" si="591"/>
        <v>5.7620000000000005E-2</v>
      </c>
      <c r="AV493" s="241">
        <f t="shared" si="550"/>
        <v>4.8016666666666668E-3</v>
      </c>
      <c r="AW493" s="240">
        <f>VLOOKUP(AY493,[2]תחזיות!$B$4:$H$1000,7)</f>
        <v>2.2101918450000448E-2</v>
      </c>
      <c r="AX493" s="134">
        <f t="shared" si="510"/>
        <v>1.8418265375000373E-3</v>
      </c>
      <c r="AY493" s="237">
        <v>441</v>
      </c>
      <c r="AZ493" s="242">
        <f t="shared" si="551"/>
        <v>0</v>
      </c>
      <c r="BA493" s="242">
        <f t="shared" si="577"/>
        <v>0</v>
      </c>
      <c r="BB493" s="242">
        <f t="shared" si="511"/>
        <v>0</v>
      </c>
      <c r="BC493" s="242">
        <f t="shared" si="552"/>
        <v>0</v>
      </c>
      <c r="BD493" s="243">
        <f t="shared" si="553"/>
        <v>0</v>
      </c>
      <c r="BE493" s="245"/>
      <c r="BF493" s="245"/>
      <c r="BG493" s="245"/>
      <c r="BH493" s="240">
        <f>VLOOKUP(BJ493,[2]תחזיות!$B$4:$H$1000,6)</f>
        <v>1.1819207727272966E-2</v>
      </c>
      <c r="BI493" s="134">
        <f t="shared" si="512"/>
        <v>9.8493397727274722E-4</v>
      </c>
      <c r="BJ493" s="237">
        <v>441</v>
      </c>
      <c r="BK493" s="242">
        <f t="shared" si="554"/>
        <v>0</v>
      </c>
      <c r="BL493" s="242">
        <f t="shared" si="578"/>
        <v>0</v>
      </c>
      <c r="BM493" s="242">
        <f t="shared" si="513"/>
        <v>0</v>
      </c>
      <c r="BN493" s="242">
        <f t="shared" si="533"/>
        <v>0</v>
      </c>
      <c r="BO493" s="243">
        <f t="shared" si="555"/>
        <v>0</v>
      </c>
      <c r="BP493" s="245"/>
      <c r="BQ493" s="246">
        <f>VLOOKUP(BT493,[2]תחזיות!$B$4:$E$1000,2)</f>
        <v>4.743368000000027E-2</v>
      </c>
      <c r="BR493" s="134">
        <f t="shared" si="514"/>
        <v>3.5361400000000227E-3</v>
      </c>
      <c r="BS493" s="3">
        <f t="shared" si="556"/>
        <v>13390</v>
      </c>
      <c r="BT493" s="237">
        <v>441</v>
      </c>
      <c r="BU493" s="238">
        <f t="shared" si="557"/>
        <v>0</v>
      </c>
      <c r="BV493" s="238">
        <f t="shared" si="461"/>
        <v>0</v>
      </c>
      <c r="BW493" s="238">
        <f t="shared" si="515"/>
        <v>0</v>
      </c>
      <c r="BX493" s="238">
        <f t="shared" si="516"/>
        <v>0</v>
      </c>
      <c r="BY493" s="239">
        <f t="shared" si="558"/>
        <v>270766.58881793288</v>
      </c>
      <c r="CA493" s="246">
        <f>VLOOKUP(CD493,[2]תחזיות!$B$4:$E$1000,4)</f>
        <v>6.2612457600000365E-2</v>
      </c>
      <c r="CB493" s="134">
        <f t="shared" si="517"/>
        <v>4.801038133333364E-3</v>
      </c>
      <c r="CC493" s="3">
        <f t="shared" si="559"/>
        <v>13390</v>
      </c>
      <c r="CD493" s="237">
        <v>441</v>
      </c>
      <c r="CE493" s="238">
        <f t="shared" si="560"/>
        <v>0</v>
      </c>
      <c r="CF493" s="238">
        <f t="shared" si="561"/>
        <v>0</v>
      </c>
      <c r="CG493" s="238">
        <f t="shared" si="518"/>
        <v>0</v>
      </c>
      <c r="CH493" s="238">
        <f t="shared" si="519"/>
        <v>0</v>
      </c>
      <c r="CI493" s="239">
        <f t="shared" si="562"/>
        <v>290809.78716721246</v>
      </c>
      <c r="CJ493" s="1"/>
      <c r="CK493" s="246">
        <f>VLOOKUP(CN493,[2]תחזיות!$B$4:$E$1000,3)</f>
        <v>4.12466782608698E-2</v>
      </c>
      <c r="CL493" s="134">
        <f t="shared" si="520"/>
        <v>3.0205565217391503E-3</v>
      </c>
      <c r="CM493" s="3">
        <f t="shared" si="563"/>
        <v>13390</v>
      </c>
      <c r="CN493" s="237">
        <v>441</v>
      </c>
      <c r="CO493" s="238">
        <f t="shared" si="564"/>
        <v>0</v>
      </c>
      <c r="CP493" s="238">
        <f t="shared" si="579"/>
        <v>0</v>
      </c>
      <c r="CQ493" s="238">
        <f t="shared" si="521"/>
        <v>0</v>
      </c>
      <c r="CR493" s="238">
        <f t="shared" si="522"/>
        <v>0</v>
      </c>
      <c r="CS493" s="239">
        <f t="shared" si="565"/>
        <v>263979.45736549201</v>
      </c>
      <c r="CT493" s="1"/>
      <c r="CU493" s="237">
        <v>441</v>
      </c>
      <c r="CV493" s="238">
        <f t="shared" si="587"/>
        <v>-3.4050983868828842E-10</v>
      </c>
      <c r="CW493" s="238">
        <f t="shared" si="587"/>
        <v>-7.5521651894065417E-14</v>
      </c>
      <c r="CX493" s="238">
        <f t="shared" si="587"/>
        <v>7.2777622953730184E-13</v>
      </c>
      <c r="CY493" s="238">
        <f t="shared" si="587"/>
        <v>-8.0329788143136723E-13</v>
      </c>
      <c r="CZ493" s="238">
        <f t="shared" si="587"/>
        <v>921348.46831176477</v>
      </c>
      <c r="DB493" s="237">
        <v>441</v>
      </c>
      <c r="DC493" s="238">
        <f t="shared" si="588"/>
        <v>-3.6467206397913602E-10</v>
      </c>
      <c r="DD493" s="238">
        <f t="shared" si="588"/>
        <v>0</v>
      </c>
      <c r="DE493" s="238">
        <f t="shared" si="588"/>
        <v>8.4077170306300592E-13</v>
      </c>
      <c r="DF493" s="238">
        <f t="shared" si="588"/>
        <v>-8.4077170306300592E-13</v>
      </c>
      <c r="DG493" s="238">
        <f t="shared" si="588"/>
        <v>944233.29773330991</v>
      </c>
      <c r="DH493" s="247"/>
      <c r="DI493" s="237">
        <v>441</v>
      </c>
      <c r="DJ493" s="238">
        <f t="shared" si="589"/>
        <v>-3.6467206397913602E-10</v>
      </c>
      <c r="DK493" s="238">
        <f t="shared" si="589"/>
        <v>0</v>
      </c>
      <c r="DL493" s="238">
        <f t="shared" si="589"/>
        <v>8.4077170306300592E-13</v>
      </c>
      <c r="DM493" s="238">
        <f t="shared" si="589"/>
        <v>-8.4077170306300592E-13</v>
      </c>
      <c r="DN493" s="238">
        <f t="shared" si="589"/>
        <v>914209.03264594742</v>
      </c>
      <c r="DP493" s="3">
        <f t="shared" si="566"/>
        <v>13390</v>
      </c>
      <c r="DQ493" s="237">
        <v>441</v>
      </c>
      <c r="DR493" s="238">
        <f t="shared" si="567"/>
        <v>0</v>
      </c>
      <c r="DS493" s="238">
        <f t="shared" si="568"/>
        <v>0</v>
      </c>
      <c r="DT493" s="238">
        <f t="shared" si="523"/>
        <v>0</v>
      </c>
      <c r="DU493" s="238">
        <f t="shared" si="569"/>
        <v>0</v>
      </c>
      <c r="DV493" s="239">
        <f t="shared" si="580"/>
        <v>0</v>
      </c>
      <c r="DX493" s="241">
        <f t="shared" si="592"/>
        <v>6.0299999999999999E-2</v>
      </c>
      <c r="DY493" s="241">
        <f t="shared" si="570"/>
        <v>5.025E-3</v>
      </c>
      <c r="DZ493" s="237">
        <v>441</v>
      </c>
      <c r="EA493" s="242">
        <f t="shared" si="581"/>
        <v>0</v>
      </c>
      <c r="EB493" s="242">
        <f t="shared" si="582"/>
        <v>0</v>
      </c>
      <c r="EC493" s="242">
        <f t="shared" si="524"/>
        <v>0</v>
      </c>
      <c r="ED493" s="242">
        <f t="shared" si="534"/>
        <v>0</v>
      </c>
      <c r="EE493" s="243">
        <f t="shared" si="571"/>
        <v>0</v>
      </c>
      <c r="EF493" s="248"/>
      <c r="EG493" s="241">
        <f t="shared" si="593"/>
        <v>6.4599999999999991E-2</v>
      </c>
      <c r="EH493" s="241">
        <f t="shared" si="572"/>
        <v>5.3833333333333329E-3</v>
      </c>
      <c r="EI493" s="237">
        <v>441</v>
      </c>
      <c r="EJ493" s="242">
        <f t="shared" si="583"/>
        <v>0</v>
      </c>
      <c r="EK493" s="242">
        <f t="shared" si="584"/>
        <v>0</v>
      </c>
      <c r="EL493" s="242">
        <f t="shared" si="525"/>
        <v>0</v>
      </c>
      <c r="EM493" s="242">
        <f t="shared" si="535"/>
        <v>0</v>
      </c>
      <c r="EN493" s="243">
        <f t="shared" si="573"/>
        <v>0</v>
      </c>
      <c r="EO493" s="248"/>
      <c r="EP493" s="241">
        <f t="shared" si="594"/>
        <v>3.4599999999999999E-2</v>
      </c>
      <c r="EQ493" s="241">
        <f t="shared" si="574"/>
        <v>2.8833333333333332E-3</v>
      </c>
      <c r="ER493" s="237">
        <v>441</v>
      </c>
      <c r="ES493" s="242">
        <f t="shared" si="585"/>
        <v>0</v>
      </c>
      <c r="ET493" s="242">
        <f t="shared" si="586"/>
        <v>0</v>
      </c>
      <c r="EU493" s="242">
        <f t="shared" si="526"/>
        <v>0</v>
      </c>
      <c r="EV493" s="242">
        <f t="shared" si="536"/>
        <v>0</v>
      </c>
      <c r="EW493" s="243">
        <f t="shared" si="575"/>
        <v>0</v>
      </c>
    </row>
    <row r="494" spans="1:153" ht="14.25" customHeight="1" thickBot="1" x14ac:dyDescent="0.25">
      <c r="A494" s="3">
        <f t="shared" si="537"/>
        <v>13421</v>
      </c>
      <c r="B494" s="237">
        <v>442</v>
      </c>
      <c r="C494" s="238">
        <f t="shared" si="538"/>
        <v>-3.6551283568219904E-10</v>
      </c>
      <c r="D494" s="238">
        <f t="shared" si="499"/>
        <v>0</v>
      </c>
      <c r="E494" s="238">
        <f t="shared" si="500"/>
        <v>8.4271014893395679E-13</v>
      </c>
      <c r="F494" s="238">
        <f t="shared" si="501"/>
        <v>-8.4271014893395679E-13</v>
      </c>
      <c r="G494" s="239">
        <f t="shared" si="539"/>
        <v>603887.43406298594</v>
      </c>
      <c r="I494" s="240">
        <f>VLOOKUP(K494,[2]תחזיות!$B$4:$H$1000,5)</f>
        <v>1.3001147000000265E-2</v>
      </c>
      <c r="J494" s="134">
        <f t="shared" si="502"/>
        <v>1.0834289166666887E-3</v>
      </c>
      <c r="K494" s="237">
        <v>442</v>
      </c>
      <c r="L494" s="242">
        <f t="shared" si="540"/>
        <v>2.4301521240507906E-11</v>
      </c>
      <c r="M494" s="242">
        <f t="shared" si="527"/>
        <v>-7.5603474235561888E-14</v>
      </c>
      <c r="N494" s="242">
        <f t="shared" si="503"/>
        <v>-1.1329333356690515E-13</v>
      </c>
      <c r="O494" s="242">
        <f t="shared" si="504"/>
        <v>3.768985933134326E-14</v>
      </c>
      <c r="P494" s="243">
        <f t="shared" si="541"/>
        <v>46694.445430845924</v>
      </c>
      <c r="Q494" s="244"/>
      <c r="R494" s="240">
        <f>VLOOKUP(T494,[2]תחזיות!$B$4:$H$1000,7)</f>
        <v>2.2101949900000448E-2</v>
      </c>
      <c r="S494" s="134">
        <f t="shared" si="505"/>
        <v>1.8418291583333706E-3</v>
      </c>
      <c r="T494" s="237">
        <v>442</v>
      </c>
      <c r="U494" s="242">
        <f t="shared" si="542"/>
        <v>0</v>
      </c>
      <c r="V494" s="242">
        <f t="shared" si="528"/>
        <v>0</v>
      </c>
      <c r="W494" s="242">
        <f t="shared" si="506"/>
        <v>0</v>
      </c>
      <c r="X494" s="242">
        <f t="shared" si="529"/>
        <v>0</v>
      </c>
      <c r="Y494" s="243">
        <f t="shared" si="543"/>
        <v>49536.076503111522</v>
      </c>
      <c r="Z494" s="245"/>
      <c r="AA494" s="240">
        <f>VLOOKUP(AC494,[2]תחזיות!$B$4:$H$1000,6)</f>
        <v>1.1819224545454785E-2</v>
      </c>
      <c r="AB494" s="134">
        <f t="shared" si="507"/>
        <v>9.8493537878789877E-4</v>
      </c>
      <c r="AC494" s="237">
        <v>442</v>
      </c>
      <c r="AD494" s="242">
        <f t="shared" si="544"/>
        <v>0</v>
      </c>
      <c r="AE494" s="242">
        <f t="shared" si="530"/>
        <v>0</v>
      </c>
      <c r="AF494" s="242">
        <f t="shared" si="508"/>
        <v>0</v>
      </c>
      <c r="AG494" s="242">
        <f t="shared" si="531"/>
        <v>0</v>
      </c>
      <c r="AH494" s="243">
        <f t="shared" si="545"/>
        <v>46342.141217469514</v>
      </c>
      <c r="AI494" s="245"/>
      <c r="AJ494" s="241">
        <f t="shared" si="590"/>
        <v>5.2720000000000003E-2</v>
      </c>
      <c r="AK494" s="241">
        <f t="shared" si="546"/>
        <v>4.3933333333333333E-3</v>
      </c>
      <c r="AL494" s="240">
        <f>VLOOKUP(AN494,[2]תחזיות!$B$4:$H$1000,5)</f>
        <v>1.3001147000000265E-2</v>
      </c>
      <c r="AM494" s="134">
        <f t="shared" si="532"/>
        <v>1.0834289166666887E-3</v>
      </c>
      <c r="AN494" s="237">
        <v>442</v>
      </c>
      <c r="AO494" s="242">
        <f t="shared" si="547"/>
        <v>0</v>
      </c>
      <c r="AP494" s="242">
        <f t="shared" si="576"/>
        <v>0</v>
      </c>
      <c r="AQ494" s="242">
        <f t="shared" si="509"/>
        <v>0</v>
      </c>
      <c r="AR494" s="242">
        <f t="shared" si="548"/>
        <v>0</v>
      </c>
      <c r="AS494" s="243">
        <f t="shared" si="549"/>
        <v>0</v>
      </c>
      <c r="AT494" s="244"/>
      <c r="AU494" s="241">
        <f t="shared" si="591"/>
        <v>5.7620000000000005E-2</v>
      </c>
      <c r="AV494" s="241">
        <f t="shared" si="550"/>
        <v>4.8016666666666668E-3</v>
      </c>
      <c r="AW494" s="240">
        <f>VLOOKUP(AY494,[2]תחזיות!$B$4:$H$1000,7)</f>
        <v>2.2101949900000448E-2</v>
      </c>
      <c r="AX494" s="134">
        <f t="shared" si="510"/>
        <v>1.8418291583333706E-3</v>
      </c>
      <c r="AY494" s="237">
        <v>442</v>
      </c>
      <c r="AZ494" s="242">
        <f t="shared" si="551"/>
        <v>0</v>
      </c>
      <c r="BA494" s="242">
        <f t="shared" si="577"/>
        <v>0</v>
      </c>
      <c r="BB494" s="242">
        <f t="shared" si="511"/>
        <v>0</v>
      </c>
      <c r="BC494" s="242">
        <f t="shared" si="552"/>
        <v>0</v>
      </c>
      <c r="BD494" s="243">
        <f t="shared" si="553"/>
        <v>0</v>
      </c>
      <c r="BE494" s="245"/>
      <c r="BF494" s="245"/>
      <c r="BG494" s="245"/>
      <c r="BH494" s="240">
        <f>VLOOKUP(BJ494,[2]תחזיות!$B$4:$H$1000,6)</f>
        <v>1.1819224545454785E-2</v>
      </c>
      <c r="BI494" s="134">
        <f t="shared" si="512"/>
        <v>9.8493537878789877E-4</v>
      </c>
      <c r="BJ494" s="237">
        <v>442</v>
      </c>
      <c r="BK494" s="242">
        <f t="shared" si="554"/>
        <v>0</v>
      </c>
      <c r="BL494" s="242">
        <f t="shared" si="578"/>
        <v>0</v>
      </c>
      <c r="BM494" s="242">
        <f t="shared" si="513"/>
        <v>0</v>
      </c>
      <c r="BN494" s="242">
        <f t="shared" si="533"/>
        <v>0</v>
      </c>
      <c r="BO494" s="243">
        <f t="shared" si="555"/>
        <v>0</v>
      </c>
      <c r="BP494" s="245"/>
      <c r="BQ494" s="246">
        <f>VLOOKUP(BT494,[2]תחזיות!$B$4:$E$1000,2)</f>
        <v>4.7461980000000271E-2</v>
      </c>
      <c r="BR494" s="134">
        <f t="shared" si="514"/>
        <v>3.5384983333333563E-3</v>
      </c>
      <c r="BS494" s="3">
        <f t="shared" si="556"/>
        <v>13421</v>
      </c>
      <c r="BT494" s="237">
        <v>442</v>
      </c>
      <c r="BU494" s="238">
        <f t="shared" si="557"/>
        <v>0</v>
      </c>
      <c r="BV494" s="238">
        <f t="shared" si="461"/>
        <v>0</v>
      </c>
      <c r="BW494" s="238">
        <f t="shared" si="515"/>
        <v>0</v>
      </c>
      <c r="BX494" s="238">
        <f t="shared" si="516"/>
        <v>0</v>
      </c>
      <c r="BY494" s="239">
        <f t="shared" si="558"/>
        <v>270766.58881793288</v>
      </c>
      <c r="CA494" s="246">
        <f>VLOOKUP(CD494,[2]תחזיות!$B$4:$E$1000,4)</f>
        <v>6.2649813600000367E-2</v>
      </c>
      <c r="CB494" s="134">
        <f t="shared" si="517"/>
        <v>4.8041511333333639E-3</v>
      </c>
      <c r="CC494" s="3">
        <f t="shared" si="559"/>
        <v>13421</v>
      </c>
      <c r="CD494" s="237">
        <v>442</v>
      </c>
      <c r="CE494" s="238">
        <f t="shared" si="560"/>
        <v>0</v>
      </c>
      <c r="CF494" s="238">
        <f t="shared" si="561"/>
        <v>0</v>
      </c>
      <c r="CG494" s="238">
        <f t="shared" si="518"/>
        <v>0</v>
      </c>
      <c r="CH494" s="238">
        <f t="shared" si="519"/>
        <v>0</v>
      </c>
      <c r="CI494" s="239">
        <f t="shared" si="562"/>
        <v>290809.78716721246</v>
      </c>
      <c r="CJ494" s="1"/>
      <c r="CK494" s="246">
        <f>VLOOKUP(CN494,[2]תחזיות!$B$4:$E$1000,3)</f>
        <v>4.1271286956521977E-2</v>
      </c>
      <c r="CL494" s="134">
        <f t="shared" si="520"/>
        <v>3.0226072463768318E-3</v>
      </c>
      <c r="CM494" s="3">
        <f t="shared" si="563"/>
        <v>13421</v>
      </c>
      <c r="CN494" s="237">
        <v>442</v>
      </c>
      <c r="CO494" s="238">
        <f t="shared" si="564"/>
        <v>0</v>
      </c>
      <c r="CP494" s="238">
        <f t="shared" si="579"/>
        <v>0</v>
      </c>
      <c r="CQ494" s="238">
        <f t="shared" si="521"/>
        <v>0</v>
      </c>
      <c r="CR494" s="238">
        <f t="shared" si="522"/>
        <v>0</v>
      </c>
      <c r="CS494" s="239">
        <f t="shared" si="565"/>
        <v>263979.45736549201</v>
      </c>
      <c r="CT494" s="1"/>
      <c r="CU494" s="237">
        <v>442</v>
      </c>
      <c r="CV494" s="238">
        <f t="shared" si="587"/>
        <v>-3.4121131444169116E-10</v>
      </c>
      <c r="CW494" s="238">
        <f t="shared" si="587"/>
        <v>-7.5603474235561888E-14</v>
      </c>
      <c r="CX494" s="238">
        <f t="shared" si="587"/>
        <v>7.2941681536705164E-13</v>
      </c>
      <c r="CY494" s="238">
        <f t="shared" si="587"/>
        <v>-8.0502028960261355E-13</v>
      </c>
      <c r="CZ494" s="238">
        <f t="shared" si="587"/>
        <v>921348.46831176477</v>
      </c>
      <c r="DB494" s="237">
        <v>442</v>
      </c>
      <c r="DC494" s="238">
        <f t="shared" si="588"/>
        <v>-3.6551283568219904E-10</v>
      </c>
      <c r="DD494" s="238">
        <f t="shared" si="588"/>
        <v>0</v>
      </c>
      <c r="DE494" s="238">
        <f t="shared" si="588"/>
        <v>8.4271014893395679E-13</v>
      </c>
      <c r="DF494" s="238">
        <f t="shared" si="588"/>
        <v>-8.4271014893395679E-13</v>
      </c>
      <c r="DG494" s="238">
        <f t="shared" si="588"/>
        <v>944233.29773330991</v>
      </c>
      <c r="DH494" s="247"/>
      <c r="DI494" s="237">
        <v>442</v>
      </c>
      <c r="DJ494" s="238">
        <f t="shared" si="589"/>
        <v>-3.6551283568219904E-10</v>
      </c>
      <c r="DK494" s="238">
        <f t="shared" si="589"/>
        <v>0</v>
      </c>
      <c r="DL494" s="238">
        <f t="shared" si="589"/>
        <v>8.4271014893395679E-13</v>
      </c>
      <c r="DM494" s="238">
        <f t="shared" si="589"/>
        <v>-8.4271014893395679E-13</v>
      </c>
      <c r="DN494" s="238">
        <f t="shared" si="589"/>
        <v>914209.03264594742</v>
      </c>
      <c r="DP494" s="3">
        <f t="shared" si="566"/>
        <v>13421</v>
      </c>
      <c r="DQ494" s="237">
        <v>442</v>
      </c>
      <c r="DR494" s="238">
        <f t="shared" si="567"/>
        <v>0</v>
      </c>
      <c r="DS494" s="238">
        <f t="shared" si="568"/>
        <v>0</v>
      </c>
      <c r="DT494" s="238">
        <f t="shared" si="523"/>
        <v>0</v>
      </c>
      <c r="DU494" s="238">
        <f t="shared" si="569"/>
        <v>0</v>
      </c>
      <c r="DV494" s="239">
        <f t="shared" si="580"/>
        <v>0</v>
      </c>
      <c r="DX494" s="241">
        <f t="shared" si="592"/>
        <v>6.0299999999999999E-2</v>
      </c>
      <c r="DY494" s="241">
        <f t="shared" si="570"/>
        <v>5.025E-3</v>
      </c>
      <c r="DZ494" s="237">
        <v>442</v>
      </c>
      <c r="EA494" s="242">
        <f t="shared" si="581"/>
        <v>0</v>
      </c>
      <c r="EB494" s="242">
        <f t="shared" si="582"/>
        <v>0</v>
      </c>
      <c r="EC494" s="242">
        <f t="shared" si="524"/>
        <v>0</v>
      </c>
      <c r="ED494" s="242">
        <f t="shared" si="534"/>
        <v>0</v>
      </c>
      <c r="EE494" s="243">
        <f t="shared" si="571"/>
        <v>0</v>
      </c>
      <c r="EF494" s="248"/>
      <c r="EG494" s="241">
        <f t="shared" si="593"/>
        <v>6.4599999999999991E-2</v>
      </c>
      <c r="EH494" s="241">
        <f t="shared" si="572"/>
        <v>5.3833333333333329E-3</v>
      </c>
      <c r="EI494" s="237">
        <v>442</v>
      </c>
      <c r="EJ494" s="242">
        <f t="shared" si="583"/>
        <v>0</v>
      </c>
      <c r="EK494" s="242">
        <f t="shared" si="584"/>
        <v>0</v>
      </c>
      <c r="EL494" s="242">
        <f t="shared" si="525"/>
        <v>0</v>
      </c>
      <c r="EM494" s="242">
        <f t="shared" si="535"/>
        <v>0</v>
      </c>
      <c r="EN494" s="243">
        <f t="shared" si="573"/>
        <v>0</v>
      </c>
      <c r="EO494" s="248"/>
      <c r="EP494" s="241">
        <f t="shared" si="594"/>
        <v>3.4599999999999999E-2</v>
      </c>
      <c r="EQ494" s="241">
        <f t="shared" si="574"/>
        <v>2.8833333333333332E-3</v>
      </c>
      <c r="ER494" s="237">
        <v>442</v>
      </c>
      <c r="ES494" s="242">
        <f t="shared" si="585"/>
        <v>0</v>
      </c>
      <c r="ET494" s="242">
        <f t="shared" si="586"/>
        <v>0</v>
      </c>
      <c r="EU494" s="242">
        <f t="shared" si="526"/>
        <v>0</v>
      </c>
      <c r="EV494" s="242">
        <f t="shared" si="536"/>
        <v>0</v>
      </c>
      <c r="EW494" s="243">
        <f t="shared" si="575"/>
        <v>0</v>
      </c>
    </row>
    <row r="495" spans="1:153" ht="14.25" customHeight="1" thickBot="1" x14ac:dyDescent="0.25">
      <c r="A495" s="3">
        <f t="shared" si="537"/>
        <v>13451</v>
      </c>
      <c r="B495" s="237">
        <v>443</v>
      </c>
      <c r="C495" s="238">
        <f t="shared" si="538"/>
        <v>-3.6635554583113301E-10</v>
      </c>
      <c r="D495" s="238">
        <f t="shared" si="499"/>
        <v>0</v>
      </c>
      <c r="E495" s="238">
        <f t="shared" si="500"/>
        <v>8.4465306399955455E-13</v>
      </c>
      <c r="F495" s="238">
        <f t="shared" si="501"/>
        <v>-8.4465306399955455E-13</v>
      </c>
      <c r="G495" s="239">
        <f t="shared" si="539"/>
        <v>603887.43406298594</v>
      </c>
      <c r="I495" s="240">
        <f>VLOOKUP(K495,[2]תחזיות!$B$4:$H$1000,5)</f>
        <v>1.3001165500000265E-2</v>
      </c>
      <c r="J495" s="134">
        <f t="shared" si="502"/>
        <v>1.0834304583333555E-3</v>
      </c>
      <c r="K495" s="237">
        <v>443</v>
      </c>
      <c r="L495" s="242">
        <f t="shared" si="540"/>
        <v>2.4441266327818927E-11</v>
      </c>
      <c r="M495" s="242">
        <f t="shared" si="527"/>
        <v>-7.5685385342304526E-14</v>
      </c>
      <c r="N495" s="242">
        <f t="shared" si="503"/>
        <v>-1.1359197895257923E-13</v>
      </c>
      <c r="O495" s="242">
        <f t="shared" si="504"/>
        <v>3.7906593610274699E-14</v>
      </c>
      <c r="P495" s="243">
        <f t="shared" si="541"/>
        <v>46694.445430845924</v>
      </c>
      <c r="Q495" s="244"/>
      <c r="R495" s="240">
        <f>VLOOKUP(T495,[2]תחזיות!$B$4:$H$1000,7)</f>
        <v>2.2101981350000452E-2</v>
      </c>
      <c r="S495" s="134">
        <f t="shared" si="505"/>
        <v>1.8418317791667044E-3</v>
      </c>
      <c r="T495" s="237">
        <v>443</v>
      </c>
      <c r="U495" s="242">
        <f t="shared" si="542"/>
        <v>0</v>
      </c>
      <c r="V495" s="242">
        <f t="shared" si="528"/>
        <v>0</v>
      </c>
      <c r="W495" s="242">
        <f t="shared" si="506"/>
        <v>0</v>
      </c>
      <c r="X495" s="242">
        <f t="shared" si="529"/>
        <v>0</v>
      </c>
      <c r="Y495" s="243">
        <f t="shared" si="543"/>
        <v>49536.076503111522</v>
      </c>
      <c r="Z495" s="245"/>
      <c r="AA495" s="240">
        <f>VLOOKUP(AC495,[2]תחזיות!$B$4:$H$1000,6)</f>
        <v>1.1819241363636605E-2</v>
      </c>
      <c r="AB495" s="134">
        <f t="shared" si="507"/>
        <v>9.8493678030305031E-4</v>
      </c>
      <c r="AC495" s="237">
        <v>443</v>
      </c>
      <c r="AD495" s="242">
        <f t="shared" si="544"/>
        <v>0</v>
      </c>
      <c r="AE495" s="242">
        <f t="shared" si="530"/>
        <v>0</v>
      </c>
      <c r="AF495" s="242">
        <f t="shared" si="508"/>
        <v>0</v>
      </c>
      <c r="AG495" s="242">
        <f t="shared" si="531"/>
        <v>0</v>
      </c>
      <c r="AH495" s="243">
        <f t="shared" si="545"/>
        <v>46342.141217469514</v>
      </c>
      <c r="AI495" s="245"/>
      <c r="AJ495" s="241">
        <f t="shared" si="590"/>
        <v>5.2720000000000003E-2</v>
      </c>
      <c r="AK495" s="241">
        <f t="shared" si="546"/>
        <v>4.3933333333333333E-3</v>
      </c>
      <c r="AL495" s="240">
        <f>VLOOKUP(AN495,[2]תחזיות!$B$4:$H$1000,5)</f>
        <v>1.3001165500000265E-2</v>
      </c>
      <c r="AM495" s="134">
        <f t="shared" si="532"/>
        <v>1.0834304583333555E-3</v>
      </c>
      <c r="AN495" s="237">
        <v>443</v>
      </c>
      <c r="AO495" s="242">
        <f t="shared" si="547"/>
        <v>0</v>
      </c>
      <c r="AP495" s="242">
        <f t="shared" si="576"/>
        <v>0</v>
      </c>
      <c r="AQ495" s="242">
        <f t="shared" si="509"/>
        <v>0</v>
      </c>
      <c r="AR495" s="242">
        <f t="shared" si="548"/>
        <v>0</v>
      </c>
      <c r="AS495" s="243">
        <f t="shared" si="549"/>
        <v>0</v>
      </c>
      <c r="AT495" s="244"/>
      <c r="AU495" s="241">
        <f t="shared" si="591"/>
        <v>5.7620000000000005E-2</v>
      </c>
      <c r="AV495" s="241">
        <f t="shared" si="550"/>
        <v>4.8016666666666668E-3</v>
      </c>
      <c r="AW495" s="240">
        <f>VLOOKUP(AY495,[2]תחזיות!$B$4:$H$1000,7)</f>
        <v>2.2101981350000452E-2</v>
      </c>
      <c r="AX495" s="134">
        <f t="shared" si="510"/>
        <v>1.8418317791667044E-3</v>
      </c>
      <c r="AY495" s="237">
        <v>443</v>
      </c>
      <c r="AZ495" s="242">
        <f t="shared" si="551"/>
        <v>0</v>
      </c>
      <c r="BA495" s="242">
        <f t="shared" si="577"/>
        <v>0</v>
      </c>
      <c r="BB495" s="242">
        <f t="shared" si="511"/>
        <v>0</v>
      </c>
      <c r="BC495" s="242">
        <f t="shared" si="552"/>
        <v>0</v>
      </c>
      <c r="BD495" s="243">
        <f t="shared" si="553"/>
        <v>0</v>
      </c>
      <c r="BE495" s="245"/>
      <c r="BF495" s="245"/>
      <c r="BG495" s="245"/>
      <c r="BH495" s="240">
        <f>VLOOKUP(BJ495,[2]תחזיות!$B$4:$H$1000,6)</f>
        <v>1.1819241363636605E-2</v>
      </c>
      <c r="BI495" s="134">
        <f t="shared" si="512"/>
        <v>9.8493678030305031E-4</v>
      </c>
      <c r="BJ495" s="237">
        <v>443</v>
      </c>
      <c r="BK495" s="242">
        <f t="shared" si="554"/>
        <v>0</v>
      </c>
      <c r="BL495" s="242">
        <f t="shared" si="578"/>
        <v>0</v>
      </c>
      <c r="BM495" s="242">
        <f t="shared" si="513"/>
        <v>0</v>
      </c>
      <c r="BN495" s="242">
        <f t="shared" si="533"/>
        <v>0</v>
      </c>
      <c r="BO495" s="243">
        <f t="shared" si="555"/>
        <v>0</v>
      </c>
      <c r="BP495" s="245"/>
      <c r="BQ495" s="246">
        <f>VLOOKUP(BT495,[2]תחזיות!$B$4:$E$1000,2)</f>
        <v>4.7490280000000273E-2</v>
      </c>
      <c r="BR495" s="134">
        <f t="shared" si="514"/>
        <v>3.5408566666666895E-3</v>
      </c>
      <c r="BS495" s="3">
        <f t="shared" si="556"/>
        <v>13451</v>
      </c>
      <c r="BT495" s="237">
        <v>443</v>
      </c>
      <c r="BU495" s="238">
        <f t="shared" si="557"/>
        <v>0</v>
      </c>
      <c r="BV495" s="238">
        <f t="shared" si="461"/>
        <v>0</v>
      </c>
      <c r="BW495" s="238">
        <f t="shared" si="515"/>
        <v>0</v>
      </c>
      <c r="BX495" s="238">
        <f t="shared" si="516"/>
        <v>0</v>
      </c>
      <c r="BY495" s="239">
        <f t="shared" si="558"/>
        <v>270766.58881793288</v>
      </c>
      <c r="CA495" s="246">
        <f>VLOOKUP(CD495,[2]תחזיות!$B$4:$E$1000,4)</f>
        <v>6.268716960000037E-2</v>
      </c>
      <c r="CB495" s="134">
        <f t="shared" si="517"/>
        <v>4.8072641333333646E-3</v>
      </c>
      <c r="CC495" s="3">
        <f t="shared" si="559"/>
        <v>13451</v>
      </c>
      <c r="CD495" s="237">
        <v>443</v>
      </c>
      <c r="CE495" s="238">
        <f t="shared" si="560"/>
        <v>0</v>
      </c>
      <c r="CF495" s="238">
        <f t="shared" si="561"/>
        <v>0</v>
      </c>
      <c r="CG495" s="238">
        <f t="shared" si="518"/>
        <v>0</v>
      </c>
      <c r="CH495" s="238">
        <f t="shared" si="519"/>
        <v>0</v>
      </c>
      <c r="CI495" s="239">
        <f t="shared" si="562"/>
        <v>290809.78716721246</v>
      </c>
      <c r="CJ495" s="1"/>
      <c r="CK495" s="246">
        <f>VLOOKUP(CN495,[2]תחזיות!$B$4:$E$1000,3)</f>
        <v>4.1295895652174154E-2</v>
      </c>
      <c r="CL495" s="134">
        <f t="shared" si="520"/>
        <v>3.0246579710145132E-3</v>
      </c>
      <c r="CM495" s="3">
        <f t="shared" si="563"/>
        <v>13451</v>
      </c>
      <c r="CN495" s="237">
        <v>443</v>
      </c>
      <c r="CO495" s="238">
        <f t="shared" si="564"/>
        <v>0</v>
      </c>
      <c r="CP495" s="238">
        <f t="shared" si="579"/>
        <v>0</v>
      </c>
      <c r="CQ495" s="238">
        <f t="shared" si="521"/>
        <v>0</v>
      </c>
      <c r="CR495" s="238">
        <f t="shared" si="522"/>
        <v>0</v>
      </c>
      <c r="CS495" s="239">
        <f t="shared" si="565"/>
        <v>263979.45736549201</v>
      </c>
      <c r="CT495" s="1"/>
      <c r="CU495" s="237">
        <v>443</v>
      </c>
      <c r="CV495" s="238">
        <f t="shared" si="587"/>
        <v>-3.4191427950331408E-10</v>
      </c>
      <c r="CW495" s="238">
        <f t="shared" si="587"/>
        <v>-7.5685385342304526E-14</v>
      </c>
      <c r="CX495" s="238">
        <f t="shared" si="587"/>
        <v>7.3106108504697533E-13</v>
      </c>
      <c r="CY495" s="238">
        <f t="shared" si="587"/>
        <v>-8.0674647038927987E-13</v>
      </c>
      <c r="CZ495" s="238">
        <f t="shared" si="587"/>
        <v>921348.46831176477</v>
      </c>
      <c r="DB495" s="237">
        <v>443</v>
      </c>
      <c r="DC495" s="238">
        <f t="shared" si="588"/>
        <v>-3.6635554583113301E-10</v>
      </c>
      <c r="DD495" s="238">
        <f t="shared" si="588"/>
        <v>0</v>
      </c>
      <c r="DE495" s="238">
        <f t="shared" si="588"/>
        <v>8.4465306399955455E-13</v>
      </c>
      <c r="DF495" s="238">
        <f t="shared" si="588"/>
        <v>-8.4465306399955455E-13</v>
      </c>
      <c r="DG495" s="238">
        <f t="shared" si="588"/>
        <v>944233.29773330991</v>
      </c>
      <c r="DH495" s="247"/>
      <c r="DI495" s="237">
        <v>443</v>
      </c>
      <c r="DJ495" s="238">
        <f t="shared" si="589"/>
        <v>-3.6635554583113301E-10</v>
      </c>
      <c r="DK495" s="238">
        <f t="shared" si="589"/>
        <v>0</v>
      </c>
      <c r="DL495" s="238">
        <f t="shared" si="589"/>
        <v>8.4465306399955455E-13</v>
      </c>
      <c r="DM495" s="238">
        <f t="shared" si="589"/>
        <v>-8.4465306399955455E-13</v>
      </c>
      <c r="DN495" s="238">
        <f t="shared" si="589"/>
        <v>914209.03264594742</v>
      </c>
      <c r="DP495" s="3">
        <f t="shared" si="566"/>
        <v>13451</v>
      </c>
      <c r="DQ495" s="237">
        <v>443</v>
      </c>
      <c r="DR495" s="238">
        <f t="shared" si="567"/>
        <v>0</v>
      </c>
      <c r="DS495" s="238">
        <f t="shared" si="568"/>
        <v>0</v>
      </c>
      <c r="DT495" s="238">
        <f t="shared" si="523"/>
        <v>0</v>
      </c>
      <c r="DU495" s="238">
        <f t="shared" si="569"/>
        <v>0</v>
      </c>
      <c r="DV495" s="239">
        <f t="shared" si="580"/>
        <v>0</v>
      </c>
      <c r="DX495" s="241">
        <f t="shared" si="592"/>
        <v>6.0299999999999999E-2</v>
      </c>
      <c r="DY495" s="241">
        <f t="shared" si="570"/>
        <v>5.025E-3</v>
      </c>
      <c r="DZ495" s="237">
        <v>443</v>
      </c>
      <c r="EA495" s="242">
        <f t="shared" si="581"/>
        <v>0</v>
      </c>
      <c r="EB495" s="242">
        <f t="shared" si="582"/>
        <v>0</v>
      </c>
      <c r="EC495" s="242">
        <f t="shared" si="524"/>
        <v>0</v>
      </c>
      <c r="ED495" s="242">
        <f t="shared" si="534"/>
        <v>0</v>
      </c>
      <c r="EE495" s="243">
        <f t="shared" si="571"/>
        <v>0</v>
      </c>
      <c r="EF495" s="248"/>
      <c r="EG495" s="241">
        <f t="shared" si="593"/>
        <v>6.4599999999999991E-2</v>
      </c>
      <c r="EH495" s="241">
        <f t="shared" si="572"/>
        <v>5.3833333333333329E-3</v>
      </c>
      <c r="EI495" s="237">
        <v>443</v>
      </c>
      <c r="EJ495" s="242">
        <f t="shared" si="583"/>
        <v>0</v>
      </c>
      <c r="EK495" s="242">
        <f t="shared" si="584"/>
        <v>0</v>
      </c>
      <c r="EL495" s="242">
        <f t="shared" si="525"/>
        <v>0</v>
      </c>
      <c r="EM495" s="242">
        <f t="shared" si="535"/>
        <v>0</v>
      </c>
      <c r="EN495" s="243">
        <f t="shared" si="573"/>
        <v>0</v>
      </c>
      <c r="EO495" s="248"/>
      <c r="EP495" s="241">
        <f t="shared" si="594"/>
        <v>3.4599999999999999E-2</v>
      </c>
      <c r="EQ495" s="241">
        <f t="shared" si="574"/>
        <v>2.8833333333333332E-3</v>
      </c>
      <c r="ER495" s="237">
        <v>443</v>
      </c>
      <c r="ES495" s="242">
        <f t="shared" si="585"/>
        <v>0</v>
      </c>
      <c r="ET495" s="242">
        <f t="shared" si="586"/>
        <v>0</v>
      </c>
      <c r="EU495" s="242">
        <f t="shared" si="526"/>
        <v>0</v>
      </c>
      <c r="EV495" s="242">
        <f t="shared" si="536"/>
        <v>0</v>
      </c>
      <c r="EW495" s="243">
        <f t="shared" si="575"/>
        <v>0</v>
      </c>
    </row>
    <row r="496" spans="1:153" ht="14.25" customHeight="1" thickBot="1" x14ac:dyDescent="0.25">
      <c r="A496" s="3">
        <f t="shared" si="537"/>
        <v>13482</v>
      </c>
      <c r="B496" s="237">
        <v>444</v>
      </c>
      <c r="C496" s="238">
        <f t="shared" si="538"/>
        <v>-3.6720019889513258E-10</v>
      </c>
      <c r="D496" s="238">
        <f t="shared" si="499"/>
        <v>0</v>
      </c>
      <c r="E496" s="238">
        <f t="shared" si="500"/>
        <v>8.4660045856377574E-13</v>
      </c>
      <c r="F496" s="238">
        <f t="shared" si="501"/>
        <v>-8.4660045856377574E-13</v>
      </c>
      <c r="G496" s="239">
        <f t="shared" si="539"/>
        <v>603887.43406298594</v>
      </c>
      <c r="I496" s="240">
        <f>VLOOKUP(K496,[2]תחזיות!$B$4:$H$1000,5)</f>
        <v>1.3001184000000266E-2</v>
      </c>
      <c r="J496" s="134">
        <f t="shared" si="502"/>
        <v>1.0834320000000222E-3</v>
      </c>
      <c r="K496" s="237">
        <v>444</v>
      </c>
      <c r="L496" s="242">
        <f t="shared" si="540"/>
        <v>2.4581461826016528E-11</v>
      </c>
      <c r="M496" s="242">
        <f t="shared" si="527"/>
        <v>-7.5767385310716697E-14</v>
      </c>
      <c r="N496" s="242">
        <f t="shared" si="503"/>
        <v>-1.1389141175384415E-13</v>
      </c>
      <c r="O496" s="242">
        <f t="shared" si="504"/>
        <v>3.8124026443127461E-14</v>
      </c>
      <c r="P496" s="243">
        <f t="shared" si="541"/>
        <v>46694.445430845924</v>
      </c>
      <c r="Q496" s="244"/>
      <c r="R496" s="240">
        <f>VLOOKUP(T496,[2]תחזיות!$B$4:$H$1000,7)</f>
        <v>2.2102012800000452E-2</v>
      </c>
      <c r="S496" s="134">
        <f t="shared" si="505"/>
        <v>1.8418344000000377E-3</v>
      </c>
      <c r="T496" s="237">
        <v>444</v>
      </c>
      <c r="U496" s="242">
        <f t="shared" si="542"/>
        <v>0</v>
      </c>
      <c r="V496" s="242">
        <f t="shared" si="528"/>
        <v>0</v>
      </c>
      <c r="W496" s="242">
        <f t="shared" si="506"/>
        <v>0</v>
      </c>
      <c r="X496" s="242">
        <f t="shared" si="529"/>
        <v>0</v>
      </c>
      <c r="Y496" s="243">
        <f t="shared" si="543"/>
        <v>49536.076503111522</v>
      </c>
      <c r="Z496" s="245"/>
      <c r="AA496" s="240">
        <f>VLOOKUP(AC496,[2]תחזיות!$B$4:$H$1000,6)</f>
        <v>1.1819258181818422E-2</v>
      </c>
      <c r="AB496" s="134">
        <f t="shared" si="507"/>
        <v>9.8493818181820186E-4</v>
      </c>
      <c r="AC496" s="237">
        <v>444</v>
      </c>
      <c r="AD496" s="242">
        <f t="shared" si="544"/>
        <v>0</v>
      </c>
      <c r="AE496" s="242">
        <f t="shared" si="530"/>
        <v>0</v>
      </c>
      <c r="AF496" s="242">
        <f t="shared" si="508"/>
        <v>0</v>
      </c>
      <c r="AG496" s="242">
        <f t="shared" si="531"/>
        <v>0</v>
      </c>
      <c r="AH496" s="243">
        <f t="shared" si="545"/>
        <v>46342.141217469514</v>
      </c>
      <c r="AI496" s="245"/>
      <c r="AJ496" s="241">
        <f t="shared" si="590"/>
        <v>5.2720000000000003E-2</v>
      </c>
      <c r="AK496" s="241">
        <f t="shared" si="546"/>
        <v>4.3933333333333333E-3</v>
      </c>
      <c r="AL496" s="240">
        <f>VLOOKUP(AN496,[2]תחזיות!$B$4:$H$1000,5)</f>
        <v>1.3001184000000266E-2</v>
      </c>
      <c r="AM496" s="134">
        <f t="shared" si="532"/>
        <v>1.0834320000000222E-3</v>
      </c>
      <c r="AN496" s="237">
        <v>444</v>
      </c>
      <c r="AO496" s="242">
        <f t="shared" si="547"/>
        <v>0</v>
      </c>
      <c r="AP496" s="242">
        <f t="shared" si="576"/>
        <v>0</v>
      </c>
      <c r="AQ496" s="242">
        <f t="shared" si="509"/>
        <v>0</v>
      </c>
      <c r="AR496" s="242">
        <f t="shared" si="548"/>
        <v>0</v>
      </c>
      <c r="AS496" s="243">
        <f t="shared" si="549"/>
        <v>0</v>
      </c>
      <c r="AT496" s="244"/>
      <c r="AU496" s="241">
        <f t="shared" si="591"/>
        <v>5.7620000000000005E-2</v>
      </c>
      <c r="AV496" s="241">
        <f t="shared" si="550"/>
        <v>4.8016666666666668E-3</v>
      </c>
      <c r="AW496" s="240">
        <f>VLOOKUP(AY496,[2]תחזיות!$B$4:$H$1000,7)</f>
        <v>2.2102012800000452E-2</v>
      </c>
      <c r="AX496" s="134">
        <f t="shared" si="510"/>
        <v>1.8418344000000377E-3</v>
      </c>
      <c r="AY496" s="237">
        <v>444</v>
      </c>
      <c r="AZ496" s="242">
        <f t="shared" si="551"/>
        <v>0</v>
      </c>
      <c r="BA496" s="242">
        <f t="shared" si="577"/>
        <v>0</v>
      </c>
      <c r="BB496" s="242">
        <f t="shared" si="511"/>
        <v>0</v>
      </c>
      <c r="BC496" s="242">
        <f t="shared" si="552"/>
        <v>0</v>
      </c>
      <c r="BD496" s="243">
        <f t="shared" si="553"/>
        <v>0</v>
      </c>
      <c r="BE496" s="245"/>
      <c r="BF496" s="245"/>
      <c r="BG496" s="245"/>
      <c r="BH496" s="240">
        <f>VLOOKUP(BJ496,[2]תחזיות!$B$4:$H$1000,6)</f>
        <v>1.1819258181818422E-2</v>
      </c>
      <c r="BI496" s="134">
        <f t="shared" si="512"/>
        <v>9.8493818181820186E-4</v>
      </c>
      <c r="BJ496" s="237">
        <v>444</v>
      </c>
      <c r="BK496" s="242">
        <f t="shared" si="554"/>
        <v>0</v>
      </c>
      <c r="BL496" s="242">
        <f t="shared" si="578"/>
        <v>0</v>
      </c>
      <c r="BM496" s="242">
        <f t="shared" si="513"/>
        <v>0</v>
      </c>
      <c r="BN496" s="242">
        <f t="shared" si="533"/>
        <v>0</v>
      </c>
      <c r="BO496" s="243">
        <f t="shared" si="555"/>
        <v>0</v>
      </c>
      <c r="BP496" s="245"/>
      <c r="BQ496" s="246">
        <f>VLOOKUP(BT496,[2]תחזיות!$B$4:$E$1000,2)</f>
        <v>4.7518580000000275E-2</v>
      </c>
      <c r="BR496" s="134">
        <f t="shared" si="514"/>
        <v>3.5432150000000232E-3</v>
      </c>
      <c r="BS496" s="3">
        <f t="shared" si="556"/>
        <v>13482</v>
      </c>
      <c r="BT496" s="237">
        <v>444</v>
      </c>
      <c r="BU496" s="238">
        <f t="shared" si="557"/>
        <v>0</v>
      </c>
      <c r="BV496" s="238">
        <f t="shared" si="461"/>
        <v>0</v>
      </c>
      <c r="BW496" s="238">
        <f t="shared" si="515"/>
        <v>0</v>
      </c>
      <c r="BX496" s="238">
        <f t="shared" si="516"/>
        <v>0</v>
      </c>
      <c r="BY496" s="239">
        <f t="shared" si="558"/>
        <v>270766.58881793288</v>
      </c>
      <c r="CA496" s="246">
        <f>VLOOKUP(CD496,[2]תחזיות!$B$4:$E$1000,4)</f>
        <v>6.2724525600000372E-2</v>
      </c>
      <c r="CB496" s="134">
        <f t="shared" si="517"/>
        <v>4.8103771333333645E-3</v>
      </c>
      <c r="CC496" s="3">
        <f t="shared" si="559"/>
        <v>13482</v>
      </c>
      <c r="CD496" s="237">
        <v>444</v>
      </c>
      <c r="CE496" s="238">
        <f t="shared" si="560"/>
        <v>0</v>
      </c>
      <c r="CF496" s="238">
        <f t="shared" si="561"/>
        <v>0</v>
      </c>
      <c r="CG496" s="238">
        <f t="shared" si="518"/>
        <v>0</v>
      </c>
      <c r="CH496" s="238">
        <f t="shared" si="519"/>
        <v>0</v>
      </c>
      <c r="CI496" s="239">
        <f t="shared" si="562"/>
        <v>290809.78716721246</v>
      </c>
      <c r="CJ496" s="1"/>
      <c r="CK496" s="246">
        <f>VLOOKUP(CN496,[2]תחזיות!$B$4:$E$1000,3)</f>
        <v>4.1320504347826331E-2</v>
      </c>
      <c r="CL496" s="134">
        <f t="shared" si="520"/>
        <v>3.0267086956521946E-3</v>
      </c>
      <c r="CM496" s="3">
        <f t="shared" si="563"/>
        <v>13482</v>
      </c>
      <c r="CN496" s="237">
        <v>444</v>
      </c>
      <c r="CO496" s="238">
        <f t="shared" si="564"/>
        <v>0</v>
      </c>
      <c r="CP496" s="238">
        <f t="shared" si="579"/>
        <v>0</v>
      </c>
      <c r="CQ496" s="238">
        <f t="shared" si="521"/>
        <v>0</v>
      </c>
      <c r="CR496" s="238">
        <f t="shared" si="522"/>
        <v>0</v>
      </c>
      <c r="CS496" s="239">
        <f t="shared" si="565"/>
        <v>263979.45736549201</v>
      </c>
      <c r="CT496" s="1"/>
      <c r="CU496" s="237">
        <v>444</v>
      </c>
      <c r="CV496" s="238">
        <f t="shared" si="587"/>
        <v>-3.4261873706911605E-10</v>
      </c>
      <c r="CW496" s="238">
        <f t="shared" si="587"/>
        <v>-7.5767385310716697E-14</v>
      </c>
      <c r="CX496" s="238">
        <f t="shared" si="587"/>
        <v>7.3270904680993159E-13</v>
      </c>
      <c r="CY496" s="238">
        <f t="shared" si="587"/>
        <v>-8.0847643212064825E-13</v>
      </c>
      <c r="CZ496" s="238">
        <f t="shared" si="587"/>
        <v>921348.46831176477</v>
      </c>
      <c r="DB496" s="237">
        <v>444</v>
      </c>
      <c r="DC496" s="238">
        <f t="shared" si="588"/>
        <v>-3.6720019889513258E-10</v>
      </c>
      <c r="DD496" s="238">
        <f t="shared" si="588"/>
        <v>0</v>
      </c>
      <c r="DE496" s="238">
        <f t="shared" si="588"/>
        <v>8.4660045856377574E-13</v>
      </c>
      <c r="DF496" s="238">
        <f t="shared" si="588"/>
        <v>-8.4660045856377574E-13</v>
      </c>
      <c r="DG496" s="238">
        <f t="shared" si="588"/>
        <v>944233.29773330991</v>
      </c>
      <c r="DH496" s="247"/>
      <c r="DI496" s="237">
        <v>444</v>
      </c>
      <c r="DJ496" s="238">
        <f t="shared" si="589"/>
        <v>-3.6720019889513258E-10</v>
      </c>
      <c r="DK496" s="238">
        <f t="shared" si="589"/>
        <v>0</v>
      </c>
      <c r="DL496" s="238">
        <f t="shared" si="589"/>
        <v>8.4660045856377574E-13</v>
      </c>
      <c r="DM496" s="238">
        <f t="shared" si="589"/>
        <v>-8.4660045856377574E-13</v>
      </c>
      <c r="DN496" s="238">
        <f t="shared" si="589"/>
        <v>914209.03264594742</v>
      </c>
      <c r="DP496" s="3">
        <f t="shared" si="566"/>
        <v>13482</v>
      </c>
      <c r="DQ496" s="237">
        <v>444</v>
      </c>
      <c r="DR496" s="238">
        <f t="shared" si="567"/>
        <v>0</v>
      </c>
      <c r="DS496" s="238">
        <f t="shared" si="568"/>
        <v>0</v>
      </c>
      <c r="DT496" s="238">
        <f t="shared" si="523"/>
        <v>0</v>
      </c>
      <c r="DU496" s="238">
        <f t="shared" si="569"/>
        <v>0</v>
      </c>
      <c r="DV496" s="239">
        <f t="shared" si="580"/>
        <v>0</v>
      </c>
      <c r="DX496" s="241">
        <f t="shared" si="592"/>
        <v>6.0299999999999999E-2</v>
      </c>
      <c r="DY496" s="241">
        <f t="shared" si="570"/>
        <v>5.025E-3</v>
      </c>
      <c r="DZ496" s="237">
        <v>444</v>
      </c>
      <c r="EA496" s="242">
        <f t="shared" si="581"/>
        <v>0</v>
      </c>
      <c r="EB496" s="242">
        <f t="shared" si="582"/>
        <v>0</v>
      </c>
      <c r="EC496" s="242">
        <f t="shared" si="524"/>
        <v>0</v>
      </c>
      <c r="ED496" s="242">
        <f t="shared" si="534"/>
        <v>0</v>
      </c>
      <c r="EE496" s="243">
        <f t="shared" si="571"/>
        <v>0</v>
      </c>
      <c r="EF496" s="248"/>
      <c r="EG496" s="241">
        <f t="shared" si="593"/>
        <v>6.4599999999999991E-2</v>
      </c>
      <c r="EH496" s="241">
        <f t="shared" si="572"/>
        <v>5.3833333333333329E-3</v>
      </c>
      <c r="EI496" s="237">
        <v>444</v>
      </c>
      <c r="EJ496" s="242">
        <f t="shared" si="583"/>
        <v>0</v>
      </c>
      <c r="EK496" s="242">
        <f t="shared" si="584"/>
        <v>0</v>
      </c>
      <c r="EL496" s="242">
        <f t="shared" si="525"/>
        <v>0</v>
      </c>
      <c r="EM496" s="242">
        <f t="shared" si="535"/>
        <v>0</v>
      </c>
      <c r="EN496" s="243">
        <f t="shared" si="573"/>
        <v>0</v>
      </c>
      <c r="EO496" s="248"/>
      <c r="EP496" s="241">
        <f t="shared" si="594"/>
        <v>3.4599999999999999E-2</v>
      </c>
      <c r="EQ496" s="241">
        <f t="shared" si="574"/>
        <v>2.8833333333333332E-3</v>
      </c>
      <c r="ER496" s="237">
        <v>444</v>
      </c>
      <c r="ES496" s="242">
        <f t="shared" si="585"/>
        <v>0</v>
      </c>
      <c r="ET496" s="242">
        <f t="shared" si="586"/>
        <v>0</v>
      </c>
      <c r="EU496" s="242">
        <f t="shared" si="526"/>
        <v>0</v>
      </c>
      <c r="EV496" s="242">
        <f t="shared" si="536"/>
        <v>0</v>
      </c>
      <c r="EW496" s="243">
        <f t="shared" si="575"/>
        <v>0</v>
      </c>
    </row>
    <row r="497" spans="1:153" ht="14.25" customHeight="1" thickBot="1" x14ac:dyDescent="0.25">
      <c r="A497" s="3">
        <f t="shared" si="537"/>
        <v>13512</v>
      </c>
      <c r="B497" s="237">
        <v>445</v>
      </c>
      <c r="C497" s="238">
        <f t="shared" si="538"/>
        <v>-3.6804679935369633E-10</v>
      </c>
      <c r="D497" s="238">
        <f t="shared" si="499"/>
        <v>0</v>
      </c>
      <c r="E497" s="238">
        <f t="shared" si="500"/>
        <v>8.4855234295435332E-13</v>
      </c>
      <c r="F497" s="238">
        <f t="shared" si="501"/>
        <v>-8.4855234295435332E-13</v>
      </c>
      <c r="G497" s="239">
        <f t="shared" si="539"/>
        <v>603887.43406298594</v>
      </c>
      <c r="I497" s="240">
        <f>VLOOKUP(K497,[2]תחזיות!$B$4:$H$1000,5)</f>
        <v>1.3001202500000267E-2</v>
      </c>
      <c r="J497" s="134">
        <f t="shared" si="502"/>
        <v>1.0834335416666889E-3</v>
      </c>
      <c r="K497" s="237">
        <v>445</v>
      </c>
      <c r="L497" s="242">
        <f t="shared" si="540"/>
        <v>2.4722109011791478E-11</v>
      </c>
      <c r="M497" s="242">
        <f t="shared" si="527"/>
        <v>-7.5849474237326727E-14</v>
      </c>
      <c r="N497" s="242">
        <f t="shared" si="503"/>
        <v>-1.1419163404728108E-13</v>
      </c>
      <c r="O497" s="242">
        <f t="shared" si="504"/>
        <v>3.8342159809954352E-14</v>
      </c>
      <c r="P497" s="243">
        <f t="shared" si="541"/>
        <v>46694.445430845924</v>
      </c>
      <c r="Q497" s="244"/>
      <c r="R497" s="240">
        <f>VLOOKUP(T497,[2]תחזיות!$B$4:$H$1000,7)</f>
        <v>2.2102044250000452E-2</v>
      </c>
      <c r="S497" s="134">
        <f t="shared" si="505"/>
        <v>1.8418370208333711E-3</v>
      </c>
      <c r="T497" s="237">
        <v>445</v>
      </c>
      <c r="U497" s="242">
        <f t="shared" si="542"/>
        <v>0</v>
      </c>
      <c r="V497" s="242">
        <f t="shared" si="528"/>
        <v>0</v>
      </c>
      <c r="W497" s="242">
        <f t="shared" si="506"/>
        <v>0</v>
      </c>
      <c r="X497" s="242">
        <f t="shared" si="529"/>
        <v>0</v>
      </c>
      <c r="Y497" s="243">
        <f t="shared" si="543"/>
        <v>49536.076503111522</v>
      </c>
      <c r="Z497" s="245"/>
      <c r="AA497" s="240">
        <f>VLOOKUP(AC497,[2]תחזיות!$B$4:$H$1000,6)</f>
        <v>1.1819275000000242E-2</v>
      </c>
      <c r="AB497" s="134">
        <f t="shared" si="507"/>
        <v>9.8493958333335341E-4</v>
      </c>
      <c r="AC497" s="237">
        <v>445</v>
      </c>
      <c r="AD497" s="242">
        <f t="shared" si="544"/>
        <v>0</v>
      </c>
      <c r="AE497" s="242">
        <f t="shared" si="530"/>
        <v>0</v>
      </c>
      <c r="AF497" s="242">
        <f t="shared" si="508"/>
        <v>0</v>
      </c>
      <c r="AG497" s="242">
        <f t="shared" si="531"/>
        <v>0</v>
      </c>
      <c r="AH497" s="243">
        <f t="shared" si="545"/>
        <v>46342.141217469514</v>
      </c>
      <c r="AI497" s="245"/>
      <c r="AJ497" s="241">
        <f t="shared" si="590"/>
        <v>5.2720000000000003E-2</v>
      </c>
      <c r="AK497" s="241">
        <f t="shared" si="546"/>
        <v>4.3933333333333333E-3</v>
      </c>
      <c r="AL497" s="240">
        <f>VLOOKUP(AN497,[2]תחזיות!$B$4:$H$1000,5)</f>
        <v>1.3001202500000267E-2</v>
      </c>
      <c r="AM497" s="134">
        <f t="shared" si="532"/>
        <v>1.0834335416666889E-3</v>
      </c>
      <c r="AN497" s="237">
        <v>445</v>
      </c>
      <c r="AO497" s="242">
        <f t="shared" si="547"/>
        <v>0</v>
      </c>
      <c r="AP497" s="242">
        <f t="shared" si="576"/>
        <v>0</v>
      </c>
      <c r="AQ497" s="242">
        <f t="shared" si="509"/>
        <v>0</v>
      </c>
      <c r="AR497" s="242">
        <f t="shared" si="548"/>
        <v>0</v>
      </c>
      <c r="AS497" s="243">
        <f t="shared" si="549"/>
        <v>0</v>
      </c>
      <c r="AT497" s="244"/>
      <c r="AU497" s="241">
        <f t="shared" si="591"/>
        <v>5.7620000000000005E-2</v>
      </c>
      <c r="AV497" s="241">
        <f t="shared" si="550"/>
        <v>4.8016666666666668E-3</v>
      </c>
      <c r="AW497" s="240">
        <f>VLOOKUP(AY497,[2]תחזיות!$B$4:$H$1000,7)</f>
        <v>2.2102044250000452E-2</v>
      </c>
      <c r="AX497" s="134">
        <f t="shared" si="510"/>
        <v>1.8418370208333711E-3</v>
      </c>
      <c r="AY497" s="237">
        <v>445</v>
      </c>
      <c r="AZ497" s="242">
        <f t="shared" si="551"/>
        <v>0</v>
      </c>
      <c r="BA497" s="242">
        <f t="shared" si="577"/>
        <v>0</v>
      </c>
      <c r="BB497" s="242">
        <f t="shared" si="511"/>
        <v>0</v>
      </c>
      <c r="BC497" s="242">
        <f t="shared" si="552"/>
        <v>0</v>
      </c>
      <c r="BD497" s="243">
        <f t="shared" si="553"/>
        <v>0</v>
      </c>
      <c r="BE497" s="245"/>
      <c r="BF497" s="245"/>
      <c r="BG497" s="245"/>
      <c r="BH497" s="240">
        <f>VLOOKUP(BJ497,[2]תחזיות!$B$4:$H$1000,6)</f>
        <v>1.1819275000000242E-2</v>
      </c>
      <c r="BI497" s="134">
        <f t="shared" si="512"/>
        <v>9.8493958333335341E-4</v>
      </c>
      <c r="BJ497" s="237">
        <v>445</v>
      </c>
      <c r="BK497" s="242">
        <f t="shared" si="554"/>
        <v>0</v>
      </c>
      <c r="BL497" s="242">
        <f t="shared" si="578"/>
        <v>0</v>
      </c>
      <c r="BM497" s="242">
        <f t="shared" si="513"/>
        <v>0</v>
      </c>
      <c r="BN497" s="242">
        <f t="shared" si="533"/>
        <v>0</v>
      </c>
      <c r="BO497" s="243">
        <f t="shared" si="555"/>
        <v>0</v>
      </c>
      <c r="BP497" s="245"/>
      <c r="BQ497" s="246">
        <f>VLOOKUP(BT497,[2]תחזיות!$B$4:$E$1000,2)</f>
        <v>4.7546880000000277E-2</v>
      </c>
      <c r="BR497" s="134">
        <f t="shared" si="514"/>
        <v>3.5455733333333568E-3</v>
      </c>
      <c r="BS497" s="3">
        <f t="shared" si="556"/>
        <v>13512</v>
      </c>
      <c r="BT497" s="237">
        <v>445</v>
      </c>
      <c r="BU497" s="238">
        <f t="shared" si="557"/>
        <v>0</v>
      </c>
      <c r="BV497" s="238">
        <f t="shared" si="461"/>
        <v>0</v>
      </c>
      <c r="BW497" s="238">
        <f t="shared" si="515"/>
        <v>0</v>
      </c>
      <c r="BX497" s="238">
        <f t="shared" si="516"/>
        <v>0</v>
      </c>
      <c r="BY497" s="239">
        <f t="shared" si="558"/>
        <v>270766.58881793288</v>
      </c>
      <c r="CA497" s="246">
        <f>VLOOKUP(CD497,[2]תחזיות!$B$4:$E$1000,4)</f>
        <v>6.2761881600000374E-2</v>
      </c>
      <c r="CB497" s="134">
        <f t="shared" si="517"/>
        <v>4.8134901333333644E-3</v>
      </c>
      <c r="CC497" s="3">
        <f t="shared" si="559"/>
        <v>13512</v>
      </c>
      <c r="CD497" s="237">
        <v>445</v>
      </c>
      <c r="CE497" s="238">
        <f t="shared" si="560"/>
        <v>0</v>
      </c>
      <c r="CF497" s="238">
        <f t="shared" si="561"/>
        <v>0</v>
      </c>
      <c r="CG497" s="238">
        <f t="shared" si="518"/>
        <v>0</v>
      </c>
      <c r="CH497" s="238">
        <f t="shared" si="519"/>
        <v>0</v>
      </c>
      <c r="CI497" s="239">
        <f t="shared" si="562"/>
        <v>290809.78716721246</v>
      </c>
      <c r="CJ497" s="1"/>
      <c r="CK497" s="246">
        <f>VLOOKUP(CN497,[2]תחזיות!$B$4:$E$1000,3)</f>
        <v>4.1345113043478508E-2</v>
      </c>
      <c r="CL497" s="134">
        <f t="shared" si="520"/>
        <v>3.028759420289876E-3</v>
      </c>
      <c r="CM497" s="3">
        <f t="shared" si="563"/>
        <v>13512</v>
      </c>
      <c r="CN497" s="237">
        <v>445</v>
      </c>
      <c r="CO497" s="238">
        <f t="shared" si="564"/>
        <v>0</v>
      </c>
      <c r="CP497" s="238">
        <f t="shared" si="579"/>
        <v>0</v>
      </c>
      <c r="CQ497" s="238">
        <f t="shared" si="521"/>
        <v>0</v>
      </c>
      <c r="CR497" s="238">
        <f t="shared" si="522"/>
        <v>0</v>
      </c>
      <c r="CS497" s="239">
        <f t="shared" si="565"/>
        <v>263979.45736549201</v>
      </c>
      <c r="CT497" s="1"/>
      <c r="CU497" s="237">
        <v>445</v>
      </c>
      <c r="CV497" s="238">
        <f t="shared" si="587"/>
        <v>-3.4332469034190483E-10</v>
      </c>
      <c r="CW497" s="238">
        <f t="shared" si="587"/>
        <v>-7.5849474237326727E-14</v>
      </c>
      <c r="CX497" s="238">
        <f t="shared" si="587"/>
        <v>7.3436070890707227E-13</v>
      </c>
      <c r="CY497" s="238">
        <f t="shared" si="587"/>
        <v>-8.1021018314439894E-13</v>
      </c>
      <c r="CZ497" s="238">
        <f t="shared" si="587"/>
        <v>921348.46831176477</v>
      </c>
      <c r="DB497" s="237">
        <v>445</v>
      </c>
      <c r="DC497" s="238">
        <f t="shared" si="588"/>
        <v>-3.6804679935369633E-10</v>
      </c>
      <c r="DD497" s="238">
        <f t="shared" si="588"/>
        <v>0</v>
      </c>
      <c r="DE497" s="238">
        <f t="shared" si="588"/>
        <v>8.4855234295435332E-13</v>
      </c>
      <c r="DF497" s="238">
        <f t="shared" si="588"/>
        <v>-8.4855234295435332E-13</v>
      </c>
      <c r="DG497" s="238">
        <f t="shared" si="588"/>
        <v>944233.29773330991</v>
      </c>
      <c r="DH497" s="247"/>
      <c r="DI497" s="237">
        <v>445</v>
      </c>
      <c r="DJ497" s="238">
        <f t="shared" si="589"/>
        <v>-3.6804679935369633E-10</v>
      </c>
      <c r="DK497" s="238">
        <f t="shared" si="589"/>
        <v>0</v>
      </c>
      <c r="DL497" s="238">
        <f t="shared" si="589"/>
        <v>8.4855234295435332E-13</v>
      </c>
      <c r="DM497" s="238">
        <f t="shared" si="589"/>
        <v>-8.4855234295435332E-13</v>
      </c>
      <c r="DN497" s="238">
        <f t="shared" si="589"/>
        <v>914209.03264594742</v>
      </c>
      <c r="DP497" s="3">
        <f t="shared" si="566"/>
        <v>13512</v>
      </c>
      <c r="DQ497" s="237">
        <v>445</v>
      </c>
      <c r="DR497" s="238">
        <f t="shared" si="567"/>
        <v>0</v>
      </c>
      <c r="DS497" s="238">
        <f t="shared" si="568"/>
        <v>0</v>
      </c>
      <c r="DT497" s="238">
        <f t="shared" si="523"/>
        <v>0</v>
      </c>
      <c r="DU497" s="238">
        <f t="shared" si="569"/>
        <v>0</v>
      </c>
      <c r="DV497" s="239">
        <f t="shared" si="580"/>
        <v>0</v>
      </c>
      <c r="DX497" s="241">
        <f t="shared" si="592"/>
        <v>6.0299999999999999E-2</v>
      </c>
      <c r="DY497" s="241">
        <f t="shared" si="570"/>
        <v>5.025E-3</v>
      </c>
      <c r="DZ497" s="237">
        <v>445</v>
      </c>
      <c r="EA497" s="242">
        <f t="shared" si="581"/>
        <v>0</v>
      </c>
      <c r="EB497" s="242">
        <f t="shared" si="582"/>
        <v>0</v>
      </c>
      <c r="EC497" s="242">
        <f t="shared" si="524"/>
        <v>0</v>
      </c>
      <c r="ED497" s="242">
        <f t="shared" si="534"/>
        <v>0</v>
      </c>
      <c r="EE497" s="243">
        <f t="shared" si="571"/>
        <v>0</v>
      </c>
      <c r="EF497" s="248"/>
      <c r="EG497" s="241">
        <f t="shared" si="593"/>
        <v>6.4599999999999991E-2</v>
      </c>
      <c r="EH497" s="241">
        <f t="shared" si="572"/>
        <v>5.3833333333333329E-3</v>
      </c>
      <c r="EI497" s="237">
        <v>445</v>
      </c>
      <c r="EJ497" s="242">
        <f t="shared" si="583"/>
        <v>0</v>
      </c>
      <c r="EK497" s="242">
        <f t="shared" si="584"/>
        <v>0</v>
      </c>
      <c r="EL497" s="242">
        <f t="shared" si="525"/>
        <v>0</v>
      </c>
      <c r="EM497" s="242">
        <f t="shared" si="535"/>
        <v>0</v>
      </c>
      <c r="EN497" s="243">
        <f t="shared" si="573"/>
        <v>0</v>
      </c>
      <c r="EO497" s="248"/>
      <c r="EP497" s="241">
        <f t="shared" si="594"/>
        <v>3.4599999999999999E-2</v>
      </c>
      <c r="EQ497" s="241">
        <f t="shared" si="574"/>
        <v>2.8833333333333332E-3</v>
      </c>
      <c r="ER497" s="237">
        <v>445</v>
      </c>
      <c r="ES497" s="242">
        <f t="shared" si="585"/>
        <v>0</v>
      </c>
      <c r="ET497" s="242">
        <f t="shared" si="586"/>
        <v>0</v>
      </c>
      <c r="EU497" s="242">
        <f t="shared" si="526"/>
        <v>0</v>
      </c>
      <c r="EV497" s="242">
        <f t="shared" si="536"/>
        <v>0</v>
      </c>
      <c r="EW497" s="243">
        <f t="shared" si="575"/>
        <v>0</v>
      </c>
    </row>
    <row r="498" spans="1:153" ht="14.25" customHeight="1" thickBot="1" x14ac:dyDescent="0.25">
      <c r="A498" s="3">
        <f t="shared" si="537"/>
        <v>13543</v>
      </c>
      <c r="B498" s="237">
        <v>446</v>
      </c>
      <c r="C498" s="238">
        <f t="shared" si="538"/>
        <v>-3.6889535169665068E-10</v>
      </c>
      <c r="D498" s="238">
        <f t="shared" si="499"/>
        <v>0</v>
      </c>
      <c r="E498" s="238">
        <f t="shared" si="500"/>
        <v>8.5050872752283145E-13</v>
      </c>
      <c r="F498" s="238">
        <f t="shared" si="501"/>
        <v>-8.5050872752283145E-13</v>
      </c>
      <c r="G498" s="239">
        <f t="shared" si="539"/>
        <v>603887.43406298594</v>
      </c>
      <c r="I498" s="240">
        <f>VLOOKUP(K498,[2]תחזיות!$B$4:$H$1000,5)</f>
        <v>1.3001221000000267E-2</v>
      </c>
      <c r="J498" s="134">
        <f t="shared" si="502"/>
        <v>1.0834350833333556E-3</v>
      </c>
      <c r="K498" s="237">
        <v>446</v>
      </c>
      <c r="L498" s="242">
        <f t="shared" si="540"/>
        <v>2.4863209165298674E-11</v>
      </c>
      <c r="M498" s="242">
        <f t="shared" si="527"/>
        <v>-7.5931652218767831E-14</v>
      </c>
      <c r="N498" s="242">
        <f t="shared" si="503"/>
        <v>-1.1449264791494863E-13</v>
      </c>
      <c r="O498" s="242">
        <f t="shared" si="504"/>
        <v>3.8560995696180792E-14</v>
      </c>
      <c r="P498" s="243">
        <f t="shared" si="541"/>
        <v>46694.445430845924</v>
      </c>
      <c r="Q498" s="244"/>
      <c r="R498" s="240">
        <f>VLOOKUP(T498,[2]תחזיות!$B$4:$H$1000,7)</f>
        <v>2.2102075700000456E-2</v>
      </c>
      <c r="S498" s="134">
        <f t="shared" si="505"/>
        <v>1.8418396416667046E-3</v>
      </c>
      <c r="T498" s="237">
        <v>446</v>
      </c>
      <c r="U498" s="242">
        <f t="shared" si="542"/>
        <v>0</v>
      </c>
      <c r="V498" s="242">
        <f t="shared" si="528"/>
        <v>0</v>
      </c>
      <c r="W498" s="242">
        <f t="shared" si="506"/>
        <v>0</v>
      </c>
      <c r="X498" s="242">
        <f t="shared" si="529"/>
        <v>0</v>
      </c>
      <c r="Y498" s="243">
        <f t="shared" si="543"/>
        <v>49536.076503111522</v>
      </c>
      <c r="Z498" s="245"/>
      <c r="AA498" s="240">
        <f>VLOOKUP(AC498,[2]תחזיות!$B$4:$H$1000,6)</f>
        <v>1.1819291818182061E-2</v>
      </c>
      <c r="AB498" s="134">
        <f t="shared" si="507"/>
        <v>9.8494098484850517E-4</v>
      </c>
      <c r="AC498" s="237">
        <v>446</v>
      </c>
      <c r="AD498" s="242">
        <f t="shared" si="544"/>
        <v>0</v>
      </c>
      <c r="AE498" s="242">
        <f t="shared" si="530"/>
        <v>0</v>
      </c>
      <c r="AF498" s="242">
        <f t="shared" si="508"/>
        <v>0</v>
      </c>
      <c r="AG498" s="242">
        <f t="shared" si="531"/>
        <v>0</v>
      </c>
      <c r="AH498" s="243">
        <f t="shared" si="545"/>
        <v>46342.141217469514</v>
      </c>
      <c r="AI498" s="245"/>
      <c r="AJ498" s="241">
        <f t="shared" si="590"/>
        <v>5.2720000000000003E-2</v>
      </c>
      <c r="AK498" s="241">
        <f t="shared" si="546"/>
        <v>4.3933333333333333E-3</v>
      </c>
      <c r="AL498" s="240">
        <f>VLOOKUP(AN498,[2]תחזיות!$B$4:$H$1000,5)</f>
        <v>1.3001221000000267E-2</v>
      </c>
      <c r="AM498" s="134">
        <f t="shared" si="532"/>
        <v>1.0834350833333556E-3</v>
      </c>
      <c r="AN498" s="237">
        <v>446</v>
      </c>
      <c r="AO498" s="242">
        <f t="shared" si="547"/>
        <v>0</v>
      </c>
      <c r="AP498" s="242">
        <f t="shared" si="576"/>
        <v>0</v>
      </c>
      <c r="AQ498" s="242">
        <f t="shared" si="509"/>
        <v>0</v>
      </c>
      <c r="AR498" s="242">
        <f t="shared" si="548"/>
        <v>0</v>
      </c>
      <c r="AS498" s="243">
        <f t="shared" si="549"/>
        <v>0</v>
      </c>
      <c r="AT498" s="244"/>
      <c r="AU498" s="241">
        <f t="shared" si="591"/>
        <v>5.7620000000000005E-2</v>
      </c>
      <c r="AV498" s="241">
        <f t="shared" si="550"/>
        <v>4.8016666666666668E-3</v>
      </c>
      <c r="AW498" s="240">
        <f>VLOOKUP(AY498,[2]תחזיות!$B$4:$H$1000,7)</f>
        <v>2.2102075700000456E-2</v>
      </c>
      <c r="AX498" s="134">
        <f t="shared" si="510"/>
        <v>1.8418396416667046E-3</v>
      </c>
      <c r="AY498" s="237">
        <v>446</v>
      </c>
      <c r="AZ498" s="242">
        <f t="shared" si="551"/>
        <v>0</v>
      </c>
      <c r="BA498" s="242">
        <f t="shared" si="577"/>
        <v>0</v>
      </c>
      <c r="BB498" s="242">
        <f t="shared" si="511"/>
        <v>0</v>
      </c>
      <c r="BC498" s="242">
        <f t="shared" si="552"/>
        <v>0</v>
      </c>
      <c r="BD498" s="243">
        <f t="shared" si="553"/>
        <v>0</v>
      </c>
      <c r="BE498" s="245"/>
      <c r="BF498" s="245"/>
      <c r="BG498" s="245"/>
      <c r="BH498" s="240">
        <f>VLOOKUP(BJ498,[2]תחזיות!$B$4:$H$1000,6)</f>
        <v>1.1819291818182061E-2</v>
      </c>
      <c r="BI498" s="134">
        <f t="shared" si="512"/>
        <v>9.8494098484850517E-4</v>
      </c>
      <c r="BJ498" s="237">
        <v>446</v>
      </c>
      <c r="BK498" s="242">
        <f t="shared" si="554"/>
        <v>0</v>
      </c>
      <c r="BL498" s="242">
        <f t="shared" si="578"/>
        <v>0</v>
      </c>
      <c r="BM498" s="242">
        <f t="shared" si="513"/>
        <v>0</v>
      </c>
      <c r="BN498" s="242">
        <f t="shared" si="533"/>
        <v>0</v>
      </c>
      <c r="BO498" s="243">
        <f t="shared" si="555"/>
        <v>0</v>
      </c>
      <c r="BP498" s="245"/>
      <c r="BQ498" s="246">
        <f>VLOOKUP(BT498,[2]תחזיות!$B$4:$E$1000,2)</f>
        <v>4.7575180000000279E-2</v>
      </c>
      <c r="BR498" s="134">
        <f t="shared" si="514"/>
        <v>3.54793166666669E-3</v>
      </c>
      <c r="BS498" s="3">
        <f t="shared" si="556"/>
        <v>13543</v>
      </c>
      <c r="BT498" s="237">
        <v>446</v>
      </c>
      <c r="BU498" s="238">
        <f t="shared" si="557"/>
        <v>0</v>
      </c>
      <c r="BV498" s="238">
        <f t="shared" si="461"/>
        <v>0</v>
      </c>
      <c r="BW498" s="238">
        <f t="shared" si="515"/>
        <v>0</v>
      </c>
      <c r="BX498" s="238">
        <f t="shared" si="516"/>
        <v>0</v>
      </c>
      <c r="BY498" s="239">
        <f t="shared" si="558"/>
        <v>270766.58881793288</v>
      </c>
      <c r="CA498" s="246">
        <f>VLOOKUP(CD498,[2]תחזיות!$B$4:$E$1000,4)</f>
        <v>6.2799237600000377E-2</v>
      </c>
      <c r="CB498" s="134">
        <f t="shared" si="517"/>
        <v>4.8166031333333652E-3</v>
      </c>
      <c r="CC498" s="3">
        <f t="shared" si="559"/>
        <v>13543</v>
      </c>
      <c r="CD498" s="237">
        <v>446</v>
      </c>
      <c r="CE498" s="238">
        <f t="shared" si="560"/>
        <v>0</v>
      </c>
      <c r="CF498" s="238">
        <f t="shared" si="561"/>
        <v>0</v>
      </c>
      <c r="CG498" s="238">
        <f t="shared" si="518"/>
        <v>0</v>
      </c>
      <c r="CH498" s="238">
        <f t="shared" si="519"/>
        <v>0</v>
      </c>
      <c r="CI498" s="239">
        <f t="shared" si="562"/>
        <v>290809.78716721246</v>
      </c>
      <c r="CJ498" s="1"/>
      <c r="CK498" s="246">
        <f>VLOOKUP(CN498,[2]תחזיות!$B$4:$E$1000,3)</f>
        <v>4.1369721739130678E-2</v>
      </c>
      <c r="CL498" s="134">
        <f t="shared" si="520"/>
        <v>3.0308101449275566E-3</v>
      </c>
      <c r="CM498" s="3">
        <f t="shared" si="563"/>
        <v>13543</v>
      </c>
      <c r="CN498" s="237">
        <v>446</v>
      </c>
      <c r="CO498" s="238">
        <f t="shared" si="564"/>
        <v>0</v>
      </c>
      <c r="CP498" s="238">
        <f t="shared" si="579"/>
        <v>0</v>
      </c>
      <c r="CQ498" s="238">
        <f t="shared" si="521"/>
        <v>0</v>
      </c>
      <c r="CR498" s="238">
        <f t="shared" si="522"/>
        <v>0</v>
      </c>
      <c r="CS498" s="239">
        <f t="shared" si="565"/>
        <v>263979.45736549201</v>
      </c>
      <c r="CT498" s="1"/>
      <c r="CU498" s="237">
        <v>446</v>
      </c>
      <c r="CV498" s="238">
        <f t="shared" si="587"/>
        <v>-3.4403214253135199E-10</v>
      </c>
      <c r="CW498" s="238">
        <f t="shared" si="587"/>
        <v>-7.5931652218767831E-14</v>
      </c>
      <c r="CX498" s="238">
        <f t="shared" si="587"/>
        <v>7.3601607960788279E-13</v>
      </c>
      <c r="CY498" s="238">
        <f t="shared" si="587"/>
        <v>-8.119477318266507E-13</v>
      </c>
      <c r="CZ498" s="238">
        <f t="shared" si="587"/>
        <v>921348.46831176477</v>
      </c>
      <c r="DB498" s="237">
        <v>446</v>
      </c>
      <c r="DC498" s="238">
        <f t="shared" si="588"/>
        <v>-3.6889535169665068E-10</v>
      </c>
      <c r="DD498" s="238">
        <f t="shared" si="588"/>
        <v>0</v>
      </c>
      <c r="DE498" s="238">
        <f t="shared" si="588"/>
        <v>8.5050872752283145E-13</v>
      </c>
      <c r="DF498" s="238">
        <f t="shared" si="588"/>
        <v>-8.5050872752283145E-13</v>
      </c>
      <c r="DG498" s="238">
        <f t="shared" si="588"/>
        <v>944233.29773330991</v>
      </c>
      <c r="DH498" s="247"/>
      <c r="DI498" s="237">
        <v>446</v>
      </c>
      <c r="DJ498" s="238">
        <f t="shared" si="589"/>
        <v>-3.6889535169665068E-10</v>
      </c>
      <c r="DK498" s="238">
        <f t="shared" si="589"/>
        <v>0</v>
      </c>
      <c r="DL498" s="238">
        <f t="shared" si="589"/>
        <v>8.5050872752283145E-13</v>
      </c>
      <c r="DM498" s="238">
        <f t="shared" si="589"/>
        <v>-8.5050872752283145E-13</v>
      </c>
      <c r="DN498" s="238">
        <f t="shared" si="589"/>
        <v>914209.03264594742</v>
      </c>
      <c r="DP498" s="3">
        <f t="shared" si="566"/>
        <v>13543</v>
      </c>
      <c r="DQ498" s="237">
        <v>446</v>
      </c>
      <c r="DR498" s="238">
        <f t="shared" si="567"/>
        <v>0</v>
      </c>
      <c r="DS498" s="238">
        <f t="shared" si="568"/>
        <v>0</v>
      </c>
      <c r="DT498" s="238">
        <f t="shared" si="523"/>
        <v>0</v>
      </c>
      <c r="DU498" s="238">
        <f t="shared" si="569"/>
        <v>0</v>
      </c>
      <c r="DV498" s="239">
        <f t="shared" si="580"/>
        <v>0</v>
      </c>
      <c r="DX498" s="241">
        <f t="shared" si="592"/>
        <v>6.0299999999999999E-2</v>
      </c>
      <c r="DY498" s="241">
        <f t="shared" si="570"/>
        <v>5.025E-3</v>
      </c>
      <c r="DZ498" s="237">
        <v>446</v>
      </c>
      <c r="EA498" s="242">
        <f t="shared" si="581"/>
        <v>0</v>
      </c>
      <c r="EB498" s="242">
        <f t="shared" si="582"/>
        <v>0</v>
      </c>
      <c r="EC498" s="242">
        <f t="shared" si="524"/>
        <v>0</v>
      </c>
      <c r="ED498" s="242">
        <f t="shared" si="534"/>
        <v>0</v>
      </c>
      <c r="EE498" s="243">
        <f t="shared" si="571"/>
        <v>0</v>
      </c>
      <c r="EF498" s="248"/>
      <c r="EG498" s="241">
        <f t="shared" si="593"/>
        <v>6.4599999999999991E-2</v>
      </c>
      <c r="EH498" s="241">
        <f t="shared" si="572"/>
        <v>5.3833333333333329E-3</v>
      </c>
      <c r="EI498" s="237">
        <v>446</v>
      </c>
      <c r="EJ498" s="242">
        <f t="shared" si="583"/>
        <v>0</v>
      </c>
      <c r="EK498" s="242">
        <f t="shared" si="584"/>
        <v>0</v>
      </c>
      <c r="EL498" s="242">
        <f t="shared" si="525"/>
        <v>0</v>
      </c>
      <c r="EM498" s="242">
        <f t="shared" si="535"/>
        <v>0</v>
      </c>
      <c r="EN498" s="243">
        <f t="shared" si="573"/>
        <v>0</v>
      </c>
      <c r="EO498" s="248"/>
      <c r="EP498" s="241">
        <f t="shared" si="594"/>
        <v>3.4599999999999999E-2</v>
      </c>
      <c r="EQ498" s="241">
        <f t="shared" si="574"/>
        <v>2.8833333333333332E-3</v>
      </c>
      <c r="ER498" s="237">
        <v>446</v>
      </c>
      <c r="ES498" s="242">
        <f t="shared" si="585"/>
        <v>0</v>
      </c>
      <c r="ET498" s="242">
        <f t="shared" si="586"/>
        <v>0</v>
      </c>
      <c r="EU498" s="242">
        <f t="shared" si="526"/>
        <v>0</v>
      </c>
      <c r="EV498" s="242">
        <f t="shared" si="536"/>
        <v>0</v>
      </c>
      <c r="EW498" s="243">
        <f t="shared" si="575"/>
        <v>0</v>
      </c>
    </row>
    <row r="499" spans="1:153" ht="14.25" customHeight="1" thickBot="1" x14ac:dyDescent="0.25">
      <c r="A499" s="3">
        <f t="shared" si="537"/>
        <v>13574</v>
      </c>
      <c r="B499" s="237">
        <v>447</v>
      </c>
      <c r="C499" s="238">
        <f t="shared" si="538"/>
        <v>-3.6974586042417352E-10</v>
      </c>
      <c r="D499" s="238">
        <f t="shared" si="499"/>
        <v>0</v>
      </c>
      <c r="E499" s="238">
        <f t="shared" si="500"/>
        <v>8.5246962264462016E-13</v>
      </c>
      <c r="F499" s="238">
        <f t="shared" si="501"/>
        <v>-8.5246962264462016E-13</v>
      </c>
      <c r="G499" s="239">
        <f t="shared" si="539"/>
        <v>603887.43406298594</v>
      </c>
      <c r="I499" s="240">
        <f>VLOOKUP(K499,[2]תחזיות!$B$4:$H$1000,5)</f>
        <v>1.3001239500000268E-2</v>
      </c>
      <c r="J499" s="134">
        <f t="shared" si="502"/>
        <v>1.0834366250000223E-3</v>
      </c>
      <c r="K499" s="237">
        <v>447</v>
      </c>
      <c r="L499" s="242">
        <f t="shared" si="540"/>
        <v>2.5004763570166391E-11</v>
      </c>
      <c r="M499" s="242">
        <f t="shared" si="527"/>
        <v>-7.6013919351778413E-14</v>
      </c>
      <c r="N499" s="242">
        <f t="shared" si="503"/>
        <v>-1.1479445544439755E-13</v>
      </c>
      <c r="O499" s="242">
        <f t="shared" si="504"/>
        <v>3.8780536092619147E-14</v>
      </c>
      <c r="P499" s="243">
        <f t="shared" si="541"/>
        <v>46694.445430845924</v>
      </c>
      <c r="Q499" s="244"/>
      <c r="R499" s="240">
        <f>VLOOKUP(T499,[2]תחזיות!$B$4:$H$1000,7)</f>
        <v>2.2102107150000456E-2</v>
      </c>
      <c r="S499" s="134">
        <f t="shared" si="505"/>
        <v>1.841842262500038E-3</v>
      </c>
      <c r="T499" s="237">
        <v>447</v>
      </c>
      <c r="U499" s="242">
        <f t="shared" si="542"/>
        <v>0</v>
      </c>
      <c r="V499" s="242">
        <f t="shared" si="528"/>
        <v>0</v>
      </c>
      <c r="W499" s="242">
        <f t="shared" si="506"/>
        <v>0</v>
      </c>
      <c r="X499" s="242">
        <f t="shared" si="529"/>
        <v>0</v>
      </c>
      <c r="Y499" s="243">
        <f t="shared" si="543"/>
        <v>49536.076503111522</v>
      </c>
      <c r="Z499" s="245"/>
      <c r="AA499" s="240">
        <f>VLOOKUP(AC499,[2]תחזיות!$B$4:$H$1000,6)</f>
        <v>1.1819308636363879E-2</v>
      </c>
      <c r="AB499" s="134">
        <f t="shared" si="507"/>
        <v>9.849423863636565E-4</v>
      </c>
      <c r="AC499" s="237">
        <v>447</v>
      </c>
      <c r="AD499" s="242">
        <f t="shared" si="544"/>
        <v>0</v>
      </c>
      <c r="AE499" s="242">
        <f t="shared" si="530"/>
        <v>0</v>
      </c>
      <c r="AF499" s="242">
        <f t="shared" si="508"/>
        <v>0</v>
      </c>
      <c r="AG499" s="242">
        <f t="shared" si="531"/>
        <v>0</v>
      </c>
      <c r="AH499" s="243">
        <f t="shared" si="545"/>
        <v>46342.141217469514</v>
      </c>
      <c r="AI499" s="245"/>
      <c r="AJ499" s="241">
        <f t="shared" si="590"/>
        <v>5.2720000000000003E-2</v>
      </c>
      <c r="AK499" s="241">
        <f t="shared" si="546"/>
        <v>4.3933333333333333E-3</v>
      </c>
      <c r="AL499" s="240">
        <f>VLOOKUP(AN499,[2]תחזיות!$B$4:$H$1000,5)</f>
        <v>1.3001239500000268E-2</v>
      </c>
      <c r="AM499" s="134">
        <f t="shared" si="532"/>
        <v>1.0834366250000223E-3</v>
      </c>
      <c r="AN499" s="237">
        <v>447</v>
      </c>
      <c r="AO499" s="242">
        <f t="shared" si="547"/>
        <v>0</v>
      </c>
      <c r="AP499" s="242">
        <f t="shared" si="576"/>
        <v>0</v>
      </c>
      <c r="AQ499" s="242">
        <f t="shared" si="509"/>
        <v>0</v>
      </c>
      <c r="AR499" s="242">
        <f t="shared" si="548"/>
        <v>0</v>
      </c>
      <c r="AS499" s="243">
        <f t="shared" si="549"/>
        <v>0</v>
      </c>
      <c r="AT499" s="244"/>
      <c r="AU499" s="241">
        <f t="shared" si="591"/>
        <v>5.7620000000000005E-2</v>
      </c>
      <c r="AV499" s="241">
        <f t="shared" si="550"/>
        <v>4.8016666666666668E-3</v>
      </c>
      <c r="AW499" s="240">
        <f>VLOOKUP(AY499,[2]תחזיות!$B$4:$H$1000,7)</f>
        <v>2.2102107150000456E-2</v>
      </c>
      <c r="AX499" s="134">
        <f t="shared" si="510"/>
        <v>1.841842262500038E-3</v>
      </c>
      <c r="AY499" s="237">
        <v>447</v>
      </c>
      <c r="AZ499" s="242">
        <f t="shared" si="551"/>
        <v>0</v>
      </c>
      <c r="BA499" s="242">
        <f t="shared" si="577"/>
        <v>0</v>
      </c>
      <c r="BB499" s="242">
        <f t="shared" si="511"/>
        <v>0</v>
      </c>
      <c r="BC499" s="242">
        <f t="shared" si="552"/>
        <v>0</v>
      </c>
      <c r="BD499" s="243">
        <f t="shared" si="553"/>
        <v>0</v>
      </c>
      <c r="BE499" s="245"/>
      <c r="BF499" s="245"/>
      <c r="BG499" s="245"/>
      <c r="BH499" s="240">
        <f>VLOOKUP(BJ499,[2]תחזיות!$B$4:$H$1000,6)</f>
        <v>1.1819308636363879E-2</v>
      </c>
      <c r="BI499" s="134">
        <f t="shared" si="512"/>
        <v>9.849423863636565E-4</v>
      </c>
      <c r="BJ499" s="237">
        <v>447</v>
      </c>
      <c r="BK499" s="242">
        <f t="shared" si="554"/>
        <v>0</v>
      </c>
      <c r="BL499" s="242">
        <f t="shared" si="578"/>
        <v>0</v>
      </c>
      <c r="BM499" s="242">
        <f t="shared" si="513"/>
        <v>0</v>
      </c>
      <c r="BN499" s="242">
        <f t="shared" si="533"/>
        <v>0</v>
      </c>
      <c r="BO499" s="243">
        <f t="shared" si="555"/>
        <v>0</v>
      </c>
      <c r="BP499" s="245"/>
      <c r="BQ499" s="246">
        <f>VLOOKUP(BT499,[2]תחזיות!$B$4:$E$1000,2)</f>
        <v>4.7603480000000281E-2</v>
      </c>
      <c r="BR499" s="134">
        <f t="shared" si="514"/>
        <v>3.5502900000000236E-3</v>
      </c>
      <c r="BS499" s="3">
        <f t="shared" si="556"/>
        <v>13574</v>
      </c>
      <c r="BT499" s="237">
        <v>447</v>
      </c>
      <c r="BU499" s="238">
        <f t="shared" si="557"/>
        <v>0</v>
      </c>
      <c r="BV499" s="238">
        <f t="shared" si="461"/>
        <v>0</v>
      </c>
      <c r="BW499" s="238">
        <f t="shared" si="515"/>
        <v>0</v>
      </c>
      <c r="BX499" s="238">
        <f t="shared" si="516"/>
        <v>0</v>
      </c>
      <c r="BY499" s="239">
        <f t="shared" si="558"/>
        <v>270766.58881793288</v>
      </c>
      <c r="CA499" s="246">
        <f>VLOOKUP(CD499,[2]תחזיות!$B$4:$E$1000,4)</f>
        <v>6.2836593600000379E-2</v>
      </c>
      <c r="CB499" s="134">
        <f t="shared" si="517"/>
        <v>4.8197161333333651E-3</v>
      </c>
      <c r="CC499" s="3">
        <f t="shared" si="559"/>
        <v>13574</v>
      </c>
      <c r="CD499" s="237">
        <v>447</v>
      </c>
      <c r="CE499" s="238">
        <f t="shared" si="560"/>
        <v>0</v>
      </c>
      <c r="CF499" s="238">
        <f t="shared" si="561"/>
        <v>0</v>
      </c>
      <c r="CG499" s="238">
        <f t="shared" si="518"/>
        <v>0</v>
      </c>
      <c r="CH499" s="238">
        <f t="shared" si="519"/>
        <v>0</v>
      </c>
      <c r="CI499" s="239">
        <f t="shared" si="562"/>
        <v>290809.78716721246</v>
      </c>
      <c r="CJ499" s="1"/>
      <c r="CK499" s="246">
        <f>VLOOKUP(CN499,[2]תחזיות!$B$4:$E$1000,3)</f>
        <v>4.1394330434782856E-2</v>
      </c>
      <c r="CL499" s="134">
        <f t="shared" si="520"/>
        <v>3.032860869565238E-3</v>
      </c>
      <c r="CM499" s="3">
        <f t="shared" si="563"/>
        <v>13574</v>
      </c>
      <c r="CN499" s="237">
        <v>447</v>
      </c>
      <c r="CO499" s="238">
        <f t="shared" si="564"/>
        <v>0</v>
      </c>
      <c r="CP499" s="238">
        <f t="shared" si="579"/>
        <v>0</v>
      </c>
      <c r="CQ499" s="238">
        <f t="shared" si="521"/>
        <v>0</v>
      </c>
      <c r="CR499" s="238">
        <f t="shared" si="522"/>
        <v>0</v>
      </c>
      <c r="CS499" s="239">
        <f t="shared" si="565"/>
        <v>263979.45736549201</v>
      </c>
      <c r="CT499" s="1"/>
      <c r="CU499" s="237">
        <v>447</v>
      </c>
      <c r="CV499" s="238">
        <f t="shared" si="587"/>
        <v>-3.4474109685400712E-10</v>
      </c>
      <c r="CW499" s="238">
        <f t="shared" si="587"/>
        <v>-7.6013919351778413E-14</v>
      </c>
      <c r="CX499" s="238">
        <f t="shared" si="587"/>
        <v>7.3767516720022258E-13</v>
      </c>
      <c r="CY499" s="238">
        <f t="shared" si="587"/>
        <v>-8.1368908655200105E-13</v>
      </c>
      <c r="CZ499" s="238">
        <f t="shared" si="587"/>
        <v>921348.46831176477</v>
      </c>
      <c r="DB499" s="237">
        <v>447</v>
      </c>
      <c r="DC499" s="238">
        <f t="shared" si="588"/>
        <v>-3.6974586042417352E-10</v>
      </c>
      <c r="DD499" s="238">
        <f t="shared" si="588"/>
        <v>0</v>
      </c>
      <c r="DE499" s="238">
        <f t="shared" si="588"/>
        <v>8.5246962264462016E-13</v>
      </c>
      <c r="DF499" s="238">
        <f t="shared" si="588"/>
        <v>-8.5246962264462016E-13</v>
      </c>
      <c r="DG499" s="238">
        <f t="shared" si="588"/>
        <v>944233.29773330991</v>
      </c>
      <c r="DH499" s="247"/>
      <c r="DI499" s="237">
        <v>447</v>
      </c>
      <c r="DJ499" s="238">
        <f t="shared" si="589"/>
        <v>-3.6974586042417352E-10</v>
      </c>
      <c r="DK499" s="238">
        <f t="shared" si="589"/>
        <v>0</v>
      </c>
      <c r="DL499" s="238">
        <f t="shared" si="589"/>
        <v>8.5246962264462016E-13</v>
      </c>
      <c r="DM499" s="238">
        <f t="shared" si="589"/>
        <v>-8.5246962264462016E-13</v>
      </c>
      <c r="DN499" s="238">
        <f t="shared" si="589"/>
        <v>914209.03264594742</v>
      </c>
      <c r="DP499" s="3">
        <f t="shared" si="566"/>
        <v>13574</v>
      </c>
      <c r="DQ499" s="237">
        <v>447</v>
      </c>
      <c r="DR499" s="238">
        <f t="shared" si="567"/>
        <v>0</v>
      </c>
      <c r="DS499" s="238">
        <f t="shared" si="568"/>
        <v>0</v>
      </c>
      <c r="DT499" s="238">
        <f t="shared" si="523"/>
        <v>0</v>
      </c>
      <c r="DU499" s="238">
        <f t="shared" si="569"/>
        <v>0</v>
      </c>
      <c r="DV499" s="239">
        <f t="shared" si="580"/>
        <v>0</v>
      </c>
      <c r="DX499" s="241">
        <f t="shared" si="592"/>
        <v>6.0299999999999999E-2</v>
      </c>
      <c r="DY499" s="241">
        <f t="shared" si="570"/>
        <v>5.025E-3</v>
      </c>
      <c r="DZ499" s="237">
        <v>447</v>
      </c>
      <c r="EA499" s="242">
        <f t="shared" si="581"/>
        <v>0</v>
      </c>
      <c r="EB499" s="242">
        <f t="shared" si="582"/>
        <v>0</v>
      </c>
      <c r="EC499" s="242">
        <f t="shared" si="524"/>
        <v>0</v>
      </c>
      <c r="ED499" s="242">
        <f t="shared" si="534"/>
        <v>0</v>
      </c>
      <c r="EE499" s="243">
        <f t="shared" si="571"/>
        <v>0</v>
      </c>
      <c r="EF499" s="248"/>
      <c r="EG499" s="241">
        <f t="shared" si="593"/>
        <v>6.4599999999999991E-2</v>
      </c>
      <c r="EH499" s="241">
        <f t="shared" si="572"/>
        <v>5.3833333333333329E-3</v>
      </c>
      <c r="EI499" s="237">
        <v>447</v>
      </c>
      <c r="EJ499" s="242">
        <f t="shared" si="583"/>
        <v>0</v>
      </c>
      <c r="EK499" s="242">
        <f t="shared" si="584"/>
        <v>0</v>
      </c>
      <c r="EL499" s="242">
        <f t="shared" si="525"/>
        <v>0</v>
      </c>
      <c r="EM499" s="242">
        <f t="shared" si="535"/>
        <v>0</v>
      </c>
      <c r="EN499" s="243">
        <f t="shared" si="573"/>
        <v>0</v>
      </c>
      <c r="EO499" s="248"/>
      <c r="EP499" s="241">
        <f t="shared" si="594"/>
        <v>3.4599999999999999E-2</v>
      </c>
      <c r="EQ499" s="241">
        <f t="shared" si="574"/>
        <v>2.8833333333333332E-3</v>
      </c>
      <c r="ER499" s="237">
        <v>447</v>
      </c>
      <c r="ES499" s="242">
        <f t="shared" si="585"/>
        <v>0</v>
      </c>
      <c r="ET499" s="242">
        <f t="shared" si="586"/>
        <v>0</v>
      </c>
      <c r="EU499" s="242">
        <f t="shared" si="526"/>
        <v>0</v>
      </c>
      <c r="EV499" s="242">
        <f t="shared" si="536"/>
        <v>0</v>
      </c>
      <c r="EW499" s="243">
        <f t="shared" si="575"/>
        <v>0</v>
      </c>
    </row>
    <row r="500" spans="1:153" ht="14.25" customHeight="1" thickBot="1" x14ac:dyDescent="0.25">
      <c r="A500" s="3">
        <f t="shared" si="537"/>
        <v>13602</v>
      </c>
      <c r="B500" s="237">
        <v>448</v>
      </c>
      <c r="C500" s="238">
        <f t="shared" si="538"/>
        <v>-3.7059833004681816E-10</v>
      </c>
      <c r="D500" s="238">
        <f t="shared" ref="D500:D532" si="595">IF(C500&lt;=0,0,$C$48)</f>
        <v>0</v>
      </c>
      <c r="E500" s="238">
        <f t="shared" ref="E500:E532" si="596">D500-F500</f>
        <v>8.5443503871905087E-13</v>
      </c>
      <c r="F500" s="238">
        <f t="shared" ref="F500:F532" si="597">C500*$C$44</f>
        <v>-8.5443503871905087E-13</v>
      </c>
      <c r="G500" s="239">
        <f t="shared" si="539"/>
        <v>603887.43406298594</v>
      </c>
      <c r="I500" s="240">
        <f>VLOOKUP(K500,[2]תחזיות!$B$4:$H$1000,5)</f>
        <v>1.3001258000000269E-2</v>
      </c>
      <c r="J500" s="134">
        <f t="shared" ref="J500:J532" si="598">I500/12</f>
        <v>1.0834381666666891E-3</v>
      </c>
      <c r="K500" s="237">
        <v>448</v>
      </c>
      <c r="L500" s="242">
        <f t="shared" si="540"/>
        <v>2.5146773513505533E-11</v>
      </c>
      <c r="M500" s="242">
        <f t="shared" si="527"/>
        <v>-7.6096275733202042E-14</v>
      </c>
      <c r="N500" s="242">
        <f t="shared" ref="N500:N532" si="599">M500-O500</f>
        <v>-1.1509705872868513E-13</v>
      </c>
      <c r="O500" s="242">
        <f t="shared" ref="O500:O532" si="600">L500*$K$44</f>
        <v>3.9000782995483098E-14</v>
      </c>
      <c r="P500" s="243">
        <f t="shared" si="541"/>
        <v>46694.445430845924</v>
      </c>
      <c r="Q500" s="244"/>
      <c r="R500" s="240">
        <f>VLOOKUP(T500,[2]תחזיות!$B$4:$H$1000,7)</f>
        <v>2.2102138600000456E-2</v>
      </c>
      <c r="S500" s="134">
        <f t="shared" ref="S500:S532" si="601">R500/12</f>
        <v>1.8418448833333713E-3</v>
      </c>
      <c r="T500" s="237">
        <v>448</v>
      </c>
      <c r="U500" s="242">
        <f t="shared" si="542"/>
        <v>0</v>
      </c>
      <c r="V500" s="242">
        <f t="shared" si="528"/>
        <v>0</v>
      </c>
      <c r="W500" s="242">
        <f t="shared" ref="W500:W532" si="602">V500-X500</f>
        <v>0</v>
      </c>
      <c r="X500" s="242">
        <f t="shared" si="529"/>
        <v>0</v>
      </c>
      <c r="Y500" s="243">
        <f t="shared" si="543"/>
        <v>49536.076503111522</v>
      </c>
      <c r="Z500" s="245"/>
      <c r="AA500" s="240">
        <f>VLOOKUP(AC500,[2]תחזיות!$B$4:$H$1000,6)</f>
        <v>1.1819325454545698E-2</v>
      </c>
      <c r="AB500" s="134">
        <f t="shared" ref="AB500:AB532" si="603">AA500/12</f>
        <v>9.8494378787880826E-4</v>
      </c>
      <c r="AC500" s="237">
        <v>448</v>
      </c>
      <c r="AD500" s="242">
        <f t="shared" si="544"/>
        <v>0</v>
      </c>
      <c r="AE500" s="242">
        <f t="shared" si="530"/>
        <v>0</v>
      </c>
      <c r="AF500" s="242">
        <f t="shared" ref="AF500:AF532" si="604">AE500-AG500</f>
        <v>0</v>
      </c>
      <c r="AG500" s="242">
        <f t="shared" si="531"/>
        <v>0</v>
      </c>
      <c r="AH500" s="243">
        <f t="shared" si="545"/>
        <v>46342.141217469514</v>
      </c>
      <c r="AI500" s="245"/>
      <c r="AJ500" s="241">
        <f t="shared" si="590"/>
        <v>5.2720000000000003E-2</v>
      </c>
      <c r="AK500" s="241">
        <f t="shared" si="546"/>
        <v>4.3933333333333333E-3</v>
      </c>
      <c r="AL500" s="240">
        <f>VLOOKUP(AN500,[2]תחזיות!$B$4:$H$1000,5)</f>
        <v>1.3001258000000269E-2</v>
      </c>
      <c r="AM500" s="134">
        <f t="shared" si="532"/>
        <v>1.0834381666666891E-3</v>
      </c>
      <c r="AN500" s="237">
        <v>448</v>
      </c>
      <c r="AO500" s="242">
        <f t="shared" si="547"/>
        <v>0</v>
      </c>
      <c r="AP500" s="242">
        <f t="shared" si="576"/>
        <v>0</v>
      </c>
      <c r="AQ500" s="242">
        <f t="shared" ref="AQ500:AQ532" si="605">AP500-AR500</f>
        <v>0</v>
      </c>
      <c r="AR500" s="242">
        <f t="shared" si="548"/>
        <v>0</v>
      </c>
      <c r="AS500" s="243">
        <f t="shared" si="549"/>
        <v>0</v>
      </c>
      <c r="AT500" s="244"/>
      <c r="AU500" s="241">
        <f t="shared" si="591"/>
        <v>5.7620000000000005E-2</v>
      </c>
      <c r="AV500" s="241">
        <f t="shared" si="550"/>
        <v>4.8016666666666668E-3</v>
      </c>
      <c r="AW500" s="240">
        <f>VLOOKUP(AY500,[2]תחזיות!$B$4:$H$1000,7)</f>
        <v>2.2102138600000456E-2</v>
      </c>
      <c r="AX500" s="134">
        <f t="shared" ref="AX500:AX532" si="606">AW500/12</f>
        <v>1.8418448833333713E-3</v>
      </c>
      <c r="AY500" s="237">
        <v>448</v>
      </c>
      <c r="AZ500" s="242">
        <f t="shared" si="551"/>
        <v>0</v>
      </c>
      <c r="BA500" s="242">
        <f t="shared" si="577"/>
        <v>0</v>
      </c>
      <c r="BB500" s="242">
        <f t="shared" ref="BB500:BB532" si="607">BA500-BC500</f>
        <v>0</v>
      </c>
      <c r="BC500" s="242">
        <f t="shared" si="552"/>
        <v>0</v>
      </c>
      <c r="BD500" s="243">
        <f t="shared" si="553"/>
        <v>0</v>
      </c>
      <c r="BE500" s="245"/>
      <c r="BF500" s="245"/>
      <c r="BG500" s="245"/>
      <c r="BH500" s="240">
        <f>VLOOKUP(BJ500,[2]תחזיות!$B$4:$H$1000,6)</f>
        <v>1.1819325454545698E-2</v>
      </c>
      <c r="BI500" s="134">
        <f t="shared" ref="BI500:BI532" si="608">BH500/12</f>
        <v>9.8494378787880826E-4</v>
      </c>
      <c r="BJ500" s="237">
        <v>448</v>
      </c>
      <c r="BK500" s="242">
        <f t="shared" si="554"/>
        <v>0</v>
      </c>
      <c r="BL500" s="242">
        <f t="shared" si="578"/>
        <v>0</v>
      </c>
      <c r="BM500" s="242">
        <f t="shared" ref="BM500:BM532" si="609">BL500-BN500</f>
        <v>0</v>
      </c>
      <c r="BN500" s="242">
        <f t="shared" si="533"/>
        <v>0</v>
      </c>
      <c r="BO500" s="243">
        <f t="shared" si="555"/>
        <v>0</v>
      </c>
      <c r="BP500" s="245"/>
      <c r="BQ500" s="246">
        <f>VLOOKUP(BT500,[2]תחזיות!$B$4:$E$1000,2)</f>
        <v>4.7631780000000283E-2</v>
      </c>
      <c r="BR500" s="134">
        <f t="shared" ref="BR500:BR532" si="610">(BQ500+$BS$43)/12</f>
        <v>3.5526483333333573E-3</v>
      </c>
      <c r="BS500" s="3">
        <f t="shared" si="556"/>
        <v>13602</v>
      </c>
      <c r="BT500" s="237">
        <v>448</v>
      </c>
      <c r="BU500" s="238">
        <f t="shared" si="557"/>
        <v>0</v>
      </c>
      <c r="BV500" s="238">
        <f t="shared" si="461"/>
        <v>0</v>
      </c>
      <c r="BW500" s="238">
        <f t="shared" ref="BW500:BW532" si="611">BV500-BX500</f>
        <v>0</v>
      </c>
      <c r="BX500" s="238">
        <f t="shared" ref="BX500:BX532" si="612">BU500*BR500</f>
        <v>0</v>
      </c>
      <c r="BY500" s="239">
        <f t="shared" si="558"/>
        <v>270766.58881793288</v>
      </c>
      <c r="CA500" s="246">
        <f>VLOOKUP(CD500,[2]תחזיות!$B$4:$E$1000,4)</f>
        <v>6.2873949600000381E-2</v>
      </c>
      <c r="CB500" s="134">
        <f t="shared" ref="CB500:CB532" si="613">(CA500+$CD$43)/12</f>
        <v>4.822829133333365E-3</v>
      </c>
      <c r="CC500" s="3">
        <f t="shared" si="559"/>
        <v>13602</v>
      </c>
      <c r="CD500" s="237">
        <v>448</v>
      </c>
      <c r="CE500" s="238">
        <f t="shared" si="560"/>
        <v>0</v>
      </c>
      <c r="CF500" s="238">
        <f t="shared" si="561"/>
        <v>0</v>
      </c>
      <c r="CG500" s="238">
        <f t="shared" ref="CG500:CG532" si="614">CF500-CH500</f>
        <v>0</v>
      </c>
      <c r="CH500" s="238">
        <f t="shared" ref="CH500:CH532" si="615">CE500*CB500</f>
        <v>0</v>
      </c>
      <c r="CI500" s="239">
        <f t="shared" si="562"/>
        <v>290809.78716721246</v>
      </c>
      <c r="CJ500" s="1"/>
      <c r="CK500" s="246">
        <f>VLOOKUP(CN500,[2]תחזיות!$B$4:$E$1000,3)</f>
        <v>4.1418939130435033E-2</v>
      </c>
      <c r="CL500" s="134">
        <f t="shared" ref="CL500:CL532" si="616">(CK500+$CD$43)/12</f>
        <v>3.0349115942029195E-3</v>
      </c>
      <c r="CM500" s="3">
        <f t="shared" si="563"/>
        <v>13602</v>
      </c>
      <c r="CN500" s="237">
        <v>448</v>
      </c>
      <c r="CO500" s="238">
        <f t="shared" si="564"/>
        <v>0</v>
      </c>
      <c r="CP500" s="238">
        <f t="shared" si="579"/>
        <v>0</v>
      </c>
      <c r="CQ500" s="238">
        <f t="shared" ref="CQ500:CQ532" si="617">CP500-CR500</f>
        <v>0</v>
      </c>
      <c r="CR500" s="238">
        <f t="shared" ref="CR500:CR532" si="618">CO500*CL500</f>
        <v>0</v>
      </c>
      <c r="CS500" s="239">
        <f t="shared" si="565"/>
        <v>263979.45736549201</v>
      </c>
      <c r="CT500" s="1"/>
      <c r="CU500" s="237">
        <v>448</v>
      </c>
      <c r="CV500" s="238">
        <f t="shared" si="587"/>
        <v>-3.4545155653331263E-10</v>
      </c>
      <c r="CW500" s="238">
        <f t="shared" si="587"/>
        <v>-7.6096275733202042E-14</v>
      </c>
      <c r="CX500" s="238">
        <f t="shared" si="587"/>
        <v>7.3933797999036569E-13</v>
      </c>
      <c r="CY500" s="238">
        <f t="shared" si="587"/>
        <v>-8.1543425572356772E-13</v>
      </c>
      <c r="CZ500" s="238">
        <f t="shared" si="587"/>
        <v>921348.46831176477</v>
      </c>
      <c r="DB500" s="237">
        <v>448</v>
      </c>
      <c r="DC500" s="238">
        <f t="shared" si="588"/>
        <v>-3.7059833004681816E-10</v>
      </c>
      <c r="DD500" s="238">
        <f t="shared" si="588"/>
        <v>0</v>
      </c>
      <c r="DE500" s="238">
        <f t="shared" si="588"/>
        <v>8.5443503871905087E-13</v>
      </c>
      <c r="DF500" s="238">
        <f t="shared" si="588"/>
        <v>-8.5443503871905087E-13</v>
      </c>
      <c r="DG500" s="238">
        <f t="shared" si="588"/>
        <v>944233.29773330991</v>
      </c>
      <c r="DH500" s="247"/>
      <c r="DI500" s="237">
        <v>448</v>
      </c>
      <c r="DJ500" s="238">
        <f t="shared" si="589"/>
        <v>-3.7059833004681816E-10</v>
      </c>
      <c r="DK500" s="238">
        <f t="shared" si="589"/>
        <v>0</v>
      </c>
      <c r="DL500" s="238">
        <f t="shared" si="589"/>
        <v>8.5443503871905087E-13</v>
      </c>
      <c r="DM500" s="238">
        <f t="shared" si="589"/>
        <v>-8.5443503871905087E-13</v>
      </c>
      <c r="DN500" s="238">
        <f t="shared" si="589"/>
        <v>914209.03264594742</v>
      </c>
      <c r="DP500" s="3">
        <f t="shared" si="566"/>
        <v>13602</v>
      </c>
      <c r="DQ500" s="237">
        <v>448</v>
      </c>
      <c r="DR500" s="238">
        <f t="shared" si="567"/>
        <v>0</v>
      </c>
      <c r="DS500" s="238">
        <f t="shared" si="568"/>
        <v>0</v>
      </c>
      <c r="DT500" s="238">
        <f t="shared" ref="DT500:DT532" si="619">DS500-DU500</f>
        <v>0</v>
      </c>
      <c r="DU500" s="238">
        <f t="shared" si="569"/>
        <v>0</v>
      </c>
      <c r="DV500" s="239">
        <f t="shared" si="580"/>
        <v>0</v>
      </c>
      <c r="DX500" s="241">
        <f t="shared" si="592"/>
        <v>6.0299999999999999E-2</v>
      </c>
      <c r="DY500" s="241">
        <f t="shared" si="570"/>
        <v>5.025E-3</v>
      </c>
      <c r="DZ500" s="237">
        <v>448</v>
      </c>
      <c r="EA500" s="242">
        <f t="shared" si="581"/>
        <v>0</v>
      </c>
      <c r="EB500" s="242">
        <f t="shared" si="582"/>
        <v>0</v>
      </c>
      <c r="EC500" s="242">
        <f t="shared" ref="EC500:EC532" si="620">EB500-ED500</f>
        <v>0</v>
      </c>
      <c r="ED500" s="242">
        <f t="shared" si="534"/>
        <v>0</v>
      </c>
      <c r="EE500" s="243">
        <f t="shared" si="571"/>
        <v>0</v>
      </c>
      <c r="EF500" s="248"/>
      <c r="EG500" s="241">
        <f t="shared" si="593"/>
        <v>6.4599999999999991E-2</v>
      </c>
      <c r="EH500" s="241">
        <f t="shared" si="572"/>
        <v>5.3833333333333329E-3</v>
      </c>
      <c r="EI500" s="237">
        <v>448</v>
      </c>
      <c r="EJ500" s="242">
        <f t="shared" si="583"/>
        <v>0</v>
      </c>
      <c r="EK500" s="242">
        <f t="shared" si="584"/>
        <v>0</v>
      </c>
      <c r="EL500" s="242">
        <f t="shared" ref="EL500:EL532" si="621">EK500-EM500</f>
        <v>0</v>
      </c>
      <c r="EM500" s="242">
        <f t="shared" si="535"/>
        <v>0</v>
      </c>
      <c r="EN500" s="243">
        <f t="shared" si="573"/>
        <v>0</v>
      </c>
      <c r="EO500" s="248"/>
      <c r="EP500" s="241">
        <f t="shared" si="594"/>
        <v>3.4599999999999999E-2</v>
      </c>
      <c r="EQ500" s="241">
        <f t="shared" si="574"/>
        <v>2.8833333333333332E-3</v>
      </c>
      <c r="ER500" s="237">
        <v>448</v>
      </c>
      <c r="ES500" s="242">
        <f t="shared" si="585"/>
        <v>0</v>
      </c>
      <c r="ET500" s="242">
        <f t="shared" si="586"/>
        <v>0</v>
      </c>
      <c r="EU500" s="242">
        <f t="shared" ref="EU500:EU532" si="622">ET500-EV500</f>
        <v>0</v>
      </c>
      <c r="EV500" s="242">
        <f t="shared" si="536"/>
        <v>0</v>
      </c>
      <c r="EW500" s="243">
        <f t="shared" si="575"/>
        <v>0</v>
      </c>
    </row>
    <row r="501" spans="1:153" ht="14.25" customHeight="1" thickBot="1" x14ac:dyDescent="0.25">
      <c r="A501" s="3">
        <f t="shared" si="537"/>
        <v>13633</v>
      </c>
      <c r="B501" s="237">
        <v>449</v>
      </c>
      <c r="C501" s="238">
        <f t="shared" si="538"/>
        <v>-3.714527650855372E-10</v>
      </c>
      <c r="D501" s="238">
        <f t="shared" si="595"/>
        <v>0</v>
      </c>
      <c r="E501" s="238">
        <f t="shared" si="596"/>
        <v>8.5640498616943083E-13</v>
      </c>
      <c r="F501" s="238">
        <f t="shared" si="597"/>
        <v>-8.5640498616943083E-13</v>
      </c>
      <c r="G501" s="239">
        <f t="shared" si="539"/>
        <v>603887.43406298594</v>
      </c>
      <c r="I501" s="240">
        <f>VLOOKUP(K501,[2]תחזיות!$B$4:$H$1000,5)</f>
        <v>1.3001276500000269E-2</v>
      </c>
      <c r="J501" s="134">
        <f t="shared" si="598"/>
        <v>1.0834397083333558E-3</v>
      </c>
      <c r="K501" s="237">
        <v>449</v>
      </c>
      <c r="L501" s="242">
        <f t="shared" si="540"/>
        <v>2.5289240285918951E-11</v>
      </c>
      <c r="M501" s="242">
        <f t="shared" ref="M501:M532" si="623">IF(K500=$K$42,0,(PMT($K$44,$K$42-K500,L501))*-1)</f>
        <v>-7.6178721459987665E-14</v>
      </c>
      <c r="N501" s="242">
        <f t="shared" si="599"/>
        <v>-1.1540045986638972E-13</v>
      </c>
      <c r="O501" s="242">
        <f t="shared" si="600"/>
        <v>3.9221738406402053E-14</v>
      </c>
      <c r="P501" s="243">
        <f t="shared" si="541"/>
        <v>46694.445430845924</v>
      </c>
      <c r="Q501" s="244"/>
      <c r="R501" s="240">
        <f>VLOOKUP(T501,[2]תחזיות!$B$4:$H$1000,7)</f>
        <v>2.2102170050000456E-2</v>
      </c>
      <c r="S501" s="134">
        <f t="shared" si="601"/>
        <v>1.8418475041667047E-3</v>
      </c>
      <c r="T501" s="237">
        <v>449</v>
      </c>
      <c r="U501" s="242">
        <f t="shared" si="542"/>
        <v>0</v>
      </c>
      <c r="V501" s="242">
        <f t="shared" ref="V501:V532" si="624">IF(T500=$K$42,0,(PMT($K$44,$K$42-T500,U501))*-1)</f>
        <v>0</v>
      </c>
      <c r="W501" s="242">
        <f t="shared" si="602"/>
        <v>0</v>
      </c>
      <c r="X501" s="242">
        <f t="shared" ref="X501:X532" si="625">U501*$K$44</f>
        <v>0</v>
      </c>
      <c r="Y501" s="243">
        <f t="shared" si="543"/>
        <v>49536.076503111522</v>
      </c>
      <c r="Z501" s="245"/>
      <c r="AA501" s="240">
        <f>VLOOKUP(AC501,[2]תחזיות!$B$4:$H$1000,6)</f>
        <v>1.1819342272727516E-2</v>
      </c>
      <c r="AB501" s="134">
        <f t="shared" si="603"/>
        <v>9.8494518939395959E-4</v>
      </c>
      <c r="AC501" s="237">
        <v>449</v>
      </c>
      <c r="AD501" s="242">
        <f t="shared" si="544"/>
        <v>0</v>
      </c>
      <c r="AE501" s="242">
        <f t="shared" ref="AE501:AE532" si="626">IF(AC500=$K$42,0,(PMT($K$44,$K$42-AC500,AD501))*-1)</f>
        <v>0</v>
      </c>
      <c r="AF501" s="242">
        <f t="shared" si="604"/>
        <v>0</v>
      </c>
      <c r="AG501" s="242">
        <f t="shared" ref="AG501:AG532" si="627">AD501*$K$44</f>
        <v>0</v>
      </c>
      <c r="AH501" s="243">
        <f t="shared" si="545"/>
        <v>46342.141217469514</v>
      </c>
      <c r="AI501" s="245"/>
      <c r="AJ501" s="241">
        <f t="shared" si="590"/>
        <v>5.2720000000000003E-2</v>
      </c>
      <c r="AK501" s="241">
        <f t="shared" si="546"/>
        <v>4.3933333333333333E-3</v>
      </c>
      <c r="AL501" s="240">
        <f>VLOOKUP(AN501,[2]תחזיות!$B$4:$H$1000,5)</f>
        <v>1.3001276500000269E-2</v>
      </c>
      <c r="AM501" s="134">
        <f t="shared" ref="AM501:AM532" si="628">AL501/12</f>
        <v>1.0834397083333558E-3</v>
      </c>
      <c r="AN501" s="237">
        <v>449</v>
      </c>
      <c r="AO501" s="242">
        <f t="shared" si="547"/>
        <v>0</v>
      </c>
      <c r="AP501" s="242">
        <f t="shared" si="576"/>
        <v>0</v>
      </c>
      <c r="AQ501" s="242">
        <f t="shared" si="605"/>
        <v>0</v>
      </c>
      <c r="AR501" s="242">
        <f t="shared" si="548"/>
        <v>0</v>
      </c>
      <c r="AS501" s="243">
        <f t="shared" si="549"/>
        <v>0</v>
      </c>
      <c r="AT501" s="244"/>
      <c r="AU501" s="241">
        <f t="shared" si="591"/>
        <v>5.7620000000000005E-2</v>
      </c>
      <c r="AV501" s="241">
        <f t="shared" si="550"/>
        <v>4.8016666666666668E-3</v>
      </c>
      <c r="AW501" s="240">
        <f>VLOOKUP(AY501,[2]תחזיות!$B$4:$H$1000,7)</f>
        <v>2.2102170050000456E-2</v>
      </c>
      <c r="AX501" s="134">
        <f t="shared" si="606"/>
        <v>1.8418475041667047E-3</v>
      </c>
      <c r="AY501" s="237">
        <v>449</v>
      </c>
      <c r="AZ501" s="242">
        <f t="shared" si="551"/>
        <v>0</v>
      </c>
      <c r="BA501" s="242">
        <f t="shared" si="577"/>
        <v>0</v>
      </c>
      <c r="BB501" s="242">
        <f t="shared" si="607"/>
        <v>0</v>
      </c>
      <c r="BC501" s="242">
        <f t="shared" si="552"/>
        <v>0</v>
      </c>
      <c r="BD501" s="243">
        <f t="shared" si="553"/>
        <v>0</v>
      </c>
      <c r="BE501" s="245"/>
      <c r="BF501" s="245"/>
      <c r="BG501" s="245"/>
      <c r="BH501" s="240">
        <f>VLOOKUP(BJ501,[2]תחזיות!$B$4:$H$1000,6)</f>
        <v>1.1819342272727516E-2</v>
      </c>
      <c r="BI501" s="134">
        <f t="shared" si="608"/>
        <v>9.8494518939395959E-4</v>
      </c>
      <c r="BJ501" s="237">
        <v>449</v>
      </c>
      <c r="BK501" s="242">
        <f t="shared" si="554"/>
        <v>0</v>
      </c>
      <c r="BL501" s="242">
        <f t="shared" si="578"/>
        <v>0</v>
      </c>
      <c r="BM501" s="242">
        <f t="shared" si="609"/>
        <v>0</v>
      </c>
      <c r="BN501" s="242">
        <f t="shared" ref="BN501:BN532" si="629">BK501*$K$44</f>
        <v>0</v>
      </c>
      <c r="BO501" s="243">
        <f t="shared" si="555"/>
        <v>0</v>
      </c>
      <c r="BP501" s="245"/>
      <c r="BQ501" s="246">
        <f>VLOOKUP(BT501,[2]תחזיות!$B$4:$E$1000,2)</f>
        <v>4.7660080000000285E-2</v>
      </c>
      <c r="BR501" s="134">
        <f t="shared" si="610"/>
        <v>3.5550066666666905E-3</v>
      </c>
      <c r="BS501" s="3">
        <f t="shared" si="556"/>
        <v>13633</v>
      </c>
      <c r="BT501" s="237">
        <v>449</v>
      </c>
      <c r="BU501" s="238">
        <f t="shared" si="557"/>
        <v>0</v>
      </c>
      <c r="BV501" s="238">
        <f t="shared" si="461"/>
        <v>0</v>
      </c>
      <c r="BW501" s="238">
        <f t="shared" si="611"/>
        <v>0</v>
      </c>
      <c r="BX501" s="238">
        <f t="shared" si="612"/>
        <v>0</v>
      </c>
      <c r="BY501" s="239">
        <f t="shared" si="558"/>
        <v>270766.58881793288</v>
      </c>
      <c r="CA501" s="246">
        <f>VLOOKUP(CD501,[2]תחזיות!$B$4:$E$1000,4)</f>
        <v>6.2911305600000383E-2</v>
      </c>
      <c r="CB501" s="134">
        <f t="shared" si="613"/>
        <v>4.8259421333333658E-3</v>
      </c>
      <c r="CC501" s="3">
        <f t="shared" si="559"/>
        <v>13633</v>
      </c>
      <c r="CD501" s="237">
        <v>449</v>
      </c>
      <c r="CE501" s="238">
        <f t="shared" si="560"/>
        <v>0</v>
      </c>
      <c r="CF501" s="238">
        <f t="shared" si="561"/>
        <v>0</v>
      </c>
      <c r="CG501" s="238">
        <f t="shared" si="614"/>
        <v>0</v>
      </c>
      <c r="CH501" s="238">
        <f t="shared" si="615"/>
        <v>0</v>
      </c>
      <c r="CI501" s="239">
        <f t="shared" si="562"/>
        <v>290809.78716721246</v>
      </c>
      <c r="CJ501" s="1"/>
      <c r="CK501" s="246">
        <f>VLOOKUP(CN501,[2]תחזיות!$B$4:$E$1000,3)</f>
        <v>4.144354782608721E-2</v>
      </c>
      <c r="CL501" s="134">
        <f t="shared" si="616"/>
        <v>3.0369623188406009E-3</v>
      </c>
      <c r="CM501" s="3">
        <f t="shared" si="563"/>
        <v>13633</v>
      </c>
      <c r="CN501" s="237">
        <v>449</v>
      </c>
      <c r="CO501" s="238">
        <f t="shared" si="564"/>
        <v>0</v>
      </c>
      <c r="CP501" s="238">
        <f t="shared" si="579"/>
        <v>0</v>
      </c>
      <c r="CQ501" s="238">
        <f t="shared" si="617"/>
        <v>0</v>
      </c>
      <c r="CR501" s="238">
        <f t="shared" si="618"/>
        <v>0</v>
      </c>
      <c r="CS501" s="239">
        <f t="shared" si="565"/>
        <v>263979.45736549201</v>
      </c>
      <c r="CT501" s="1"/>
      <c r="CU501" s="237">
        <v>449</v>
      </c>
      <c r="CV501" s="238">
        <f t="shared" si="587"/>
        <v>-3.4616352479961825E-10</v>
      </c>
      <c r="CW501" s="238">
        <f t="shared" si="587"/>
        <v>-7.6178721459987665E-14</v>
      </c>
      <c r="CX501" s="238">
        <f t="shared" si="587"/>
        <v>7.4100452630304106E-13</v>
      </c>
      <c r="CY501" s="238">
        <f t="shared" si="587"/>
        <v>-8.1718324776302879E-13</v>
      </c>
      <c r="CZ501" s="238">
        <f t="shared" si="587"/>
        <v>921348.46831176477</v>
      </c>
      <c r="DB501" s="237">
        <v>449</v>
      </c>
      <c r="DC501" s="238">
        <f t="shared" si="588"/>
        <v>-3.714527650855372E-10</v>
      </c>
      <c r="DD501" s="238">
        <f t="shared" si="588"/>
        <v>0</v>
      </c>
      <c r="DE501" s="238">
        <f t="shared" si="588"/>
        <v>8.5640498616943083E-13</v>
      </c>
      <c r="DF501" s="238">
        <f t="shared" si="588"/>
        <v>-8.5640498616943083E-13</v>
      </c>
      <c r="DG501" s="238">
        <f t="shared" si="588"/>
        <v>944233.29773330991</v>
      </c>
      <c r="DH501" s="247"/>
      <c r="DI501" s="237">
        <v>449</v>
      </c>
      <c r="DJ501" s="238">
        <f t="shared" si="589"/>
        <v>-3.714527650855372E-10</v>
      </c>
      <c r="DK501" s="238">
        <f t="shared" si="589"/>
        <v>0</v>
      </c>
      <c r="DL501" s="238">
        <f t="shared" si="589"/>
        <v>8.5640498616943083E-13</v>
      </c>
      <c r="DM501" s="238">
        <f t="shared" si="589"/>
        <v>-8.5640498616943083E-13</v>
      </c>
      <c r="DN501" s="238">
        <f t="shared" si="589"/>
        <v>914209.03264594742</v>
      </c>
      <c r="DP501" s="3">
        <f t="shared" si="566"/>
        <v>13633</v>
      </c>
      <c r="DQ501" s="237">
        <v>449</v>
      </c>
      <c r="DR501" s="238">
        <f t="shared" si="567"/>
        <v>0</v>
      </c>
      <c r="DS501" s="238">
        <f t="shared" si="568"/>
        <v>0</v>
      </c>
      <c r="DT501" s="238">
        <f t="shared" si="619"/>
        <v>0</v>
      </c>
      <c r="DU501" s="238">
        <f t="shared" si="569"/>
        <v>0</v>
      </c>
      <c r="DV501" s="239">
        <f t="shared" si="580"/>
        <v>0</v>
      </c>
      <c r="DX501" s="241">
        <f t="shared" si="592"/>
        <v>6.0299999999999999E-2</v>
      </c>
      <c r="DY501" s="241">
        <f t="shared" si="570"/>
        <v>5.025E-3</v>
      </c>
      <c r="DZ501" s="237">
        <v>449</v>
      </c>
      <c r="EA501" s="242">
        <f t="shared" si="581"/>
        <v>0</v>
      </c>
      <c r="EB501" s="242">
        <f t="shared" si="582"/>
        <v>0</v>
      </c>
      <c r="EC501" s="242">
        <f t="shared" si="620"/>
        <v>0</v>
      </c>
      <c r="ED501" s="242">
        <f t="shared" ref="ED501:ED532" si="630">EA501*DY501</f>
        <v>0</v>
      </c>
      <c r="EE501" s="243">
        <f t="shared" si="571"/>
        <v>0</v>
      </c>
      <c r="EF501" s="248"/>
      <c r="EG501" s="241">
        <f t="shared" si="593"/>
        <v>6.4599999999999991E-2</v>
      </c>
      <c r="EH501" s="241">
        <f t="shared" si="572"/>
        <v>5.3833333333333329E-3</v>
      </c>
      <c r="EI501" s="237">
        <v>449</v>
      </c>
      <c r="EJ501" s="242">
        <f t="shared" si="583"/>
        <v>0</v>
      </c>
      <c r="EK501" s="242">
        <f t="shared" si="584"/>
        <v>0</v>
      </c>
      <c r="EL501" s="242">
        <f t="shared" si="621"/>
        <v>0</v>
      </c>
      <c r="EM501" s="242">
        <f t="shared" ref="EM501:EM532" si="631">EJ501*EH501</f>
        <v>0</v>
      </c>
      <c r="EN501" s="243">
        <f t="shared" si="573"/>
        <v>0</v>
      </c>
      <c r="EO501" s="248"/>
      <c r="EP501" s="241">
        <f t="shared" si="594"/>
        <v>3.4599999999999999E-2</v>
      </c>
      <c r="EQ501" s="241">
        <f t="shared" si="574"/>
        <v>2.8833333333333332E-3</v>
      </c>
      <c r="ER501" s="237">
        <v>449</v>
      </c>
      <c r="ES501" s="242">
        <f t="shared" si="585"/>
        <v>0</v>
      </c>
      <c r="ET501" s="242">
        <f t="shared" si="586"/>
        <v>0</v>
      </c>
      <c r="EU501" s="242">
        <f t="shared" si="622"/>
        <v>0</v>
      </c>
      <c r="EV501" s="242">
        <f t="shared" ref="EV501:EV532" si="632">ES501*EQ501</f>
        <v>0</v>
      </c>
      <c r="EW501" s="243">
        <f t="shared" si="575"/>
        <v>0</v>
      </c>
    </row>
    <row r="502" spans="1:153" ht="14.25" customHeight="1" thickBot="1" x14ac:dyDescent="0.25">
      <c r="A502" s="3">
        <f t="shared" ref="A502:A532" si="633">EDATE(A501,1)</f>
        <v>13663</v>
      </c>
      <c r="B502" s="237">
        <v>450</v>
      </c>
      <c r="C502" s="238">
        <f t="shared" ref="C502:C532" si="634">C501-E501</f>
        <v>-3.7230917007170664E-10</v>
      </c>
      <c r="D502" s="238">
        <f t="shared" si="595"/>
        <v>0</v>
      </c>
      <c r="E502" s="238">
        <f t="shared" si="596"/>
        <v>8.5837947544309933E-13</v>
      </c>
      <c r="F502" s="238">
        <f t="shared" si="597"/>
        <v>-8.5837947544309933E-13</v>
      </c>
      <c r="G502" s="239">
        <f t="shared" ref="G502:G532" si="635">IF(C502&gt;0,G501+D502,G501)</f>
        <v>603887.43406298594</v>
      </c>
      <c r="I502" s="240">
        <f>VLOOKUP(K502,[2]תחזיות!$B$4:$H$1000,5)</f>
        <v>1.300129500000027E-2</v>
      </c>
      <c r="J502" s="134">
        <f t="shared" si="598"/>
        <v>1.0834412500000225E-3</v>
      </c>
      <c r="K502" s="237">
        <v>450</v>
      </c>
      <c r="L502" s="242">
        <f t="shared" ref="L502:L532" si="636">(L501-N501)*(1+J502)</f>
        <v>2.5432165181510755E-11</v>
      </c>
      <c r="M502" s="242">
        <f t="shared" si="623"/>
        <v>-7.6261256629189673E-14</v>
      </c>
      <c r="N502" s="242">
        <f t="shared" si="599"/>
        <v>-1.1570466096162533E-13</v>
      </c>
      <c r="O502" s="242">
        <f t="shared" si="600"/>
        <v>3.9443404332435641E-14</v>
      </c>
      <c r="P502" s="243">
        <f t="shared" ref="P502:P532" si="637">IF(L502&gt;0,P501+M502,P501)</f>
        <v>46694.445430845924</v>
      </c>
      <c r="Q502" s="244"/>
      <c r="R502" s="240">
        <f>VLOOKUP(T502,[2]תחזיות!$B$4:$H$1000,7)</f>
        <v>2.210220150000046E-2</v>
      </c>
      <c r="S502" s="134">
        <f t="shared" si="601"/>
        <v>1.8418501250000382E-3</v>
      </c>
      <c r="T502" s="237">
        <v>450</v>
      </c>
      <c r="U502" s="242">
        <f t="shared" ref="U502:U532" si="638">(U501-W501)*(1+S502)</f>
        <v>0</v>
      </c>
      <c r="V502" s="242">
        <f t="shared" si="624"/>
        <v>0</v>
      </c>
      <c r="W502" s="242">
        <f t="shared" si="602"/>
        <v>0</v>
      </c>
      <c r="X502" s="242">
        <f t="shared" si="625"/>
        <v>0</v>
      </c>
      <c r="Y502" s="243">
        <f t="shared" ref="Y502:Y532" si="639">IF(U502&gt;0,Y501+V502,Y501)</f>
        <v>49536.076503111522</v>
      </c>
      <c r="Z502" s="245"/>
      <c r="AA502" s="240">
        <f>VLOOKUP(AC502,[2]תחזיות!$B$4:$H$1000,6)</f>
        <v>1.1819359090909335E-2</v>
      </c>
      <c r="AB502" s="134">
        <f t="shared" si="603"/>
        <v>9.8494659090911135E-4</v>
      </c>
      <c r="AC502" s="237">
        <v>450</v>
      </c>
      <c r="AD502" s="242">
        <f t="shared" ref="AD502:AD532" si="640">(AD501-AF501)*(1+AB502)</f>
        <v>0</v>
      </c>
      <c r="AE502" s="242">
        <f t="shared" si="626"/>
        <v>0</v>
      </c>
      <c r="AF502" s="242">
        <f t="shared" si="604"/>
        <v>0</v>
      </c>
      <c r="AG502" s="242">
        <f t="shared" si="627"/>
        <v>0</v>
      </c>
      <c r="AH502" s="243">
        <f t="shared" ref="AH502:AH532" si="641">IF(AD502&gt;0,AH501+AE502,AH501)</f>
        <v>46342.141217469514</v>
      </c>
      <c r="AI502" s="245"/>
      <c r="AJ502" s="241">
        <f t="shared" si="590"/>
        <v>5.2720000000000003E-2</v>
      </c>
      <c r="AK502" s="241">
        <f t="shared" ref="AK502:AK532" si="642">AJ502/12</f>
        <v>4.3933333333333333E-3</v>
      </c>
      <c r="AL502" s="240">
        <f>VLOOKUP(AN502,[2]תחזיות!$B$4:$H$1000,5)</f>
        <v>1.300129500000027E-2</v>
      </c>
      <c r="AM502" s="134">
        <f t="shared" si="628"/>
        <v>1.0834412500000225E-3</v>
      </c>
      <c r="AN502" s="237">
        <v>450</v>
      </c>
      <c r="AO502" s="242">
        <f t="shared" ref="AO502:AO532" si="643">(AO501-AQ501)*(1+AM502)</f>
        <v>0</v>
      </c>
      <c r="AP502" s="242">
        <f t="shared" si="576"/>
        <v>0</v>
      </c>
      <c r="AQ502" s="242">
        <f t="shared" si="605"/>
        <v>0</v>
      </c>
      <c r="AR502" s="242">
        <f t="shared" ref="AR502:AR532" si="644">AO502*AK502</f>
        <v>0</v>
      </c>
      <c r="AS502" s="243">
        <f t="shared" ref="AS502:AS532" si="645">IF(AO502&gt;0,AS501+AP502,AS501)</f>
        <v>0</v>
      </c>
      <c r="AT502" s="244"/>
      <c r="AU502" s="241">
        <f t="shared" si="591"/>
        <v>5.7620000000000005E-2</v>
      </c>
      <c r="AV502" s="241">
        <f t="shared" ref="AV502:AV532" si="646">AU502/12</f>
        <v>4.8016666666666668E-3</v>
      </c>
      <c r="AW502" s="240">
        <f>VLOOKUP(AY502,[2]תחזיות!$B$4:$H$1000,7)</f>
        <v>2.210220150000046E-2</v>
      </c>
      <c r="AX502" s="134">
        <f t="shared" si="606"/>
        <v>1.8418501250000382E-3</v>
      </c>
      <c r="AY502" s="237">
        <v>450</v>
      </c>
      <c r="AZ502" s="242">
        <f t="shared" ref="AZ502:AZ532" si="647">(AZ501-BB501)*(1+AX502)</f>
        <v>0</v>
      </c>
      <c r="BA502" s="242">
        <f t="shared" si="577"/>
        <v>0</v>
      </c>
      <c r="BB502" s="242">
        <f t="shared" si="607"/>
        <v>0</v>
      </c>
      <c r="BC502" s="242">
        <f t="shared" ref="BC502:BC532" si="648">AZ502*AV502</f>
        <v>0</v>
      </c>
      <c r="BD502" s="243">
        <f t="shared" ref="BD502:BD532" si="649">IF(AZ502&gt;0,BD501+BA502,BD501)</f>
        <v>0</v>
      </c>
      <c r="BE502" s="245"/>
      <c r="BF502" s="245"/>
      <c r="BG502" s="245"/>
      <c r="BH502" s="240">
        <f>VLOOKUP(BJ502,[2]תחזיות!$B$4:$H$1000,6)</f>
        <v>1.1819359090909335E-2</v>
      </c>
      <c r="BI502" s="134">
        <f t="shared" si="608"/>
        <v>9.8494659090911135E-4</v>
      </c>
      <c r="BJ502" s="237">
        <v>450</v>
      </c>
      <c r="BK502" s="242">
        <f t="shared" ref="BK502:BK532" si="650">(BK501-BM501)*(1+BI502)</f>
        <v>0</v>
      </c>
      <c r="BL502" s="242">
        <f t="shared" si="578"/>
        <v>0</v>
      </c>
      <c r="BM502" s="242">
        <f t="shared" si="609"/>
        <v>0</v>
      </c>
      <c r="BN502" s="242">
        <f t="shared" si="629"/>
        <v>0</v>
      </c>
      <c r="BO502" s="243">
        <f t="shared" ref="BO502:BO532" si="651">IF(BK502&gt;0,BO501+BL502,BO501)</f>
        <v>0</v>
      </c>
      <c r="BP502" s="245"/>
      <c r="BQ502" s="246">
        <f>VLOOKUP(BT502,[2]תחזיות!$B$4:$E$1000,2)</f>
        <v>4.7688380000000287E-2</v>
      </c>
      <c r="BR502" s="134">
        <f t="shared" si="610"/>
        <v>3.5573650000000241E-3</v>
      </c>
      <c r="BS502" s="3">
        <f t="shared" ref="BS502:BS532" si="652">EDATE(A501,1)</f>
        <v>13663</v>
      </c>
      <c r="BT502" s="237">
        <v>450</v>
      </c>
      <c r="BU502" s="238">
        <f t="shared" ref="BU502:BU532" si="653">BU501-BW501</f>
        <v>0</v>
      </c>
      <c r="BV502" s="238">
        <f t="shared" si="461"/>
        <v>0</v>
      </c>
      <c r="BW502" s="238">
        <f t="shared" si="611"/>
        <v>0</v>
      </c>
      <c r="BX502" s="238">
        <f t="shared" si="612"/>
        <v>0</v>
      </c>
      <c r="BY502" s="239">
        <f t="shared" ref="BY502:BY532" si="654">BY501+BV502</f>
        <v>270766.58881793288</v>
      </c>
      <c r="CA502" s="246">
        <f>VLOOKUP(CD502,[2]תחזיות!$B$4:$E$1000,4)</f>
        <v>6.2948661600000386E-2</v>
      </c>
      <c r="CB502" s="134">
        <f t="shared" si="613"/>
        <v>4.8290551333333657E-3</v>
      </c>
      <c r="CC502" s="3">
        <f t="shared" ref="CC502:CC532" si="655">EDATE(A501,1)</f>
        <v>13663</v>
      </c>
      <c r="CD502" s="237">
        <v>450</v>
      </c>
      <c r="CE502" s="238">
        <f t="shared" ref="CE502:CE532" si="656">CE501-CG501</f>
        <v>0</v>
      </c>
      <c r="CF502" s="238">
        <f t="shared" ref="CF502:CF532" si="657">IF(CE502&lt;=0,0,(PMT(CB502,$CD$42-CD501,CE502))*-1)</f>
        <v>0</v>
      </c>
      <c r="CG502" s="238">
        <f t="shared" si="614"/>
        <v>0</v>
      </c>
      <c r="CH502" s="238">
        <f t="shared" si="615"/>
        <v>0</v>
      </c>
      <c r="CI502" s="239">
        <f t="shared" ref="CI502:CI532" si="658">CI501+CF502</f>
        <v>290809.78716721246</v>
      </c>
      <c r="CJ502" s="1"/>
      <c r="CK502" s="246">
        <f>VLOOKUP(CN502,[2]תחזיות!$B$4:$E$1000,3)</f>
        <v>4.146815652173938E-2</v>
      </c>
      <c r="CL502" s="134">
        <f t="shared" si="616"/>
        <v>3.0390130434782819E-3</v>
      </c>
      <c r="CM502" s="3">
        <f t="shared" ref="CM502:CM532" si="659">CC502</f>
        <v>13663</v>
      </c>
      <c r="CN502" s="237">
        <v>450</v>
      </c>
      <c r="CO502" s="238">
        <f t="shared" ref="CO502:CO532" si="660">CO501-CQ501</f>
        <v>0</v>
      </c>
      <c r="CP502" s="238">
        <f t="shared" si="579"/>
        <v>0</v>
      </c>
      <c r="CQ502" s="238">
        <f t="shared" si="617"/>
        <v>0</v>
      </c>
      <c r="CR502" s="238">
        <f t="shared" si="618"/>
        <v>0</v>
      </c>
      <c r="CS502" s="239">
        <f t="shared" ref="CS502:CS532" si="661">CS501+CP502</f>
        <v>263979.45736549201</v>
      </c>
      <c r="CT502" s="1"/>
      <c r="CU502" s="237">
        <v>450</v>
      </c>
      <c r="CV502" s="238">
        <f t="shared" si="587"/>
        <v>-3.468770048901959E-10</v>
      </c>
      <c r="CW502" s="238">
        <f t="shared" si="587"/>
        <v>-7.6261256629189673E-14</v>
      </c>
      <c r="CX502" s="238">
        <f t="shared" si="587"/>
        <v>7.4267481448147406E-13</v>
      </c>
      <c r="CY502" s="238">
        <f t="shared" si="587"/>
        <v>-8.189360711106637E-13</v>
      </c>
      <c r="CZ502" s="238">
        <f t="shared" si="587"/>
        <v>921348.46831176477</v>
      </c>
      <c r="DB502" s="237">
        <v>450</v>
      </c>
      <c r="DC502" s="238">
        <f t="shared" si="588"/>
        <v>-3.7230917007170664E-10</v>
      </c>
      <c r="DD502" s="238">
        <f t="shared" si="588"/>
        <v>0</v>
      </c>
      <c r="DE502" s="238">
        <f t="shared" si="588"/>
        <v>8.5837947544309933E-13</v>
      </c>
      <c r="DF502" s="238">
        <f t="shared" si="588"/>
        <v>-8.5837947544309933E-13</v>
      </c>
      <c r="DG502" s="238">
        <f t="shared" si="588"/>
        <v>944233.29773330991</v>
      </c>
      <c r="DH502" s="247"/>
      <c r="DI502" s="237">
        <v>450</v>
      </c>
      <c r="DJ502" s="238">
        <f t="shared" si="589"/>
        <v>-3.7230917007170664E-10</v>
      </c>
      <c r="DK502" s="238">
        <f t="shared" si="589"/>
        <v>0</v>
      </c>
      <c r="DL502" s="238">
        <f t="shared" si="589"/>
        <v>8.5837947544309933E-13</v>
      </c>
      <c r="DM502" s="238">
        <f t="shared" si="589"/>
        <v>-8.5837947544309933E-13</v>
      </c>
      <c r="DN502" s="238">
        <f t="shared" si="589"/>
        <v>914209.03264594742</v>
      </c>
      <c r="DP502" s="3">
        <f t="shared" ref="DP502:DP532" si="662">EDATE(DP501,1)</f>
        <v>13663</v>
      </c>
      <c r="DQ502" s="237">
        <v>450</v>
      </c>
      <c r="DR502" s="238">
        <f t="shared" ref="DR502:DR532" si="663">DR501-DT501</f>
        <v>0</v>
      </c>
      <c r="DS502" s="238">
        <f t="shared" ref="DS502:DS532" si="664">IF(DR502&lt;=0,0,$DR$48)</f>
        <v>0</v>
      </c>
      <c r="DT502" s="238">
        <f t="shared" si="619"/>
        <v>0</v>
      </c>
      <c r="DU502" s="238">
        <f t="shared" ref="DU502:DU532" si="665">DR502*$DR$44</f>
        <v>0</v>
      </c>
      <c r="DV502" s="239">
        <f t="shared" si="580"/>
        <v>0</v>
      </c>
      <c r="DX502" s="241">
        <f t="shared" si="592"/>
        <v>6.0299999999999999E-2</v>
      </c>
      <c r="DY502" s="241">
        <f t="shared" ref="DY502:DY532" si="666">DX502/12</f>
        <v>5.025E-3</v>
      </c>
      <c r="DZ502" s="237">
        <v>450</v>
      </c>
      <c r="EA502" s="242">
        <f t="shared" si="581"/>
        <v>0</v>
      </c>
      <c r="EB502" s="242">
        <f t="shared" si="582"/>
        <v>0</v>
      </c>
      <c r="EC502" s="242">
        <f t="shared" si="620"/>
        <v>0</v>
      </c>
      <c r="ED502" s="242">
        <f t="shared" si="630"/>
        <v>0</v>
      </c>
      <c r="EE502" s="243">
        <f t="shared" ref="EE502:EE532" si="667">IF(EA502&gt;0,EE501+EB502,EE501)</f>
        <v>0</v>
      </c>
      <c r="EF502" s="248"/>
      <c r="EG502" s="241">
        <f t="shared" si="593"/>
        <v>6.4599999999999991E-2</v>
      </c>
      <c r="EH502" s="241">
        <f t="shared" ref="EH502:EH532" si="668">EG502/12</f>
        <v>5.3833333333333329E-3</v>
      </c>
      <c r="EI502" s="237">
        <v>450</v>
      </c>
      <c r="EJ502" s="242">
        <f t="shared" si="583"/>
        <v>0</v>
      </c>
      <c r="EK502" s="242">
        <f t="shared" si="584"/>
        <v>0</v>
      </c>
      <c r="EL502" s="242">
        <f t="shared" si="621"/>
        <v>0</v>
      </c>
      <c r="EM502" s="242">
        <f t="shared" si="631"/>
        <v>0</v>
      </c>
      <c r="EN502" s="243">
        <f t="shared" ref="EN502:EN532" si="669">IF(EJ502&gt;0,EN501+EK502,EN501)</f>
        <v>0</v>
      </c>
      <c r="EO502" s="248"/>
      <c r="EP502" s="241">
        <f t="shared" si="594"/>
        <v>3.4599999999999999E-2</v>
      </c>
      <c r="EQ502" s="241">
        <f t="shared" ref="EQ502:EQ532" si="670">EP502/12</f>
        <v>2.8833333333333332E-3</v>
      </c>
      <c r="ER502" s="237">
        <v>450</v>
      </c>
      <c r="ES502" s="242">
        <f t="shared" si="585"/>
        <v>0</v>
      </c>
      <c r="ET502" s="242">
        <f t="shared" si="586"/>
        <v>0</v>
      </c>
      <c r="EU502" s="242">
        <f t="shared" si="622"/>
        <v>0</v>
      </c>
      <c r="EV502" s="242">
        <f t="shared" si="632"/>
        <v>0</v>
      </c>
      <c r="EW502" s="243">
        <f t="shared" ref="EW502:EW532" si="671">IF(ES502&gt;0,EW501+ET502,EW501)</f>
        <v>0</v>
      </c>
    </row>
    <row r="503" spans="1:153" ht="14.25" customHeight="1" thickBot="1" x14ac:dyDescent="0.25">
      <c r="A503" s="3">
        <f t="shared" si="633"/>
        <v>13694</v>
      </c>
      <c r="B503" s="237">
        <v>451</v>
      </c>
      <c r="C503" s="238">
        <f t="shared" si="634"/>
        <v>-3.7316754954714975E-10</v>
      </c>
      <c r="D503" s="238">
        <f t="shared" si="595"/>
        <v>0</v>
      </c>
      <c r="E503" s="238">
        <f t="shared" si="596"/>
        <v>8.6035851701148197E-13</v>
      </c>
      <c r="F503" s="238">
        <f t="shared" si="597"/>
        <v>-8.6035851701148197E-13</v>
      </c>
      <c r="G503" s="239">
        <f t="shared" si="635"/>
        <v>603887.43406298594</v>
      </c>
      <c r="I503" s="240">
        <f>VLOOKUP(K503,[2]תחזיות!$B$4:$H$1000,5)</f>
        <v>1.3001313500000271E-2</v>
      </c>
      <c r="J503" s="134">
        <f t="shared" si="598"/>
        <v>1.0834427916666892E-3</v>
      </c>
      <c r="K503" s="237">
        <v>451</v>
      </c>
      <c r="L503" s="242">
        <f t="shared" si="636"/>
        <v>2.5575549497895643E-11</v>
      </c>
      <c r="M503" s="242">
        <f t="shared" si="623"/>
        <v>-7.6343881337968E-14</v>
      </c>
      <c r="N503" s="242">
        <f t="shared" si="599"/>
        <v>-1.1600966412405613E-13</v>
      </c>
      <c r="O503" s="242">
        <f t="shared" si="600"/>
        <v>3.9665782786088127E-14</v>
      </c>
      <c r="P503" s="243">
        <f t="shared" si="637"/>
        <v>46694.445430845924</v>
      </c>
      <c r="Q503" s="244"/>
      <c r="R503" s="240">
        <f>VLOOKUP(T503,[2]תחזיות!$B$4:$H$1000,7)</f>
        <v>2.210223295000046E-2</v>
      </c>
      <c r="S503" s="134">
        <f t="shared" si="601"/>
        <v>1.8418527458333716E-3</v>
      </c>
      <c r="T503" s="237">
        <v>451</v>
      </c>
      <c r="U503" s="242">
        <f t="shared" si="638"/>
        <v>0</v>
      </c>
      <c r="V503" s="242">
        <f t="shared" si="624"/>
        <v>0</v>
      </c>
      <c r="W503" s="242">
        <f t="shared" si="602"/>
        <v>0</v>
      </c>
      <c r="X503" s="242">
        <f t="shared" si="625"/>
        <v>0</v>
      </c>
      <c r="Y503" s="243">
        <f t="shared" si="639"/>
        <v>49536.076503111522</v>
      </c>
      <c r="Z503" s="245"/>
      <c r="AA503" s="240">
        <f>VLOOKUP(AC503,[2]תחזיות!$B$4:$H$1000,6)</f>
        <v>1.1819375909091155E-2</v>
      </c>
      <c r="AB503" s="134">
        <f t="shared" si="603"/>
        <v>9.849479924242629E-4</v>
      </c>
      <c r="AC503" s="237">
        <v>451</v>
      </c>
      <c r="AD503" s="242">
        <f t="shared" si="640"/>
        <v>0</v>
      </c>
      <c r="AE503" s="242">
        <f t="shared" si="626"/>
        <v>0</v>
      </c>
      <c r="AF503" s="242">
        <f t="shared" si="604"/>
        <v>0</v>
      </c>
      <c r="AG503" s="242">
        <f t="shared" si="627"/>
        <v>0</v>
      </c>
      <c r="AH503" s="243">
        <f t="shared" si="641"/>
        <v>46342.141217469514</v>
      </c>
      <c r="AI503" s="245"/>
      <c r="AJ503" s="241">
        <f t="shared" si="590"/>
        <v>5.2720000000000003E-2</v>
      </c>
      <c r="AK503" s="241">
        <f t="shared" si="642"/>
        <v>4.3933333333333333E-3</v>
      </c>
      <c r="AL503" s="240">
        <f>VLOOKUP(AN503,[2]תחזיות!$B$4:$H$1000,5)</f>
        <v>1.3001313500000271E-2</v>
      </c>
      <c r="AM503" s="134">
        <f t="shared" si="628"/>
        <v>1.0834427916666892E-3</v>
      </c>
      <c r="AN503" s="237">
        <v>451</v>
      </c>
      <c r="AO503" s="242">
        <f t="shared" si="643"/>
        <v>0</v>
      </c>
      <c r="AP503" s="242">
        <f t="shared" ref="AP503:AP532" si="672">IF(AN502=$AN$42,0,(PMT(AK503,$AN$42-AN502,AO503))*-1)</f>
        <v>0</v>
      </c>
      <c r="AQ503" s="242">
        <f t="shared" si="605"/>
        <v>0</v>
      </c>
      <c r="AR503" s="242">
        <f t="shared" si="644"/>
        <v>0</v>
      </c>
      <c r="AS503" s="243">
        <f t="shared" si="645"/>
        <v>0</v>
      </c>
      <c r="AT503" s="244"/>
      <c r="AU503" s="241">
        <f t="shared" si="591"/>
        <v>5.7620000000000005E-2</v>
      </c>
      <c r="AV503" s="241">
        <f t="shared" si="646"/>
        <v>4.8016666666666668E-3</v>
      </c>
      <c r="AW503" s="240">
        <f>VLOOKUP(AY503,[2]תחזיות!$B$4:$H$1000,7)</f>
        <v>2.210223295000046E-2</v>
      </c>
      <c r="AX503" s="134">
        <f t="shared" si="606"/>
        <v>1.8418527458333716E-3</v>
      </c>
      <c r="AY503" s="237">
        <v>451</v>
      </c>
      <c r="AZ503" s="242">
        <f t="shared" si="647"/>
        <v>0</v>
      </c>
      <c r="BA503" s="242">
        <f t="shared" ref="BA503:BA532" si="673">IF(AY502=$AY$42,0,(PMT(AV503,$AY$42-AY502,AZ503))*-1)</f>
        <v>0</v>
      </c>
      <c r="BB503" s="242">
        <f t="shared" si="607"/>
        <v>0</v>
      </c>
      <c r="BC503" s="242">
        <f t="shared" si="648"/>
        <v>0</v>
      </c>
      <c r="BD503" s="243">
        <f t="shared" si="649"/>
        <v>0</v>
      </c>
      <c r="BE503" s="245"/>
      <c r="BF503" s="245"/>
      <c r="BG503" s="245"/>
      <c r="BH503" s="240">
        <f>VLOOKUP(BJ503,[2]תחזיות!$B$4:$H$1000,6)</f>
        <v>1.1819375909091155E-2</v>
      </c>
      <c r="BI503" s="134">
        <f t="shared" si="608"/>
        <v>9.849479924242629E-4</v>
      </c>
      <c r="BJ503" s="237">
        <v>451</v>
      </c>
      <c r="BK503" s="242">
        <f t="shared" si="650"/>
        <v>0</v>
      </c>
      <c r="BL503" s="242">
        <f t="shared" ref="BL503:BL532" si="674">IF(BJ502=$BJ$42,0,(PMT($BJ$44,$BJ$42-BJ502,BK503))*-1)</f>
        <v>0</v>
      </c>
      <c r="BM503" s="242">
        <f t="shared" si="609"/>
        <v>0</v>
      </c>
      <c r="BN503" s="242">
        <f t="shared" si="629"/>
        <v>0</v>
      </c>
      <c r="BO503" s="243">
        <f t="shared" si="651"/>
        <v>0</v>
      </c>
      <c r="BP503" s="245"/>
      <c r="BQ503" s="246">
        <f>VLOOKUP(BT503,[2]תחזיות!$B$4:$E$1000,2)</f>
        <v>4.7716680000000289E-2</v>
      </c>
      <c r="BR503" s="134">
        <f t="shared" si="610"/>
        <v>3.5597233333333578E-3</v>
      </c>
      <c r="BS503" s="3">
        <f t="shared" si="652"/>
        <v>13694</v>
      </c>
      <c r="BT503" s="237">
        <v>451</v>
      </c>
      <c r="BU503" s="238">
        <f t="shared" si="653"/>
        <v>0</v>
      </c>
      <c r="BV503" s="238">
        <f t="shared" si="461"/>
        <v>0</v>
      </c>
      <c r="BW503" s="238">
        <f t="shared" si="611"/>
        <v>0</v>
      </c>
      <c r="BX503" s="238">
        <f t="shared" si="612"/>
        <v>0</v>
      </c>
      <c r="BY503" s="239">
        <f t="shared" si="654"/>
        <v>270766.58881793288</v>
      </c>
      <c r="CA503" s="246">
        <f>VLOOKUP(CD503,[2]תחזיות!$B$4:$E$1000,4)</f>
        <v>6.2986017600000388E-2</v>
      </c>
      <c r="CB503" s="134">
        <f t="shared" si="613"/>
        <v>4.8321681333333656E-3</v>
      </c>
      <c r="CC503" s="3">
        <f t="shared" si="655"/>
        <v>13694</v>
      </c>
      <c r="CD503" s="237">
        <v>451</v>
      </c>
      <c r="CE503" s="238">
        <f t="shared" si="656"/>
        <v>0</v>
      </c>
      <c r="CF503" s="238">
        <f t="shared" si="657"/>
        <v>0</v>
      </c>
      <c r="CG503" s="238">
        <f t="shared" si="614"/>
        <v>0</v>
      </c>
      <c r="CH503" s="238">
        <f t="shared" si="615"/>
        <v>0</v>
      </c>
      <c r="CI503" s="239">
        <f t="shared" si="658"/>
        <v>290809.78716721246</v>
      </c>
      <c r="CJ503" s="1"/>
      <c r="CK503" s="246">
        <f>VLOOKUP(CN503,[2]תחזיות!$B$4:$E$1000,3)</f>
        <v>4.1492765217391557E-2</v>
      </c>
      <c r="CL503" s="134">
        <f t="shared" si="616"/>
        <v>3.0410637681159633E-3</v>
      </c>
      <c r="CM503" s="3">
        <f t="shared" si="659"/>
        <v>13694</v>
      </c>
      <c r="CN503" s="237">
        <v>451</v>
      </c>
      <c r="CO503" s="238">
        <f t="shared" si="660"/>
        <v>0</v>
      </c>
      <c r="CP503" s="238">
        <f t="shared" ref="CP503:CP532" si="675">IF(CO503&lt;=0,0,(PMT(CL503,$CN$42-CN502,CO503))*-1)</f>
        <v>0</v>
      </c>
      <c r="CQ503" s="238">
        <f t="shared" si="617"/>
        <v>0</v>
      </c>
      <c r="CR503" s="238">
        <f t="shared" si="618"/>
        <v>0</v>
      </c>
      <c r="CS503" s="239">
        <f t="shared" si="661"/>
        <v>263979.45736549201</v>
      </c>
      <c r="CT503" s="1"/>
      <c r="CU503" s="237">
        <v>451</v>
      </c>
      <c r="CV503" s="238">
        <f t="shared" si="587"/>
        <v>-3.4759200004925411E-10</v>
      </c>
      <c r="CW503" s="238">
        <f t="shared" si="587"/>
        <v>-7.6343881337968E-14</v>
      </c>
      <c r="CX503" s="238">
        <f t="shared" si="587"/>
        <v>7.4434885288742589E-13</v>
      </c>
      <c r="CY503" s="238">
        <f t="shared" si="587"/>
        <v>-8.2069273422539388E-13</v>
      </c>
      <c r="CZ503" s="238">
        <f t="shared" si="587"/>
        <v>921348.46831176477</v>
      </c>
      <c r="DB503" s="237">
        <v>451</v>
      </c>
      <c r="DC503" s="238">
        <f t="shared" si="588"/>
        <v>-3.7316754954714975E-10</v>
      </c>
      <c r="DD503" s="238">
        <f t="shared" si="588"/>
        <v>0</v>
      </c>
      <c r="DE503" s="238">
        <f t="shared" si="588"/>
        <v>8.6035851701148197E-13</v>
      </c>
      <c r="DF503" s="238">
        <f t="shared" si="588"/>
        <v>-8.6035851701148197E-13</v>
      </c>
      <c r="DG503" s="238">
        <f t="shared" si="588"/>
        <v>944233.29773330991</v>
      </c>
      <c r="DH503" s="247"/>
      <c r="DI503" s="237">
        <v>451</v>
      </c>
      <c r="DJ503" s="238">
        <f t="shared" si="589"/>
        <v>-3.7316754954714975E-10</v>
      </c>
      <c r="DK503" s="238">
        <f t="shared" si="589"/>
        <v>0</v>
      </c>
      <c r="DL503" s="238">
        <f t="shared" si="589"/>
        <v>8.6035851701148197E-13</v>
      </c>
      <c r="DM503" s="238">
        <f t="shared" si="589"/>
        <v>-8.6035851701148197E-13</v>
      </c>
      <c r="DN503" s="238">
        <f t="shared" si="589"/>
        <v>914209.03264594742</v>
      </c>
      <c r="DP503" s="3">
        <f t="shared" si="662"/>
        <v>13694</v>
      </c>
      <c r="DQ503" s="237">
        <v>451</v>
      </c>
      <c r="DR503" s="238">
        <f t="shared" si="663"/>
        <v>0</v>
      </c>
      <c r="DS503" s="238">
        <f t="shared" si="664"/>
        <v>0</v>
      </c>
      <c r="DT503" s="238">
        <f t="shared" si="619"/>
        <v>0</v>
      </c>
      <c r="DU503" s="238">
        <f t="shared" si="665"/>
        <v>0</v>
      </c>
      <c r="DV503" s="239">
        <f t="shared" ref="DV503:DV532" si="676">IF(DR503&gt;0,DV502+DS503,DV502)</f>
        <v>0</v>
      </c>
      <c r="DX503" s="241">
        <f t="shared" si="592"/>
        <v>6.0299999999999999E-2</v>
      </c>
      <c r="DY503" s="241">
        <f t="shared" si="666"/>
        <v>5.025E-3</v>
      </c>
      <c r="DZ503" s="237">
        <v>451</v>
      </c>
      <c r="EA503" s="242">
        <f t="shared" ref="EA503:EA532" si="677">(EA502-EC502)</f>
        <v>0</v>
      </c>
      <c r="EB503" s="242">
        <f t="shared" ref="EB503:EB532" si="678">IF(DZ502&gt;=$DZ$42,0,(PMT(DY503,$DZ$42-DZ502,EA503))*-1)</f>
        <v>0</v>
      </c>
      <c r="EC503" s="242">
        <f t="shared" si="620"/>
        <v>0</v>
      </c>
      <c r="ED503" s="242">
        <f t="shared" si="630"/>
        <v>0</v>
      </c>
      <c r="EE503" s="243">
        <f t="shared" si="667"/>
        <v>0</v>
      </c>
      <c r="EF503" s="248"/>
      <c r="EG503" s="241">
        <f t="shared" si="593"/>
        <v>6.4599999999999991E-2</v>
      </c>
      <c r="EH503" s="241">
        <f t="shared" si="668"/>
        <v>5.3833333333333329E-3</v>
      </c>
      <c r="EI503" s="237">
        <v>451</v>
      </c>
      <c r="EJ503" s="242">
        <f t="shared" ref="EJ503:EJ532" si="679">(EJ502-EL502)</f>
        <v>0</v>
      </c>
      <c r="EK503" s="242">
        <f t="shared" ref="EK503:EK532" si="680">IF(EI502&gt;=$EI$42,0,(PMT(EH503,$EI$42-EI502,EJ503))*-1)</f>
        <v>0</v>
      </c>
      <c r="EL503" s="242">
        <f t="shared" si="621"/>
        <v>0</v>
      </c>
      <c r="EM503" s="242">
        <f t="shared" si="631"/>
        <v>0</v>
      </c>
      <c r="EN503" s="243">
        <f t="shared" si="669"/>
        <v>0</v>
      </c>
      <c r="EO503" s="248"/>
      <c r="EP503" s="241">
        <f t="shared" si="594"/>
        <v>3.4599999999999999E-2</v>
      </c>
      <c r="EQ503" s="241">
        <f t="shared" si="670"/>
        <v>2.8833333333333332E-3</v>
      </c>
      <c r="ER503" s="237">
        <v>451</v>
      </c>
      <c r="ES503" s="242">
        <f t="shared" ref="ES503:ES532" si="681">(ES502-EU502)</f>
        <v>0</v>
      </c>
      <c r="ET503" s="242">
        <f t="shared" ref="ET503:ET532" si="682">IF(ER502&gt;=$ER$42,0,(PMT(EQ503,$ER$42-ER502,ES503))*-1)</f>
        <v>0</v>
      </c>
      <c r="EU503" s="242">
        <f t="shared" si="622"/>
        <v>0</v>
      </c>
      <c r="EV503" s="242">
        <f t="shared" si="632"/>
        <v>0</v>
      </c>
      <c r="EW503" s="243">
        <f t="shared" si="671"/>
        <v>0</v>
      </c>
    </row>
    <row r="504" spans="1:153" ht="14.25" customHeight="1" thickBot="1" x14ac:dyDescent="0.25">
      <c r="A504" s="3">
        <f t="shared" si="633"/>
        <v>13724</v>
      </c>
      <c r="B504" s="237">
        <v>452</v>
      </c>
      <c r="C504" s="238">
        <f t="shared" si="634"/>
        <v>-3.7402790806416125E-10</v>
      </c>
      <c r="D504" s="238">
        <f t="shared" si="595"/>
        <v>0</v>
      </c>
      <c r="E504" s="238">
        <f t="shared" si="596"/>
        <v>8.6234212137014745E-13</v>
      </c>
      <c r="F504" s="238">
        <f t="shared" si="597"/>
        <v>-8.6234212137014745E-13</v>
      </c>
      <c r="G504" s="239">
        <f t="shared" si="635"/>
        <v>603887.43406298594</v>
      </c>
      <c r="I504" s="240">
        <f>VLOOKUP(K504,[2]תחזיות!$B$4:$H$1000,5)</f>
        <v>1.3001332000000271E-2</v>
      </c>
      <c r="J504" s="134">
        <f t="shared" si="598"/>
        <v>1.083444333333356E-3</v>
      </c>
      <c r="K504" s="237">
        <v>452</v>
      </c>
      <c r="L504" s="242">
        <f t="shared" si="636"/>
        <v>2.5719394536208289E-11</v>
      </c>
      <c r="M504" s="242">
        <f t="shared" si="623"/>
        <v>-7.6426595683588298E-14</v>
      </c>
      <c r="N504" s="242">
        <f t="shared" si="599"/>
        <v>-1.1631547146891131E-13</v>
      </c>
      <c r="O504" s="242">
        <f t="shared" si="600"/>
        <v>3.9888875785323017E-14</v>
      </c>
      <c r="P504" s="243">
        <f t="shared" si="637"/>
        <v>46694.445430845924</v>
      </c>
      <c r="Q504" s="244"/>
      <c r="R504" s="240">
        <f>VLOOKUP(T504,[2]תחזיות!$B$4:$H$1000,7)</f>
        <v>2.210226440000046E-2</v>
      </c>
      <c r="S504" s="134">
        <f t="shared" si="601"/>
        <v>1.8418553666667049E-3</v>
      </c>
      <c r="T504" s="237">
        <v>452</v>
      </c>
      <c r="U504" s="242">
        <f t="shared" si="638"/>
        <v>0</v>
      </c>
      <c r="V504" s="242">
        <f t="shared" si="624"/>
        <v>0</v>
      </c>
      <c r="W504" s="242">
        <f t="shared" si="602"/>
        <v>0</v>
      </c>
      <c r="X504" s="242">
        <f t="shared" si="625"/>
        <v>0</v>
      </c>
      <c r="Y504" s="243">
        <f t="shared" si="639"/>
        <v>49536.076503111522</v>
      </c>
      <c r="Z504" s="245"/>
      <c r="AA504" s="240">
        <f>VLOOKUP(AC504,[2]תחזיות!$B$4:$H$1000,6)</f>
        <v>1.1819392727272972E-2</v>
      </c>
      <c r="AB504" s="134">
        <f t="shared" si="603"/>
        <v>9.8494939393941445E-4</v>
      </c>
      <c r="AC504" s="237">
        <v>452</v>
      </c>
      <c r="AD504" s="242">
        <f t="shared" si="640"/>
        <v>0</v>
      </c>
      <c r="AE504" s="242">
        <f t="shared" si="626"/>
        <v>0</v>
      </c>
      <c r="AF504" s="242">
        <f t="shared" si="604"/>
        <v>0</v>
      </c>
      <c r="AG504" s="242">
        <f t="shared" si="627"/>
        <v>0</v>
      </c>
      <c r="AH504" s="243">
        <f t="shared" si="641"/>
        <v>46342.141217469514</v>
      </c>
      <c r="AI504" s="245"/>
      <c r="AJ504" s="241">
        <f t="shared" si="590"/>
        <v>5.2720000000000003E-2</v>
      </c>
      <c r="AK504" s="241">
        <f t="shared" si="642"/>
        <v>4.3933333333333333E-3</v>
      </c>
      <c r="AL504" s="240">
        <f>VLOOKUP(AN504,[2]תחזיות!$B$4:$H$1000,5)</f>
        <v>1.3001332000000271E-2</v>
      </c>
      <c r="AM504" s="134">
        <f t="shared" si="628"/>
        <v>1.083444333333356E-3</v>
      </c>
      <c r="AN504" s="237">
        <v>452</v>
      </c>
      <c r="AO504" s="242">
        <f t="shared" si="643"/>
        <v>0</v>
      </c>
      <c r="AP504" s="242">
        <f t="shared" si="672"/>
        <v>0</v>
      </c>
      <c r="AQ504" s="242">
        <f t="shared" si="605"/>
        <v>0</v>
      </c>
      <c r="AR504" s="242">
        <f t="shared" si="644"/>
        <v>0</v>
      </c>
      <c r="AS504" s="243">
        <f t="shared" si="645"/>
        <v>0</v>
      </c>
      <c r="AT504" s="244"/>
      <c r="AU504" s="241">
        <f t="shared" si="591"/>
        <v>5.7620000000000005E-2</v>
      </c>
      <c r="AV504" s="241">
        <f t="shared" si="646"/>
        <v>4.8016666666666668E-3</v>
      </c>
      <c r="AW504" s="240">
        <f>VLOOKUP(AY504,[2]תחזיות!$B$4:$H$1000,7)</f>
        <v>2.210226440000046E-2</v>
      </c>
      <c r="AX504" s="134">
        <f t="shared" si="606"/>
        <v>1.8418553666667049E-3</v>
      </c>
      <c r="AY504" s="237">
        <v>452</v>
      </c>
      <c r="AZ504" s="242">
        <f t="shared" si="647"/>
        <v>0</v>
      </c>
      <c r="BA504" s="242">
        <f t="shared" si="673"/>
        <v>0</v>
      </c>
      <c r="BB504" s="242">
        <f t="shared" si="607"/>
        <v>0</v>
      </c>
      <c r="BC504" s="242">
        <f t="shared" si="648"/>
        <v>0</v>
      </c>
      <c r="BD504" s="243">
        <f t="shared" si="649"/>
        <v>0</v>
      </c>
      <c r="BE504" s="245"/>
      <c r="BF504" s="245"/>
      <c r="BG504" s="245"/>
      <c r="BH504" s="240">
        <f>VLOOKUP(BJ504,[2]תחזיות!$B$4:$H$1000,6)</f>
        <v>1.1819392727272972E-2</v>
      </c>
      <c r="BI504" s="134">
        <f t="shared" si="608"/>
        <v>9.8494939393941445E-4</v>
      </c>
      <c r="BJ504" s="237">
        <v>452</v>
      </c>
      <c r="BK504" s="242">
        <f t="shared" si="650"/>
        <v>0</v>
      </c>
      <c r="BL504" s="242">
        <f t="shared" si="674"/>
        <v>0</v>
      </c>
      <c r="BM504" s="242">
        <f t="shared" si="609"/>
        <v>0</v>
      </c>
      <c r="BN504" s="242">
        <f t="shared" si="629"/>
        <v>0</v>
      </c>
      <c r="BO504" s="243">
        <f t="shared" si="651"/>
        <v>0</v>
      </c>
      <c r="BP504" s="245"/>
      <c r="BQ504" s="246">
        <f>VLOOKUP(BT504,[2]תחזיות!$B$4:$E$1000,2)</f>
        <v>4.7744980000000291E-2</v>
      </c>
      <c r="BR504" s="134">
        <f t="shared" si="610"/>
        <v>3.562081666666691E-3</v>
      </c>
      <c r="BS504" s="3">
        <f t="shared" si="652"/>
        <v>13724</v>
      </c>
      <c r="BT504" s="237">
        <v>452</v>
      </c>
      <c r="BU504" s="238">
        <f t="shared" si="653"/>
        <v>0</v>
      </c>
      <c r="BV504" s="238">
        <f t="shared" si="461"/>
        <v>0</v>
      </c>
      <c r="BW504" s="238">
        <f t="shared" si="611"/>
        <v>0</v>
      </c>
      <c r="BX504" s="238">
        <f t="shared" si="612"/>
        <v>0</v>
      </c>
      <c r="BY504" s="239">
        <f t="shared" si="654"/>
        <v>270766.58881793288</v>
      </c>
      <c r="CA504" s="246">
        <f>VLOOKUP(CD504,[2]תחזיות!$B$4:$E$1000,4)</f>
        <v>6.302337360000039E-2</v>
      </c>
      <c r="CB504" s="134">
        <f t="shared" si="613"/>
        <v>4.8352811333333664E-3</v>
      </c>
      <c r="CC504" s="3">
        <f t="shared" si="655"/>
        <v>13724</v>
      </c>
      <c r="CD504" s="237">
        <v>452</v>
      </c>
      <c r="CE504" s="238">
        <f t="shared" si="656"/>
        <v>0</v>
      </c>
      <c r="CF504" s="238">
        <f t="shared" si="657"/>
        <v>0</v>
      </c>
      <c r="CG504" s="238">
        <f t="shared" si="614"/>
        <v>0</v>
      </c>
      <c r="CH504" s="238">
        <f t="shared" si="615"/>
        <v>0</v>
      </c>
      <c r="CI504" s="239">
        <f t="shared" si="658"/>
        <v>290809.78716721246</v>
      </c>
      <c r="CJ504" s="1"/>
      <c r="CK504" s="246">
        <f>VLOOKUP(CN504,[2]תחזיות!$B$4:$E$1000,3)</f>
        <v>4.1517373913043734E-2</v>
      </c>
      <c r="CL504" s="134">
        <f t="shared" si="616"/>
        <v>3.0431144927536447E-3</v>
      </c>
      <c r="CM504" s="3">
        <f t="shared" si="659"/>
        <v>13724</v>
      </c>
      <c r="CN504" s="237">
        <v>452</v>
      </c>
      <c r="CO504" s="238">
        <f t="shared" si="660"/>
        <v>0</v>
      </c>
      <c r="CP504" s="238">
        <f t="shared" si="675"/>
        <v>0</v>
      </c>
      <c r="CQ504" s="238">
        <f t="shared" si="617"/>
        <v>0</v>
      </c>
      <c r="CR504" s="238">
        <f t="shared" si="618"/>
        <v>0</v>
      </c>
      <c r="CS504" s="239">
        <f t="shared" si="661"/>
        <v>263979.45736549201</v>
      </c>
      <c r="CT504" s="1"/>
      <c r="CU504" s="237">
        <v>452</v>
      </c>
      <c r="CV504" s="238">
        <f t="shared" si="587"/>
        <v>-3.4830851352795296E-10</v>
      </c>
      <c r="CW504" s="238">
        <f t="shared" si="587"/>
        <v>-7.6426595683588298E-14</v>
      </c>
      <c r="CX504" s="238">
        <f t="shared" si="587"/>
        <v>7.4602664990123612E-13</v>
      </c>
      <c r="CY504" s="238">
        <f t="shared" si="587"/>
        <v>-8.2245324558482448E-13</v>
      </c>
      <c r="CZ504" s="238">
        <f t="shared" si="587"/>
        <v>921348.46831176477</v>
      </c>
      <c r="DB504" s="237">
        <v>452</v>
      </c>
      <c r="DC504" s="238">
        <f t="shared" si="588"/>
        <v>-3.7402790806416125E-10</v>
      </c>
      <c r="DD504" s="238">
        <f t="shared" si="588"/>
        <v>0</v>
      </c>
      <c r="DE504" s="238">
        <f t="shared" si="588"/>
        <v>8.6234212137014745E-13</v>
      </c>
      <c r="DF504" s="238">
        <f t="shared" si="588"/>
        <v>-8.6234212137014745E-13</v>
      </c>
      <c r="DG504" s="238">
        <f t="shared" si="588"/>
        <v>944233.29773330991</v>
      </c>
      <c r="DH504" s="247"/>
      <c r="DI504" s="237">
        <v>452</v>
      </c>
      <c r="DJ504" s="238">
        <f t="shared" si="589"/>
        <v>-3.7402790806416125E-10</v>
      </c>
      <c r="DK504" s="238">
        <f t="shared" si="589"/>
        <v>0</v>
      </c>
      <c r="DL504" s="238">
        <f t="shared" si="589"/>
        <v>8.6234212137014745E-13</v>
      </c>
      <c r="DM504" s="238">
        <f t="shared" si="589"/>
        <v>-8.6234212137014745E-13</v>
      </c>
      <c r="DN504" s="238">
        <f t="shared" si="589"/>
        <v>914209.03264594742</v>
      </c>
      <c r="DP504" s="3">
        <f t="shared" si="662"/>
        <v>13724</v>
      </c>
      <c r="DQ504" s="237">
        <v>452</v>
      </c>
      <c r="DR504" s="238">
        <f t="shared" si="663"/>
        <v>0</v>
      </c>
      <c r="DS504" s="238">
        <f t="shared" si="664"/>
        <v>0</v>
      </c>
      <c r="DT504" s="238">
        <f t="shared" si="619"/>
        <v>0</v>
      </c>
      <c r="DU504" s="238">
        <f t="shared" si="665"/>
        <v>0</v>
      </c>
      <c r="DV504" s="239">
        <f t="shared" si="676"/>
        <v>0</v>
      </c>
      <c r="DX504" s="241">
        <f t="shared" si="592"/>
        <v>6.0299999999999999E-2</v>
      </c>
      <c r="DY504" s="241">
        <f t="shared" si="666"/>
        <v>5.025E-3</v>
      </c>
      <c r="DZ504" s="237">
        <v>452</v>
      </c>
      <c r="EA504" s="242">
        <f t="shared" si="677"/>
        <v>0</v>
      </c>
      <c r="EB504" s="242">
        <f t="shared" si="678"/>
        <v>0</v>
      </c>
      <c r="EC504" s="242">
        <f t="shared" si="620"/>
        <v>0</v>
      </c>
      <c r="ED504" s="242">
        <f t="shared" si="630"/>
        <v>0</v>
      </c>
      <c r="EE504" s="243">
        <f t="shared" si="667"/>
        <v>0</v>
      </c>
      <c r="EF504" s="248"/>
      <c r="EG504" s="241">
        <f t="shared" si="593"/>
        <v>6.4599999999999991E-2</v>
      </c>
      <c r="EH504" s="241">
        <f t="shared" si="668"/>
        <v>5.3833333333333329E-3</v>
      </c>
      <c r="EI504" s="237">
        <v>452</v>
      </c>
      <c r="EJ504" s="242">
        <f t="shared" si="679"/>
        <v>0</v>
      </c>
      <c r="EK504" s="242">
        <f t="shared" si="680"/>
        <v>0</v>
      </c>
      <c r="EL504" s="242">
        <f t="shared" si="621"/>
        <v>0</v>
      </c>
      <c r="EM504" s="242">
        <f t="shared" si="631"/>
        <v>0</v>
      </c>
      <c r="EN504" s="243">
        <f t="shared" si="669"/>
        <v>0</v>
      </c>
      <c r="EO504" s="248"/>
      <c r="EP504" s="241">
        <f t="shared" si="594"/>
        <v>3.4599999999999999E-2</v>
      </c>
      <c r="EQ504" s="241">
        <f t="shared" si="670"/>
        <v>2.8833333333333332E-3</v>
      </c>
      <c r="ER504" s="237">
        <v>452</v>
      </c>
      <c r="ES504" s="242">
        <f t="shared" si="681"/>
        <v>0</v>
      </c>
      <c r="ET504" s="242">
        <f t="shared" si="682"/>
        <v>0</v>
      </c>
      <c r="EU504" s="242">
        <f t="shared" si="622"/>
        <v>0</v>
      </c>
      <c r="EV504" s="242">
        <f t="shared" si="632"/>
        <v>0</v>
      </c>
      <c r="EW504" s="243">
        <f t="shared" si="671"/>
        <v>0</v>
      </c>
    </row>
    <row r="505" spans="1:153" ht="14.25" customHeight="1" thickBot="1" x14ac:dyDescent="0.25">
      <c r="A505" s="3">
        <f t="shared" si="633"/>
        <v>13755</v>
      </c>
      <c r="B505" s="237">
        <v>453</v>
      </c>
      <c r="C505" s="238">
        <f t="shared" si="634"/>
        <v>-3.748902501855314E-10</v>
      </c>
      <c r="D505" s="238">
        <f t="shared" si="595"/>
        <v>0</v>
      </c>
      <c r="E505" s="238">
        <f t="shared" si="596"/>
        <v>8.6433029903886196E-13</v>
      </c>
      <c r="F505" s="238">
        <f t="shared" si="597"/>
        <v>-8.6433029903886196E-13</v>
      </c>
      <c r="G505" s="239">
        <f t="shared" si="635"/>
        <v>603887.43406298594</v>
      </c>
      <c r="I505" s="240">
        <f>VLOOKUP(K505,[2]תחזיות!$B$4:$H$1000,5)</f>
        <v>1.3001350500000272E-2</v>
      </c>
      <c r="J505" s="134">
        <f t="shared" si="598"/>
        <v>1.0834458750000227E-3</v>
      </c>
      <c r="K505" s="237">
        <v>453</v>
      </c>
      <c r="L505" s="242">
        <f t="shared" si="636"/>
        <v>2.5863701601112712E-11</v>
      </c>
      <c r="M505" s="242">
        <f t="shared" si="623"/>
        <v>-7.6509399763421979E-14</v>
      </c>
      <c r="N505" s="242">
        <f t="shared" si="599"/>
        <v>-1.1662208511699954E-13</v>
      </c>
      <c r="O505" s="242">
        <f t="shared" si="600"/>
        <v>4.0112685353577563E-14</v>
      </c>
      <c r="P505" s="243">
        <f t="shared" si="637"/>
        <v>46694.445430845924</v>
      </c>
      <c r="Q505" s="244"/>
      <c r="R505" s="240">
        <f>VLOOKUP(T505,[2]תחזיות!$B$4:$H$1000,7)</f>
        <v>2.2102295850000463E-2</v>
      </c>
      <c r="S505" s="134">
        <f t="shared" si="601"/>
        <v>1.8418579875000387E-3</v>
      </c>
      <c r="T505" s="237">
        <v>453</v>
      </c>
      <c r="U505" s="242">
        <f t="shared" si="638"/>
        <v>0</v>
      </c>
      <c r="V505" s="242">
        <f t="shared" si="624"/>
        <v>0</v>
      </c>
      <c r="W505" s="242">
        <f t="shared" si="602"/>
        <v>0</v>
      </c>
      <c r="X505" s="242">
        <f t="shared" si="625"/>
        <v>0</v>
      </c>
      <c r="Y505" s="243">
        <f t="shared" si="639"/>
        <v>49536.076503111522</v>
      </c>
      <c r="Z505" s="245"/>
      <c r="AA505" s="240">
        <f>VLOOKUP(AC505,[2]תחזיות!$B$4:$H$1000,6)</f>
        <v>1.1819409545454792E-2</v>
      </c>
      <c r="AB505" s="134">
        <f t="shared" si="603"/>
        <v>9.8495079545456599E-4</v>
      </c>
      <c r="AC505" s="237">
        <v>453</v>
      </c>
      <c r="AD505" s="242">
        <f t="shared" si="640"/>
        <v>0</v>
      </c>
      <c r="AE505" s="242">
        <f t="shared" si="626"/>
        <v>0</v>
      </c>
      <c r="AF505" s="242">
        <f t="shared" si="604"/>
        <v>0</v>
      </c>
      <c r="AG505" s="242">
        <f t="shared" si="627"/>
        <v>0</v>
      </c>
      <c r="AH505" s="243">
        <f t="shared" si="641"/>
        <v>46342.141217469514</v>
      </c>
      <c r="AI505" s="245"/>
      <c r="AJ505" s="241">
        <f t="shared" si="590"/>
        <v>5.2720000000000003E-2</v>
      </c>
      <c r="AK505" s="241">
        <f t="shared" si="642"/>
        <v>4.3933333333333333E-3</v>
      </c>
      <c r="AL505" s="240">
        <f>VLOOKUP(AN505,[2]תחזיות!$B$4:$H$1000,5)</f>
        <v>1.3001350500000272E-2</v>
      </c>
      <c r="AM505" s="134">
        <f t="shared" si="628"/>
        <v>1.0834458750000227E-3</v>
      </c>
      <c r="AN505" s="237">
        <v>453</v>
      </c>
      <c r="AO505" s="242">
        <f t="shared" si="643"/>
        <v>0</v>
      </c>
      <c r="AP505" s="242">
        <f t="shared" si="672"/>
        <v>0</v>
      </c>
      <c r="AQ505" s="242">
        <f t="shared" si="605"/>
        <v>0</v>
      </c>
      <c r="AR505" s="242">
        <f t="shared" si="644"/>
        <v>0</v>
      </c>
      <c r="AS505" s="243">
        <f t="shared" si="645"/>
        <v>0</v>
      </c>
      <c r="AT505" s="244"/>
      <c r="AU505" s="241">
        <f t="shared" si="591"/>
        <v>5.7620000000000005E-2</v>
      </c>
      <c r="AV505" s="241">
        <f t="shared" si="646"/>
        <v>4.8016666666666668E-3</v>
      </c>
      <c r="AW505" s="240">
        <f>VLOOKUP(AY505,[2]תחזיות!$B$4:$H$1000,7)</f>
        <v>2.2102295850000463E-2</v>
      </c>
      <c r="AX505" s="134">
        <f t="shared" si="606"/>
        <v>1.8418579875000387E-3</v>
      </c>
      <c r="AY505" s="237">
        <v>453</v>
      </c>
      <c r="AZ505" s="242">
        <f t="shared" si="647"/>
        <v>0</v>
      </c>
      <c r="BA505" s="242">
        <f t="shared" si="673"/>
        <v>0</v>
      </c>
      <c r="BB505" s="242">
        <f t="shared" si="607"/>
        <v>0</v>
      </c>
      <c r="BC505" s="242">
        <f t="shared" si="648"/>
        <v>0</v>
      </c>
      <c r="BD505" s="243">
        <f t="shared" si="649"/>
        <v>0</v>
      </c>
      <c r="BE505" s="245"/>
      <c r="BF505" s="245"/>
      <c r="BG505" s="245"/>
      <c r="BH505" s="240">
        <f>VLOOKUP(BJ505,[2]תחזיות!$B$4:$H$1000,6)</f>
        <v>1.1819409545454792E-2</v>
      </c>
      <c r="BI505" s="134">
        <f t="shared" si="608"/>
        <v>9.8495079545456599E-4</v>
      </c>
      <c r="BJ505" s="237">
        <v>453</v>
      </c>
      <c r="BK505" s="242">
        <f t="shared" si="650"/>
        <v>0</v>
      </c>
      <c r="BL505" s="242">
        <f t="shared" si="674"/>
        <v>0</v>
      </c>
      <c r="BM505" s="242">
        <f t="shared" si="609"/>
        <v>0</v>
      </c>
      <c r="BN505" s="242">
        <f t="shared" si="629"/>
        <v>0</v>
      </c>
      <c r="BO505" s="243">
        <f t="shared" si="651"/>
        <v>0</v>
      </c>
      <c r="BP505" s="245"/>
      <c r="BQ505" s="246">
        <f>VLOOKUP(BT505,[2]תחזיות!$B$4:$E$1000,2)</f>
        <v>4.7773280000000293E-2</v>
      </c>
      <c r="BR505" s="134">
        <f t="shared" si="610"/>
        <v>3.5644400000000246E-3</v>
      </c>
      <c r="BS505" s="3">
        <f t="shared" si="652"/>
        <v>13755</v>
      </c>
      <c r="BT505" s="237">
        <v>453</v>
      </c>
      <c r="BU505" s="238">
        <f t="shared" si="653"/>
        <v>0</v>
      </c>
      <c r="BV505" s="238">
        <f t="shared" si="461"/>
        <v>0</v>
      </c>
      <c r="BW505" s="238">
        <f t="shared" si="611"/>
        <v>0</v>
      </c>
      <c r="BX505" s="238">
        <f t="shared" si="612"/>
        <v>0</v>
      </c>
      <c r="BY505" s="239">
        <f t="shared" si="654"/>
        <v>270766.58881793288</v>
      </c>
      <c r="CA505" s="246">
        <f>VLOOKUP(CD505,[2]תחזיות!$B$4:$E$1000,4)</f>
        <v>6.3060729600000393E-2</v>
      </c>
      <c r="CB505" s="134">
        <f t="shared" si="613"/>
        <v>4.8383941333333663E-3</v>
      </c>
      <c r="CC505" s="3">
        <f t="shared" si="655"/>
        <v>13755</v>
      </c>
      <c r="CD505" s="237">
        <v>453</v>
      </c>
      <c r="CE505" s="238">
        <f t="shared" si="656"/>
        <v>0</v>
      </c>
      <c r="CF505" s="238">
        <f t="shared" si="657"/>
        <v>0</v>
      </c>
      <c r="CG505" s="238">
        <f t="shared" si="614"/>
        <v>0</v>
      </c>
      <c r="CH505" s="238">
        <f t="shared" si="615"/>
        <v>0</v>
      </c>
      <c r="CI505" s="239">
        <f t="shared" si="658"/>
        <v>290809.78716721246</v>
      </c>
      <c r="CJ505" s="1"/>
      <c r="CK505" s="246">
        <f>VLOOKUP(CN505,[2]תחזיות!$B$4:$E$1000,3)</f>
        <v>4.1541982608695911E-2</v>
      </c>
      <c r="CL505" s="134">
        <f t="shared" si="616"/>
        <v>3.0451652173913261E-3</v>
      </c>
      <c r="CM505" s="3">
        <f t="shared" si="659"/>
        <v>13755</v>
      </c>
      <c r="CN505" s="237">
        <v>453</v>
      </c>
      <c r="CO505" s="238">
        <f t="shared" si="660"/>
        <v>0</v>
      </c>
      <c r="CP505" s="238">
        <f t="shared" si="675"/>
        <v>0</v>
      </c>
      <c r="CQ505" s="238">
        <f t="shared" si="617"/>
        <v>0</v>
      </c>
      <c r="CR505" s="238">
        <f t="shared" si="618"/>
        <v>0</v>
      </c>
      <c r="CS505" s="239">
        <f t="shared" si="661"/>
        <v>263979.45736549201</v>
      </c>
      <c r="CT505" s="1"/>
      <c r="CU505" s="237">
        <v>453</v>
      </c>
      <c r="CV505" s="238">
        <f t="shared" si="587"/>
        <v>-3.490265485844187E-10</v>
      </c>
      <c r="CW505" s="238">
        <f t="shared" si="587"/>
        <v>-7.6509399763421979E-14</v>
      </c>
      <c r="CX505" s="238">
        <f t="shared" si="587"/>
        <v>7.4770821392186241E-13</v>
      </c>
      <c r="CY505" s="238">
        <f t="shared" si="587"/>
        <v>-8.2421761368528442E-13</v>
      </c>
      <c r="CZ505" s="238">
        <f t="shared" si="587"/>
        <v>921348.46831176477</v>
      </c>
      <c r="DB505" s="237">
        <v>453</v>
      </c>
      <c r="DC505" s="238">
        <f t="shared" si="588"/>
        <v>-3.748902501855314E-10</v>
      </c>
      <c r="DD505" s="238">
        <f t="shared" si="588"/>
        <v>0</v>
      </c>
      <c r="DE505" s="238">
        <f t="shared" si="588"/>
        <v>8.6433029903886196E-13</v>
      </c>
      <c r="DF505" s="238">
        <f t="shared" si="588"/>
        <v>-8.6433029903886196E-13</v>
      </c>
      <c r="DG505" s="238">
        <f t="shared" si="588"/>
        <v>944233.29773330991</v>
      </c>
      <c r="DH505" s="247"/>
      <c r="DI505" s="237">
        <v>453</v>
      </c>
      <c r="DJ505" s="238">
        <f t="shared" si="589"/>
        <v>-3.748902501855314E-10</v>
      </c>
      <c r="DK505" s="238">
        <f t="shared" si="589"/>
        <v>0</v>
      </c>
      <c r="DL505" s="238">
        <f t="shared" si="589"/>
        <v>8.6433029903886196E-13</v>
      </c>
      <c r="DM505" s="238">
        <f t="shared" si="589"/>
        <v>-8.6433029903886196E-13</v>
      </c>
      <c r="DN505" s="238">
        <f t="shared" si="589"/>
        <v>914209.03264594742</v>
      </c>
      <c r="DP505" s="3">
        <f t="shared" si="662"/>
        <v>13755</v>
      </c>
      <c r="DQ505" s="237">
        <v>453</v>
      </c>
      <c r="DR505" s="238">
        <f t="shared" si="663"/>
        <v>0</v>
      </c>
      <c r="DS505" s="238">
        <f t="shared" si="664"/>
        <v>0</v>
      </c>
      <c r="DT505" s="238">
        <f t="shared" si="619"/>
        <v>0</v>
      </c>
      <c r="DU505" s="238">
        <f t="shared" si="665"/>
        <v>0</v>
      </c>
      <c r="DV505" s="239">
        <f t="shared" si="676"/>
        <v>0</v>
      </c>
      <c r="DX505" s="241">
        <f t="shared" si="592"/>
        <v>6.0299999999999999E-2</v>
      </c>
      <c r="DY505" s="241">
        <f t="shared" si="666"/>
        <v>5.025E-3</v>
      </c>
      <c r="DZ505" s="237">
        <v>453</v>
      </c>
      <c r="EA505" s="242">
        <f t="shared" si="677"/>
        <v>0</v>
      </c>
      <c r="EB505" s="242">
        <f t="shared" si="678"/>
        <v>0</v>
      </c>
      <c r="EC505" s="242">
        <f t="shared" si="620"/>
        <v>0</v>
      </c>
      <c r="ED505" s="242">
        <f t="shared" si="630"/>
        <v>0</v>
      </c>
      <c r="EE505" s="243">
        <f t="shared" si="667"/>
        <v>0</v>
      </c>
      <c r="EF505" s="248"/>
      <c r="EG505" s="241">
        <f t="shared" si="593"/>
        <v>6.4599999999999991E-2</v>
      </c>
      <c r="EH505" s="241">
        <f t="shared" si="668"/>
        <v>5.3833333333333329E-3</v>
      </c>
      <c r="EI505" s="237">
        <v>453</v>
      </c>
      <c r="EJ505" s="242">
        <f t="shared" si="679"/>
        <v>0</v>
      </c>
      <c r="EK505" s="242">
        <f t="shared" si="680"/>
        <v>0</v>
      </c>
      <c r="EL505" s="242">
        <f t="shared" si="621"/>
        <v>0</v>
      </c>
      <c r="EM505" s="242">
        <f t="shared" si="631"/>
        <v>0</v>
      </c>
      <c r="EN505" s="243">
        <f t="shared" si="669"/>
        <v>0</v>
      </c>
      <c r="EO505" s="248"/>
      <c r="EP505" s="241">
        <f t="shared" si="594"/>
        <v>3.4599999999999999E-2</v>
      </c>
      <c r="EQ505" s="241">
        <f t="shared" si="670"/>
        <v>2.8833333333333332E-3</v>
      </c>
      <c r="ER505" s="237">
        <v>453</v>
      </c>
      <c r="ES505" s="242">
        <f t="shared" si="681"/>
        <v>0</v>
      </c>
      <c r="ET505" s="242">
        <f t="shared" si="682"/>
        <v>0</v>
      </c>
      <c r="EU505" s="242">
        <f t="shared" si="622"/>
        <v>0</v>
      </c>
      <c r="EV505" s="242">
        <f t="shared" si="632"/>
        <v>0</v>
      </c>
      <c r="EW505" s="243">
        <f t="shared" si="671"/>
        <v>0</v>
      </c>
    </row>
    <row r="506" spans="1:153" ht="14.25" customHeight="1" thickBot="1" x14ac:dyDescent="0.25">
      <c r="A506" s="3">
        <f t="shared" si="633"/>
        <v>13786</v>
      </c>
      <c r="B506" s="237">
        <v>454</v>
      </c>
      <c r="C506" s="238">
        <f t="shared" si="634"/>
        <v>-3.7575458048457026E-10</v>
      </c>
      <c r="D506" s="238">
        <f t="shared" si="595"/>
        <v>0</v>
      </c>
      <c r="E506" s="238">
        <f t="shared" si="596"/>
        <v>8.6632306056164596E-13</v>
      </c>
      <c r="F506" s="238">
        <f t="shared" si="597"/>
        <v>-8.6632306056164596E-13</v>
      </c>
      <c r="G506" s="239">
        <f t="shared" si="635"/>
        <v>603887.43406298594</v>
      </c>
      <c r="I506" s="240">
        <f>VLOOKUP(K506,[2]תחזיות!$B$4:$H$1000,5)</f>
        <v>1.3001369000000273E-2</v>
      </c>
      <c r="J506" s="134">
        <f t="shared" si="598"/>
        <v>1.0834474166666894E-3</v>
      </c>
      <c r="K506" s="237">
        <v>454</v>
      </c>
      <c r="L506" s="242">
        <f t="shared" si="636"/>
        <v>2.6008472000811722E-11</v>
      </c>
      <c r="M506" s="242">
        <f t="shared" si="623"/>
        <v>-7.6592293674946363E-14</v>
      </c>
      <c r="N506" s="242">
        <f t="shared" si="599"/>
        <v>-1.1692950719472377E-13</v>
      </c>
      <c r="O506" s="242">
        <f t="shared" si="600"/>
        <v>4.0337213519777413E-14</v>
      </c>
      <c r="P506" s="243">
        <f t="shared" si="637"/>
        <v>46694.445430845924</v>
      </c>
      <c r="Q506" s="244"/>
      <c r="R506" s="240">
        <f>VLOOKUP(T506,[2]תחזיות!$B$4:$H$1000,7)</f>
        <v>2.2102327300000463E-2</v>
      </c>
      <c r="S506" s="134">
        <f t="shared" si="601"/>
        <v>1.841860608333372E-3</v>
      </c>
      <c r="T506" s="237">
        <v>454</v>
      </c>
      <c r="U506" s="242">
        <f t="shared" si="638"/>
        <v>0</v>
      </c>
      <c r="V506" s="242">
        <f t="shared" si="624"/>
        <v>0</v>
      </c>
      <c r="W506" s="242">
        <f t="shared" si="602"/>
        <v>0</v>
      </c>
      <c r="X506" s="242">
        <f t="shared" si="625"/>
        <v>0</v>
      </c>
      <c r="Y506" s="243">
        <f t="shared" si="639"/>
        <v>49536.076503111522</v>
      </c>
      <c r="Z506" s="245"/>
      <c r="AA506" s="240">
        <f>VLOOKUP(AC506,[2]תחזיות!$B$4:$H$1000,6)</f>
        <v>1.1819426363636611E-2</v>
      </c>
      <c r="AB506" s="134">
        <f t="shared" si="603"/>
        <v>9.8495219696971754E-4</v>
      </c>
      <c r="AC506" s="237">
        <v>454</v>
      </c>
      <c r="AD506" s="242">
        <f t="shared" si="640"/>
        <v>0</v>
      </c>
      <c r="AE506" s="242">
        <f t="shared" si="626"/>
        <v>0</v>
      </c>
      <c r="AF506" s="242">
        <f t="shared" si="604"/>
        <v>0</v>
      </c>
      <c r="AG506" s="242">
        <f t="shared" si="627"/>
        <v>0</v>
      </c>
      <c r="AH506" s="243">
        <f t="shared" si="641"/>
        <v>46342.141217469514</v>
      </c>
      <c r="AI506" s="245"/>
      <c r="AJ506" s="241">
        <f t="shared" si="590"/>
        <v>5.2720000000000003E-2</v>
      </c>
      <c r="AK506" s="241">
        <f t="shared" si="642"/>
        <v>4.3933333333333333E-3</v>
      </c>
      <c r="AL506" s="240">
        <f>VLOOKUP(AN506,[2]תחזיות!$B$4:$H$1000,5)</f>
        <v>1.3001369000000273E-2</v>
      </c>
      <c r="AM506" s="134">
        <f t="shared" si="628"/>
        <v>1.0834474166666894E-3</v>
      </c>
      <c r="AN506" s="237">
        <v>454</v>
      </c>
      <c r="AO506" s="242">
        <f t="shared" si="643"/>
        <v>0</v>
      </c>
      <c r="AP506" s="242">
        <f t="shared" si="672"/>
        <v>0</v>
      </c>
      <c r="AQ506" s="242">
        <f t="shared" si="605"/>
        <v>0</v>
      </c>
      <c r="AR506" s="242">
        <f t="shared" si="644"/>
        <v>0</v>
      </c>
      <c r="AS506" s="243">
        <f t="shared" si="645"/>
        <v>0</v>
      </c>
      <c r="AT506" s="244"/>
      <c r="AU506" s="241">
        <f t="shared" si="591"/>
        <v>5.7620000000000005E-2</v>
      </c>
      <c r="AV506" s="241">
        <f t="shared" si="646"/>
        <v>4.8016666666666668E-3</v>
      </c>
      <c r="AW506" s="240">
        <f>VLOOKUP(AY506,[2]תחזיות!$B$4:$H$1000,7)</f>
        <v>2.2102327300000463E-2</v>
      </c>
      <c r="AX506" s="134">
        <f t="shared" si="606"/>
        <v>1.841860608333372E-3</v>
      </c>
      <c r="AY506" s="237">
        <v>454</v>
      </c>
      <c r="AZ506" s="242">
        <f t="shared" si="647"/>
        <v>0</v>
      </c>
      <c r="BA506" s="242">
        <f t="shared" si="673"/>
        <v>0</v>
      </c>
      <c r="BB506" s="242">
        <f t="shared" si="607"/>
        <v>0</v>
      </c>
      <c r="BC506" s="242">
        <f t="shared" si="648"/>
        <v>0</v>
      </c>
      <c r="BD506" s="243">
        <f t="shared" si="649"/>
        <v>0</v>
      </c>
      <c r="BE506" s="245"/>
      <c r="BF506" s="245"/>
      <c r="BG506" s="245"/>
      <c r="BH506" s="240">
        <f>VLOOKUP(BJ506,[2]תחזיות!$B$4:$H$1000,6)</f>
        <v>1.1819426363636611E-2</v>
      </c>
      <c r="BI506" s="134">
        <f t="shared" si="608"/>
        <v>9.8495219696971754E-4</v>
      </c>
      <c r="BJ506" s="237">
        <v>454</v>
      </c>
      <c r="BK506" s="242">
        <f t="shared" si="650"/>
        <v>0</v>
      </c>
      <c r="BL506" s="242">
        <f t="shared" si="674"/>
        <v>0</v>
      </c>
      <c r="BM506" s="242">
        <f t="shared" si="609"/>
        <v>0</v>
      </c>
      <c r="BN506" s="242">
        <f t="shared" si="629"/>
        <v>0</v>
      </c>
      <c r="BO506" s="243">
        <f t="shared" si="651"/>
        <v>0</v>
      </c>
      <c r="BP506" s="245"/>
      <c r="BQ506" s="246">
        <f>VLOOKUP(BT506,[2]תחזיות!$B$4:$E$1000,2)</f>
        <v>4.7801580000000295E-2</v>
      </c>
      <c r="BR506" s="134">
        <f t="shared" si="610"/>
        <v>3.5667983333333582E-3</v>
      </c>
      <c r="BS506" s="3">
        <f t="shared" si="652"/>
        <v>13786</v>
      </c>
      <c r="BT506" s="237">
        <v>454</v>
      </c>
      <c r="BU506" s="238">
        <f t="shared" si="653"/>
        <v>0</v>
      </c>
      <c r="BV506" s="238">
        <f t="shared" si="461"/>
        <v>0</v>
      </c>
      <c r="BW506" s="238">
        <f t="shared" si="611"/>
        <v>0</v>
      </c>
      <c r="BX506" s="238">
        <f t="shared" si="612"/>
        <v>0</v>
      </c>
      <c r="BY506" s="239">
        <f t="shared" si="654"/>
        <v>270766.58881793288</v>
      </c>
      <c r="CA506" s="246">
        <f>VLOOKUP(CD506,[2]תחזיות!$B$4:$E$1000,4)</f>
        <v>6.3098085600000395E-2</v>
      </c>
      <c r="CB506" s="134">
        <f t="shared" si="613"/>
        <v>4.8415071333333662E-3</v>
      </c>
      <c r="CC506" s="3">
        <f t="shared" si="655"/>
        <v>13786</v>
      </c>
      <c r="CD506" s="237">
        <v>454</v>
      </c>
      <c r="CE506" s="238">
        <f t="shared" si="656"/>
        <v>0</v>
      </c>
      <c r="CF506" s="238">
        <f t="shared" si="657"/>
        <v>0</v>
      </c>
      <c r="CG506" s="238">
        <f t="shared" si="614"/>
        <v>0</v>
      </c>
      <c r="CH506" s="238">
        <f t="shared" si="615"/>
        <v>0</v>
      </c>
      <c r="CI506" s="239">
        <f t="shared" si="658"/>
        <v>290809.78716721246</v>
      </c>
      <c r="CJ506" s="1"/>
      <c r="CK506" s="246">
        <f>VLOOKUP(CN506,[2]תחזיות!$B$4:$E$1000,3)</f>
        <v>4.1566591304348088E-2</v>
      </c>
      <c r="CL506" s="134">
        <f t="shared" si="616"/>
        <v>3.0472159420290076E-3</v>
      </c>
      <c r="CM506" s="3">
        <f t="shared" si="659"/>
        <v>13786</v>
      </c>
      <c r="CN506" s="237">
        <v>454</v>
      </c>
      <c r="CO506" s="238">
        <f t="shared" si="660"/>
        <v>0</v>
      </c>
      <c r="CP506" s="238">
        <f t="shared" si="675"/>
        <v>0</v>
      </c>
      <c r="CQ506" s="238">
        <f t="shared" si="617"/>
        <v>0</v>
      </c>
      <c r="CR506" s="238">
        <f t="shared" si="618"/>
        <v>0</v>
      </c>
      <c r="CS506" s="239">
        <f t="shared" si="661"/>
        <v>263979.45736549201</v>
      </c>
      <c r="CT506" s="1"/>
      <c r="CU506" s="237">
        <v>454</v>
      </c>
      <c r="CV506" s="238">
        <f t="shared" si="587"/>
        <v>-3.4974610848375855E-10</v>
      </c>
      <c r="CW506" s="238">
        <f t="shared" si="587"/>
        <v>-7.6592293674946363E-14</v>
      </c>
      <c r="CX506" s="238">
        <f t="shared" si="587"/>
        <v>7.4939355336692219E-13</v>
      </c>
      <c r="CY506" s="238">
        <f t="shared" si="587"/>
        <v>-8.2598584704186857E-13</v>
      </c>
      <c r="CZ506" s="238">
        <f t="shared" si="587"/>
        <v>921348.46831176477</v>
      </c>
      <c r="DB506" s="237">
        <v>454</v>
      </c>
      <c r="DC506" s="238">
        <f t="shared" si="588"/>
        <v>-3.7575458048457026E-10</v>
      </c>
      <c r="DD506" s="238">
        <f t="shared" si="588"/>
        <v>0</v>
      </c>
      <c r="DE506" s="238">
        <f t="shared" si="588"/>
        <v>8.6632306056164596E-13</v>
      </c>
      <c r="DF506" s="238">
        <f t="shared" si="588"/>
        <v>-8.6632306056164596E-13</v>
      </c>
      <c r="DG506" s="238">
        <f t="shared" si="588"/>
        <v>944233.29773330991</v>
      </c>
      <c r="DH506" s="247"/>
      <c r="DI506" s="237">
        <v>454</v>
      </c>
      <c r="DJ506" s="238">
        <f t="shared" si="589"/>
        <v>-3.7575458048457026E-10</v>
      </c>
      <c r="DK506" s="238">
        <f t="shared" si="589"/>
        <v>0</v>
      </c>
      <c r="DL506" s="238">
        <f t="shared" si="589"/>
        <v>8.6632306056164596E-13</v>
      </c>
      <c r="DM506" s="238">
        <f t="shared" si="589"/>
        <v>-8.6632306056164596E-13</v>
      </c>
      <c r="DN506" s="238">
        <f t="shared" si="589"/>
        <v>914209.03264594742</v>
      </c>
      <c r="DP506" s="3">
        <f t="shared" si="662"/>
        <v>13786</v>
      </c>
      <c r="DQ506" s="237">
        <v>454</v>
      </c>
      <c r="DR506" s="238">
        <f t="shared" si="663"/>
        <v>0</v>
      </c>
      <c r="DS506" s="238">
        <f t="shared" si="664"/>
        <v>0</v>
      </c>
      <c r="DT506" s="238">
        <f t="shared" si="619"/>
        <v>0</v>
      </c>
      <c r="DU506" s="238">
        <f t="shared" si="665"/>
        <v>0</v>
      </c>
      <c r="DV506" s="239">
        <f t="shared" si="676"/>
        <v>0</v>
      </c>
      <c r="DX506" s="241">
        <f t="shared" si="592"/>
        <v>6.0299999999999999E-2</v>
      </c>
      <c r="DY506" s="241">
        <f t="shared" si="666"/>
        <v>5.025E-3</v>
      </c>
      <c r="DZ506" s="237">
        <v>454</v>
      </c>
      <c r="EA506" s="242">
        <f t="shared" si="677"/>
        <v>0</v>
      </c>
      <c r="EB506" s="242">
        <f t="shared" si="678"/>
        <v>0</v>
      </c>
      <c r="EC506" s="242">
        <f t="shared" si="620"/>
        <v>0</v>
      </c>
      <c r="ED506" s="242">
        <f t="shared" si="630"/>
        <v>0</v>
      </c>
      <c r="EE506" s="243">
        <f t="shared" si="667"/>
        <v>0</v>
      </c>
      <c r="EF506" s="248"/>
      <c r="EG506" s="241">
        <f t="shared" si="593"/>
        <v>6.4599999999999991E-2</v>
      </c>
      <c r="EH506" s="241">
        <f t="shared" si="668"/>
        <v>5.3833333333333329E-3</v>
      </c>
      <c r="EI506" s="237">
        <v>454</v>
      </c>
      <c r="EJ506" s="242">
        <f t="shared" si="679"/>
        <v>0</v>
      </c>
      <c r="EK506" s="242">
        <f t="shared" si="680"/>
        <v>0</v>
      </c>
      <c r="EL506" s="242">
        <f t="shared" si="621"/>
        <v>0</v>
      </c>
      <c r="EM506" s="242">
        <f t="shared" si="631"/>
        <v>0</v>
      </c>
      <c r="EN506" s="243">
        <f t="shared" si="669"/>
        <v>0</v>
      </c>
      <c r="EO506" s="248"/>
      <c r="EP506" s="241">
        <f t="shared" si="594"/>
        <v>3.4599999999999999E-2</v>
      </c>
      <c r="EQ506" s="241">
        <f t="shared" si="670"/>
        <v>2.8833333333333332E-3</v>
      </c>
      <c r="ER506" s="237">
        <v>454</v>
      </c>
      <c r="ES506" s="242">
        <f t="shared" si="681"/>
        <v>0</v>
      </c>
      <c r="ET506" s="242">
        <f t="shared" si="682"/>
        <v>0</v>
      </c>
      <c r="EU506" s="242">
        <f t="shared" si="622"/>
        <v>0</v>
      </c>
      <c r="EV506" s="242">
        <f t="shared" si="632"/>
        <v>0</v>
      </c>
      <c r="EW506" s="243">
        <f t="shared" si="671"/>
        <v>0</v>
      </c>
    </row>
    <row r="507" spans="1:153" ht="14.25" customHeight="1" thickBot="1" x14ac:dyDescent="0.25">
      <c r="A507" s="3">
        <f t="shared" si="633"/>
        <v>13816</v>
      </c>
      <c r="B507" s="237">
        <v>455</v>
      </c>
      <c r="C507" s="238">
        <f t="shared" si="634"/>
        <v>-3.7662090354513193E-10</v>
      </c>
      <c r="D507" s="238">
        <f t="shared" si="595"/>
        <v>0</v>
      </c>
      <c r="E507" s="238">
        <f t="shared" si="596"/>
        <v>8.6832041650682978E-13</v>
      </c>
      <c r="F507" s="238">
        <f t="shared" si="597"/>
        <v>-8.6832041650682978E-13</v>
      </c>
      <c r="G507" s="239">
        <f t="shared" si="635"/>
        <v>603887.43406298594</v>
      </c>
      <c r="I507" s="240">
        <f>VLOOKUP(K507,[2]תחזיות!$B$4:$H$1000,5)</f>
        <v>1.3001387500000273E-2</v>
      </c>
      <c r="J507" s="134">
        <f t="shared" si="598"/>
        <v>1.0834489583333561E-3</v>
      </c>
      <c r="K507" s="237">
        <v>455</v>
      </c>
      <c r="L507" s="242">
        <f t="shared" si="636"/>
        <v>2.6153707047056336E-11</v>
      </c>
      <c r="M507" s="242">
        <f t="shared" si="623"/>
        <v>-7.6675277515744871E-14</v>
      </c>
      <c r="N507" s="242">
        <f t="shared" si="599"/>
        <v>-1.1723773983409611E-13</v>
      </c>
      <c r="O507" s="242">
        <f t="shared" si="600"/>
        <v>4.0562462318351241E-14</v>
      </c>
      <c r="P507" s="243">
        <f t="shared" si="637"/>
        <v>46694.445430845924</v>
      </c>
      <c r="Q507" s="244"/>
      <c r="R507" s="240">
        <f>VLOOKUP(T507,[2]תחזיות!$B$4:$H$1000,7)</f>
        <v>2.2102358750000464E-2</v>
      </c>
      <c r="S507" s="134">
        <f t="shared" si="601"/>
        <v>1.8418632291667054E-3</v>
      </c>
      <c r="T507" s="237">
        <v>455</v>
      </c>
      <c r="U507" s="242">
        <f t="shared" si="638"/>
        <v>0</v>
      </c>
      <c r="V507" s="242">
        <f t="shared" si="624"/>
        <v>0</v>
      </c>
      <c r="W507" s="242">
        <f t="shared" si="602"/>
        <v>0</v>
      </c>
      <c r="X507" s="242">
        <f t="shared" si="625"/>
        <v>0</v>
      </c>
      <c r="Y507" s="243">
        <f t="shared" si="639"/>
        <v>49536.076503111522</v>
      </c>
      <c r="Z507" s="245"/>
      <c r="AA507" s="240">
        <f>VLOOKUP(AC507,[2]תחזיות!$B$4:$H$1000,6)</f>
        <v>1.1819443181818429E-2</v>
      </c>
      <c r="AB507" s="134">
        <f t="shared" si="603"/>
        <v>9.8495359848486909E-4</v>
      </c>
      <c r="AC507" s="237">
        <v>455</v>
      </c>
      <c r="AD507" s="242">
        <f t="shared" si="640"/>
        <v>0</v>
      </c>
      <c r="AE507" s="242">
        <f t="shared" si="626"/>
        <v>0</v>
      </c>
      <c r="AF507" s="242">
        <f t="shared" si="604"/>
        <v>0</v>
      </c>
      <c r="AG507" s="242">
        <f t="shared" si="627"/>
        <v>0</v>
      </c>
      <c r="AH507" s="243">
        <f t="shared" si="641"/>
        <v>46342.141217469514</v>
      </c>
      <c r="AI507" s="245"/>
      <c r="AJ507" s="241">
        <f t="shared" si="590"/>
        <v>5.2720000000000003E-2</v>
      </c>
      <c r="AK507" s="241">
        <f t="shared" si="642"/>
        <v>4.3933333333333333E-3</v>
      </c>
      <c r="AL507" s="240">
        <f>VLOOKUP(AN507,[2]תחזיות!$B$4:$H$1000,5)</f>
        <v>1.3001387500000273E-2</v>
      </c>
      <c r="AM507" s="134">
        <f t="shared" si="628"/>
        <v>1.0834489583333561E-3</v>
      </c>
      <c r="AN507" s="237">
        <v>455</v>
      </c>
      <c r="AO507" s="242">
        <f t="shared" si="643"/>
        <v>0</v>
      </c>
      <c r="AP507" s="242">
        <f t="shared" si="672"/>
        <v>0</v>
      </c>
      <c r="AQ507" s="242">
        <f t="shared" si="605"/>
        <v>0</v>
      </c>
      <c r="AR507" s="242">
        <f t="shared" si="644"/>
        <v>0</v>
      </c>
      <c r="AS507" s="243">
        <f t="shared" si="645"/>
        <v>0</v>
      </c>
      <c r="AT507" s="244"/>
      <c r="AU507" s="241">
        <f t="shared" si="591"/>
        <v>5.7620000000000005E-2</v>
      </c>
      <c r="AV507" s="241">
        <f t="shared" si="646"/>
        <v>4.8016666666666668E-3</v>
      </c>
      <c r="AW507" s="240">
        <f>VLOOKUP(AY507,[2]תחזיות!$B$4:$H$1000,7)</f>
        <v>2.2102358750000464E-2</v>
      </c>
      <c r="AX507" s="134">
        <f t="shared" si="606"/>
        <v>1.8418632291667054E-3</v>
      </c>
      <c r="AY507" s="237">
        <v>455</v>
      </c>
      <c r="AZ507" s="242">
        <f t="shared" si="647"/>
        <v>0</v>
      </c>
      <c r="BA507" s="242">
        <f t="shared" si="673"/>
        <v>0</v>
      </c>
      <c r="BB507" s="242">
        <f t="shared" si="607"/>
        <v>0</v>
      </c>
      <c r="BC507" s="242">
        <f t="shared" si="648"/>
        <v>0</v>
      </c>
      <c r="BD507" s="243">
        <f t="shared" si="649"/>
        <v>0</v>
      </c>
      <c r="BE507" s="245"/>
      <c r="BF507" s="245"/>
      <c r="BG507" s="245"/>
      <c r="BH507" s="240">
        <f>VLOOKUP(BJ507,[2]תחזיות!$B$4:$H$1000,6)</f>
        <v>1.1819443181818429E-2</v>
      </c>
      <c r="BI507" s="134">
        <f t="shared" si="608"/>
        <v>9.8495359848486909E-4</v>
      </c>
      <c r="BJ507" s="237">
        <v>455</v>
      </c>
      <c r="BK507" s="242">
        <f t="shared" si="650"/>
        <v>0</v>
      </c>
      <c r="BL507" s="242">
        <f t="shared" si="674"/>
        <v>0</v>
      </c>
      <c r="BM507" s="242">
        <f t="shared" si="609"/>
        <v>0</v>
      </c>
      <c r="BN507" s="242">
        <f t="shared" si="629"/>
        <v>0</v>
      </c>
      <c r="BO507" s="243">
        <f t="shared" si="651"/>
        <v>0</v>
      </c>
      <c r="BP507" s="245"/>
      <c r="BQ507" s="246">
        <f>VLOOKUP(BT507,[2]תחזיות!$B$4:$E$1000,2)</f>
        <v>4.7829880000000297E-2</v>
      </c>
      <c r="BR507" s="134">
        <f t="shared" si="610"/>
        <v>3.5691566666666914E-3</v>
      </c>
      <c r="BS507" s="3">
        <f t="shared" si="652"/>
        <v>13816</v>
      </c>
      <c r="BT507" s="237">
        <v>455</v>
      </c>
      <c r="BU507" s="238">
        <f t="shared" si="653"/>
        <v>0</v>
      </c>
      <c r="BV507" s="238">
        <f t="shared" si="461"/>
        <v>0</v>
      </c>
      <c r="BW507" s="238">
        <f t="shared" si="611"/>
        <v>0</v>
      </c>
      <c r="BX507" s="238">
        <f t="shared" si="612"/>
        <v>0</v>
      </c>
      <c r="BY507" s="239">
        <f t="shared" si="654"/>
        <v>270766.58881793288</v>
      </c>
      <c r="CA507" s="246">
        <f>VLOOKUP(CD507,[2]תחזיות!$B$4:$E$1000,4)</f>
        <v>6.3135441600000397E-2</v>
      </c>
      <c r="CB507" s="134">
        <f t="shared" si="613"/>
        <v>4.8446201333333669E-3</v>
      </c>
      <c r="CC507" s="3">
        <f t="shared" si="655"/>
        <v>13816</v>
      </c>
      <c r="CD507" s="237">
        <v>455</v>
      </c>
      <c r="CE507" s="238">
        <f t="shared" si="656"/>
        <v>0</v>
      </c>
      <c r="CF507" s="238">
        <f t="shared" si="657"/>
        <v>0</v>
      </c>
      <c r="CG507" s="238">
        <f t="shared" si="614"/>
        <v>0</v>
      </c>
      <c r="CH507" s="238">
        <f t="shared" si="615"/>
        <v>0</v>
      </c>
      <c r="CI507" s="239">
        <f t="shared" si="658"/>
        <v>290809.78716721246</v>
      </c>
      <c r="CJ507" s="1"/>
      <c r="CK507" s="246">
        <f>VLOOKUP(CN507,[2]תחזיות!$B$4:$E$1000,3)</f>
        <v>4.1591200000000259E-2</v>
      </c>
      <c r="CL507" s="134">
        <f t="shared" si="616"/>
        <v>3.0492666666666886E-3</v>
      </c>
      <c r="CM507" s="3">
        <f t="shared" si="659"/>
        <v>13816</v>
      </c>
      <c r="CN507" s="237">
        <v>455</v>
      </c>
      <c r="CO507" s="238">
        <f t="shared" si="660"/>
        <v>0</v>
      </c>
      <c r="CP507" s="238">
        <f t="shared" si="675"/>
        <v>0</v>
      </c>
      <c r="CQ507" s="238">
        <f t="shared" si="617"/>
        <v>0</v>
      </c>
      <c r="CR507" s="238">
        <f t="shared" si="618"/>
        <v>0</v>
      </c>
      <c r="CS507" s="239">
        <f t="shared" si="661"/>
        <v>263979.45736549201</v>
      </c>
      <c r="CT507" s="1"/>
      <c r="CU507" s="237">
        <v>455</v>
      </c>
      <c r="CV507" s="238">
        <f t="shared" si="587"/>
        <v>-3.5046719649807558E-10</v>
      </c>
      <c r="CW507" s="238">
        <f t="shared" si="587"/>
        <v>-7.6675277515744871E-14</v>
      </c>
      <c r="CX507" s="238">
        <f t="shared" si="587"/>
        <v>7.5108267667273368E-13</v>
      </c>
      <c r="CY507" s="238">
        <f t="shared" si="587"/>
        <v>-8.2775795418847854E-13</v>
      </c>
      <c r="CZ507" s="238">
        <f t="shared" si="587"/>
        <v>921348.46831176477</v>
      </c>
      <c r="DB507" s="237">
        <v>455</v>
      </c>
      <c r="DC507" s="238">
        <f t="shared" si="588"/>
        <v>-3.7662090354513193E-10</v>
      </c>
      <c r="DD507" s="238">
        <f t="shared" si="588"/>
        <v>0</v>
      </c>
      <c r="DE507" s="238">
        <f t="shared" si="588"/>
        <v>8.6832041650682978E-13</v>
      </c>
      <c r="DF507" s="238">
        <f t="shared" si="588"/>
        <v>-8.6832041650682978E-13</v>
      </c>
      <c r="DG507" s="238">
        <f t="shared" si="588"/>
        <v>944233.29773330991</v>
      </c>
      <c r="DH507" s="247"/>
      <c r="DI507" s="237">
        <v>455</v>
      </c>
      <c r="DJ507" s="238">
        <f t="shared" si="589"/>
        <v>-3.7662090354513193E-10</v>
      </c>
      <c r="DK507" s="238">
        <f t="shared" si="589"/>
        <v>0</v>
      </c>
      <c r="DL507" s="238">
        <f t="shared" si="589"/>
        <v>8.6832041650682978E-13</v>
      </c>
      <c r="DM507" s="238">
        <f t="shared" si="589"/>
        <v>-8.6832041650682978E-13</v>
      </c>
      <c r="DN507" s="238">
        <f t="shared" si="589"/>
        <v>914209.03264594742</v>
      </c>
      <c r="DP507" s="3">
        <f t="shared" si="662"/>
        <v>13816</v>
      </c>
      <c r="DQ507" s="237">
        <v>455</v>
      </c>
      <c r="DR507" s="238">
        <f t="shared" si="663"/>
        <v>0</v>
      </c>
      <c r="DS507" s="238">
        <f t="shared" si="664"/>
        <v>0</v>
      </c>
      <c r="DT507" s="238">
        <f t="shared" si="619"/>
        <v>0</v>
      </c>
      <c r="DU507" s="238">
        <f t="shared" si="665"/>
        <v>0</v>
      </c>
      <c r="DV507" s="239">
        <f t="shared" si="676"/>
        <v>0</v>
      </c>
      <c r="DX507" s="241">
        <f t="shared" si="592"/>
        <v>6.0299999999999999E-2</v>
      </c>
      <c r="DY507" s="241">
        <f t="shared" si="666"/>
        <v>5.025E-3</v>
      </c>
      <c r="DZ507" s="237">
        <v>455</v>
      </c>
      <c r="EA507" s="242">
        <f t="shared" si="677"/>
        <v>0</v>
      </c>
      <c r="EB507" s="242">
        <f t="shared" si="678"/>
        <v>0</v>
      </c>
      <c r="EC507" s="242">
        <f t="shared" si="620"/>
        <v>0</v>
      </c>
      <c r="ED507" s="242">
        <f t="shared" si="630"/>
        <v>0</v>
      </c>
      <c r="EE507" s="243">
        <f t="shared" si="667"/>
        <v>0</v>
      </c>
      <c r="EF507" s="248"/>
      <c r="EG507" s="241">
        <f t="shared" si="593"/>
        <v>6.4599999999999991E-2</v>
      </c>
      <c r="EH507" s="241">
        <f t="shared" si="668"/>
        <v>5.3833333333333329E-3</v>
      </c>
      <c r="EI507" s="237">
        <v>455</v>
      </c>
      <c r="EJ507" s="242">
        <f t="shared" si="679"/>
        <v>0</v>
      </c>
      <c r="EK507" s="242">
        <f t="shared" si="680"/>
        <v>0</v>
      </c>
      <c r="EL507" s="242">
        <f t="shared" si="621"/>
        <v>0</v>
      </c>
      <c r="EM507" s="242">
        <f t="shared" si="631"/>
        <v>0</v>
      </c>
      <c r="EN507" s="243">
        <f t="shared" si="669"/>
        <v>0</v>
      </c>
      <c r="EO507" s="248"/>
      <c r="EP507" s="241">
        <f t="shared" si="594"/>
        <v>3.4599999999999999E-2</v>
      </c>
      <c r="EQ507" s="241">
        <f t="shared" si="670"/>
        <v>2.8833333333333332E-3</v>
      </c>
      <c r="ER507" s="237">
        <v>455</v>
      </c>
      <c r="ES507" s="242">
        <f t="shared" si="681"/>
        <v>0</v>
      </c>
      <c r="ET507" s="242">
        <f t="shared" si="682"/>
        <v>0</v>
      </c>
      <c r="EU507" s="242">
        <f t="shared" si="622"/>
        <v>0</v>
      </c>
      <c r="EV507" s="242">
        <f t="shared" si="632"/>
        <v>0</v>
      </c>
      <c r="EW507" s="243">
        <f t="shared" si="671"/>
        <v>0</v>
      </c>
    </row>
    <row r="508" spans="1:153" ht="14.25" customHeight="1" thickBot="1" x14ac:dyDescent="0.25">
      <c r="A508" s="3">
        <f t="shared" si="633"/>
        <v>13847</v>
      </c>
      <c r="B508" s="237">
        <v>456</v>
      </c>
      <c r="C508" s="238">
        <f t="shared" si="634"/>
        <v>-3.7748922396163875E-10</v>
      </c>
      <c r="D508" s="238">
        <f t="shared" si="595"/>
        <v>0</v>
      </c>
      <c r="E508" s="238">
        <f t="shared" si="596"/>
        <v>8.7032237746710942E-13</v>
      </c>
      <c r="F508" s="238">
        <f t="shared" si="597"/>
        <v>-8.7032237746710942E-13</v>
      </c>
      <c r="G508" s="239">
        <f t="shared" si="635"/>
        <v>603887.43406298594</v>
      </c>
      <c r="I508" s="240">
        <f>VLOOKUP(K508,[2]תחזיות!$B$4:$H$1000,5)</f>
        <v>1.3001406000000274E-2</v>
      </c>
      <c r="J508" s="134">
        <f t="shared" si="598"/>
        <v>1.0834505000000228E-3</v>
      </c>
      <c r="K508" s="237">
        <v>456</v>
      </c>
      <c r="L508" s="242">
        <f t="shared" si="636"/>
        <v>2.6299408055155259E-11</v>
      </c>
      <c r="M508" s="242">
        <f t="shared" si="623"/>
        <v>-7.6758351383506931E-14</v>
      </c>
      <c r="N508" s="242">
        <f t="shared" si="599"/>
        <v>-1.1754678517275234E-13</v>
      </c>
      <c r="O508" s="242">
        <f t="shared" si="600"/>
        <v>4.0788433789245403E-14</v>
      </c>
      <c r="P508" s="243">
        <f t="shared" si="637"/>
        <v>46694.445430845924</v>
      </c>
      <c r="Q508" s="244"/>
      <c r="R508" s="240">
        <f>VLOOKUP(T508,[2]תחזיות!$B$4:$H$1000,7)</f>
        <v>2.2102390200000467E-2</v>
      </c>
      <c r="S508" s="134">
        <f t="shared" si="601"/>
        <v>1.8418658500000389E-3</v>
      </c>
      <c r="T508" s="237">
        <v>456</v>
      </c>
      <c r="U508" s="242">
        <f t="shared" si="638"/>
        <v>0</v>
      </c>
      <c r="V508" s="242">
        <f t="shared" si="624"/>
        <v>0</v>
      </c>
      <c r="W508" s="242">
        <f t="shared" si="602"/>
        <v>0</v>
      </c>
      <c r="X508" s="242">
        <f t="shared" si="625"/>
        <v>0</v>
      </c>
      <c r="Y508" s="243">
        <f t="shared" si="639"/>
        <v>49536.076503111522</v>
      </c>
      <c r="Z508" s="245"/>
      <c r="AA508" s="240">
        <f>VLOOKUP(AC508,[2]תחזיות!$B$4:$H$1000,6)</f>
        <v>1.1819460000000248E-2</v>
      </c>
      <c r="AB508" s="134">
        <f t="shared" si="603"/>
        <v>9.8495500000002063E-4</v>
      </c>
      <c r="AC508" s="237">
        <v>456</v>
      </c>
      <c r="AD508" s="242">
        <f t="shared" si="640"/>
        <v>0</v>
      </c>
      <c r="AE508" s="242">
        <f t="shared" si="626"/>
        <v>0</v>
      </c>
      <c r="AF508" s="242">
        <f t="shared" si="604"/>
        <v>0</v>
      </c>
      <c r="AG508" s="242">
        <f t="shared" si="627"/>
        <v>0</v>
      </c>
      <c r="AH508" s="243">
        <f t="shared" si="641"/>
        <v>46342.141217469514</v>
      </c>
      <c r="AI508" s="245"/>
      <c r="AJ508" s="241">
        <f t="shared" si="590"/>
        <v>5.2720000000000003E-2</v>
      </c>
      <c r="AK508" s="241">
        <f t="shared" si="642"/>
        <v>4.3933333333333333E-3</v>
      </c>
      <c r="AL508" s="240">
        <f>VLOOKUP(AN508,[2]תחזיות!$B$4:$H$1000,5)</f>
        <v>1.3001406000000274E-2</v>
      </c>
      <c r="AM508" s="134">
        <f t="shared" si="628"/>
        <v>1.0834505000000228E-3</v>
      </c>
      <c r="AN508" s="237">
        <v>456</v>
      </c>
      <c r="AO508" s="242">
        <f t="shared" si="643"/>
        <v>0</v>
      </c>
      <c r="AP508" s="242">
        <f t="shared" si="672"/>
        <v>0</v>
      </c>
      <c r="AQ508" s="242">
        <f t="shared" si="605"/>
        <v>0</v>
      </c>
      <c r="AR508" s="242">
        <f t="shared" si="644"/>
        <v>0</v>
      </c>
      <c r="AS508" s="243">
        <f t="shared" si="645"/>
        <v>0</v>
      </c>
      <c r="AT508" s="244"/>
      <c r="AU508" s="241">
        <f t="shared" si="591"/>
        <v>5.7620000000000005E-2</v>
      </c>
      <c r="AV508" s="241">
        <f t="shared" si="646"/>
        <v>4.8016666666666668E-3</v>
      </c>
      <c r="AW508" s="240">
        <f>VLOOKUP(AY508,[2]תחזיות!$B$4:$H$1000,7)</f>
        <v>2.2102390200000467E-2</v>
      </c>
      <c r="AX508" s="134">
        <f t="shared" si="606"/>
        <v>1.8418658500000389E-3</v>
      </c>
      <c r="AY508" s="237">
        <v>456</v>
      </c>
      <c r="AZ508" s="242">
        <f t="shared" si="647"/>
        <v>0</v>
      </c>
      <c r="BA508" s="242">
        <f t="shared" si="673"/>
        <v>0</v>
      </c>
      <c r="BB508" s="242">
        <f t="shared" si="607"/>
        <v>0</v>
      </c>
      <c r="BC508" s="242">
        <f t="shared" si="648"/>
        <v>0</v>
      </c>
      <c r="BD508" s="243">
        <f t="shared" si="649"/>
        <v>0</v>
      </c>
      <c r="BE508" s="245"/>
      <c r="BF508" s="245"/>
      <c r="BG508" s="245"/>
      <c r="BH508" s="240">
        <f>VLOOKUP(BJ508,[2]תחזיות!$B$4:$H$1000,6)</f>
        <v>1.1819460000000248E-2</v>
      </c>
      <c r="BI508" s="134">
        <f t="shared" si="608"/>
        <v>9.8495500000002063E-4</v>
      </c>
      <c r="BJ508" s="237">
        <v>456</v>
      </c>
      <c r="BK508" s="242">
        <f t="shared" si="650"/>
        <v>0</v>
      </c>
      <c r="BL508" s="242">
        <f t="shared" si="674"/>
        <v>0</v>
      </c>
      <c r="BM508" s="242">
        <f t="shared" si="609"/>
        <v>0</v>
      </c>
      <c r="BN508" s="242">
        <f t="shared" si="629"/>
        <v>0</v>
      </c>
      <c r="BO508" s="243">
        <f t="shared" si="651"/>
        <v>0</v>
      </c>
      <c r="BP508" s="245"/>
      <c r="BQ508" s="246">
        <f>VLOOKUP(BT508,[2]תחזיות!$B$4:$E$1000,2)</f>
        <v>4.7858180000000299E-2</v>
      </c>
      <c r="BR508" s="134">
        <f t="shared" si="610"/>
        <v>3.5715150000000251E-3</v>
      </c>
      <c r="BS508" s="3">
        <f t="shared" si="652"/>
        <v>13847</v>
      </c>
      <c r="BT508" s="237">
        <v>456</v>
      </c>
      <c r="BU508" s="238">
        <f t="shared" si="653"/>
        <v>0</v>
      </c>
      <c r="BV508" s="238">
        <f t="shared" si="461"/>
        <v>0</v>
      </c>
      <c r="BW508" s="238">
        <f t="shared" si="611"/>
        <v>0</v>
      </c>
      <c r="BX508" s="238">
        <f t="shared" si="612"/>
        <v>0</v>
      </c>
      <c r="BY508" s="239">
        <f t="shared" si="654"/>
        <v>270766.58881793288</v>
      </c>
      <c r="CA508" s="246">
        <f>VLOOKUP(CD508,[2]תחזיות!$B$4:$E$1000,4)</f>
        <v>6.3172797600000399E-2</v>
      </c>
      <c r="CB508" s="134">
        <f t="shared" si="613"/>
        <v>4.8477331333333668E-3</v>
      </c>
      <c r="CC508" s="3">
        <f t="shared" si="655"/>
        <v>13847</v>
      </c>
      <c r="CD508" s="237">
        <v>456</v>
      </c>
      <c r="CE508" s="238">
        <f t="shared" si="656"/>
        <v>0</v>
      </c>
      <c r="CF508" s="238">
        <f t="shared" si="657"/>
        <v>0</v>
      </c>
      <c r="CG508" s="238">
        <f t="shared" si="614"/>
        <v>0</v>
      </c>
      <c r="CH508" s="238">
        <f t="shared" si="615"/>
        <v>0</v>
      </c>
      <c r="CI508" s="239">
        <f t="shared" si="658"/>
        <v>290809.78716721246</v>
      </c>
      <c r="CJ508" s="1"/>
      <c r="CK508" s="246">
        <f>VLOOKUP(CN508,[2]תחזיות!$B$4:$E$1000,3)</f>
        <v>4.1615808695652436E-2</v>
      </c>
      <c r="CL508" s="134">
        <f t="shared" si="616"/>
        <v>3.05131739130437E-3</v>
      </c>
      <c r="CM508" s="3">
        <f t="shared" si="659"/>
        <v>13847</v>
      </c>
      <c r="CN508" s="237">
        <v>456</v>
      </c>
      <c r="CO508" s="238">
        <f t="shared" si="660"/>
        <v>0</v>
      </c>
      <c r="CP508" s="238">
        <f t="shared" si="675"/>
        <v>0</v>
      </c>
      <c r="CQ508" s="238">
        <f t="shared" si="617"/>
        <v>0</v>
      </c>
      <c r="CR508" s="238">
        <f t="shared" si="618"/>
        <v>0</v>
      </c>
      <c r="CS508" s="239">
        <f t="shared" si="661"/>
        <v>263979.45736549201</v>
      </c>
      <c r="CT508" s="1"/>
      <c r="CU508" s="237">
        <v>456</v>
      </c>
      <c r="CV508" s="238">
        <f t="shared" si="587"/>
        <v>-3.5118981590648351E-10</v>
      </c>
      <c r="CW508" s="238">
        <f t="shared" si="587"/>
        <v>-7.6758351383506931E-14</v>
      </c>
      <c r="CX508" s="238">
        <f t="shared" si="587"/>
        <v>7.5277559229435703E-13</v>
      </c>
      <c r="CY508" s="238">
        <f t="shared" si="587"/>
        <v>-8.2953394367786399E-13</v>
      </c>
      <c r="CZ508" s="238">
        <f t="shared" si="587"/>
        <v>921348.46831176477</v>
      </c>
      <c r="DB508" s="237">
        <v>456</v>
      </c>
      <c r="DC508" s="238">
        <f t="shared" si="588"/>
        <v>-3.7748922396163875E-10</v>
      </c>
      <c r="DD508" s="238">
        <f t="shared" si="588"/>
        <v>0</v>
      </c>
      <c r="DE508" s="238">
        <f t="shared" si="588"/>
        <v>8.7032237746710942E-13</v>
      </c>
      <c r="DF508" s="238">
        <f t="shared" si="588"/>
        <v>-8.7032237746710942E-13</v>
      </c>
      <c r="DG508" s="238">
        <f t="shared" si="588"/>
        <v>944233.29773330991</v>
      </c>
      <c r="DH508" s="247"/>
      <c r="DI508" s="237">
        <v>456</v>
      </c>
      <c r="DJ508" s="238">
        <f t="shared" si="589"/>
        <v>-3.7748922396163875E-10</v>
      </c>
      <c r="DK508" s="238">
        <f t="shared" si="589"/>
        <v>0</v>
      </c>
      <c r="DL508" s="238">
        <f t="shared" si="589"/>
        <v>8.7032237746710942E-13</v>
      </c>
      <c r="DM508" s="238">
        <f t="shared" si="589"/>
        <v>-8.7032237746710942E-13</v>
      </c>
      <c r="DN508" s="238">
        <f t="shared" si="589"/>
        <v>914209.03264594742</v>
      </c>
      <c r="DP508" s="3">
        <f t="shared" si="662"/>
        <v>13847</v>
      </c>
      <c r="DQ508" s="237">
        <v>456</v>
      </c>
      <c r="DR508" s="238">
        <f t="shared" si="663"/>
        <v>0</v>
      </c>
      <c r="DS508" s="238">
        <f t="shared" si="664"/>
        <v>0</v>
      </c>
      <c r="DT508" s="238">
        <f t="shared" si="619"/>
        <v>0</v>
      </c>
      <c r="DU508" s="238">
        <f t="shared" si="665"/>
        <v>0</v>
      </c>
      <c r="DV508" s="239">
        <f t="shared" si="676"/>
        <v>0</v>
      </c>
      <c r="DX508" s="241">
        <f t="shared" si="592"/>
        <v>6.0299999999999999E-2</v>
      </c>
      <c r="DY508" s="241">
        <f t="shared" si="666"/>
        <v>5.025E-3</v>
      </c>
      <c r="DZ508" s="237">
        <v>456</v>
      </c>
      <c r="EA508" s="242">
        <f t="shared" si="677"/>
        <v>0</v>
      </c>
      <c r="EB508" s="242">
        <f t="shared" si="678"/>
        <v>0</v>
      </c>
      <c r="EC508" s="242">
        <f t="shared" si="620"/>
        <v>0</v>
      </c>
      <c r="ED508" s="242">
        <f t="shared" si="630"/>
        <v>0</v>
      </c>
      <c r="EE508" s="243">
        <f t="shared" si="667"/>
        <v>0</v>
      </c>
      <c r="EF508" s="248"/>
      <c r="EG508" s="241">
        <f t="shared" si="593"/>
        <v>6.4599999999999991E-2</v>
      </c>
      <c r="EH508" s="241">
        <f t="shared" si="668"/>
        <v>5.3833333333333329E-3</v>
      </c>
      <c r="EI508" s="237">
        <v>456</v>
      </c>
      <c r="EJ508" s="242">
        <f t="shared" si="679"/>
        <v>0</v>
      </c>
      <c r="EK508" s="242">
        <f t="shared" si="680"/>
        <v>0</v>
      </c>
      <c r="EL508" s="242">
        <f t="shared" si="621"/>
        <v>0</v>
      </c>
      <c r="EM508" s="242">
        <f t="shared" si="631"/>
        <v>0</v>
      </c>
      <c r="EN508" s="243">
        <f t="shared" si="669"/>
        <v>0</v>
      </c>
      <c r="EO508" s="248"/>
      <c r="EP508" s="241">
        <f t="shared" si="594"/>
        <v>3.4599999999999999E-2</v>
      </c>
      <c r="EQ508" s="241">
        <f t="shared" si="670"/>
        <v>2.8833333333333332E-3</v>
      </c>
      <c r="ER508" s="237">
        <v>456</v>
      </c>
      <c r="ES508" s="242">
        <f t="shared" si="681"/>
        <v>0</v>
      </c>
      <c r="ET508" s="242">
        <f t="shared" si="682"/>
        <v>0</v>
      </c>
      <c r="EU508" s="242">
        <f t="shared" si="622"/>
        <v>0</v>
      </c>
      <c r="EV508" s="242">
        <f t="shared" si="632"/>
        <v>0</v>
      </c>
      <c r="EW508" s="243">
        <f t="shared" si="671"/>
        <v>0</v>
      </c>
    </row>
    <row r="509" spans="1:153" ht="14.25" customHeight="1" thickBot="1" x14ac:dyDescent="0.25">
      <c r="A509" s="3">
        <f t="shared" si="633"/>
        <v>13877</v>
      </c>
      <c r="B509" s="237">
        <v>457</v>
      </c>
      <c r="C509" s="238">
        <f t="shared" si="634"/>
        <v>-3.7835954633910585E-10</v>
      </c>
      <c r="D509" s="238">
        <f t="shared" si="595"/>
        <v>0</v>
      </c>
      <c r="E509" s="238">
        <f t="shared" si="596"/>
        <v>8.72328954059603E-13</v>
      </c>
      <c r="F509" s="238">
        <f t="shared" si="597"/>
        <v>-8.72328954059603E-13</v>
      </c>
      <c r="G509" s="239">
        <f t="shared" si="635"/>
        <v>603887.43406298594</v>
      </c>
      <c r="I509" s="240">
        <f>VLOOKUP(K509,[2]תחזיות!$B$4:$H$1000,5)</f>
        <v>1.3001424500000275E-2</v>
      </c>
      <c r="J509" s="134">
        <f t="shared" si="598"/>
        <v>1.0834520416666896E-3</v>
      </c>
      <c r="K509" s="237">
        <v>457</v>
      </c>
      <c r="L509" s="242">
        <f t="shared" si="636"/>
        <v>2.6445576343984384E-11</v>
      </c>
      <c r="M509" s="242">
        <f t="shared" si="623"/>
        <v>-7.6841515376028362E-14</v>
      </c>
      <c r="N509" s="242">
        <f t="shared" si="599"/>
        <v>-1.1785664535396707E-13</v>
      </c>
      <c r="O509" s="242">
        <f t="shared" si="600"/>
        <v>4.101512997793872E-14</v>
      </c>
      <c r="P509" s="243">
        <f t="shared" si="637"/>
        <v>46694.445430845924</v>
      </c>
      <c r="Q509" s="244"/>
      <c r="R509" s="240">
        <f>VLOOKUP(T509,[2]תחזיות!$B$4:$H$1000,7)</f>
        <v>2.2102421650000467E-2</v>
      </c>
      <c r="S509" s="134">
        <f t="shared" si="601"/>
        <v>1.8418684708333723E-3</v>
      </c>
      <c r="T509" s="237">
        <v>457</v>
      </c>
      <c r="U509" s="242">
        <f t="shared" si="638"/>
        <v>0</v>
      </c>
      <c r="V509" s="242">
        <f t="shared" si="624"/>
        <v>0</v>
      </c>
      <c r="W509" s="242">
        <f t="shared" si="602"/>
        <v>0</v>
      </c>
      <c r="X509" s="242">
        <f t="shared" si="625"/>
        <v>0</v>
      </c>
      <c r="Y509" s="243">
        <f t="shared" si="639"/>
        <v>49536.076503111522</v>
      </c>
      <c r="Z509" s="245"/>
      <c r="AA509" s="240">
        <f>VLOOKUP(AC509,[2]תחזיות!$B$4:$H$1000,6)</f>
        <v>1.1819476818182068E-2</v>
      </c>
      <c r="AB509" s="134">
        <f t="shared" si="603"/>
        <v>9.8495640151517239E-4</v>
      </c>
      <c r="AC509" s="237">
        <v>457</v>
      </c>
      <c r="AD509" s="242">
        <f t="shared" si="640"/>
        <v>0</v>
      </c>
      <c r="AE509" s="242">
        <f t="shared" si="626"/>
        <v>0</v>
      </c>
      <c r="AF509" s="242">
        <f t="shared" si="604"/>
        <v>0</v>
      </c>
      <c r="AG509" s="242">
        <f t="shared" si="627"/>
        <v>0</v>
      </c>
      <c r="AH509" s="243">
        <f t="shared" si="641"/>
        <v>46342.141217469514</v>
      </c>
      <c r="AI509" s="245"/>
      <c r="AJ509" s="241">
        <f t="shared" si="590"/>
        <v>5.2720000000000003E-2</v>
      </c>
      <c r="AK509" s="241">
        <f t="shared" si="642"/>
        <v>4.3933333333333333E-3</v>
      </c>
      <c r="AL509" s="240">
        <f>VLOOKUP(AN509,[2]תחזיות!$B$4:$H$1000,5)</f>
        <v>1.3001424500000275E-2</v>
      </c>
      <c r="AM509" s="134">
        <f t="shared" si="628"/>
        <v>1.0834520416666896E-3</v>
      </c>
      <c r="AN509" s="237">
        <v>457</v>
      </c>
      <c r="AO509" s="242">
        <f t="shared" si="643"/>
        <v>0</v>
      </c>
      <c r="AP509" s="242">
        <f t="shared" si="672"/>
        <v>0</v>
      </c>
      <c r="AQ509" s="242">
        <f t="shared" si="605"/>
        <v>0</v>
      </c>
      <c r="AR509" s="242">
        <f t="shared" si="644"/>
        <v>0</v>
      </c>
      <c r="AS509" s="243">
        <f t="shared" si="645"/>
        <v>0</v>
      </c>
      <c r="AT509" s="244"/>
      <c r="AU509" s="241">
        <f t="shared" si="591"/>
        <v>5.7620000000000005E-2</v>
      </c>
      <c r="AV509" s="241">
        <f t="shared" si="646"/>
        <v>4.8016666666666668E-3</v>
      </c>
      <c r="AW509" s="240">
        <f>VLOOKUP(AY509,[2]תחזיות!$B$4:$H$1000,7)</f>
        <v>2.2102421650000467E-2</v>
      </c>
      <c r="AX509" s="134">
        <f t="shared" si="606"/>
        <v>1.8418684708333723E-3</v>
      </c>
      <c r="AY509" s="237">
        <v>457</v>
      </c>
      <c r="AZ509" s="242">
        <f t="shared" si="647"/>
        <v>0</v>
      </c>
      <c r="BA509" s="242">
        <f t="shared" si="673"/>
        <v>0</v>
      </c>
      <c r="BB509" s="242">
        <f t="shared" si="607"/>
        <v>0</v>
      </c>
      <c r="BC509" s="242">
        <f t="shared" si="648"/>
        <v>0</v>
      </c>
      <c r="BD509" s="243">
        <f t="shared" si="649"/>
        <v>0</v>
      </c>
      <c r="BE509" s="245"/>
      <c r="BF509" s="245"/>
      <c r="BG509" s="245"/>
      <c r="BH509" s="240">
        <f>VLOOKUP(BJ509,[2]תחזיות!$B$4:$H$1000,6)</f>
        <v>1.1819476818182068E-2</v>
      </c>
      <c r="BI509" s="134">
        <f t="shared" si="608"/>
        <v>9.8495640151517239E-4</v>
      </c>
      <c r="BJ509" s="237">
        <v>457</v>
      </c>
      <c r="BK509" s="242">
        <f t="shared" si="650"/>
        <v>0</v>
      </c>
      <c r="BL509" s="242">
        <f t="shared" si="674"/>
        <v>0</v>
      </c>
      <c r="BM509" s="242">
        <f t="shared" si="609"/>
        <v>0</v>
      </c>
      <c r="BN509" s="242">
        <f t="shared" si="629"/>
        <v>0</v>
      </c>
      <c r="BO509" s="243">
        <f t="shared" si="651"/>
        <v>0</v>
      </c>
      <c r="BP509" s="245"/>
      <c r="BQ509" s="246">
        <f>VLOOKUP(BT509,[2]תחזיות!$B$4:$E$1000,2)</f>
        <v>4.78864800000003E-2</v>
      </c>
      <c r="BR509" s="134">
        <f t="shared" si="610"/>
        <v>3.5738733333333587E-3</v>
      </c>
      <c r="BS509" s="3">
        <f t="shared" si="652"/>
        <v>13877</v>
      </c>
      <c r="BT509" s="237">
        <v>457</v>
      </c>
      <c r="BU509" s="238">
        <f t="shared" si="653"/>
        <v>0</v>
      </c>
      <c r="BV509" s="238">
        <f t="shared" si="461"/>
        <v>0</v>
      </c>
      <c r="BW509" s="238">
        <f t="shared" si="611"/>
        <v>0</v>
      </c>
      <c r="BX509" s="238">
        <f t="shared" si="612"/>
        <v>0</v>
      </c>
      <c r="BY509" s="239">
        <f t="shared" si="654"/>
        <v>270766.58881793288</v>
      </c>
      <c r="CA509" s="246">
        <f>VLOOKUP(CD509,[2]תחזיות!$B$4:$E$1000,4)</f>
        <v>6.3210153600000402E-2</v>
      </c>
      <c r="CB509" s="134">
        <f t="shared" si="613"/>
        <v>4.8508461333333667E-3</v>
      </c>
      <c r="CC509" s="3">
        <f t="shared" si="655"/>
        <v>13877</v>
      </c>
      <c r="CD509" s="237">
        <v>457</v>
      </c>
      <c r="CE509" s="238">
        <f t="shared" si="656"/>
        <v>0</v>
      </c>
      <c r="CF509" s="238">
        <f t="shared" si="657"/>
        <v>0</v>
      </c>
      <c r="CG509" s="238">
        <f t="shared" si="614"/>
        <v>0</v>
      </c>
      <c r="CH509" s="238">
        <f t="shared" si="615"/>
        <v>0</v>
      </c>
      <c r="CI509" s="239">
        <f t="shared" si="658"/>
        <v>290809.78716721246</v>
      </c>
      <c r="CJ509" s="1"/>
      <c r="CK509" s="246">
        <f>VLOOKUP(CN509,[2]תחזיות!$B$4:$E$1000,3)</f>
        <v>4.1640417391304613E-2</v>
      </c>
      <c r="CL509" s="134">
        <f t="shared" si="616"/>
        <v>3.0533681159420514E-3</v>
      </c>
      <c r="CM509" s="3">
        <f t="shared" si="659"/>
        <v>13877</v>
      </c>
      <c r="CN509" s="237">
        <v>457</v>
      </c>
      <c r="CO509" s="238">
        <f t="shared" si="660"/>
        <v>0</v>
      </c>
      <c r="CP509" s="238">
        <f t="shared" si="675"/>
        <v>0</v>
      </c>
      <c r="CQ509" s="238">
        <f t="shared" si="617"/>
        <v>0</v>
      </c>
      <c r="CR509" s="238">
        <f t="shared" si="618"/>
        <v>0</v>
      </c>
      <c r="CS509" s="239">
        <f t="shared" si="661"/>
        <v>263979.45736549201</v>
      </c>
      <c r="CT509" s="1"/>
      <c r="CU509" s="237">
        <v>457</v>
      </c>
      <c r="CV509" s="238">
        <f t="shared" si="587"/>
        <v>-3.5191396999512148E-10</v>
      </c>
      <c r="CW509" s="238">
        <f t="shared" si="587"/>
        <v>-7.6841515376028362E-14</v>
      </c>
      <c r="CX509" s="238">
        <f t="shared" si="587"/>
        <v>7.5447230870563593E-13</v>
      </c>
      <c r="CY509" s="238">
        <f t="shared" si="587"/>
        <v>-8.3131382408166433E-13</v>
      </c>
      <c r="CZ509" s="238">
        <f t="shared" si="587"/>
        <v>921348.46831176477</v>
      </c>
      <c r="DB509" s="237">
        <v>457</v>
      </c>
      <c r="DC509" s="238">
        <f t="shared" si="588"/>
        <v>-3.7835954633910585E-10</v>
      </c>
      <c r="DD509" s="238">
        <f t="shared" si="588"/>
        <v>0</v>
      </c>
      <c r="DE509" s="238">
        <f t="shared" si="588"/>
        <v>8.72328954059603E-13</v>
      </c>
      <c r="DF509" s="238">
        <f t="shared" si="588"/>
        <v>-8.72328954059603E-13</v>
      </c>
      <c r="DG509" s="238">
        <f t="shared" si="588"/>
        <v>944233.29773330991</v>
      </c>
      <c r="DH509" s="247"/>
      <c r="DI509" s="237">
        <v>457</v>
      </c>
      <c r="DJ509" s="238">
        <f t="shared" si="589"/>
        <v>-3.7835954633910585E-10</v>
      </c>
      <c r="DK509" s="238">
        <f t="shared" si="589"/>
        <v>0</v>
      </c>
      <c r="DL509" s="238">
        <f t="shared" si="589"/>
        <v>8.72328954059603E-13</v>
      </c>
      <c r="DM509" s="238">
        <f t="shared" si="589"/>
        <v>-8.72328954059603E-13</v>
      </c>
      <c r="DN509" s="238">
        <f t="shared" si="589"/>
        <v>914209.03264594742</v>
      </c>
      <c r="DP509" s="3">
        <f t="shared" si="662"/>
        <v>13877</v>
      </c>
      <c r="DQ509" s="237">
        <v>457</v>
      </c>
      <c r="DR509" s="238">
        <f t="shared" si="663"/>
        <v>0</v>
      </c>
      <c r="DS509" s="238">
        <f t="shared" si="664"/>
        <v>0</v>
      </c>
      <c r="DT509" s="238">
        <f t="shared" si="619"/>
        <v>0</v>
      </c>
      <c r="DU509" s="238">
        <f t="shared" si="665"/>
        <v>0</v>
      </c>
      <c r="DV509" s="239">
        <f t="shared" si="676"/>
        <v>0</v>
      </c>
      <c r="DX509" s="241">
        <f t="shared" si="592"/>
        <v>6.0299999999999999E-2</v>
      </c>
      <c r="DY509" s="241">
        <f t="shared" si="666"/>
        <v>5.025E-3</v>
      </c>
      <c r="DZ509" s="237">
        <v>457</v>
      </c>
      <c r="EA509" s="242">
        <f t="shared" si="677"/>
        <v>0</v>
      </c>
      <c r="EB509" s="242">
        <f t="shared" si="678"/>
        <v>0</v>
      </c>
      <c r="EC509" s="242">
        <f t="shared" si="620"/>
        <v>0</v>
      </c>
      <c r="ED509" s="242">
        <f t="shared" si="630"/>
        <v>0</v>
      </c>
      <c r="EE509" s="243">
        <f t="shared" si="667"/>
        <v>0</v>
      </c>
      <c r="EF509" s="248"/>
      <c r="EG509" s="241">
        <f t="shared" si="593"/>
        <v>6.4599999999999991E-2</v>
      </c>
      <c r="EH509" s="241">
        <f t="shared" si="668"/>
        <v>5.3833333333333329E-3</v>
      </c>
      <c r="EI509" s="237">
        <v>457</v>
      </c>
      <c r="EJ509" s="242">
        <f t="shared" si="679"/>
        <v>0</v>
      </c>
      <c r="EK509" s="242">
        <f t="shared" si="680"/>
        <v>0</v>
      </c>
      <c r="EL509" s="242">
        <f t="shared" si="621"/>
        <v>0</v>
      </c>
      <c r="EM509" s="242">
        <f t="shared" si="631"/>
        <v>0</v>
      </c>
      <c r="EN509" s="243">
        <f t="shared" si="669"/>
        <v>0</v>
      </c>
      <c r="EO509" s="248"/>
      <c r="EP509" s="241">
        <f t="shared" si="594"/>
        <v>3.4599999999999999E-2</v>
      </c>
      <c r="EQ509" s="241">
        <f t="shared" si="670"/>
        <v>2.8833333333333332E-3</v>
      </c>
      <c r="ER509" s="237">
        <v>457</v>
      </c>
      <c r="ES509" s="242">
        <f t="shared" si="681"/>
        <v>0</v>
      </c>
      <c r="ET509" s="242">
        <f t="shared" si="682"/>
        <v>0</v>
      </c>
      <c r="EU509" s="242">
        <f t="shared" si="622"/>
        <v>0</v>
      </c>
      <c r="EV509" s="242">
        <f t="shared" si="632"/>
        <v>0</v>
      </c>
      <c r="EW509" s="243">
        <f t="shared" si="671"/>
        <v>0</v>
      </c>
    </row>
    <row r="510" spans="1:153" ht="14.25" customHeight="1" thickBot="1" x14ac:dyDescent="0.25">
      <c r="A510" s="3">
        <f t="shared" si="633"/>
        <v>13908</v>
      </c>
      <c r="B510" s="237">
        <v>458</v>
      </c>
      <c r="C510" s="238">
        <f t="shared" si="634"/>
        <v>-3.7923187529316544E-10</v>
      </c>
      <c r="D510" s="238">
        <f t="shared" si="595"/>
        <v>0</v>
      </c>
      <c r="E510" s="238">
        <f t="shared" si="596"/>
        <v>8.7434015692590701E-13</v>
      </c>
      <c r="F510" s="238">
        <f t="shared" si="597"/>
        <v>-8.7434015692590701E-13</v>
      </c>
      <c r="G510" s="239">
        <f t="shared" si="635"/>
        <v>603887.43406298594</v>
      </c>
      <c r="I510" s="240">
        <f>VLOOKUP(K510,[2]תחזיות!$B$4:$H$1000,5)</f>
        <v>1.3001443000000276E-2</v>
      </c>
      <c r="J510" s="134">
        <f t="shared" si="598"/>
        <v>1.0834535833333563E-3</v>
      </c>
      <c r="K510" s="237">
        <v>458</v>
      </c>
      <c r="L510" s="242">
        <f t="shared" si="636"/>
        <v>2.6592213235996283E-11</v>
      </c>
      <c r="M510" s="242">
        <f t="shared" si="623"/>
        <v>-7.6924769591211283E-14</v>
      </c>
      <c r="N510" s="242">
        <f t="shared" si="599"/>
        <v>-1.1816732252666846E-13</v>
      </c>
      <c r="O510" s="242">
        <f t="shared" si="600"/>
        <v>4.1242552935457172E-14</v>
      </c>
      <c r="P510" s="243">
        <f t="shared" si="637"/>
        <v>46694.445430845924</v>
      </c>
      <c r="Q510" s="244"/>
      <c r="R510" s="240">
        <f>VLOOKUP(T510,[2]תחזיות!$B$4:$H$1000,7)</f>
        <v>2.2102453100000467E-2</v>
      </c>
      <c r="S510" s="134">
        <f t="shared" si="601"/>
        <v>1.8418710916667056E-3</v>
      </c>
      <c r="T510" s="237">
        <v>458</v>
      </c>
      <c r="U510" s="242">
        <f t="shared" si="638"/>
        <v>0</v>
      </c>
      <c r="V510" s="242">
        <f t="shared" si="624"/>
        <v>0</v>
      </c>
      <c r="W510" s="242">
        <f t="shared" si="602"/>
        <v>0</v>
      </c>
      <c r="X510" s="242">
        <f t="shared" si="625"/>
        <v>0</v>
      </c>
      <c r="Y510" s="243">
        <f t="shared" si="639"/>
        <v>49536.076503111522</v>
      </c>
      <c r="Z510" s="245"/>
      <c r="AA510" s="240">
        <f>VLOOKUP(AC510,[2]תחזיות!$B$4:$H$1000,6)</f>
        <v>1.1819493636363886E-2</v>
      </c>
      <c r="AB510" s="134">
        <f t="shared" si="603"/>
        <v>9.8495780303032372E-4</v>
      </c>
      <c r="AC510" s="237">
        <v>458</v>
      </c>
      <c r="AD510" s="242">
        <f t="shared" si="640"/>
        <v>0</v>
      </c>
      <c r="AE510" s="242">
        <f t="shared" si="626"/>
        <v>0</v>
      </c>
      <c r="AF510" s="242">
        <f t="shared" si="604"/>
        <v>0</v>
      </c>
      <c r="AG510" s="242">
        <f t="shared" si="627"/>
        <v>0</v>
      </c>
      <c r="AH510" s="243">
        <f t="shared" si="641"/>
        <v>46342.141217469514</v>
      </c>
      <c r="AI510" s="245"/>
      <c r="AJ510" s="241">
        <f t="shared" si="590"/>
        <v>5.2720000000000003E-2</v>
      </c>
      <c r="AK510" s="241">
        <f t="shared" si="642"/>
        <v>4.3933333333333333E-3</v>
      </c>
      <c r="AL510" s="240">
        <f>VLOOKUP(AN510,[2]תחזיות!$B$4:$H$1000,5)</f>
        <v>1.3001443000000276E-2</v>
      </c>
      <c r="AM510" s="134">
        <f t="shared" si="628"/>
        <v>1.0834535833333563E-3</v>
      </c>
      <c r="AN510" s="237">
        <v>458</v>
      </c>
      <c r="AO510" s="242">
        <f t="shared" si="643"/>
        <v>0</v>
      </c>
      <c r="AP510" s="242">
        <f t="shared" si="672"/>
        <v>0</v>
      </c>
      <c r="AQ510" s="242">
        <f t="shared" si="605"/>
        <v>0</v>
      </c>
      <c r="AR510" s="242">
        <f t="shared" si="644"/>
        <v>0</v>
      </c>
      <c r="AS510" s="243">
        <f t="shared" si="645"/>
        <v>0</v>
      </c>
      <c r="AT510" s="244"/>
      <c r="AU510" s="241">
        <f t="shared" si="591"/>
        <v>5.7620000000000005E-2</v>
      </c>
      <c r="AV510" s="241">
        <f t="shared" si="646"/>
        <v>4.8016666666666668E-3</v>
      </c>
      <c r="AW510" s="240">
        <f>VLOOKUP(AY510,[2]תחזיות!$B$4:$H$1000,7)</f>
        <v>2.2102453100000467E-2</v>
      </c>
      <c r="AX510" s="134">
        <f t="shared" si="606"/>
        <v>1.8418710916667056E-3</v>
      </c>
      <c r="AY510" s="237">
        <v>458</v>
      </c>
      <c r="AZ510" s="242">
        <f t="shared" si="647"/>
        <v>0</v>
      </c>
      <c r="BA510" s="242">
        <f t="shared" si="673"/>
        <v>0</v>
      </c>
      <c r="BB510" s="242">
        <f t="shared" si="607"/>
        <v>0</v>
      </c>
      <c r="BC510" s="242">
        <f t="shared" si="648"/>
        <v>0</v>
      </c>
      <c r="BD510" s="243">
        <f t="shared" si="649"/>
        <v>0</v>
      </c>
      <c r="BE510" s="245"/>
      <c r="BF510" s="245"/>
      <c r="BG510" s="245"/>
      <c r="BH510" s="240">
        <f>VLOOKUP(BJ510,[2]תחזיות!$B$4:$H$1000,6)</f>
        <v>1.1819493636363886E-2</v>
      </c>
      <c r="BI510" s="134">
        <f t="shared" si="608"/>
        <v>9.8495780303032372E-4</v>
      </c>
      <c r="BJ510" s="237">
        <v>458</v>
      </c>
      <c r="BK510" s="242">
        <f t="shared" si="650"/>
        <v>0</v>
      </c>
      <c r="BL510" s="242">
        <f t="shared" si="674"/>
        <v>0</v>
      </c>
      <c r="BM510" s="242">
        <f t="shared" si="609"/>
        <v>0</v>
      </c>
      <c r="BN510" s="242">
        <f t="shared" si="629"/>
        <v>0</v>
      </c>
      <c r="BO510" s="243">
        <f t="shared" si="651"/>
        <v>0</v>
      </c>
      <c r="BP510" s="245"/>
      <c r="BQ510" s="246">
        <f>VLOOKUP(BT510,[2]תחזיות!$B$4:$E$1000,2)</f>
        <v>4.7914780000000302E-2</v>
      </c>
      <c r="BR510" s="134">
        <f t="shared" si="610"/>
        <v>3.5762316666666919E-3</v>
      </c>
      <c r="BS510" s="3">
        <f t="shared" si="652"/>
        <v>13908</v>
      </c>
      <c r="BT510" s="237">
        <v>458</v>
      </c>
      <c r="BU510" s="238">
        <f t="shared" si="653"/>
        <v>0</v>
      </c>
      <c r="BV510" s="238">
        <f t="shared" si="461"/>
        <v>0</v>
      </c>
      <c r="BW510" s="238">
        <f t="shared" si="611"/>
        <v>0</v>
      </c>
      <c r="BX510" s="238">
        <f t="shared" si="612"/>
        <v>0</v>
      </c>
      <c r="BY510" s="239">
        <f t="shared" si="654"/>
        <v>270766.58881793288</v>
      </c>
      <c r="CA510" s="246">
        <f>VLOOKUP(CD510,[2]תחזיות!$B$4:$E$1000,4)</f>
        <v>6.3247509600000404E-2</v>
      </c>
      <c r="CB510" s="134">
        <f t="shared" si="613"/>
        <v>4.8539591333333675E-3</v>
      </c>
      <c r="CC510" s="3">
        <f t="shared" si="655"/>
        <v>13908</v>
      </c>
      <c r="CD510" s="237">
        <v>458</v>
      </c>
      <c r="CE510" s="238">
        <f t="shared" si="656"/>
        <v>0</v>
      </c>
      <c r="CF510" s="238">
        <f t="shared" si="657"/>
        <v>0</v>
      </c>
      <c r="CG510" s="238">
        <f t="shared" si="614"/>
        <v>0</v>
      </c>
      <c r="CH510" s="238">
        <f t="shared" si="615"/>
        <v>0</v>
      </c>
      <c r="CI510" s="239">
        <f t="shared" si="658"/>
        <v>290809.78716721246</v>
      </c>
      <c r="CJ510" s="1"/>
      <c r="CK510" s="246">
        <f>VLOOKUP(CN510,[2]תחזיות!$B$4:$E$1000,3)</f>
        <v>4.166502608695679E-2</v>
      </c>
      <c r="CL510" s="134">
        <f t="shared" si="616"/>
        <v>3.0554188405797328E-3</v>
      </c>
      <c r="CM510" s="3">
        <f t="shared" si="659"/>
        <v>13908</v>
      </c>
      <c r="CN510" s="237">
        <v>458</v>
      </c>
      <c r="CO510" s="238">
        <f t="shared" si="660"/>
        <v>0</v>
      </c>
      <c r="CP510" s="238">
        <f t="shared" si="675"/>
        <v>0</v>
      </c>
      <c r="CQ510" s="238">
        <f t="shared" si="617"/>
        <v>0</v>
      </c>
      <c r="CR510" s="238">
        <f t="shared" si="618"/>
        <v>0</v>
      </c>
      <c r="CS510" s="239">
        <f t="shared" si="661"/>
        <v>263979.45736549201</v>
      </c>
      <c r="CT510" s="1"/>
      <c r="CU510" s="237">
        <v>458</v>
      </c>
      <c r="CV510" s="238">
        <f t="shared" si="587"/>
        <v>-3.5263966205716915E-10</v>
      </c>
      <c r="CW510" s="238">
        <f t="shared" si="587"/>
        <v>-7.6924769591211283E-14</v>
      </c>
      <c r="CX510" s="238">
        <f t="shared" si="587"/>
        <v>7.5617283439923857E-13</v>
      </c>
      <c r="CY510" s="238">
        <f t="shared" si="587"/>
        <v>-8.3309760399044982E-13</v>
      </c>
      <c r="CZ510" s="238">
        <f t="shared" si="587"/>
        <v>921348.46831176477</v>
      </c>
      <c r="DB510" s="237">
        <v>458</v>
      </c>
      <c r="DC510" s="238">
        <f t="shared" si="588"/>
        <v>-3.7923187529316544E-10</v>
      </c>
      <c r="DD510" s="238">
        <f t="shared" si="588"/>
        <v>0</v>
      </c>
      <c r="DE510" s="238">
        <f t="shared" si="588"/>
        <v>8.7434015692590701E-13</v>
      </c>
      <c r="DF510" s="238">
        <f t="shared" si="588"/>
        <v>-8.7434015692590701E-13</v>
      </c>
      <c r="DG510" s="238">
        <f t="shared" si="588"/>
        <v>944233.29773330991</v>
      </c>
      <c r="DH510" s="247"/>
      <c r="DI510" s="237">
        <v>458</v>
      </c>
      <c r="DJ510" s="238">
        <f t="shared" si="589"/>
        <v>-3.7923187529316544E-10</v>
      </c>
      <c r="DK510" s="238">
        <f t="shared" si="589"/>
        <v>0</v>
      </c>
      <c r="DL510" s="238">
        <f t="shared" si="589"/>
        <v>8.7434015692590701E-13</v>
      </c>
      <c r="DM510" s="238">
        <f t="shared" si="589"/>
        <v>-8.7434015692590701E-13</v>
      </c>
      <c r="DN510" s="238">
        <f t="shared" si="589"/>
        <v>914209.03264594742</v>
      </c>
      <c r="DP510" s="3">
        <f t="shared" si="662"/>
        <v>13908</v>
      </c>
      <c r="DQ510" s="237">
        <v>458</v>
      </c>
      <c r="DR510" s="238">
        <f t="shared" si="663"/>
        <v>0</v>
      </c>
      <c r="DS510" s="238">
        <f t="shared" si="664"/>
        <v>0</v>
      </c>
      <c r="DT510" s="238">
        <f t="shared" si="619"/>
        <v>0</v>
      </c>
      <c r="DU510" s="238">
        <f t="shared" si="665"/>
        <v>0</v>
      </c>
      <c r="DV510" s="239">
        <f t="shared" si="676"/>
        <v>0</v>
      </c>
      <c r="DX510" s="241">
        <f t="shared" si="592"/>
        <v>6.0299999999999999E-2</v>
      </c>
      <c r="DY510" s="241">
        <f t="shared" si="666"/>
        <v>5.025E-3</v>
      </c>
      <c r="DZ510" s="237">
        <v>458</v>
      </c>
      <c r="EA510" s="242">
        <f t="shared" si="677"/>
        <v>0</v>
      </c>
      <c r="EB510" s="242">
        <f t="shared" si="678"/>
        <v>0</v>
      </c>
      <c r="EC510" s="242">
        <f t="shared" si="620"/>
        <v>0</v>
      </c>
      <c r="ED510" s="242">
        <f t="shared" si="630"/>
        <v>0</v>
      </c>
      <c r="EE510" s="243">
        <f t="shared" si="667"/>
        <v>0</v>
      </c>
      <c r="EF510" s="248"/>
      <c r="EG510" s="241">
        <f t="shared" si="593"/>
        <v>6.4599999999999991E-2</v>
      </c>
      <c r="EH510" s="241">
        <f t="shared" si="668"/>
        <v>5.3833333333333329E-3</v>
      </c>
      <c r="EI510" s="237">
        <v>458</v>
      </c>
      <c r="EJ510" s="242">
        <f t="shared" si="679"/>
        <v>0</v>
      </c>
      <c r="EK510" s="242">
        <f t="shared" si="680"/>
        <v>0</v>
      </c>
      <c r="EL510" s="242">
        <f t="shared" si="621"/>
        <v>0</v>
      </c>
      <c r="EM510" s="242">
        <f t="shared" si="631"/>
        <v>0</v>
      </c>
      <c r="EN510" s="243">
        <f t="shared" si="669"/>
        <v>0</v>
      </c>
      <c r="EO510" s="248"/>
      <c r="EP510" s="241">
        <f t="shared" si="594"/>
        <v>3.4599999999999999E-2</v>
      </c>
      <c r="EQ510" s="241">
        <f t="shared" si="670"/>
        <v>2.8833333333333332E-3</v>
      </c>
      <c r="ER510" s="237">
        <v>458</v>
      </c>
      <c r="ES510" s="242">
        <f t="shared" si="681"/>
        <v>0</v>
      </c>
      <c r="ET510" s="242">
        <f t="shared" si="682"/>
        <v>0</v>
      </c>
      <c r="EU510" s="242">
        <f t="shared" si="622"/>
        <v>0</v>
      </c>
      <c r="EV510" s="242">
        <f t="shared" si="632"/>
        <v>0</v>
      </c>
      <c r="EW510" s="243">
        <f t="shared" si="671"/>
        <v>0</v>
      </c>
    </row>
    <row r="511" spans="1:153" ht="14.25" customHeight="1" thickBot="1" x14ac:dyDescent="0.25">
      <c r="A511" s="3">
        <f t="shared" si="633"/>
        <v>13939</v>
      </c>
      <c r="B511" s="237">
        <v>459</v>
      </c>
      <c r="C511" s="238">
        <f t="shared" si="634"/>
        <v>-3.8010621545009134E-10</v>
      </c>
      <c r="D511" s="238">
        <f t="shared" si="595"/>
        <v>0</v>
      </c>
      <c r="E511" s="238">
        <f t="shared" si="596"/>
        <v>8.7635599673215284E-13</v>
      </c>
      <c r="F511" s="238">
        <f t="shared" si="597"/>
        <v>-8.7635599673215284E-13</v>
      </c>
      <c r="G511" s="239">
        <f t="shared" si="635"/>
        <v>603887.43406298594</v>
      </c>
      <c r="I511" s="240">
        <f>VLOOKUP(K511,[2]תחזיות!$B$4:$H$1000,5)</f>
        <v>1.3001461500000276E-2</v>
      </c>
      <c r="J511" s="134">
        <f t="shared" si="598"/>
        <v>1.083455125000023E-3</v>
      </c>
      <c r="K511" s="237">
        <v>459</v>
      </c>
      <c r="L511" s="242">
        <f t="shared" si="636"/>
        <v>2.6739320057229784E-11</v>
      </c>
      <c r="M511" s="242">
        <f t="shared" si="623"/>
        <v>-7.7008114127064328E-14</v>
      </c>
      <c r="N511" s="242">
        <f t="shared" si="599"/>
        <v>-1.1847881884545309E-13</v>
      </c>
      <c r="O511" s="242">
        <f t="shared" si="600"/>
        <v>4.1470704718388759E-14</v>
      </c>
      <c r="P511" s="243">
        <f t="shared" si="637"/>
        <v>46694.445430845924</v>
      </c>
      <c r="Q511" s="244"/>
      <c r="R511" s="240">
        <f>VLOOKUP(T511,[2]תחזיות!$B$4:$H$1000,7)</f>
        <v>2.2102484550000467E-2</v>
      </c>
      <c r="S511" s="134">
        <f t="shared" si="601"/>
        <v>1.841873712500039E-3</v>
      </c>
      <c r="T511" s="237">
        <v>459</v>
      </c>
      <c r="U511" s="242">
        <f t="shared" si="638"/>
        <v>0</v>
      </c>
      <c r="V511" s="242">
        <f t="shared" si="624"/>
        <v>0</v>
      </c>
      <c r="W511" s="242">
        <f t="shared" si="602"/>
        <v>0</v>
      </c>
      <c r="X511" s="242">
        <f t="shared" si="625"/>
        <v>0</v>
      </c>
      <c r="Y511" s="243">
        <f t="shared" si="639"/>
        <v>49536.076503111522</v>
      </c>
      <c r="Z511" s="245"/>
      <c r="AA511" s="240">
        <f>VLOOKUP(AC511,[2]תחזיות!$B$4:$H$1000,6)</f>
        <v>1.1819510454545705E-2</v>
      </c>
      <c r="AB511" s="134">
        <f t="shared" si="603"/>
        <v>9.8495920454547549E-4</v>
      </c>
      <c r="AC511" s="237">
        <v>459</v>
      </c>
      <c r="AD511" s="242">
        <f t="shared" si="640"/>
        <v>0</v>
      </c>
      <c r="AE511" s="242">
        <f t="shared" si="626"/>
        <v>0</v>
      </c>
      <c r="AF511" s="242">
        <f t="shared" si="604"/>
        <v>0</v>
      </c>
      <c r="AG511" s="242">
        <f t="shared" si="627"/>
        <v>0</v>
      </c>
      <c r="AH511" s="243">
        <f t="shared" si="641"/>
        <v>46342.141217469514</v>
      </c>
      <c r="AI511" s="245"/>
      <c r="AJ511" s="241">
        <f t="shared" si="590"/>
        <v>5.2720000000000003E-2</v>
      </c>
      <c r="AK511" s="241">
        <f t="shared" si="642"/>
        <v>4.3933333333333333E-3</v>
      </c>
      <c r="AL511" s="240">
        <f>VLOOKUP(AN511,[2]תחזיות!$B$4:$H$1000,5)</f>
        <v>1.3001461500000276E-2</v>
      </c>
      <c r="AM511" s="134">
        <f t="shared" si="628"/>
        <v>1.083455125000023E-3</v>
      </c>
      <c r="AN511" s="237">
        <v>459</v>
      </c>
      <c r="AO511" s="242">
        <f t="shared" si="643"/>
        <v>0</v>
      </c>
      <c r="AP511" s="242">
        <f t="shared" si="672"/>
        <v>0</v>
      </c>
      <c r="AQ511" s="242">
        <f t="shared" si="605"/>
        <v>0</v>
      </c>
      <c r="AR511" s="242">
        <f t="shared" si="644"/>
        <v>0</v>
      </c>
      <c r="AS511" s="243">
        <f t="shared" si="645"/>
        <v>0</v>
      </c>
      <c r="AT511" s="244"/>
      <c r="AU511" s="241">
        <f t="shared" si="591"/>
        <v>5.7620000000000005E-2</v>
      </c>
      <c r="AV511" s="241">
        <f t="shared" si="646"/>
        <v>4.8016666666666668E-3</v>
      </c>
      <c r="AW511" s="240">
        <f>VLOOKUP(AY511,[2]תחזיות!$B$4:$H$1000,7)</f>
        <v>2.2102484550000467E-2</v>
      </c>
      <c r="AX511" s="134">
        <f t="shared" si="606"/>
        <v>1.841873712500039E-3</v>
      </c>
      <c r="AY511" s="237">
        <v>459</v>
      </c>
      <c r="AZ511" s="242">
        <f t="shared" si="647"/>
        <v>0</v>
      </c>
      <c r="BA511" s="242">
        <f t="shared" si="673"/>
        <v>0</v>
      </c>
      <c r="BB511" s="242">
        <f t="shared" si="607"/>
        <v>0</v>
      </c>
      <c r="BC511" s="242">
        <f t="shared" si="648"/>
        <v>0</v>
      </c>
      <c r="BD511" s="243">
        <f t="shared" si="649"/>
        <v>0</v>
      </c>
      <c r="BE511" s="245"/>
      <c r="BF511" s="245"/>
      <c r="BG511" s="245"/>
      <c r="BH511" s="240">
        <f>VLOOKUP(BJ511,[2]תחזיות!$B$4:$H$1000,6)</f>
        <v>1.1819510454545705E-2</v>
      </c>
      <c r="BI511" s="134">
        <f t="shared" si="608"/>
        <v>9.8495920454547549E-4</v>
      </c>
      <c r="BJ511" s="237">
        <v>459</v>
      </c>
      <c r="BK511" s="242">
        <f t="shared" si="650"/>
        <v>0</v>
      </c>
      <c r="BL511" s="242">
        <f t="shared" si="674"/>
        <v>0</v>
      </c>
      <c r="BM511" s="242">
        <f t="shared" si="609"/>
        <v>0</v>
      </c>
      <c r="BN511" s="242">
        <f t="shared" si="629"/>
        <v>0</v>
      </c>
      <c r="BO511" s="243">
        <f t="shared" si="651"/>
        <v>0</v>
      </c>
      <c r="BP511" s="245"/>
      <c r="BQ511" s="246">
        <f>VLOOKUP(BT511,[2]תחזיות!$B$4:$E$1000,2)</f>
        <v>4.7943080000000304E-2</v>
      </c>
      <c r="BR511" s="134">
        <f t="shared" si="610"/>
        <v>3.5785900000000256E-3</v>
      </c>
      <c r="BS511" s="3">
        <f t="shared" si="652"/>
        <v>13939</v>
      </c>
      <c r="BT511" s="237">
        <v>459</v>
      </c>
      <c r="BU511" s="238">
        <f t="shared" si="653"/>
        <v>0</v>
      </c>
      <c r="BV511" s="238">
        <f t="shared" si="461"/>
        <v>0</v>
      </c>
      <c r="BW511" s="238">
        <f t="shared" si="611"/>
        <v>0</v>
      </c>
      <c r="BX511" s="238">
        <f t="shared" si="612"/>
        <v>0</v>
      </c>
      <c r="BY511" s="239">
        <f t="shared" si="654"/>
        <v>270766.58881793288</v>
      </c>
      <c r="CA511" s="246">
        <f>VLOOKUP(CD511,[2]תחזיות!$B$4:$E$1000,4)</f>
        <v>6.3284865600000406E-2</v>
      </c>
      <c r="CB511" s="134">
        <f t="shared" si="613"/>
        <v>4.8570721333333674E-3</v>
      </c>
      <c r="CC511" s="3">
        <f t="shared" si="655"/>
        <v>13939</v>
      </c>
      <c r="CD511" s="237">
        <v>459</v>
      </c>
      <c r="CE511" s="238">
        <f t="shared" si="656"/>
        <v>0</v>
      </c>
      <c r="CF511" s="238">
        <f t="shared" si="657"/>
        <v>0</v>
      </c>
      <c r="CG511" s="238">
        <f t="shared" si="614"/>
        <v>0</v>
      </c>
      <c r="CH511" s="238">
        <f t="shared" si="615"/>
        <v>0</v>
      </c>
      <c r="CI511" s="239">
        <f t="shared" si="658"/>
        <v>290809.78716721246</v>
      </c>
      <c r="CJ511" s="1"/>
      <c r="CK511" s="246">
        <f>VLOOKUP(CN511,[2]תחזיות!$B$4:$E$1000,3)</f>
        <v>4.1689634782608967E-2</v>
      </c>
      <c r="CL511" s="134">
        <f t="shared" si="616"/>
        <v>3.0574695652174143E-3</v>
      </c>
      <c r="CM511" s="3">
        <f t="shared" si="659"/>
        <v>13939</v>
      </c>
      <c r="CN511" s="237">
        <v>459</v>
      </c>
      <c r="CO511" s="238">
        <f t="shared" si="660"/>
        <v>0</v>
      </c>
      <c r="CP511" s="238">
        <f t="shared" si="675"/>
        <v>0</v>
      </c>
      <c r="CQ511" s="238">
        <f t="shared" si="617"/>
        <v>0</v>
      </c>
      <c r="CR511" s="238">
        <f t="shared" si="618"/>
        <v>0</v>
      </c>
      <c r="CS511" s="239">
        <f t="shared" si="661"/>
        <v>263979.45736549201</v>
      </c>
      <c r="CT511" s="1"/>
      <c r="CU511" s="237">
        <v>459</v>
      </c>
      <c r="CV511" s="238">
        <f t="shared" si="587"/>
        <v>-3.5336689539286154E-10</v>
      </c>
      <c r="CW511" s="238">
        <f t="shared" si="587"/>
        <v>-7.7008114127064328E-14</v>
      </c>
      <c r="CX511" s="238">
        <f t="shared" si="587"/>
        <v>7.5787717788669977E-13</v>
      </c>
      <c r="CY511" s="238">
        <f t="shared" si="587"/>
        <v>-8.3488529201376405E-13</v>
      </c>
      <c r="CZ511" s="238">
        <f t="shared" si="587"/>
        <v>921348.46831176477</v>
      </c>
      <c r="DB511" s="237">
        <v>459</v>
      </c>
      <c r="DC511" s="238">
        <f t="shared" si="588"/>
        <v>-3.8010621545009134E-10</v>
      </c>
      <c r="DD511" s="238">
        <f t="shared" si="588"/>
        <v>0</v>
      </c>
      <c r="DE511" s="238">
        <f t="shared" si="588"/>
        <v>8.7635599673215284E-13</v>
      </c>
      <c r="DF511" s="238">
        <f t="shared" si="588"/>
        <v>-8.7635599673215284E-13</v>
      </c>
      <c r="DG511" s="238">
        <f t="shared" si="588"/>
        <v>944233.29773330991</v>
      </c>
      <c r="DH511" s="247"/>
      <c r="DI511" s="237">
        <v>459</v>
      </c>
      <c r="DJ511" s="238">
        <f t="shared" si="589"/>
        <v>-3.8010621545009134E-10</v>
      </c>
      <c r="DK511" s="238">
        <f t="shared" si="589"/>
        <v>0</v>
      </c>
      <c r="DL511" s="238">
        <f t="shared" si="589"/>
        <v>8.7635599673215284E-13</v>
      </c>
      <c r="DM511" s="238">
        <f t="shared" si="589"/>
        <v>-8.7635599673215284E-13</v>
      </c>
      <c r="DN511" s="238">
        <f t="shared" si="589"/>
        <v>914209.03264594742</v>
      </c>
      <c r="DP511" s="3">
        <f t="shared" si="662"/>
        <v>13939</v>
      </c>
      <c r="DQ511" s="237">
        <v>459</v>
      </c>
      <c r="DR511" s="238">
        <f t="shared" si="663"/>
        <v>0</v>
      </c>
      <c r="DS511" s="238">
        <f t="shared" si="664"/>
        <v>0</v>
      </c>
      <c r="DT511" s="238">
        <f t="shared" si="619"/>
        <v>0</v>
      </c>
      <c r="DU511" s="238">
        <f t="shared" si="665"/>
        <v>0</v>
      </c>
      <c r="DV511" s="239">
        <f t="shared" si="676"/>
        <v>0</v>
      </c>
      <c r="DX511" s="241">
        <f t="shared" si="592"/>
        <v>6.0299999999999999E-2</v>
      </c>
      <c r="DY511" s="241">
        <f t="shared" si="666"/>
        <v>5.025E-3</v>
      </c>
      <c r="DZ511" s="237">
        <v>459</v>
      </c>
      <c r="EA511" s="242">
        <f t="shared" si="677"/>
        <v>0</v>
      </c>
      <c r="EB511" s="242">
        <f t="shared" si="678"/>
        <v>0</v>
      </c>
      <c r="EC511" s="242">
        <f t="shared" si="620"/>
        <v>0</v>
      </c>
      <c r="ED511" s="242">
        <f t="shared" si="630"/>
        <v>0</v>
      </c>
      <c r="EE511" s="243">
        <f t="shared" si="667"/>
        <v>0</v>
      </c>
      <c r="EF511" s="248"/>
      <c r="EG511" s="241">
        <f t="shared" si="593"/>
        <v>6.4599999999999991E-2</v>
      </c>
      <c r="EH511" s="241">
        <f t="shared" si="668"/>
        <v>5.3833333333333329E-3</v>
      </c>
      <c r="EI511" s="237">
        <v>459</v>
      </c>
      <c r="EJ511" s="242">
        <f t="shared" si="679"/>
        <v>0</v>
      </c>
      <c r="EK511" s="242">
        <f t="shared" si="680"/>
        <v>0</v>
      </c>
      <c r="EL511" s="242">
        <f t="shared" si="621"/>
        <v>0</v>
      </c>
      <c r="EM511" s="242">
        <f t="shared" si="631"/>
        <v>0</v>
      </c>
      <c r="EN511" s="243">
        <f t="shared" si="669"/>
        <v>0</v>
      </c>
      <c r="EO511" s="248"/>
      <c r="EP511" s="241">
        <f t="shared" si="594"/>
        <v>3.4599999999999999E-2</v>
      </c>
      <c r="EQ511" s="241">
        <f t="shared" si="670"/>
        <v>2.8833333333333332E-3</v>
      </c>
      <c r="ER511" s="237">
        <v>459</v>
      </c>
      <c r="ES511" s="242">
        <f t="shared" si="681"/>
        <v>0</v>
      </c>
      <c r="ET511" s="242">
        <f t="shared" si="682"/>
        <v>0</v>
      </c>
      <c r="EU511" s="242">
        <f t="shared" si="622"/>
        <v>0</v>
      </c>
      <c r="EV511" s="242">
        <f t="shared" si="632"/>
        <v>0</v>
      </c>
      <c r="EW511" s="243">
        <f t="shared" si="671"/>
        <v>0</v>
      </c>
    </row>
    <row r="512" spans="1:153" ht="14.25" customHeight="1" thickBot="1" x14ac:dyDescent="0.25">
      <c r="A512" s="3">
        <f t="shared" si="633"/>
        <v>13967</v>
      </c>
      <c r="B512" s="237">
        <v>460</v>
      </c>
      <c r="C512" s="238">
        <f t="shared" si="634"/>
        <v>-3.8098257144682351E-10</v>
      </c>
      <c r="D512" s="238">
        <f t="shared" si="595"/>
        <v>0</v>
      </c>
      <c r="E512" s="238">
        <f t="shared" si="596"/>
        <v>8.7837648416906316E-13</v>
      </c>
      <c r="F512" s="238">
        <f t="shared" si="597"/>
        <v>-8.7837648416906316E-13</v>
      </c>
      <c r="G512" s="239">
        <f t="shared" si="635"/>
        <v>603887.43406298594</v>
      </c>
      <c r="I512" s="240">
        <f>VLOOKUP(K512,[2]תחזיות!$B$4:$H$1000,5)</f>
        <v>1.3001480000000277E-2</v>
      </c>
      <c r="J512" s="134">
        <f t="shared" si="598"/>
        <v>1.0834566666666897E-3</v>
      </c>
      <c r="K512" s="237">
        <v>460</v>
      </c>
      <c r="L512" s="242">
        <f t="shared" si="636"/>
        <v>2.6886898137319513E-11</v>
      </c>
      <c r="M512" s="242">
        <f t="shared" si="623"/>
        <v>-7.709154908170271E-14</v>
      </c>
      <c r="N512" s="242">
        <f t="shared" si="599"/>
        <v>-1.1879113647060101E-13</v>
      </c>
      <c r="O512" s="242">
        <f t="shared" si="600"/>
        <v>4.1699587388898291E-14</v>
      </c>
      <c r="P512" s="243">
        <f t="shared" si="637"/>
        <v>46694.445430845924</v>
      </c>
      <c r="Q512" s="244"/>
      <c r="R512" s="240">
        <f>VLOOKUP(T512,[2]תחזיות!$B$4:$H$1000,7)</f>
        <v>2.2102516000000471E-2</v>
      </c>
      <c r="S512" s="134">
        <f t="shared" si="601"/>
        <v>1.8418763333333725E-3</v>
      </c>
      <c r="T512" s="237">
        <v>460</v>
      </c>
      <c r="U512" s="242">
        <f t="shared" si="638"/>
        <v>0</v>
      </c>
      <c r="V512" s="242">
        <f t="shared" si="624"/>
        <v>0</v>
      </c>
      <c r="W512" s="242">
        <f t="shared" si="602"/>
        <v>0</v>
      </c>
      <c r="X512" s="242">
        <f t="shared" si="625"/>
        <v>0</v>
      </c>
      <c r="Y512" s="243">
        <f t="shared" si="639"/>
        <v>49536.076503111522</v>
      </c>
      <c r="Z512" s="245"/>
      <c r="AA512" s="240">
        <f>VLOOKUP(AC512,[2]תחזיות!$B$4:$H$1000,6)</f>
        <v>1.1819527272727523E-2</v>
      </c>
      <c r="AB512" s="134">
        <f t="shared" si="603"/>
        <v>9.8496060606062682E-4</v>
      </c>
      <c r="AC512" s="237">
        <v>460</v>
      </c>
      <c r="AD512" s="242">
        <f t="shared" si="640"/>
        <v>0</v>
      </c>
      <c r="AE512" s="242">
        <f t="shared" si="626"/>
        <v>0</v>
      </c>
      <c r="AF512" s="242">
        <f t="shared" si="604"/>
        <v>0</v>
      </c>
      <c r="AG512" s="242">
        <f t="shared" si="627"/>
        <v>0</v>
      </c>
      <c r="AH512" s="243">
        <f t="shared" si="641"/>
        <v>46342.141217469514</v>
      </c>
      <c r="AI512" s="245"/>
      <c r="AJ512" s="241">
        <f t="shared" si="590"/>
        <v>5.2720000000000003E-2</v>
      </c>
      <c r="AK512" s="241">
        <f t="shared" si="642"/>
        <v>4.3933333333333333E-3</v>
      </c>
      <c r="AL512" s="240">
        <f>VLOOKUP(AN512,[2]תחזיות!$B$4:$H$1000,5)</f>
        <v>1.3001480000000277E-2</v>
      </c>
      <c r="AM512" s="134">
        <f t="shared" si="628"/>
        <v>1.0834566666666897E-3</v>
      </c>
      <c r="AN512" s="237">
        <v>460</v>
      </c>
      <c r="AO512" s="242">
        <f t="shared" si="643"/>
        <v>0</v>
      </c>
      <c r="AP512" s="242">
        <f t="shared" si="672"/>
        <v>0</v>
      </c>
      <c r="AQ512" s="242">
        <f t="shared" si="605"/>
        <v>0</v>
      </c>
      <c r="AR512" s="242">
        <f t="shared" si="644"/>
        <v>0</v>
      </c>
      <c r="AS512" s="243">
        <f t="shared" si="645"/>
        <v>0</v>
      </c>
      <c r="AT512" s="244"/>
      <c r="AU512" s="241">
        <f t="shared" si="591"/>
        <v>5.7620000000000005E-2</v>
      </c>
      <c r="AV512" s="241">
        <f t="shared" si="646"/>
        <v>4.8016666666666668E-3</v>
      </c>
      <c r="AW512" s="240">
        <f>VLOOKUP(AY512,[2]תחזיות!$B$4:$H$1000,7)</f>
        <v>2.2102516000000471E-2</v>
      </c>
      <c r="AX512" s="134">
        <f t="shared" si="606"/>
        <v>1.8418763333333725E-3</v>
      </c>
      <c r="AY512" s="237">
        <v>460</v>
      </c>
      <c r="AZ512" s="242">
        <f t="shared" si="647"/>
        <v>0</v>
      </c>
      <c r="BA512" s="242">
        <f t="shared" si="673"/>
        <v>0</v>
      </c>
      <c r="BB512" s="242">
        <f t="shared" si="607"/>
        <v>0</v>
      </c>
      <c r="BC512" s="242">
        <f t="shared" si="648"/>
        <v>0</v>
      </c>
      <c r="BD512" s="243">
        <f t="shared" si="649"/>
        <v>0</v>
      </c>
      <c r="BE512" s="245"/>
      <c r="BF512" s="245"/>
      <c r="BG512" s="245"/>
      <c r="BH512" s="240">
        <f>VLOOKUP(BJ512,[2]תחזיות!$B$4:$H$1000,6)</f>
        <v>1.1819527272727523E-2</v>
      </c>
      <c r="BI512" s="134">
        <f t="shared" si="608"/>
        <v>9.8496060606062682E-4</v>
      </c>
      <c r="BJ512" s="237">
        <v>460</v>
      </c>
      <c r="BK512" s="242">
        <f t="shared" si="650"/>
        <v>0</v>
      </c>
      <c r="BL512" s="242">
        <f t="shared" si="674"/>
        <v>0</v>
      </c>
      <c r="BM512" s="242">
        <f t="shared" si="609"/>
        <v>0</v>
      </c>
      <c r="BN512" s="242">
        <f t="shared" si="629"/>
        <v>0</v>
      </c>
      <c r="BO512" s="243">
        <f t="shared" si="651"/>
        <v>0</v>
      </c>
      <c r="BP512" s="245"/>
      <c r="BQ512" s="246">
        <f>VLOOKUP(BT512,[2]תחזיות!$B$4:$E$1000,2)</f>
        <v>4.7971380000000306E-2</v>
      </c>
      <c r="BR512" s="134">
        <f t="shared" si="610"/>
        <v>3.5809483333333592E-3</v>
      </c>
      <c r="BS512" s="3">
        <f t="shared" si="652"/>
        <v>13967</v>
      </c>
      <c r="BT512" s="237">
        <v>460</v>
      </c>
      <c r="BU512" s="238">
        <f t="shared" si="653"/>
        <v>0</v>
      </c>
      <c r="BV512" s="238">
        <f t="shared" si="461"/>
        <v>0</v>
      </c>
      <c r="BW512" s="238">
        <f t="shared" si="611"/>
        <v>0</v>
      </c>
      <c r="BX512" s="238">
        <f t="shared" si="612"/>
        <v>0</v>
      </c>
      <c r="BY512" s="239">
        <f t="shared" si="654"/>
        <v>270766.58881793288</v>
      </c>
      <c r="CA512" s="246">
        <f>VLOOKUP(CD512,[2]תחזיות!$B$4:$E$1000,4)</f>
        <v>6.3322221600000408E-2</v>
      </c>
      <c r="CB512" s="134">
        <f t="shared" si="613"/>
        <v>4.8601851333333673E-3</v>
      </c>
      <c r="CC512" s="3">
        <f t="shared" si="655"/>
        <v>13967</v>
      </c>
      <c r="CD512" s="237">
        <v>460</v>
      </c>
      <c r="CE512" s="238">
        <f t="shared" si="656"/>
        <v>0</v>
      </c>
      <c r="CF512" s="238">
        <f t="shared" si="657"/>
        <v>0</v>
      </c>
      <c r="CG512" s="238">
        <f t="shared" si="614"/>
        <v>0</v>
      </c>
      <c r="CH512" s="238">
        <f t="shared" si="615"/>
        <v>0</v>
      </c>
      <c r="CI512" s="239">
        <f t="shared" si="658"/>
        <v>290809.78716721246</v>
      </c>
      <c r="CJ512" s="1"/>
      <c r="CK512" s="246">
        <f>VLOOKUP(CN512,[2]תחזיות!$B$4:$E$1000,3)</f>
        <v>4.1714243478261137E-2</v>
      </c>
      <c r="CL512" s="134">
        <f t="shared" si="616"/>
        <v>3.0595202898550948E-3</v>
      </c>
      <c r="CM512" s="3">
        <f t="shared" si="659"/>
        <v>13967</v>
      </c>
      <c r="CN512" s="237">
        <v>460</v>
      </c>
      <c r="CO512" s="238">
        <f t="shared" si="660"/>
        <v>0</v>
      </c>
      <c r="CP512" s="238">
        <f t="shared" si="675"/>
        <v>0</v>
      </c>
      <c r="CQ512" s="238">
        <f t="shared" si="617"/>
        <v>0</v>
      </c>
      <c r="CR512" s="238">
        <f t="shared" si="618"/>
        <v>0</v>
      </c>
      <c r="CS512" s="239">
        <f t="shared" si="661"/>
        <v>263979.45736549201</v>
      </c>
      <c r="CT512" s="1"/>
      <c r="CU512" s="237">
        <v>460</v>
      </c>
      <c r="CV512" s="238">
        <f t="shared" si="587"/>
        <v>-3.5409567330950397E-10</v>
      </c>
      <c r="CW512" s="238">
        <f t="shared" si="587"/>
        <v>-7.709154908170271E-14</v>
      </c>
      <c r="CX512" s="238">
        <f t="shared" si="587"/>
        <v>7.5958534769846217E-13</v>
      </c>
      <c r="CY512" s="238">
        <f t="shared" si="587"/>
        <v>-8.3667689678016489E-13</v>
      </c>
      <c r="CZ512" s="238">
        <f t="shared" si="587"/>
        <v>921348.46831176477</v>
      </c>
      <c r="DB512" s="237">
        <v>460</v>
      </c>
      <c r="DC512" s="238">
        <f t="shared" si="588"/>
        <v>-3.8098257144682351E-10</v>
      </c>
      <c r="DD512" s="238">
        <f t="shared" si="588"/>
        <v>0</v>
      </c>
      <c r="DE512" s="238">
        <f t="shared" si="588"/>
        <v>8.7837648416906316E-13</v>
      </c>
      <c r="DF512" s="238">
        <f t="shared" si="588"/>
        <v>-8.7837648416906316E-13</v>
      </c>
      <c r="DG512" s="238">
        <f t="shared" si="588"/>
        <v>944233.29773330991</v>
      </c>
      <c r="DH512" s="247"/>
      <c r="DI512" s="237">
        <v>460</v>
      </c>
      <c r="DJ512" s="238">
        <f t="shared" si="589"/>
        <v>-3.8098257144682351E-10</v>
      </c>
      <c r="DK512" s="238">
        <f t="shared" si="589"/>
        <v>0</v>
      </c>
      <c r="DL512" s="238">
        <f t="shared" si="589"/>
        <v>8.7837648416906316E-13</v>
      </c>
      <c r="DM512" s="238">
        <f t="shared" si="589"/>
        <v>-8.7837648416906316E-13</v>
      </c>
      <c r="DN512" s="238">
        <f t="shared" si="589"/>
        <v>914209.03264594742</v>
      </c>
      <c r="DP512" s="3">
        <f t="shared" si="662"/>
        <v>13967</v>
      </c>
      <c r="DQ512" s="237">
        <v>460</v>
      </c>
      <c r="DR512" s="238">
        <f t="shared" si="663"/>
        <v>0</v>
      </c>
      <c r="DS512" s="238">
        <f t="shared" si="664"/>
        <v>0</v>
      </c>
      <c r="DT512" s="238">
        <f t="shared" si="619"/>
        <v>0</v>
      </c>
      <c r="DU512" s="238">
        <f t="shared" si="665"/>
        <v>0</v>
      </c>
      <c r="DV512" s="239">
        <f t="shared" si="676"/>
        <v>0</v>
      </c>
      <c r="DX512" s="241">
        <f t="shared" si="592"/>
        <v>6.0299999999999999E-2</v>
      </c>
      <c r="DY512" s="241">
        <f t="shared" si="666"/>
        <v>5.025E-3</v>
      </c>
      <c r="DZ512" s="237">
        <v>460</v>
      </c>
      <c r="EA512" s="242">
        <f t="shared" si="677"/>
        <v>0</v>
      </c>
      <c r="EB512" s="242">
        <f t="shared" si="678"/>
        <v>0</v>
      </c>
      <c r="EC512" s="242">
        <f t="shared" si="620"/>
        <v>0</v>
      </c>
      <c r="ED512" s="242">
        <f t="shared" si="630"/>
        <v>0</v>
      </c>
      <c r="EE512" s="243">
        <f t="shared" si="667"/>
        <v>0</v>
      </c>
      <c r="EF512" s="248"/>
      <c r="EG512" s="241">
        <f t="shared" si="593"/>
        <v>6.4599999999999991E-2</v>
      </c>
      <c r="EH512" s="241">
        <f t="shared" si="668"/>
        <v>5.3833333333333329E-3</v>
      </c>
      <c r="EI512" s="237">
        <v>460</v>
      </c>
      <c r="EJ512" s="242">
        <f t="shared" si="679"/>
        <v>0</v>
      </c>
      <c r="EK512" s="242">
        <f t="shared" si="680"/>
        <v>0</v>
      </c>
      <c r="EL512" s="242">
        <f t="shared" si="621"/>
        <v>0</v>
      </c>
      <c r="EM512" s="242">
        <f t="shared" si="631"/>
        <v>0</v>
      </c>
      <c r="EN512" s="243">
        <f t="shared" si="669"/>
        <v>0</v>
      </c>
      <c r="EO512" s="248"/>
      <c r="EP512" s="241">
        <f t="shared" si="594"/>
        <v>3.4599999999999999E-2</v>
      </c>
      <c r="EQ512" s="241">
        <f t="shared" si="670"/>
        <v>2.8833333333333332E-3</v>
      </c>
      <c r="ER512" s="237">
        <v>460</v>
      </c>
      <c r="ES512" s="242">
        <f t="shared" si="681"/>
        <v>0</v>
      </c>
      <c r="ET512" s="242">
        <f t="shared" si="682"/>
        <v>0</v>
      </c>
      <c r="EU512" s="242">
        <f t="shared" si="622"/>
        <v>0</v>
      </c>
      <c r="EV512" s="242">
        <f t="shared" si="632"/>
        <v>0</v>
      </c>
      <c r="EW512" s="243">
        <f t="shared" si="671"/>
        <v>0</v>
      </c>
    </row>
    <row r="513" spans="1:153" ht="14.25" customHeight="1" thickBot="1" x14ac:dyDescent="0.25">
      <c r="A513" s="3">
        <f t="shared" si="633"/>
        <v>13998</v>
      </c>
      <c r="B513" s="237">
        <v>461</v>
      </c>
      <c r="C513" s="238">
        <f t="shared" si="634"/>
        <v>-3.8186094793099258E-10</v>
      </c>
      <c r="D513" s="238">
        <f t="shared" si="595"/>
        <v>0</v>
      </c>
      <c r="E513" s="238">
        <f t="shared" si="596"/>
        <v>8.8040162995200852E-13</v>
      </c>
      <c r="F513" s="238">
        <f t="shared" si="597"/>
        <v>-8.8040162995200852E-13</v>
      </c>
      <c r="G513" s="239">
        <f t="shared" si="635"/>
        <v>603887.43406298594</v>
      </c>
      <c r="I513" s="240">
        <f>VLOOKUP(K513,[2]תחזיות!$B$4:$H$1000,5)</f>
        <v>1.3001498500000278E-2</v>
      </c>
      <c r="J513" s="134">
        <f t="shared" si="598"/>
        <v>1.0834582083333565E-3</v>
      </c>
      <c r="K513" s="237">
        <v>461</v>
      </c>
      <c r="L513" s="242">
        <f t="shared" si="636"/>
        <v>2.7034948809505507E-11</v>
      </c>
      <c r="M513" s="242">
        <f t="shared" si="623"/>
        <v>-7.7175074553348447E-14</v>
      </c>
      <c r="N513" s="242">
        <f t="shared" si="599"/>
        <v>-1.1910427756809077E-13</v>
      </c>
      <c r="O513" s="242">
        <f t="shared" si="600"/>
        <v>4.1929203014742311E-14</v>
      </c>
      <c r="P513" s="243">
        <f t="shared" si="637"/>
        <v>46694.445430845924</v>
      </c>
      <c r="Q513" s="244"/>
      <c r="R513" s="240">
        <f>VLOOKUP(T513,[2]תחזיות!$B$4:$H$1000,7)</f>
        <v>2.2102547450000471E-2</v>
      </c>
      <c r="S513" s="134">
        <f t="shared" si="601"/>
        <v>1.8418789541667059E-3</v>
      </c>
      <c r="T513" s="237">
        <v>461</v>
      </c>
      <c r="U513" s="242">
        <f t="shared" si="638"/>
        <v>0</v>
      </c>
      <c r="V513" s="242">
        <f t="shared" si="624"/>
        <v>0</v>
      </c>
      <c r="W513" s="242">
        <f t="shared" si="602"/>
        <v>0</v>
      </c>
      <c r="X513" s="242">
        <f t="shared" si="625"/>
        <v>0</v>
      </c>
      <c r="Y513" s="243">
        <f t="shared" si="639"/>
        <v>49536.076503111522</v>
      </c>
      <c r="Z513" s="245"/>
      <c r="AA513" s="240">
        <f>VLOOKUP(AC513,[2]תחזיות!$B$4:$H$1000,6)</f>
        <v>1.1819544090909342E-2</v>
      </c>
      <c r="AB513" s="134">
        <f t="shared" si="603"/>
        <v>9.8496200757577858E-4</v>
      </c>
      <c r="AC513" s="237">
        <v>461</v>
      </c>
      <c r="AD513" s="242">
        <f t="shared" si="640"/>
        <v>0</v>
      </c>
      <c r="AE513" s="242">
        <f t="shared" si="626"/>
        <v>0</v>
      </c>
      <c r="AF513" s="242">
        <f t="shared" si="604"/>
        <v>0</v>
      </c>
      <c r="AG513" s="242">
        <f t="shared" si="627"/>
        <v>0</v>
      </c>
      <c r="AH513" s="243">
        <f t="shared" si="641"/>
        <v>46342.141217469514</v>
      </c>
      <c r="AI513" s="245"/>
      <c r="AJ513" s="241">
        <f t="shared" si="590"/>
        <v>5.2720000000000003E-2</v>
      </c>
      <c r="AK513" s="241">
        <f t="shared" si="642"/>
        <v>4.3933333333333333E-3</v>
      </c>
      <c r="AL513" s="240">
        <f>VLOOKUP(AN513,[2]תחזיות!$B$4:$H$1000,5)</f>
        <v>1.3001498500000278E-2</v>
      </c>
      <c r="AM513" s="134">
        <f t="shared" si="628"/>
        <v>1.0834582083333565E-3</v>
      </c>
      <c r="AN513" s="237">
        <v>461</v>
      </c>
      <c r="AO513" s="242">
        <f t="shared" si="643"/>
        <v>0</v>
      </c>
      <c r="AP513" s="242">
        <f t="shared" si="672"/>
        <v>0</v>
      </c>
      <c r="AQ513" s="242">
        <f t="shared" si="605"/>
        <v>0</v>
      </c>
      <c r="AR513" s="242">
        <f t="shared" si="644"/>
        <v>0</v>
      </c>
      <c r="AS513" s="243">
        <f t="shared" si="645"/>
        <v>0</v>
      </c>
      <c r="AT513" s="244"/>
      <c r="AU513" s="241">
        <f t="shared" si="591"/>
        <v>5.7620000000000005E-2</v>
      </c>
      <c r="AV513" s="241">
        <f t="shared" si="646"/>
        <v>4.8016666666666668E-3</v>
      </c>
      <c r="AW513" s="240">
        <f>VLOOKUP(AY513,[2]תחזיות!$B$4:$H$1000,7)</f>
        <v>2.2102547450000471E-2</v>
      </c>
      <c r="AX513" s="134">
        <f t="shared" si="606"/>
        <v>1.8418789541667059E-3</v>
      </c>
      <c r="AY513" s="237">
        <v>461</v>
      </c>
      <c r="AZ513" s="242">
        <f t="shared" si="647"/>
        <v>0</v>
      </c>
      <c r="BA513" s="242">
        <f t="shared" si="673"/>
        <v>0</v>
      </c>
      <c r="BB513" s="242">
        <f t="shared" si="607"/>
        <v>0</v>
      </c>
      <c r="BC513" s="242">
        <f t="shared" si="648"/>
        <v>0</v>
      </c>
      <c r="BD513" s="243">
        <f t="shared" si="649"/>
        <v>0</v>
      </c>
      <c r="BE513" s="245"/>
      <c r="BF513" s="245"/>
      <c r="BG513" s="245"/>
      <c r="BH513" s="240">
        <f>VLOOKUP(BJ513,[2]תחזיות!$B$4:$H$1000,6)</f>
        <v>1.1819544090909342E-2</v>
      </c>
      <c r="BI513" s="134">
        <f t="shared" si="608"/>
        <v>9.8496200757577858E-4</v>
      </c>
      <c r="BJ513" s="237">
        <v>461</v>
      </c>
      <c r="BK513" s="242">
        <f t="shared" si="650"/>
        <v>0</v>
      </c>
      <c r="BL513" s="242">
        <f t="shared" si="674"/>
        <v>0</v>
      </c>
      <c r="BM513" s="242">
        <f t="shared" si="609"/>
        <v>0</v>
      </c>
      <c r="BN513" s="242">
        <f t="shared" si="629"/>
        <v>0</v>
      </c>
      <c r="BO513" s="243">
        <f t="shared" si="651"/>
        <v>0</v>
      </c>
      <c r="BP513" s="245"/>
      <c r="BQ513" s="246">
        <f>VLOOKUP(BT513,[2]תחזיות!$B$4:$E$1000,2)</f>
        <v>4.7999680000000308E-2</v>
      </c>
      <c r="BR513" s="134">
        <f t="shared" si="610"/>
        <v>3.5833066666666924E-3</v>
      </c>
      <c r="BS513" s="3">
        <f t="shared" si="652"/>
        <v>13998</v>
      </c>
      <c r="BT513" s="237">
        <v>461</v>
      </c>
      <c r="BU513" s="238">
        <f t="shared" si="653"/>
        <v>0</v>
      </c>
      <c r="BV513" s="238">
        <f t="shared" si="461"/>
        <v>0</v>
      </c>
      <c r="BW513" s="238">
        <f t="shared" si="611"/>
        <v>0</v>
      </c>
      <c r="BX513" s="238">
        <f t="shared" si="612"/>
        <v>0</v>
      </c>
      <c r="BY513" s="239">
        <f t="shared" si="654"/>
        <v>270766.58881793288</v>
      </c>
      <c r="CA513" s="246">
        <f>VLOOKUP(CD513,[2]תחזיות!$B$4:$E$1000,4)</f>
        <v>6.3359577600000411E-2</v>
      </c>
      <c r="CB513" s="134">
        <f t="shared" si="613"/>
        <v>4.8632981333333681E-3</v>
      </c>
      <c r="CC513" s="3">
        <f t="shared" si="655"/>
        <v>13998</v>
      </c>
      <c r="CD513" s="237">
        <v>461</v>
      </c>
      <c r="CE513" s="238">
        <f t="shared" si="656"/>
        <v>0</v>
      </c>
      <c r="CF513" s="238">
        <f t="shared" si="657"/>
        <v>0</v>
      </c>
      <c r="CG513" s="238">
        <f t="shared" si="614"/>
        <v>0</v>
      </c>
      <c r="CH513" s="238">
        <f t="shared" si="615"/>
        <v>0</v>
      </c>
      <c r="CI513" s="239">
        <f t="shared" si="658"/>
        <v>290809.78716721246</v>
      </c>
      <c r="CJ513" s="1"/>
      <c r="CK513" s="246">
        <f>VLOOKUP(CN513,[2]תחזיות!$B$4:$E$1000,3)</f>
        <v>4.1738852173913314E-2</v>
      </c>
      <c r="CL513" s="134">
        <f t="shared" si="616"/>
        <v>3.0615710144927762E-3</v>
      </c>
      <c r="CM513" s="3">
        <f t="shared" si="659"/>
        <v>13998</v>
      </c>
      <c r="CN513" s="237">
        <v>461</v>
      </c>
      <c r="CO513" s="238">
        <f t="shared" si="660"/>
        <v>0</v>
      </c>
      <c r="CP513" s="238">
        <f t="shared" si="675"/>
        <v>0</v>
      </c>
      <c r="CQ513" s="238">
        <f t="shared" si="617"/>
        <v>0</v>
      </c>
      <c r="CR513" s="238">
        <f t="shared" si="618"/>
        <v>0</v>
      </c>
      <c r="CS513" s="239">
        <f t="shared" si="661"/>
        <v>263979.45736549201</v>
      </c>
      <c r="CT513" s="1"/>
      <c r="CU513" s="237">
        <v>461</v>
      </c>
      <c r="CV513" s="238">
        <f t="shared" si="587"/>
        <v>-3.5482599912148706E-10</v>
      </c>
      <c r="CW513" s="238">
        <f t="shared" si="587"/>
        <v>-7.7175074553348447E-14</v>
      </c>
      <c r="CX513" s="238">
        <f t="shared" si="587"/>
        <v>7.6129735238391775E-13</v>
      </c>
      <c r="CY513" s="238">
        <f t="shared" si="587"/>
        <v>-8.3847242693726623E-13</v>
      </c>
      <c r="CZ513" s="238">
        <f t="shared" si="587"/>
        <v>921348.46831176477</v>
      </c>
      <c r="DB513" s="237">
        <v>461</v>
      </c>
      <c r="DC513" s="238">
        <f t="shared" si="588"/>
        <v>-3.8186094793099258E-10</v>
      </c>
      <c r="DD513" s="238">
        <f t="shared" si="588"/>
        <v>0</v>
      </c>
      <c r="DE513" s="238">
        <f t="shared" si="588"/>
        <v>8.8040162995200852E-13</v>
      </c>
      <c r="DF513" s="238">
        <f t="shared" si="588"/>
        <v>-8.8040162995200852E-13</v>
      </c>
      <c r="DG513" s="238">
        <f t="shared" si="588"/>
        <v>944233.29773330991</v>
      </c>
      <c r="DH513" s="247"/>
      <c r="DI513" s="237">
        <v>461</v>
      </c>
      <c r="DJ513" s="238">
        <f t="shared" si="589"/>
        <v>-3.8186094793099258E-10</v>
      </c>
      <c r="DK513" s="238">
        <f t="shared" si="589"/>
        <v>0</v>
      </c>
      <c r="DL513" s="238">
        <f t="shared" si="589"/>
        <v>8.8040162995200852E-13</v>
      </c>
      <c r="DM513" s="238">
        <f t="shared" si="589"/>
        <v>-8.8040162995200852E-13</v>
      </c>
      <c r="DN513" s="238">
        <f t="shared" si="589"/>
        <v>914209.03264594742</v>
      </c>
      <c r="DP513" s="3">
        <f t="shared" si="662"/>
        <v>13998</v>
      </c>
      <c r="DQ513" s="237">
        <v>461</v>
      </c>
      <c r="DR513" s="238">
        <f t="shared" si="663"/>
        <v>0</v>
      </c>
      <c r="DS513" s="238">
        <f t="shared" si="664"/>
        <v>0</v>
      </c>
      <c r="DT513" s="238">
        <f t="shared" si="619"/>
        <v>0</v>
      </c>
      <c r="DU513" s="238">
        <f t="shared" si="665"/>
        <v>0</v>
      </c>
      <c r="DV513" s="239">
        <f t="shared" si="676"/>
        <v>0</v>
      </c>
      <c r="DX513" s="241">
        <f t="shared" si="592"/>
        <v>6.0299999999999999E-2</v>
      </c>
      <c r="DY513" s="241">
        <f t="shared" si="666"/>
        <v>5.025E-3</v>
      </c>
      <c r="DZ513" s="237">
        <v>461</v>
      </c>
      <c r="EA513" s="242">
        <f t="shared" si="677"/>
        <v>0</v>
      </c>
      <c r="EB513" s="242">
        <f t="shared" si="678"/>
        <v>0</v>
      </c>
      <c r="EC513" s="242">
        <f t="shared" si="620"/>
        <v>0</v>
      </c>
      <c r="ED513" s="242">
        <f t="shared" si="630"/>
        <v>0</v>
      </c>
      <c r="EE513" s="243">
        <f t="shared" si="667"/>
        <v>0</v>
      </c>
      <c r="EF513" s="248"/>
      <c r="EG513" s="241">
        <f t="shared" si="593"/>
        <v>6.4599999999999991E-2</v>
      </c>
      <c r="EH513" s="241">
        <f t="shared" si="668"/>
        <v>5.3833333333333329E-3</v>
      </c>
      <c r="EI513" s="237">
        <v>461</v>
      </c>
      <c r="EJ513" s="242">
        <f t="shared" si="679"/>
        <v>0</v>
      </c>
      <c r="EK513" s="242">
        <f t="shared" si="680"/>
        <v>0</v>
      </c>
      <c r="EL513" s="242">
        <f t="shared" si="621"/>
        <v>0</v>
      </c>
      <c r="EM513" s="242">
        <f t="shared" si="631"/>
        <v>0</v>
      </c>
      <c r="EN513" s="243">
        <f t="shared" si="669"/>
        <v>0</v>
      </c>
      <c r="EO513" s="248"/>
      <c r="EP513" s="241">
        <f t="shared" si="594"/>
        <v>3.4599999999999999E-2</v>
      </c>
      <c r="EQ513" s="241">
        <f t="shared" si="670"/>
        <v>2.8833333333333332E-3</v>
      </c>
      <c r="ER513" s="237">
        <v>461</v>
      </c>
      <c r="ES513" s="242">
        <f t="shared" si="681"/>
        <v>0</v>
      </c>
      <c r="ET513" s="242">
        <f t="shared" si="682"/>
        <v>0</v>
      </c>
      <c r="EU513" s="242">
        <f t="shared" si="622"/>
        <v>0</v>
      </c>
      <c r="EV513" s="242">
        <f t="shared" si="632"/>
        <v>0</v>
      </c>
      <c r="EW513" s="243">
        <f t="shared" si="671"/>
        <v>0</v>
      </c>
    </row>
    <row r="514" spans="1:153" ht="14.25" customHeight="1" thickBot="1" x14ac:dyDescent="0.25">
      <c r="A514" s="3">
        <f t="shared" si="633"/>
        <v>14028</v>
      </c>
      <c r="B514" s="237">
        <v>462</v>
      </c>
      <c r="C514" s="238">
        <f t="shared" si="634"/>
        <v>-3.8274134956094461E-10</v>
      </c>
      <c r="D514" s="238">
        <f t="shared" si="595"/>
        <v>0</v>
      </c>
      <c r="E514" s="238">
        <f t="shared" si="596"/>
        <v>8.8243144482106453E-13</v>
      </c>
      <c r="F514" s="238">
        <f t="shared" si="597"/>
        <v>-8.8243144482106453E-13</v>
      </c>
      <c r="G514" s="239">
        <f t="shared" si="635"/>
        <v>603887.43406298594</v>
      </c>
      <c r="I514" s="240">
        <f>VLOOKUP(K514,[2]תחזיות!$B$4:$H$1000,5)</f>
        <v>1.3001517000000278E-2</v>
      </c>
      <c r="J514" s="134">
        <f t="shared" si="598"/>
        <v>1.0834597500000232E-3</v>
      </c>
      <c r="K514" s="237">
        <v>462</v>
      </c>
      <c r="L514" s="242">
        <f t="shared" si="636"/>
        <v>2.7183473410642805E-11</v>
      </c>
      <c r="M514" s="242">
        <f t="shared" si="623"/>
        <v>-7.7258690640330248E-14</v>
      </c>
      <c r="N514" s="242">
        <f t="shared" si="599"/>
        <v>-1.194182443096142E-13</v>
      </c>
      <c r="O514" s="242">
        <f t="shared" si="600"/>
        <v>4.2159553669283954E-14</v>
      </c>
      <c r="P514" s="243">
        <f t="shared" si="637"/>
        <v>46694.445430845924</v>
      </c>
      <c r="Q514" s="244"/>
      <c r="R514" s="240">
        <f>VLOOKUP(T514,[2]תחזיות!$B$4:$H$1000,7)</f>
        <v>2.2102578900000471E-2</v>
      </c>
      <c r="S514" s="134">
        <f t="shared" si="601"/>
        <v>1.8418815750000392E-3</v>
      </c>
      <c r="T514" s="237">
        <v>462</v>
      </c>
      <c r="U514" s="242">
        <f t="shared" si="638"/>
        <v>0</v>
      </c>
      <c r="V514" s="242">
        <f t="shared" si="624"/>
        <v>0</v>
      </c>
      <c r="W514" s="242">
        <f t="shared" si="602"/>
        <v>0</v>
      </c>
      <c r="X514" s="242">
        <f t="shared" si="625"/>
        <v>0</v>
      </c>
      <c r="Y514" s="243">
        <f t="shared" si="639"/>
        <v>49536.076503111522</v>
      </c>
      <c r="Z514" s="245"/>
      <c r="AA514" s="240">
        <f>VLOOKUP(AC514,[2]תחזיות!$B$4:$H$1000,6)</f>
        <v>1.1819560909091162E-2</v>
      </c>
      <c r="AB514" s="134">
        <f t="shared" si="603"/>
        <v>9.8496340909093013E-4</v>
      </c>
      <c r="AC514" s="237">
        <v>462</v>
      </c>
      <c r="AD514" s="242">
        <f t="shared" si="640"/>
        <v>0</v>
      </c>
      <c r="AE514" s="242">
        <f t="shared" si="626"/>
        <v>0</v>
      </c>
      <c r="AF514" s="242">
        <f t="shared" si="604"/>
        <v>0</v>
      </c>
      <c r="AG514" s="242">
        <f t="shared" si="627"/>
        <v>0</v>
      </c>
      <c r="AH514" s="243">
        <f t="shared" si="641"/>
        <v>46342.141217469514</v>
      </c>
      <c r="AI514" s="245"/>
      <c r="AJ514" s="241">
        <f t="shared" si="590"/>
        <v>5.2720000000000003E-2</v>
      </c>
      <c r="AK514" s="241">
        <f t="shared" si="642"/>
        <v>4.3933333333333333E-3</v>
      </c>
      <c r="AL514" s="240">
        <f>VLOOKUP(AN514,[2]תחזיות!$B$4:$H$1000,5)</f>
        <v>1.3001517000000278E-2</v>
      </c>
      <c r="AM514" s="134">
        <f t="shared" si="628"/>
        <v>1.0834597500000232E-3</v>
      </c>
      <c r="AN514" s="237">
        <v>462</v>
      </c>
      <c r="AO514" s="242">
        <f t="shared" si="643"/>
        <v>0</v>
      </c>
      <c r="AP514" s="242">
        <f t="shared" si="672"/>
        <v>0</v>
      </c>
      <c r="AQ514" s="242">
        <f t="shared" si="605"/>
        <v>0</v>
      </c>
      <c r="AR514" s="242">
        <f t="shared" si="644"/>
        <v>0</v>
      </c>
      <c r="AS514" s="243">
        <f t="shared" si="645"/>
        <v>0</v>
      </c>
      <c r="AT514" s="244"/>
      <c r="AU514" s="241">
        <f t="shared" si="591"/>
        <v>5.7620000000000005E-2</v>
      </c>
      <c r="AV514" s="241">
        <f t="shared" si="646"/>
        <v>4.8016666666666668E-3</v>
      </c>
      <c r="AW514" s="240">
        <f>VLOOKUP(AY514,[2]תחזיות!$B$4:$H$1000,7)</f>
        <v>2.2102578900000471E-2</v>
      </c>
      <c r="AX514" s="134">
        <f t="shared" si="606"/>
        <v>1.8418815750000392E-3</v>
      </c>
      <c r="AY514" s="237">
        <v>462</v>
      </c>
      <c r="AZ514" s="242">
        <f t="shared" si="647"/>
        <v>0</v>
      </c>
      <c r="BA514" s="242">
        <f t="shared" si="673"/>
        <v>0</v>
      </c>
      <c r="BB514" s="242">
        <f t="shared" si="607"/>
        <v>0</v>
      </c>
      <c r="BC514" s="242">
        <f t="shared" si="648"/>
        <v>0</v>
      </c>
      <c r="BD514" s="243">
        <f t="shared" si="649"/>
        <v>0</v>
      </c>
      <c r="BE514" s="245"/>
      <c r="BF514" s="245"/>
      <c r="BG514" s="245"/>
      <c r="BH514" s="240">
        <f>VLOOKUP(BJ514,[2]תחזיות!$B$4:$H$1000,6)</f>
        <v>1.1819560909091162E-2</v>
      </c>
      <c r="BI514" s="134">
        <f t="shared" si="608"/>
        <v>9.8496340909093013E-4</v>
      </c>
      <c r="BJ514" s="237">
        <v>462</v>
      </c>
      <c r="BK514" s="242">
        <f t="shared" si="650"/>
        <v>0</v>
      </c>
      <c r="BL514" s="242">
        <f t="shared" si="674"/>
        <v>0</v>
      </c>
      <c r="BM514" s="242">
        <f t="shared" si="609"/>
        <v>0</v>
      </c>
      <c r="BN514" s="242">
        <f t="shared" si="629"/>
        <v>0</v>
      </c>
      <c r="BO514" s="243">
        <f t="shared" si="651"/>
        <v>0</v>
      </c>
      <c r="BP514" s="245"/>
      <c r="BQ514" s="246">
        <f>VLOOKUP(BT514,[2]תחזיות!$B$4:$E$1000,2)</f>
        <v>4.802798000000031E-2</v>
      </c>
      <c r="BR514" s="134">
        <f t="shared" si="610"/>
        <v>3.5856650000000261E-3</v>
      </c>
      <c r="BS514" s="3">
        <f t="shared" si="652"/>
        <v>14028</v>
      </c>
      <c r="BT514" s="237">
        <v>462</v>
      </c>
      <c r="BU514" s="238">
        <f t="shared" si="653"/>
        <v>0</v>
      </c>
      <c r="BV514" s="238">
        <f t="shared" si="461"/>
        <v>0</v>
      </c>
      <c r="BW514" s="238">
        <f t="shared" si="611"/>
        <v>0</v>
      </c>
      <c r="BX514" s="238">
        <f t="shared" si="612"/>
        <v>0</v>
      </c>
      <c r="BY514" s="239">
        <f t="shared" si="654"/>
        <v>270766.58881793288</v>
      </c>
      <c r="CA514" s="246">
        <f>VLOOKUP(CD514,[2]תחזיות!$B$4:$E$1000,4)</f>
        <v>6.3396933600000413E-2</v>
      </c>
      <c r="CB514" s="134">
        <f t="shared" si="613"/>
        <v>4.866411133333368E-3</v>
      </c>
      <c r="CC514" s="3">
        <f t="shared" si="655"/>
        <v>14028</v>
      </c>
      <c r="CD514" s="237">
        <v>462</v>
      </c>
      <c r="CE514" s="238">
        <f t="shared" si="656"/>
        <v>0</v>
      </c>
      <c r="CF514" s="238">
        <f t="shared" si="657"/>
        <v>0</v>
      </c>
      <c r="CG514" s="238">
        <f t="shared" si="614"/>
        <v>0</v>
      </c>
      <c r="CH514" s="238">
        <f t="shared" si="615"/>
        <v>0</v>
      </c>
      <c r="CI514" s="239">
        <f t="shared" si="658"/>
        <v>290809.78716721246</v>
      </c>
      <c r="CJ514" s="1"/>
      <c r="CK514" s="246">
        <f>VLOOKUP(CN514,[2]תחזיות!$B$4:$E$1000,3)</f>
        <v>4.1763460869565491E-2</v>
      </c>
      <c r="CL514" s="134">
        <f t="shared" si="616"/>
        <v>3.0636217391304577E-3</v>
      </c>
      <c r="CM514" s="3">
        <f t="shared" si="659"/>
        <v>14028</v>
      </c>
      <c r="CN514" s="237">
        <v>462</v>
      </c>
      <c r="CO514" s="238">
        <f t="shared" si="660"/>
        <v>0</v>
      </c>
      <c r="CP514" s="238">
        <f t="shared" si="675"/>
        <v>0</v>
      </c>
      <c r="CQ514" s="238">
        <f t="shared" si="617"/>
        <v>0</v>
      </c>
      <c r="CR514" s="238">
        <f t="shared" si="618"/>
        <v>0</v>
      </c>
      <c r="CS514" s="239">
        <f t="shared" si="661"/>
        <v>263979.45736549201</v>
      </c>
      <c r="CT514" s="1"/>
      <c r="CU514" s="237">
        <v>462</v>
      </c>
      <c r="CV514" s="238">
        <f t="shared" si="587"/>
        <v>-3.5555787615030182E-10</v>
      </c>
      <c r="CW514" s="238">
        <f t="shared" si="587"/>
        <v>-7.7258690640330248E-14</v>
      </c>
      <c r="CX514" s="238">
        <f t="shared" si="587"/>
        <v>7.6301320051145028E-13</v>
      </c>
      <c r="CY514" s="238">
        <f t="shared" si="587"/>
        <v>-8.4027189115178056E-13</v>
      </c>
      <c r="CZ514" s="238">
        <f t="shared" si="587"/>
        <v>921348.46831176477</v>
      </c>
      <c r="DB514" s="237">
        <v>462</v>
      </c>
      <c r="DC514" s="238">
        <f t="shared" si="588"/>
        <v>-3.8274134956094461E-10</v>
      </c>
      <c r="DD514" s="238">
        <f t="shared" si="588"/>
        <v>0</v>
      </c>
      <c r="DE514" s="238">
        <f t="shared" si="588"/>
        <v>8.8243144482106453E-13</v>
      </c>
      <c r="DF514" s="238">
        <f t="shared" si="588"/>
        <v>-8.8243144482106453E-13</v>
      </c>
      <c r="DG514" s="238">
        <f t="shared" si="588"/>
        <v>944233.29773330991</v>
      </c>
      <c r="DH514" s="247"/>
      <c r="DI514" s="237">
        <v>462</v>
      </c>
      <c r="DJ514" s="238">
        <f t="shared" si="589"/>
        <v>-3.8274134956094461E-10</v>
      </c>
      <c r="DK514" s="238">
        <f t="shared" si="589"/>
        <v>0</v>
      </c>
      <c r="DL514" s="238">
        <f t="shared" si="589"/>
        <v>8.8243144482106453E-13</v>
      </c>
      <c r="DM514" s="238">
        <f t="shared" si="589"/>
        <v>-8.8243144482106453E-13</v>
      </c>
      <c r="DN514" s="238">
        <f t="shared" si="589"/>
        <v>914209.03264594742</v>
      </c>
      <c r="DP514" s="3">
        <f t="shared" si="662"/>
        <v>14028</v>
      </c>
      <c r="DQ514" s="237">
        <v>462</v>
      </c>
      <c r="DR514" s="238">
        <f t="shared" si="663"/>
        <v>0</v>
      </c>
      <c r="DS514" s="238">
        <f t="shared" si="664"/>
        <v>0</v>
      </c>
      <c r="DT514" s="238">
        <f t="shared" si="619"/>
        <v>0</v>
      </c>
      <c r="DU514" s="238">
        <f t="shared" si="665"/>
        <v>0</v>
      </c>
      <c r="DV514" s="239">
        <f t="shared" si="676"/>
        <v>0</v>
      </c>
      <c r="DX514" s="241">
        <f t="shared" si="592"/>
        <v>6.0299999999999999E-2</v>
      </c>
      <c r="DY514" s="241">
        <f t="shared" si="666"/>
        <v>5.025E-3</v>
      </c>
      <c r="DZ514" s="237">
        <v>462</v>
      </c>
      <c r="EA514" s="242">
        <f t="shared" si="677"/>
        <v>0</v>
      </c>
      <c r="EB514" s="242">
        <f t="shared" si="678"/>
        <v>0</v>
      </c>
      <c r="EC514" s="242">
        <f t="shared" si="620"/>
        <v>0</v>
      </c>
      <c r="ED514" s="242">
        <f t="shared" si="630"/>
        <v>0</v>
      </c>
      <c r="EE514" s="243">
        <f t="shared" si="667"/>
        <v>0</v>
      </c>
      <c r="EF514" s="248"/>
      <c r="EG514" s="241">
        <f t="shared" si="593"/>
        <v>6.4599999999999991E-2</v>
      </c>
      <c r="EH514" s="241">
        <f t="shared" si="668"/>
        <v>5.3833333333333329E-3</v>
      </c>
      <c r="EI514" s="237">
        <v>462</v>
      </c>
      <c r="EJ514" s="242">
        <f t="shared" si="679"/>
        <v>0</v>
      </c>
      <c r="EK514" s="242">
        <f t="shared" si="680"/>
        <v>0</v>
      </c>
      <c r="EL514" s="242">
        <f t="shared" si="621"/>
        <v>0</v>
      </c>
      <c r="EM514" s="242">
        <f t="shared" si="631"/>
        <v>0</v>
      </c>
      <c r="EN514" s="243">
        <f t="shared" si="669"/>
        <v>0</v>
      </c>
      <c r="EO514" s="248"/>
      <c r="EP514" s="241">
        <f t="shared" si="594"/>
        <v>3.4599999999999999E-2</v>
      </c>
      <c r="EQ514" s="241">
        <f t="shared" si="670"/>
        <v>2.8833333333333332E-3</v>
      </c>
      <c r="ER514" s="237">
        <v>462</v>
      </c>
      <c r="ES514" s="242">
        <f t="shared" si="681"/>
        <v>0</v>
      </c>
      <c r="ET514" s="242">
        <f t="shared" si="682"/>
        <v>0</v>
      </c>
      <c r="EU514" s="242">
        <f t="shared" si="622"/>
        <v>0</v>
      </c>
      <c r="EV514" s="242">
        <f t="shared" si="632"/>
        <v>0</v>
      </c>
      <c r="EW514" s="243">
        <f t="shared" si="671"/>
        <v>0</v>
      </c>
    </row>
    <row r="515" spans="1:153" ht="14.25" customHeight="1" thickBot="1" x14ac:dyDescent="0.25">
      <c r="A515" s="3">
        <f t="shared" si="633"/>
        <v>14059</v>
      </c>
      <c r="B515" s="237">
        <v>463</v>
      </c>
      <c r="C515" s="238">
        <f t="shared" si="634"/>
        <v>-3.8362378100576565E-10</v>
      </c>
      <c r="D515" s="238">
        <f t="shared" si="595"/>
        <v>0</v>
      </c>
      <c r="E515" s="238">
        <f t="shared" si="596"/>
        <v>8.8446593954106861E-13</v>
      </c>
      <c r="F515" s="238">
        <f t="shared" si="597"/>
        <v>-8.8446593954106861E-13</v>
      </c>
      <c r="G515" s="239">
        <f t="shared" si="635"/>
        <v>603887.43406298594</v>
      </c>
      <c r="I515" s="240">
        <f>VLOOKUP(K515,[2]תחזיות!$B$4:$H$1000,5)</f>
        <v>1.3001535500000279E-2</v>
      </c>
      <c r="J515" s="134">
        <f t="shared" si="598"/>
        <v>1.0834612916666899E-3</v>
      </c>
      <c r="K515" s="237">
        <v>463</v>
      </c>
      <c r="L515" s="242">
        <f t="shared" si="636"/>
        <v>2.7332473281211126E-11</v>
      </c>
      <c r="M515" s="242">
        <f t="shared" si="623"/>
        <v>-7.7342397441083894E-14</v>
      </c>
      <c r="N515" s="242">
        <f t="shared" si="599"/>
        <v>-1.1973303887259187E-13</v>
      </c>
      <c r="O515" s="242">
        <f t="shared" si="600"/>
        <v>4.239064143150797E-14</v>
      </c>
      <c r="P515" s="243">
        <f t="shared" si="637"/>
        <v>46694.445430845924</v>
      </c>
      <c r="Q515" s="244"/>
      <c r="R515" s="240">
        <f>VLOOKUP(T515,[2]תחזיות!$B$4:$H$1000,7)</f>
        <v>2.2102610350000475E-2</v>
      </c>
      <c r="S515" s="134">
        <f t="shared" si="601"/>
        <v>1.841884195833373E-3</v>
      </c>
      <c r="T515" s="237">
        <v>463</v>
      </c>
      <c r="U515" s="242">
        <f t="shared" si="638"/>
        <v>0</v>
      </c>
      <c r="V515" s="242">
        <f t="shared" si="624"/>
        <v>0</v>
      </c>
      <c r="W515" s="242">
        <f t="shared" si="602"/>
        <v>0</v>
      </c>
      <c r="X515" s="242">
        <f t="shared" si="625"/>
        <v>0</v>
      </c>
      <c r="Y515" s="243">
        <f t="shared" si="639"/>
        <v>49536.076503111522</v>
      </c>
      <c r="Z515" s="245"/>
      <c r="AA515" s="240">
        <f>VLOOKUP(AC515,[2]תחזיות!$B$4:$H$1000,6)</f>
        <v>1.1819577727272979E-2</v>
      </c>
      <c r="AB515" s="134">
        <f t="shared" si="603"/>
        <v>9.8496481060608167E-4</v>
      </c>
      <c r="AC515" s="237">
        <v>463</v>
      </c>
      <c r="AD515" s="242">
        <f t="shared" si="640"/>
        <v>0</v>
      </c>
      <c r="AE515" s="242">
        <f t="shared" si="626"/>
        <v>0</v>
      </c>
      <c r="AF515" s="242">
        <f t="shared" si="604"/>
        <v>0</v>
      </c>
      <c r="AG515" s="242">
        <f t="shared" si="627"/>
        <v>0</v>
      </c>
      <c r="AH515" s="243">
        <f t="shared" si="641"/>
        <v>46342.141217469514</v>
      </c>
      <c r="AI515" s="245"/>
      <c r="AJ515" s="241">
        <f t="shared" si="590"/>
        <v>5.2720000000000003E-2</v>
      </c>
      <c r="AK515" s="241">
        <f t="shared" si="642"/>
        <v>4.3933333333333333E-3</v>
      </c>
      <c r="AL515" s="240">
        <f>VLOOKUP(AN515,[2]תחזיות!$B$4:$H$1000,5)</f>
        <v>1.3001535500000279E-2</v>
      </c>
      <c r="AM515" s="134">
        <f t="shared" si="628"/>
        <v>1.0834612916666899E-3</v>
      </c>
      <c r="AN515" s="237">
        <v>463</v>
      </c>
      <c r="AO515" s="242">
        <f t="shared" si="643"/>
        <v>0</v>
      </c>
      <c r="AP515" s="242">
        <f t="shared" si="672"/>
        <v>0</v>
      </c>
      <c r="AQ515" s="242">
        <f t="shared" si="605"/>
        <v>0</v>
      </c>
      <c r="AR515" s="242">
        <f t="shared" si="644"/>
        <v>0</v>
      </c>
      <c r="AS515" s="243">
        <f t="shared" si="645"/>
        <v>0</v>
      </c>
      <c r="AT515" s="244"/>
      <c r="AU515" s="241">
        <f t="shared" si="591"/>
        <v>5.7620000000000005E-2</v>
      </c>
      <c r="AV515" s="241">
        <f t="shared" si="646"/>
        <v>4.8016666666666668E-3</v>
      </c>
      <c r="AW515" s="240">
        <f>VLOOKUP(AY515,[2]תחזיות!$B$4:$H$1000,7)</f>
        <v>2.2102610350000475E-2</v>
      </c>
      <c r="AX515" s="134">
        <f t="shared" si="606"/>
        <v>1.841884195833373E-3</v>
      </c>
      <c r="AY515" s="237">
        <v>463</v>
      </c>
      <c r="AZ515" s="242">
        <f t="shared" si="647"/>
        <v>0</v>
      </c>
      <c r="BA515" s="242">
        <f t="shared" si="673"/>
        <v>0</v>
      </c>
      <c r="BB515" s="242">
        <f t="shared" si="607"/>
        <v>0</v>
      </c>
      <c r="BC515" s="242">
        <f t="shared" si="648"/>
        <v>0</v>
      </c>
      <c r="BD515" s="243">
        <f t="shared" si="649"/>
        <v>0</v>
      </c>
      <c r="BE515" s="245"/>
      <c r="BF515" s="245"/>
      <c r="BG515" s="245"/>
      <c r="BH515" s="240">
        <f>VLOOKUP(BJ515,[2]תחזיות!$B$4:$H$1000,6)</f>
        <v>1.1819577727272979E-2</v>
      </c>
      <c r="BI515" s="134">
        <f t="shared" si="608"/>
        <v>9.8496481060608167E-4</v>
      </c>
      <c r="BJ515" s="237">
        <v>463</v>
      </c>
      <c r="BK515" s="242">
        <f t="shared" si="650"/>
        <v>0</v>
      </c>
      <c r="BL515" s="242">
        <f t="shared" si="674"/>
        <v>0</v>
      </c>
      <c r="BM515" s="242">
        <f t="shared" si="609"/>
        <v>0</v>
      </c>
      <c r="BN515" s="242">
        <f t="shared" si="629"/>
        <v>0</v>
      </c>
      <c r="BO515" s="243">
        <f t="shared" si="651"/>
        <v>0</v>
      </c>
      <c r="BP515" s="245"/>
      <c r="BQ515" s="246">
        <f>VLOOKUP(BT515,[2]תחזיות!$B$4:$E$1000,2)</f>
        <v>4.8056280000000312E-2</v>
      </c>
      <c r="BR515" s="134">
        <f t="shared" si="610"/>
        <v>3.5880233333333597E-3</v>
      </c>
      <c r="BS515" s="3">
        <f t="shared" si="652"/>
        <v>14059</v>
      </c>
      <c r="BT515" s="237">
        <v>463</v>
      </c>
      <c r="BU515" s="238">
        <f t="shared" si="653"/>
        <v>0</v>
      </c>
      <c r="BV515" s="238">
        <f t="shared" si="461"/>
        <v>0</v>
      </c>
      <c r="BW515" s="238">
        <f t="shared" si="611"/>
        <v>0</v>
      </c>
      <c r="BX515" s="238">
        <f t="shared" si="612"/>
        <v>0</v>
      </c>
      <c r="BY515" s="239">
        <f t="shared" si="654"/>
        <v>270766.58881793288</v>
      </c>
      <c r="CA515" s="246">
        <f>VLOOKUP(CD515,[2]תחזיות!$B$4:$E$1000,4)</f>
        <v>6.3434289600000415E-2</v>
      </c>
      <c r="CB515" s="134">
        <f t="shared" si="613"/>
        <v>4.8695241333333679E-3</v>
      </c>
      <c r="CC515" s="3">
        <f t="shared" si="655"/>
        <v>14059</v>
      </c>
      <c r="CD515" s="237">
        <v>463</v>
      </c>
      <c r="CE515" s="238">
        <f t="shared" si="656"/>
        <v>0</v>
      </c>
      <c r="CF515" s="238">
        <f t="shared" si="657"/>
        <v>0</v>
      </c>
      <c r="CG515" s="238">
        <f t="shared" si="614"/>
        <v>0</v>
      </c>
      <c r="CH515" s="238">
        <f t="shared" si="615"/>
        <v>0</v>
      </c>
      <c r="CI515" s="239">
        <f t="shared" si="658"/>
        <v>290809.78716721246</v>
      </c>
      <c r="CJ515" s="1"/>
      <c r="CK515" s="246">
        <f>VLOOKUP(CN515,[2]תחזיות!$B$4:$E$1000,3)</f>
        <v>4.1788069565217668E-2</v>
      </c>
      <c r="CL515" s="134">
        <f t="shared" si="616"/>
        <v>3.0656724637681391E-3</v>
      </c>
      <c r="CM515" s="3">
        <f t="shared" si="659"/>
        <v>14059</v>
      </c>
      <c r="CN515" s="237">
        <v>463</v>
      </c>
      <c r="CO515" s="238">
        <f t="shared" si="660"/>
        <v>0</v>
      </c>
      <c r="CP515" s="238">
        <f t="shared" si="675"/>
        <v>0</v>
      </c>
      <c r="CQ515" s="238">
        <f t="shared" si="617"/>
        <v>0</v>
      </c>
      <c r="CR515" s="238">
        <f t="shared" si="618"/>
        <v>0</v>
      </c>
      <c r="CS515" s="239">
        <f t="shared" si="661"/>
        <v>263979.45736549201</v>
      </c>
      <c r="CT515" s="1"/>
      <c r="CU515" s="237">
        <v>463</v>
      </c>
      <c r="CV515" s="238">
        <f t="shared" si="587"/>
        <v>-3.5629130772455451E-10</v>
      </c>
      <c r="CW515" s="238">
        <f t="shared" si="587"/>
        <v>-7.7342397441083894E-14</v>
      </c>
      <c r="CX515" s="238">
        <f t="shared" si="587"/>
        <v>7.6473290066847671E-13</v>
      </c>
      <c r="CY515" s="238">
        <f t="shared" si="587"/>
        <v>-8.420752981095606E-13</v>
      </c>
      <c r="CZ515" s="238">
        <f t="shared" si="587"/>
        <v>921348.46831176477</v>
      </c>
      <c r="DB515" s="237">
        <v>463</v>
      </c>
      <c r="DC515" s="238">
        <f t="shared" si="588"/>
        <v>-3.8362378100576565E-10</v>
      </c>
      <c r="DD515" s="238">
        <f t="shared" si="588"/>
        <v>0</v>
      </c>
      <c r="DE515" s="238">
        <f t="shared" si="588"/>
        <v>8.8446593954106861E-13</v>
      </c>
      <c r="DF515" s="238">
        <f t="shared" si="588"/>
        <v>-8.8446593954106861E-13</v>
      </c>
      <c r="DG515" s="238">
        <f t="shared" si="588"/>
        <v>944233.29773330991</v>
      </c>
      <c r="DH515" s="247"/>
      <c r="DI515" s="237">
        <v>463</v>
      </c>
      <c r="DJ515" s="238">
        <f t="shared" si="589"/>
        <v>-3.8362378100576565E-10</v>
      </c>
      <c r="DK515" s="238">
        <f t="shared" si="589"/>
        <v>0</v>
      </c>
      <c r="DL515" s="238">
        <f t="shared" si="589"/>
        <v>8.8446593954106861E-13</v>
      </c>
      <c r="DM515" s="238">
        <f t="shared" si="589"/>
        <v>-8.8446593954106861E-13</v>
      </c>
      <c r="DN515" s="238">
        <f t="shared" si="589"/>
        <v>914209.03264594742</v>
      </c>
      <c r="DP515" s="3">
        <f t="shared" si="662"/>
        <v>14059</v>
      </c>
      <c r="DQ515" s="237">
        <v>463</v>
      </c>
      <c r="DR515" s="238">
        <f t="shared" si="663"/>
        <v>0</v>
      </c>
      <c r="DS515" s="238">
        <f t="shared" si="664"/>
        <v>0</v>
      </c>
      <c r="DT515" s="238">
        <f t="shared" si="619"/>
        <v>0</v>
      </c>
      <c r="DU515" s="238">
        <f t="shared" si="665"/>
        <v>0</v>
      </c>
      <c r="DV515" s="239">
        <f t="shared" si="676"/>
        <v>0</v>
      </c>
      <c r="DX515" s="241">
        <f t="shared" si="592"/>
        <v>6.0299999999999999E-2</v>
      </c>
      <c r="DY515" s="241">
        <f t="shared" si="666"/>
        <v>5.025E-3</v>
      </c>
      <c r="DZ515" s="237">
        <v>463</v>
      </c>
      <c r="EA515" s="242">
        <f t="shared" si="677"/>
        <v>0</v>
      </c>
      <c r="EB515" s="242">
        <f t="shared" si="678"/>
        <v>0</v>
      </c>
      <c r="EC515" s="242">
        <f t="shared" si="620"/>
        <v>0</v>
      </c>
      <c r="ED515" s="242">
        <f t="shared" si="630"/>
        <v>0</v>
      </c>
      <c r="EE515" s="243">
        <f t="shared" si="667"/>
        <v>0</v>
      </c>
      <c r="EF515" s="248"/>
      <c r="EG515" s="241">
        <f t="shared" si="593"/>
        <v>6.4599999999999991E-2</v>
      </c>
      <c r="EH515" s="241">
        <f t="shared" si="668"/>
        <v>5.3833333333333329E-3</v>
      </c>
      <c r="EI515" s="237">
        <v>463</v>
      </c>
      <c r="EJ515" s="242">
        <f t="shared" si="679"/>
        <v>0</v>
      </c>
      <c r="EK515" s="242">
        <f t="shared" si="680"/>
        <v>0</v>
      </c>
      <c r="EL515" s="242">
        <f t="shared" si="621"/>
        <v>0</v>
      </c>
      <c r="EM515" s="242">
        <f t="shared" si="631"/>
        <v>0</v>
      </c>
      <c r="EN515" s="243">
        <f t="shared" si="669"/>
        <v>0</v>
      </c>
      <c r="EO515" s="248"/>
      <c r="EP515" s="241">
        <f t="shared" si="594"/>
        <v>3.4599999999999999E-2</v>
      </c>
      <c r="EQ515" s="241">
        <f t="shared" si="670"/>
        <v>2.8833333333333332E-3</v>
      </c>
      <c r="ER515" s="237">
        <v>463</v>
      </c>
      <c r="ES515" s="242">
        <f t="shared" si="681"/>
        <v>0</v>
      </c>
      <c r="ET515" s="242">
        <f t="shared" si="682"/>
        <v>0</v>
      </c>
      <c r="EU515" s="242">
        <f t="shared" si="622"/>
        <v>0</v>
      </c>
      <c r="EV515" s="242">
        <f t="shared" si="632"/>
        <v>0</v>
      </c>
      <c r="EW515" s="243">
        <f t="shared" si="671"/>
        <v>0</v>
      </c>
    </row>
    <row r="516" spans="1:153" ht="14.25" customHeight="1" thickBot="1" x14ac:dyDescent="0.25">
      <c r="A516" s="3">
        <f t="shared" si="633"/>
        <v>14089</v>
      </c>
      <c r="B516" s="237">
        <v>464</v>
      </c>
      <c r="C516" s="238">
        <f t="shared" si="634"/>
        <v>-3.8450824694530674E-10</v>
      </c>
      <c r="D516" s="238">
        <f t="shared" si="595"/>
        <v>0</v>
      </c>
      <c r="E516" s="238">
        <f t="shared" si="596"/>
        <v>8.8650512490167722E-13</v>
      </c>
      <c r="F516" s="238">
        <f t="shared" si="597"/>
        <v>-8.8650512490167722E-13</v>
      </c>
      <c r="G516" s="239">
        <f t="shared" si="635"/>
        <v>603887.43406298594</v>
      </c>
      <c r="I516" s="240">
        <f>VLOOKUP(K516,[2]תחזיות!$B$4:$H$1000,5)</f>
        <v>1.300155400000028E-2</v>
      </c>
      <c r="J516" s="134">
        <f t="shared" si="598"/>
        <v>1.0834628333333566E-3</v>
      </c>
      <c r="K516" s="237">
        <v>464</v>
      </c>
      <c r="L516" s="242">
        <f t="shared" si="636"/>
        <v>2.748194976532453E-11</v>
      </c>
      <c r="M516" s="242">
        <f t="shared" si="623"/>
        <v>-7.742619505415221E-14</v>
      </c>
      <c r="N516" s="242">
        <f t="shared" si="599"/>
        <v>-1.2004866344018792E-13</v>
      </c>
      <c r="O516" s="242">
        <f t="shared" si="600"/>
        <v>4.2622468386035707E-14</v>
      </c>
      <c r="P516" s="243">
        <f t="shared" si="637"/>
        <v>46694.445430845924</v>
      </c>
      <c r="Q516" s="244"/>
      <c r="R516" s="240">
        <f>VLOOKUP(T516,[2]תחזיות!$B$4:$H$1000,7)</f>
        <v>2.2102641800000475E-2</v>
      </c>
      <c r="S516" s="134">
        <f t="shared" si="601"/>
        <v>1.8418868166667063E-3</v>
      </c>
      <c r="T516" s="237">
        <v>464</v>
      </c>
      <c r="U516" s="242">
        <f t="shared" si="638"/>
        <v>0</v>
      </c>
      <c r="V516" s="242">
        <f t="shared" si="624"/>
        <v>0</v>
      </c>
      <c r="W516" s="242">
        <f t="shared" si="602"/>
        <v>0</v>
      </c>
      <c r="X516" s="242">
        <f t="shared" si="625"/>
        <v>0</v>
      </c>
      <c r="Y516" s="243">
        <f t="shared" si="639"/>
        <v>49536.076503111522</v>
      </c>
      <c r="Z516" s="245"/>
      <c r="AA516" s="240">
        <f>VLOOKUP(AC516,[2]תחזיות!$B$4:$H$1000,6)</f>
        <v>1.1819594545454799E-2</v>
      </c>
      <c r="AB516" s="134">
        <f t="shared" si="603"/>
        <v>9.8496621212123322E-4</v>
      </c>
      <c r="AC516" s="237">
        <v>464</v>
      </c>
      <c r="AD516" s="242">
        <f t="shared" si="640"/>
        <v>0</v>
      </c>
      <c r="AE516" s="242">
        <f t="shared" si="626"/>
        <v>0</v>
      </c>
      <c r="AF516" s="242">
        <f t="shared" si="604"/>
        <v>0</v>
      </c>
      <c r="AG516" s="242">
        <f t="shared" si="627"/>
        <v>0</v>
      </c>
      <c r="AH516" s="243">
        <f t="shared" si="641"/>
        <v>46342.141217469514</v>
      </c>
      <c r="AI516" s="245"/>
      <c r="AJ516" s="241">
        <f t="shared" si="590"/>
        <v>5.2720000000000003E-2</v>
      </c>
      <c r="AK516" s="241">
        <f t="shared" si="642"/>
        <v>4.3933333333333333E-3</v>
      </c>
      <c r="AL516" s="240">
        <f>VLOOKUP(AN516,[2]תחזיות!$B$4:$H$1000,5)</f>
        <v>1.300155400000028E-2</v>
      </c>
      <c r="AM516" s="134">
        <f t="shared" si="628"/>
        <v>1.0834628333333566E-3</v>
      </c>
      <c r="AN516" s="237">
        <v>464</v>
      </c>
      <c r="AO516" s="242">
        <f t="shared" si="643"/>
        <v>0</v>
      </c>
      <c r="AP516" s="242">
        <f t="shared" si="672"/>
        <v>0</v>
      </c>
      <c r="AQ516" s="242">
        <f t="shared" si="605"/>
        <v>0</v>
      </c>
      <c r="AR516" s="242">
        <f t="shared" si="644"/>
        <v>0</v>
      </c>
      <c r="AS516" s="243">
        <f t="shared" si="645"/>
        <v>0</v>
      </c>
      <c r="AT516" s="244"/>
      <c r="AU516" s="241">
        <f t="shared" si="591"/>
        <v>5.7620000000000005E-2</v>
      </c>
      <c r="AV516" s="241">
        <f t="shared" si="646"/>
        <v>4.8016666666666668E-3</v>
      </c>
      <c r="AW516" s="240">
        <f>VLOOKUP(AY516,[2]תחזיות!$B$4:$H$1000,7)</f>
        <v>2.2102641800000475E-2</v>
      </c>
      <c r="AX516" s="134">
        <f t="shared" si="606"/>
        <v>1.8418868166667063E-3</v>
      </c>
      <c r="AY516" s="237">
        <v>464</v>
      </c>
      <c r="AZ516" s="242">
        <f t="shared" si="647"/>
        <v>0</v>
      </c>
      <c r="BA516" s="242">
        <f t="shared" si="673"/>
        <v>0</v>
      </c>
      <c r="BB516" s="242">
        <f t="shared" si="607"/>
        <v>0</v>
      </c>
      <c r="BC516" s="242">
        <f t="shared" si="648"/>
        <v>0</v>
      </c>
      <c r="BD516" s="243">
        <f t="shared" si="649"/>
        <v>0</v>
      </c>
      <c r="BE516" s="245"/>
      <c r="BF516" s="245"/>
      <c r="BG516" s="245"/>
      <c r="BH516" s="240">
        <f>VLOOKUP(BJ516,[2]תחזיות!$B$4:$H$1000,6)</f>
        <v>1.1819594545454799E-2</v>
      </c>
      <c r="BI516" s="134">
        <f t="shared" si="608"/>
        <v>9.8496621212123322E-4</v>
      </c>
      <c r="BJ516" s="237">
        <v>464</v>
      </c>
      <c r="BK516" s="242">
        <f t="shared" si="650"/>
        <v>0</v>
      </c>
      <c r="BL516" s="242">
        <f t="shared" si="674"/>
        <v>0</v>
      </c>
      <c r="BM516" s="242">
        <f t="shared" si="609"/>
        <v>0</v>
      </c>
      <c r="BN516" s="242">
        <f t="shared" si="629"/>
        <v>0</v>
      </c>
      <c r="BO516" s="243">
        <f t="shared" si="651"/>
        <v>0</v>
      </c>
      <c r="BP516" s="245"/>
      <c r="BQ516" s="246">
        <f>VLOOKUP(BT516,[2]תחזיות!$B$4:$E$1000,2)</f>
        <v>4.8084580000000314E-2</v>
      </c>
      <c r="BR516" s="134">
        <f t="shared" si="610"/>
        <v>3.5903816666666929E-3</v>
      </c>
      <c r="BS516" s="3">
        <f t="shared" si="652"/>
        <v>14089</v>
      </c>
      <c r="BT516" s="237">
        <v>464</v>
      </c>
      <c r="BU516" s="238">
        <f t="shared" si="653"/>
        <v>0</v>
      </c>
      <c r="BV516" s="238">
        <f t="shared" si="461"/>
        <v>0</v>
      </c>
      <c r="BW516" s="238">
        <f t="shared" si="611"/>
        <v>0</v>
      </c>
      <c r="BX516" s="238">
        <f t="shared" si="612"/>
        <v>0</v>
      </c>
      <c r="BY516" s="239">
        <f t="shared" si="654"/>
        <v>270766.58881793288</v>
      </c>
      <c r="CA516" s="246">
        <f>VLOOKUP(CD516,[2]תחזיות!$B$4:$E$1000,4)</f>
        <v>6.3471645600000418E-2</v>
      </c>
      <c r="CB516" s="134">
        <f t="shared" si="613"/>
        <v>4.8726371333333686E-3</v>
      </c>
      <c r="CC516" s="3">
        <f t="shared" si="655"/>
        <v>14089</v>
      </c>
      <c r="CD516" s="237">
        <v>464</v>
      </c>
      <c r="CE516" s="238">
        <f t="shared" si="656"/>
        <v>0</v>
      </c>
      <c r="CF516" s="238">
        <f t="shared" si="657"/>
        <v>0</v>
      </c>
      <c r="CG516" s="238">
        <f t="shared" si="614"/>
        <v>0</v>
      </c>
      <c r="CH516" s="238">
        <f t="shared" si="615"/>
        <v>0</v>
      </c>
      <c r="CI516" s="239">
        <f t="shared" si="658"/>
        <v>290809.78716721246</v>
      </c>
      <c r="CJ516" s="1"/>
      <c r="CK516" s="246">
        <f>VLOOKUP(CN516,[2]תחזיות!$B$4:$E$1000,3)</f>
        <v>4.1812678260869839E-2</v>
      </c>
      <c r="CL516" s="134">
        <f t="shared" si="616"/>
        <v>3.0677231884058201E-3</v>
      </c>
      <c r="CM516" s="3">
        <f t="shared" si="659"/>
        <v>14089</v>
      </c>
      <c r="CN516" s="237">
        <v>464</v>
      </c>
      <c r="CO516" s="238">
        <f t="shared" si="660"/>
        <v>0</v>
      </c>
      <c r="CP516" s="238">
        <f t="shared" si="675"/>
        <v>0</v>
      </c>
      <c r="CQ516" s="238">
        <f t="shared" si="617"/>
        <v>0</v>
      </c>
      <c r="CR516" s="238">
        <f t="shared" si="618"/>
        <v>0</v>
      </c>
      <c r="CS516" s="239">
        <f t="shared" si="661"/>
        <v>263979.45736549201</v>
      </c>
      <c r="CT516" s="1"/>
      <c r="CU516" s="237">
        <v>464</v>
      </c>
      <c r="CV516" s="238">
        <f t="shared" si="587"/>
        <v>-3.5702629717998223E-10</v>
      </c>
      <c r="CW516" s="238">
        <f t="shared" si="587"/>
        <v>-7.742619505415221E-14</v>
      </c>
      <c r="CX516" s="238">
        <f t="shared" si="587"/>
        <v>7.6645646146148931E-13</v>
      </c>
      <c r="CY516" s="238">
        <f t="shared" si="587"/>
        <v>-8.4388265651564155E-13</v>
      </c>
      <c r="CZ516" s="238">
        <f t="shared" si="587"/>
        <v>921348.46831176477</v>
      </c>
      <c r="DB516" s="237">
        <v>464</v>
      </c>
      <c r="DC516" s="238">
        <f t="shared" si="588"/>
        <v>-3.8450824694530674E-10</v>
      </c>
      <c r="DD516" s="238">
        <f t="shared" si="588"/>
        <v>0</v>
      </c>
      <c r="DE516" s="238">
        <f t="shared" si="588"/>
        <v>8.8650512490167722E-13</v>
      </c>
      <c r="DF516" s="238">
        <f t="shared" si="588"/>
        <v>-8.8650512490167722E-13</v>
      </c>
      <c r="DG516" s="238">
        <f t="shared" si="588"/>
        <v>944233.29773330991</v>
      </c>
      <c r="DH516" s="247"/>
      <c r="DI516" s="237">
        <v>464</v>
      </c>
      <c r="DJ516" s="238">
        <f t="shared" si="589"/>
        <v>-3.8450824694530674E-10</v>
      </c>
      <c r="DK516" s="238">
        <f t="shared" si="589"/>
        <v>0</v>
      </c>
      <c r="DL516" s="238">
        <f t="shared" si="589"/>
        <v>8.8650512490167722E-13</v>
      </c>
      <c r="DM516" s="238">
        <f t="shared" si="589"/>
        <v>-8.8650512490167722E-13</v>
      </c>
      <c r="DN516" s="238">
        <f t="shared" si="589"/>
        <v>914209.03264594742</v>
      </c>
      <c r="DP516" s="3">
        <f t="shared" si="662"/>
        <v>14089</v>
      </c>
      <c r="DQ516" s="237">
        <v>464</v>
      </c>
      <c r="DR516" s="238">
        <f t="shared" si="663"/>
        <v>0</v>
      </c>
      <c r="DS516" s="238">
        <f t="shared" si="664"/>
        <v>0</v>
      </c>
      <c r="DT516" s="238">
        <f t="shared" si="619"/>
        <v>0</v>
      </c>
      <c r="DU516" s="238">
        <f t="shared" si="665"/>
        <v>0</v>
      </c>
      <c r="DV516" s="239">
        <f t="shared" si="676"/>
        <v>0</v>
      </c>
      <c r="DX516" s="241">
        <f t="shared" si="592"/>
        <v>6.0299999999999999E-2</v>
      </c>
      <c r="DY516" s="241">
        <f t="shared" si="666"/>
        <v>5.025E-3</v>
      </c>
      <c r="DZ516" s="237">
        <v>464</v>
      </c>
      <c r="EA516" s="242">
        <f t="shared" si="677"/>
        <v>0</v>
      </c>
      <c r="EB516" s="242">
        <f t="shared" si="678"/>
        <v>0</v>
      </c>
      <c r="EC516" s="242">
        <f t="shared" si="620"/>
        <v>0</v>
      </c>
      <c r="ED516" s="242">
        <f t="shared" si="630"/>
        <v>0</v>
      </c>
      <c r="EE516" s="243">
        <f t="shared" si="667"/>
        <v>0</v>
      </c>
      <c r="EF516" s="248"/>
      <c r="EG516" s="241">
        <f t="shared" si="593"/>
        <v>6.4599999999999991E-2</v>
      </c>
      <c r="EH516" s="241">
        <f t="shared" si="668"/>
        <v>5.3833333333333329E-3</v>
      </c>
      <c r="EI516" s="237">
        <v>464</v>
      </c>
      <c r="EJ516" s="242">
        <f t="shared" si="679"/>
        <v>0</v>
      </c>
      <c r="EK516" s="242">
        <f t="shared" si="680"/>
        <v>0</v>
      </c>
      <c r="EL516" s="242">
        <f t="shared" si="621"/>
        <v>0</v>
      </c>
      <c r="EM516" s="242">
        <f t="shared" si="631"/>
        <v>0</v>
      </c>
      <c r="EN516" s="243">
        <f t="shared" si="669"/>
        <v>0</v>
      </c>
      <c r="EO516" s="248"/>
      <c r="EP516" s="241">
        <f t="shared" si="594"/>
        <v>3.4599999999999999E-2</v>
      </c>
      <c r="EQ516" s="241">
        <f t="shared" si="670"/>
        <v>2.8833333333333332E-3</v>
      </c>
      <c r="ER516" s="237">
        <v>464</v>
      </c>
      <c r="ES516" s="242">
        <f t="shared" si="681"/>
        <v>0</v>
      </c>
      <c r="ET516" s="242">
        <f t="shared" si="682"/>
        <v>0</v>
      </c>
      <c r="EU516" s="242">
        <f t="shared" si="622"/>
        <v>0</v>
      </c>
      <c r="EV516" s="242">
        <f t="shared" si="632"/>
        <v>0</v>
      </c>
      <c r="EW516" s="243">
        <f t="shared" si="671"/>
        <v>0</v>
      </c>
    </row>
    <row r="517" spans="1:153" ht="14.25" customHeight="1" thickBot="1" x14ac:dyDescent="0.25">
      <c r="A517" s="3">
        <f t="shared" si="633"/>
        <v>14120</v>
      </c>
      <c r="B517" s="237">
        <v>465</v>
      </c>
      <c r="C517" s="238">
        <f t="shared" si="634"/>
        <v>-3.8539475207020841E-10</v>
      </c>
      <c r="D517" s="238">
        <f t="shared" si="595"/>
        <v>0</v>
      </c>
      <c r="E517" s="238">
        <f t="shared" si="596"/>
        <v>8.8854901171742274E-13</v>
      </c>
      <c r="F517" s="238">
        <f t="shared" si="597"/>
        <v>-8.8854901171742274E-13</v>
      </c>
      <c r="G517" s="239">
        <f t="shared" si="635"/>
        <v>603887.43406298594</v>
      </c>
      <c r="I517" s="240">
        <f>VLOOKUP(K517,[2]תחזיות!$B$4:$H$1000,5)</f>
        <v>1.300157250000028E-2</v>
      </c>
      <c r="J517" s="134">
        <f t="shared" si="598"/>
        <v>1.0834643750000233E-3</v>
      </c>
      <c r="K517" s="237">
        <v>465</v>
      </c>
      <c r="L517" s="242">
        <f t="shared" si="636"/>
        <v>2.7631904210741089E-11</v>
      </c>
      <c r="M517" s="242">
        <f t="shared" si="623"/>
        <v>-7.7510083578185181E-14</v>
      </c>
      <c r="N517" s="242">
        <f t="shared" si="599"/>
        <v>-1.2036512020132527E-13</v>
      </c>
      <c r="O517" s="242">
        <f t="shared" si="600"/>
        <v>4.285503662314009E-14</v>
      </c>
      <c r="P517" s="243">
        <f t="shared" si="637"/>
        <v>46694.445430845924</v>
      </c>
      <c r="Q517" s="244"/>
      <c r="R517" s="240">
        <f>VLOOKUP(T517,[2]תחזיות!$B$4:$H$1000,7)</f>
        <v>2.2102673250000475E-2</v>
      </c>
      <c r="S517" s="134">
        <f t="shared" si="601"/>
        <v>1.8418894375000397E-3</v>
      </c>
      <c r="T517" s="237">
        <v>465</v>
      </c>
      <c r="U517" s="242">
        <f t="shared" si="638"/>
        <v>0</v>
      </c>
      <c r="V517" s="242">
        <f t="shared" si="624"/>
        <v>0</v>
      </c>
      <c r="W517" s="242">
        <f t="shared" si="602"/>
        <v>0</v>
      </c>
      <c r="X517" s="242">
        <f t="shared" si="625"/>
        <v>0</v>
      </c>
      <c r="Y517" s="243">
        <f t="shared" si="639"/>
        <v>49536.076503111522</v>
      </c>
      <c r="Z517" s="245"/>
      <c r="AA517" s="240">
        <f>VLOOKUP(AC517,[2]תחזיות!$B$4:$H$1000,6)</f>
        <v>1.1819611363636618E-2</v>
      </c>
      <c r="AB517" s="134">
        <f t="shared" si="603"/>
        <v>9.8496761363638476E-4</v>
      </c>
      <c r="AC517" s="237">
        <v>465</v>
      </c>
      <c r="AD517" s="242">
        <f t="shared" si="640"/>
        <v>0</v>
      </c>
      <c r="AE517" s="242">
        <f t="shared" si="626"/>
        <v>0</v>
      </c>
      <c r="AF517" s="242">
        <f t="shared" si="604"/>
        <v>0</v>
      </c>
      <c r="AG517" s="242">
        <f t="shared" si="627"/>
        <v>0</v>
      </c>
      <c r="AH517" s="243">
        <f t="shared" si="641"/>
        <v>46342.141217469514</v>
      </c>
      <c r="AI517" s="245"/>
      <c r="AJ517" s="241">
        <f t="shared" si="590"/>
        <v>5.2720000000000003E-2</v>
      </c>
      <c r="AK517" s="241">
        <f t="shared" si="642"/>
        <v>4.3933333333333333E-3</v>
      </c>
      <c r="AL517" s="240">
        <f>VLOOKUP(AN517,[2]תחזיות!$B$4:$H$1000,5)</f>
        <v>1.300157250000028E-2</v>
      </c>
      <c r="AM517" s="134">
        <f t="shared" si="628"/>
        <v>1.0834643750000233E-3</v>
      </c>
      <c r="AN517" s="237">
        <v>465</v>
      </c>
      <c r="AO517" s="242">
        <f t="shared" si="643"/>
        <v>0</v>
      </c>
      <c r="AP517" s="242">
        <f t="shared" si="672"/>
        <v>0</v>
      </c>
      <c r="AQ517" s="242">
        <f t="shared" si="605"/>
        <v>0</v>
      </c>
      <c r="AR517" s="242">
        <f t="shared" si="644"/>
        <v>0</v>
      </c>
      <c r="AS517" s="243">
        <f t="shared" si="645"/>
        <v>0</v>
      </c>
      <c r="AT517" s="244"/>
      <c r="AU517" s="241">
        <f t="shared" si="591"/>
        <v>5.7620000000000005E-2</v>
      </c>
      <c r="AV517" s="241">
        <f t="shared" si="646"/>
        <v>4.8016666666666668E-3</v>
      </c>
      <c r="AW517" s="240">
        <f>VLOOKUP(AY517,[2]תחזיות!$B$4:$H$1000,7)</f>
        <v>2.2102673250000475E-2</v>
      </c>
      <c r="AX517" s="134">
        <f t="shared" si="606"/>
        <v>1.8418894375000397E-3</v>
      </c>
      <c r="AY517" s="237">
        <v>465</v>
      </c>
      <c r="AZ517" s="242">
        <f t="shared" si="647"/>
        <v>0</v>
      </c>
      <c r="BA517" s="242">
        <f t="shared" si="673"/>
        <v>0</v>
      </c>
      <c r="BB517" s="242">
        <f t="shared" si="607"/>
        <v>0</v>
      </c>
      <c r="BC517" s="242">
        <f t="shared" si="648"/>
        <v>0</v>
      </c>
      <c r="BD517" s="243">
        <f t="shared" si="649"/>
        <v>0</v>
      </c>
      <c r="BE517" s="245"/>
      <c r="BF517" s="245"/>
      <c r="BG517" s="245"/>
      <c r="BH517" s="240">
        <f>VLOOKUP(BJ517,[2]תחזיות!$B$4:$H$1000,6)</f>
        <v>1.1819611363636618E-2</v>
      </c>
      <c r="BI517" s="134">
        <f t="shared" si="608"/>
        <v>9.8496761363638476E-4</v>
      </c>
      <c r="BJ517" s="237">
        <v>465</v>
      </c>
      <c r="BK517" s="242">
        <f t="shared" si="650"/>
        <v>0</v>
      </c>
      <c r="BL517" s="242">
        <f t="shared" si="674"/>
        <v>0</v>
      </c>
      <c r="BM517" s="242">
        <f t="shared" si="609"/>
        <v>0</v>
      </c>
      <c r="BN517" s="242">
        <f t="shared" si="629"/>
        <v>0</v>
      </c>
      <c r="BO517" s="243">
        <f t="shared" si="651"/>
        <v>0</v>
      </c>
      <c r="BP517" s="245"/>
      <c r="BQ517" s="246">
        <f>VLOOKUP(BT517,[2]תחזיות!$B$4:$E$1000,2)</f>
        <v>4.8112880000000316E-2</v>
      </c>
      <c r="BR517" s="134">
        <f t="shared" si="610"/>
        <v>3.5927400000000265E-3</v>
      </c>
      <c r="BS517" s="3">
        <f t="shared" si="652"/>
        <v>14120</v>
      </c>
      <c r="BT517" s="237">
        <v>465</v>
      </c>
      <c r="BU517" s="238">
        <f t="shared" si="653"/>
        <v>0</v>
      </c>
      <c r="BV517" s="238">
        <f t="shared" si="461"/>
        <v>0</v>
      </c>
      <c r="BW517" s="238">
        <f t="shared" si="611"/>
        <v>0</v>
      </c>
      <c r="BX517" s="238">
        <f t="shared" si="612"/>
        <v>0</v>
      </c>
      <c r="BY517" s="239">
        <f t="shared" si="654"/>
        <v>270766.58881793288</v>
      </c>
      <c r="CA517" s="246">
        <f>VLOOKUP(CD517,[2]תחזיות!$B$4:$E$1000,4)</f>
        <v>6.350900160000042E-2</v>
      </c>
      <c r="CB517" s="134">
        <f t="shared" si="613"/>
        <v>4.8757501333333685E-3</v>
      </c>
      <c r="CC517" s="3">
        <f t="shared" si="655"/>
        <v>14120</v>
      </c>
      <c r="CD517" s="237">
        <v>465</v>
      </c>
      <c r="CE517" s="238">
        <f t="shared" si="656"/>
        <v>0</v>
      </c>
      <c r="CF517" s="238">
        <f t="shared" si="657"/>
        <v>0</v>
      </c>
      <c r="CG517" s="238">
        <f t="shared" si="614"/>
        <v>0</v>
      </c>
      <c r="CH517" s="238">
        <f t="shared" si="615"/>
        <v>0</v>
      </c>
      <c r="CI517" s="239">
        <f t="shared" si="658"/>
        <v>290809.78716721246</v>
      </c>
      <c r="CJ517" s="1"/>
      <c r="CK517" s="246">
        <f>VLOOKUP(CN517,[2]תחזיות!$B$4:$E$1000,3)</f>
        <v>4.1837286956522016E-2</v>
      </c>
      <c r="CL517" s="134">
        <f t="shared" si="616"/>
        <v>3.0697739130435015E-3</v>
      </c>
      <c r="CM517" s="3">
        <f t="shared" si="659"/>
        <v>14120</v>
      </c>
      <c r="CN517" s="237">
        <v>465</v>
      </c>
      <c r="CO517" s="238">
        <f t="shared" si="660"/>
        <v>0</v>
      </c>
      <c r="CP517" s="238">
        <f t="shared" si="675"/>
        <v>0</v>
      </c>
      <c r="CQ517" s="238">
        <f t="shared" si="617"/>
        <v>0</v>
      </c>
      <c r="CR517" s="238">
        <f t="shared" si="618"/>
        <v>0</v>
      </c>
      <c r="CS517" s="239">
        <f t="shared" si="661"/>
        <v>263979.45736549201</v>
      </c>
      <c r="CT517" s="1"/>
      <c r="CU517" s="237">
        <v>465</v>
      </c>
      <c r="CV517" s="238">
        <f t="shared" si="587"/>
        <v>-3.5776284785946729E-10</v>
      </c>
      <c r="CW517" s="238">
        <f t="shared" si="587"/>
        <v>-7.7510083578185181E-14</v>
      </c>
      <c r="CX517" s="238">
        <f t="shared" si="587"/>
        <v>7.6818389151609747E-13</v>
      </c>
      <c r="CY517" s="238">
        <f t="shared" si="587"/>
        <v>-8.4569397509428261E-13</v>
      </c>
      <c r="CZ517" s="238">
        <f t="shared" si="587"/>
        <v>921348.46831176477</v>
      </c>
      <c r="DB517" s="237">
        <v>465</v>
      </c>
      <c r="DC517" s="238">
        <f t="shared" si="588"/>
        <v>-3.8539475207020841E-10</v>
      </c>
      <c r="DD517" s="238">
        <f t="shared" si="588"/>
        <v>0</v>
      </c>
      <c r="DE517" s="238">
        <f t="shared" si="588"/>
        <v>8.8854901171742274E-13</v>
      </c>
      <c r="DF517" s="238">
        <f t="shared" si="588"/>
        <v>-8.8854901171742274E-13</v>
      </c>
      <c r="DG517" s="238">
        <f t="shared" si="588"/>
        <v>944233.29773330991</v>
      </c>
      <c r="DH517" s="247"/>
      <c r="DI517" s="237">
        <v>465</v>
      </c>
      <c r="DJ517" s="238">
        <f t="shared" si="589"/>
        <v>-3.8539475207020841E-10</v>
      </c>
      <c r="DK517" s="238">
        <f t="shared" si="589"/>
        <v>0</v>
      </c>
      <c r="DL517" s="238">
        <f t="shared" si="589"/>
        <v>8.8854901171742274E-13</v>
      </c>
      <c r="DM517" s="238">
        <f t="shared" si="589"/>
        <v>-8.8854901171742274E-13</v>
      </c>
      <c r="DN517" s="238">
        <f t="shared" si="589"/>
        <v>914209.03264594742</v>
      </c>
      <c r="DP517" s="3">
        <f t="shared" si="662"/>
        <v>14120</v>
      </c>
      <c r="DQ517" s="237">
        <v>465</v>
      </c>
      <c r="DR517" s="238">
        <f t="shared" si="663"/>
        <v>0</v>
      </c>
      <c r="DS517" s="238">
        <f t="shared" si="664"/>
        <v>0</v>
      </c>
      <c r="DT517" s="238">
        <f t="shared" si="619"/>
        <v>0</v>
      </c>
      <c r="DU517" s="238">
        <f t="shared" si="665"/>
        <v>0</v>
      </c>
      <c r="DV517" s="239">
        <f t="shared" si="676"/>
        <v>0</v>
      </c>
      <c r="DX517" s="241">
        <f t="shared" si="592"/>
        <v>6.0299999999999999E-2</v>
      </c>
      <c r="DY517" s="241">
        <f t="shared" si="666"/>
        <v>5.025E-3</v>
      </c>
      <c r="DZ517" s="237">
        <v>465</v>
      </c>
      <c r="EA517" s="242">
        <f t="shared" si="677"/>
        <v>0</v>
      </c>
      <c r="EB517" s="242">
        <f t="shared" si="678"/>
        <v>0</v>
      </c>
      <c r="EC517" s="242">
        <f t="shared" si="620"/>
        <v>0</v>
      </c>
      <c r="ED517" s="242">
        <f t="shared" si="630"/>
        <v>0</v>
      </c>
      <c r="EE517" s="243">
        <f t="shared" si="667"/>
        <v>0</v>
      </c>
      <c r="EF517" s="248"/>
      <c r="EG517" s="241">
        <f t="shared" si="593"/>
        <v>6.4599999999999991E-2</v>
      </c>
      <c r="EH517" s="241">
        <f t="shared" si="668"/>
        <v>5.3833333333333329E-3</v>
      </c>
      <c r="EI517" s="237">
        <v>465</v>
      </c>
      <c r="EJ517" s="242">
        <f t="shared" si="679"/>
        <v>0</v>
      </c>
      <c r="EK517" s="242">
        <f t="shared" si="680"/>
        <v>0</v>
      </c>
      <c r="EL517" s="242">
        <f t="shared" si="621"/>
        <v>0</v>
      </c>
      <c r="EM517" s="242">
        <f t="shared" si="631"/>
        <v>0</v>
      </c>
      <c r="EN517" s="243">
        <f t="shared" si="669"/>
        <v>0</v>
      </c>
      <c r="EO517" s="248"/>
      <c r="EP517" s="241">
        <f t="shared" si="594"/>
        <v>3.4599999999999999E-2</v>
      </c>
      <c r="EQ517" s="241">
        <f t="shared" si="670"/>
        <v>2.8833333333333332E-3</v>
      </c>
      <c r="ER517" s="237">
        <v>465</v>
      </c>
      <c r="ES517" s="242">
        <f t="shared" si="681"/>
        <v>0</v>
      </c>
      <c r="ET517" s="242">
        <f t="shared" si="682"/>
        <v>0</v>
      </c>
      <c r="EU517" s="242">
        <f t="shared" si="622"/>
        <v>0</v>
      </c>
      <c r="EV517" s="242">
        <f t="shared" si="632"/>
        <v>0</v>
      </c>
      <c r="EW517" s="243">
        <f t="shared" si="671"/>
        <v>0</v>
      </c>
    </row>
    <row r="518" spans="1:153" ht="14.25" customHeight="1" thickBot="1" x14ac:dyDescent="0.25">
      <c r="A518" s="3">
        <f t="shared" si="633"/>
        <v>14151</v>
      </c>
      <c r="B518" s="237">
        <v>466</v>
      </c>
      <c r="C518" s="238">
        <f t="shared" si="634"/>
        <v>-3.8628330108192582E-10</v>
      </c>
      <c r="D518" s="238">
        <f t="shared" si="595"/>
        <v>0</v>
      </c>
      <c r="E518" s="238">
        <f t="shared" si="596"/>
        <v>8.9059761082777119E-13</v>
      </c>
      <c r="F518" s="238">
        <f t="shared" si="597"/>
        <v>-8.9059761082777119E-13</v>
      </c>
      <c r="G518" s="239">
        <f t="shared" si="635"/>
        <v>603887.43406298594</v>
      </c>
      <c r="I518" s="240">
        <f>VLOOKUP(K518,[2]תחזיות!$B$4:$H$1000,5)</f>
        <v>1.3001591000000281E-2</v>
      </c>
      <c r="J518" s="134">
        <f t="shared" si="598"/>
        <v>1.0834659166666901E-3</v>
      </c>
      <c r="K518" s="237">
        <v>466</v>
      </c>
      <c r="L518" s="242">
        <f t="shared" si="636"/>
        <v>2.7782337968872646E-11</v>
      </c>
      <c r="M518" s="242">
        <f t="shared" si="623"/>
        <v>-7.7594063111940115E-14</v>
      </c>
      <c r="N518" s="242">
        <f t="shared" si="599"/>
        <v>-1.206824113507009E-13</v>
      </c>
      <c r="O518" s="242">
        <f t="shared" si="600"/>
        <v>4.3088348238760791E-14</v>
      </c>
      <c r="P518" s="243">
        <f t="shared" si="637"/>
        <v>46694.445430845924</v>
      </c>
      <c r="Q518" s="244"/>
      <c r="R518" s="240">
        <f>VLOOKUP(T518,[2]תחזיות!$B$4:$H$1000,7)</f>
        <v>2.2102704700000479E-2</v>
      </c>
      <c r="S518" s="134">
        <f t="shared" si="601"/>
        <v>1.8418920583333732E-3</v>
      </c>
      <c r="T518" s="237">
        <v>466</v>
      </c>
      <c r="U518" s="242">
        <f t="shared" si="638"/>
        <v>0</v>
      </c>
      <c r="V518" s="242">
        <f t="shared" si="624"/>
        <v>0</v>
      </c>
      <c r="W518" s="242">
        <f t="shared" si="602"/>
        <v>0</v>
      </c>
      <c r="X518" s="242">
        <f t="shared" si="625"/>
        <v>0</v>
      </c>
      <c r="Y518" s="243">
        <f t="shared" si="639"/>
        <v>49536.076503111522</v>
      </c>
      <c r="Z518" s="245"/>
      <c r="AA518" s="240">
        <f>VLOOKUP(AC518,[2]תחזיות!$B$4:$H$1000,6)</f>
        <v>1.1819628181818436E-2</v>
      </c>
      <c r="AB518" s="134">
        <f t="shared" si="603"/>
        <v>9.8496901515153631E-4</v>
      </c>
      <c r="AC518" s="237">
        <v>466</v>
      </c>
      <c r="AD518" s="242">
        <f t="shared" si="640"/>
        <v>0</v>
      </c>
      <c r="AE518" s="242">
        <f t="shared" si="626"/>
        <v>0</v>
      </c>
      <c r="AF518" s="242">
        <f t="shared" si="604"/>
        <v>0</v>
      </c>
      <c r="AG518" s="242">
        <f t="shared" si="627"/>
        <v>0</v>
      </c>
      <c r="AH518" s="243">
        <f t="shared" si="641"/>
        <v>46342.141217469514</v>
      </c>
      <c r="AI518" s="245"/>
      <c r="AJ518" s="241">
        <f t="shared" si="590"/>
        <v>5.2720000000000003E-2</v>
      </c>
      <c r="AK518" s="241">
        <f t="shared" si="642"/>
        <v>4.3933333333333333E-3</v>
      </c>
      <c r="AL518" s="240">
        <f>VLOOKUP(AN518,[2]תחזיות!$B$4:$H$1000,5)</f>
        <v>1.3001591000000281E-2</v>
      </c>
      <c r="AM518" s="134">
        <f t="shared" si="628"/>
        <v>1.0834659166666901E-3</v>
      </c>
      <c r="AN518" s="237">
        <v>466</v>
      </c>
      <c r="AO518" s="242">
        <f t="shared" si="643"/>
        <v>0</v>
      </c>
      <c r="AP518" s="242">
        <f t="shared" si="672"/>
        <v>0</v>
      </c>
      <c r="AQ518" s="242">
        <f t="shared" si="605"/>
        <v>0</v>
      </c>
      <c r="AR518" s="242">
        <f t="shared" si="644"/>
        <v>0</v>
      </c>
      <c r="AS518" s="243">
        <f t="shared" si="645"/>
        <v>0</v>
      </c>
      <c r="AT518" s="244"/>
      <c r="AU518" s="241">
        <f t="shared" si="591"/>
        <v>5.7620000000000005E-2</v>
      </c>
      <c r="AV518" s="241">
        <f t="shared" si="646"/>
        <v>4.8016666666666668E-3</v>
      </c>
      <c r="AW518" s="240">
        <f>VLOOKUP(AY518,[2]תחזיות!$B$4:$H$1000,7)</f>
        <v>2.2102704700000479E-2</v>
      </c>
      <c r="AX518" s="134">
        <f t="shared" si="606"/>
        <v>1.8418920583333732E-3</v>
      </c>
      <c r="AY518" s="237">
        <v>466</v>
      </c>
      <c r="AZ518" s="242">
        <f t="shared" si="647"/>
        <v>0</v>
      </c>
      <c r="BA518" s="242">
        <f t="shared" si="673"/>
        <v>0</v>
      </c>
      <c r="BB518" s="242">
        <f t="shared" si="607"/>
        <v>0</v>
      </c>
      <c r="BC518" s="242">
        <f t="shared" si="648"/>
        <v>0</v>
      </c>
      <c r="BD518" s="243">
        <f t="shared" si="649"/>
        <v>0</v>
      </c>
      <c r="BE518" s="245"/>
      <c r="BF518" s="245"/>
      <c r="BG518" s="245"/>
      <c r="BH518" s="240">
        <f>VLOOKUP(BJ518,[2]תחזיות!$B$4:$H$1000,6)</f>
        <v>1.1819628181818436E-2</v>
      </c>
      <c r="BI518" s="134">
        <f t="shared" si="608"/>
        <v>9.8496901515153631E-4</v>
      </c>
      <c r="BJ518" s="237">
        <v>466</v>
      </c>
      <c r="BK518" s="242">
        <f t="shared" si="650"/>
        <v>0</v>
      </c>
      <c r="BL518" s="242">
        <f t="shared" si="674"/>
        <v>0</v>
      </c>
      <c r="BM518" s="242">
        <f t="shared" si="609"/>
        <v>0</v>
      </c>
      <c r="BN518" s="242">
        <f t="shared" si="629"/>
        <v>0</v>
      </c>
      <c r="BO518" s="243">
        <f t="shared" si="651"/>
        <v>0</v>
      </c>
      <c r="BP518" s="245"/>
      <c r="BQ518" s="246">
        <f>VLOOKUP(BT518,[2]תחזיות!$B$4:$E$1000,2)</f>
        <v>4.8141180000000318E-2</v>
      </c>
      <c r="BR518" s="134">
        <f t="shared" si="610"/>
        <v>3.5950983333333602E-3</v>
      </c>
      <c r="BS518" s="3">
        <f t="shared" si="652"/>
        <v>14151</v>
      </c>
      <c r="BT518" s="237">
        <v>466</v>
      </c>
      <c r="BU518" s="238">
        <f t="shared" si="653"/>
        <v>0</v>
      </c>
      <c r="BV518" s="238">
        <f t="shared" si="461"/>
        <v>0</v>
      </c>
      <c r="BW518" s="238">
        <f t="shared" si="611"/>
        <v>0</v>
      </c>
      <c r="BX518" s="238">
        <f t="shared" si="612"/>
        <v>0</v>
      </c>
      <c r="BY518" s="239">
        <f t="shared" si="654"/>
        <v>270766.58881793288</v>
      </c>
      <c r="CA518" s="246">
        <f>VLOOKUP(CD518,[2]תחזיות!$B$4:$E$1000,4)</f>
        <v>6.3546357600000422E-2</v>
      </c>
      <c r="CB518" s="134">
        <f t="shared" si="613"/>
        <v>4.8788631333333684E-3</v>
      </c>
      <c r="CC518" s="3">
        <f t="shared" si="655"/>
        <v>14151</v>
      </c>
      <c r="CD518" s="237">
        <v>466</v>
      </c>
      <c r="CE518" s="238">
        <f t="shared" si="656"/>
        <v>0</v>
      </c>
      <c r="CF518" s="238">
        <f t="shared" si="657"/>
        <v>0</v>
      </c>
      <c r="CG518" s="238">
        <f t="shared" si="614"/>
        <v>0</v>
      </c>
      <c r="CH518" s="238">
        <f t="shared" si="615"/>
        <v>0</v>
      </c>
      <c r="CI518" s="239">
        <f t="shared" si="658"/>
        <v>290809.78716721246</v>
      </c>
      <c r="CJ518" s="1"/>
      <c r="CK518" s="246">
        <f>VLOOKUP(CN518,[2]תחזיות!$B$4:$E$1000,3)</f>
        <v>4.1861895652174193E-2</v>
      </c>
      <c r="CL518" s="134">
        <f t="shared" si="616"/>
        <v>3.0718246376811829E-3</v>
      </c>
      <c r="CM518" s="3">
        <f t="shared" si="659"/>
        <v>14151</v>
      </c>
      <c r="CN518" s="237">
        <v>466</v>
      </c>
      <c r="CO518" s="238">
        <f t="shared" si="660"/>
        <v>0</v>
      </c>
      <c r="CP518" s="238">
        <f t="shared" si="675"/>
        <v>0</v>
      </c>
      <c r="CQ518" s="238">
        <f t="shared" si="617"/>
        <v>0</v>
      </c>
      <c r="CR518" s="238">
        <f t="shared" si="618"/>
        <v>0</v>
      </c>
      <c r="CS518" s="239">
        <f t="shared" si="661"/>
        <v>263979.45736549201</v>
      </c>
      <c r="CT518" s="1"/>
      <c r="CU518" s="237">
        <v>466</v>
      </c>
      <c r="CV518" s="238">
        <f t="shared" si="587"/>
        <v>-3.5850096311305317E-10</v>
      </c>
      <c r="CW518" s="238">
        <f t="shared" si="587"/>
        <v>-7.7594063111940115E-14</v>
      </c>
      <c r="CX518" s="238">
        <f t="shared" si="587"/>
        <v>7.6991519947707026E-13</v>
      </c>
      <c r="CY518" s="238">
        <f t="shared" si="587"/>
        <v>-8.4750926258901044E-13</v>
      </c>
      <c r="CZ518" s="238">
        <f t="shared" si="587"/>
        <v>921348.46831176477</v>
      </c>
      <c r="DB518" s="237">
        <v>466</v>
      </c>
      <c r="DC518" s="238">
        <f t="shared" si="588"/>
        <v>-3.8628330108192582E-10</v>
      </c>
      <c r="DD518" s="238">
        <f t="shared" si="588"/>
        <v>0</v>
      </c>
      <c r="DE518" s="238">
        <f t="shared" si="588"/>
        <v>8.9059761082777119E-13</v>
      </c>
      <c r="DF518" s="238">
        <f t="shared" si="588"/>
        <v>-8.9059761082777119E-13</v>
      </c>
      <c r="DG518" s="238">
        <f t="shared" si="588"/>
        <v>944233.29773330991</v>
      </c>
      <c r="DH518" s="247"/>
      <c r="DI518" s="237">
        <v>466</v>
      </c>
      <c r="DJ518" s="238">
        <f t="shared" si="589"/>
        <v>-3.8628330108192582E-10</v>
      </c>
      <c r="DK518" s="238">
        <f t="shared" si="589"/>
        <v>0</v>
      </c>
      <c r="DL518" s="238">
        <f t="shared" si="589"/>
        <v>8.9059761082777119E-13</v>
      </c>
      <c r="DM518" s="238">
        <f t="shared" si="589"/>
        <v>-8.9059761082777119E-13</v>
      </c>
      <c r="DN518" s="238">
        <f t="shared" si="589"/>
        <v>914209.03264594742</v>
      </c>
      <c r="DP518" s="3">
        <f t="shared" si="662"/>
        <v>14151</v>
      </c>
      <c r="DQ518" s="237">
        <v>466</v>
      </c>
      <c r="DR518" s="238">
        <f t="shared" si="663"/>
        <v>0</v>
      </c>
      <c r="DS518" s="238">
        <f t="shared" si="664"/>
        <v>0</v>
      </c>
      <c r="DT518" s="238">
        <f t="shared" si="619"/>
        <v>0</v>
      </c>
      <c r="DU518" s="238">
        <f t="shared" si="665"/>
        <v>0</v>
      </c>
      <c r="DV518" s="239">
        <f t="shared" si="676"/>
        <v>0</v>
      </c>
      <c r="DX518" s="241">
        <f t="shared" si="592"/>
        <v>6.0299999999999999E-2</v>
      </c>
      <c r="DY518" s="241">
        <f t="shared" si="666"/>
        <v>5.025E-3</v>
      </c>
      <c r="DZ518" s="237">
        <v>466</v>
      </c>
      <c r="EA518" s="242">
        <f t="shared" si="677"/>
        <v>0</v>
      </c>
      <c r="EB518" s="242">
        <f t="shared" si="678"/>
        <v>0</v>
      </c>
      <c r="EC518" s="242">
        <f t="shared" si="620"/>
        <v>0</v>
      </c>
      <c r="ED518" s="242">
        <f t="shared" si="630"/>
        <v>0</v>
      </c>
      <c r="EE518" s="243">
        <f t="shared" si="667"/>
        <v>0</v>
      </c>
      <c r="EF518" s="248"/>
      <c r="EG518" s="241">
        <f t="shared" si="593"/>
        <v>6.4599999999999991E-2</v>
      </c>
      <c r="EH518" s="241">
        <f t="shared" si="668"/>
        <v>5.3833333333333329E-3</v>
      </c>
      <c r="EI518" s="237">
        <v>466</v>
      </c>
      <c r="EJ518" s="242">
        <f t="shared" si="679"/>
        <v>0</v>
      </c>
      <c r="EK518" s="242">
        <f t="shared" si="680"/>
        <v>0</v>
      </c>
      <c r="EL518" s="242">
        <f t="shared" si="621"/>
        <v>0</v>
      </c>
      <c r="EM518" s="242">
        <f t="shared" si="631"/>
        <v>0</v>
      </c>
      <c r="EN518" s="243">
        <f t="shared" si="669"/>
        <v>0</v>
      </c>
      <c r="EO518" s="248"/>
      <c r="EP518" s="241">
        <f t="shared" si="594"/>
        <v>3.4599999999999999E-2</v>
      </c>
      <c r="EQ518" s="241">
        <f t="shared" si="670"/>
        <v>2.8833333333333332E-3</v>
      </c>
      <c r="ER518" s="237">
        <v>466</v>
      </c>
      <c r="ES518" s="242">
        <f t="shared" si="681"/>
        <v>0</v>
      </c>
      <c r="ET518" s="242">
        <f t="shared" si="682"/>
        <v>0</v>
      </c>
      <c r="EU518" s="242">
        <f t="shared" si="622"/>
        <v>0</v>
      </c>
      <c r="EV518" s="242">
        <f t="shared" si="632"/>
        <v>0</v>
      </c>
      <c r="EW518" s="243">
        <f t="shared" si="671"/>
        <v>0</v>
      </c>
    </row>
    <row r="519" spans="1:153" ht="14.25" customHeight="1" thickBot="1" x14ac:dyDescent="0.25">
      <c r="A519" s="3">
        <f t="shared" si="633"/>
        <v>14181</v>
      </c>
      <c r="B519" s="237">
        <v>467</v>
      </c>
      <c r="C519" s="238">
        <f t="shared" si="634"/>
        <v>-3.8717389869275361E-10</v>
      </c>
      <c r="D519" s="238">
        <f t="shared" si="595"/>
        <v>0</v>
      </c>
      <c r="E519" s="238">
        <f t="shared" si="596"/>
        <v>8.926509330971797E-13</v>
      </c>
      <c r="F519" s="238">
        <f t="shared" si="597"/>
        <v>-8.926509330971797E-13</v>
      </c>
      <c r="G519" s="239">
        <f t="shared" si="635"/>
        <v>603887.43406298594</v>
      </c>
      <c r="I519" s="240">
        <f>VLOOKUP(K519,[2]תחזיות!$B$4:$H$1000,5)</f>
        <v>1.3001609500000282E-2</v>
      </c>
      <c r="J519" s="134">
        <f t="shared" si="598"/>
        <v>1.0834674583333568E-3</v>
      </c>
      <c r="K519" s="237">
        <v>467</v>
      </c>
      <c r="L519" s="242">
        <f t="shared" si="636"/>
        <v>2.7933252394794531E-11</v>
      </c>
      <c r="M519" s="242">
        <f t="shared" si="623"/>
        <v>-7.7678133754281767E-14</v>
      </c>
      <c r="N519" s="242">
        <f t="shared" si="599"/>
        <v>-1.2100053908880105E-13</v>
      </c>
      <c r="O519" s="242">
        <f t="shared" si="600"/>
        <v>4.332240533451927E-14</v>
      </c>
      <c r="P519" s="243">
        <f t="shared" si="637"/>
        <v>46694.445430845924</v>
      </c>
      <c r="Q519" s="244"/>
      <c r="R519" s="240">
        <f>VLOOKUP(T519,[2]תחזיות!$B$4:$H$1000,7)</f>
        <v>2.2102736150000479E-2</v>
      </c>
      <c r="S519" s="134">
        <f t="shared" si="601"/>
        <v>1.8418946791667066E-3</v>
      </c>
      <c r="T519" s="237">
        <v>467</v>
      </c>
      <c r="U519" s="242">
        <f t="shared" si="638"/>
        <v>0</v>
      </c>
      <c r="V519" s="242">
        <f t="shared" si="624"/>
        <v>0</v>
      </c>
      <c r="W519" s="242">
        <f t="shared" si="602"/>
        <v>0</v>
      </c>
      <c r="X519" s="242">
        <f t="shared" si="625"/>
        <v>0</v>
      </c>
      <c r="Y519" s="243">
        <f t="shared" si="639"/>
        <v>49536.076503111522</v>
      </c>
      <c r="Z519" s="245"/>
      <c r="AA519" s="240">
        <f>VLOOKUP(AC519,[2]תחזיות!$B$4:$H$1000,6)</f>
        <v>1.1819645000000255E-2</v>
      </c>
      <c r="AB519" s="134">
        <f t="shared" si="603"/>
        <v>9.8497041666668786E-4</v>
      </c>
      <c r="AC519" s="237">
        <v>467</v>
      </c>
      <c r="AD519" s="242">
        <f t="shared" si="640"/>
        <v>0</v>
      </c>
      <c r="AE519" s="242">
        <f t="shared" si="626"/>
        <v>0</v>
      </c>
      <c r="AF519" s="242">
        <f t="shared" si="604"/>
        <v>0</v>
      </c>
      <c r="AG519" s="242">
        <f t="shared" si="627"/>
        <v>0</v>
      </c>
      <c r="AH519" s="243">
        <f t="shared" si="641"/>
        <v>46342.141217469514</v>
      </c>
      <c r="AI519" s="245"/>
      <c r="AJ519" s="241">
        <f t="shared" si="590"/>
        <v>5.2720000000000003E-2</v>
      </c>
      <c r="AK519" s="241">
        <f t="shared" si="642"/>
        <v>4.3933333333333333E-3</v>
      </c>
      <c r="AL519" s="240">
        <f>VLOOKUP(AN519,[2]תחזיות!$B$4:$H$1000,5)</f>
        <v>1.3001609500000282E-2</v>
      </c>
      <c r="AM519" s="134">
        <f t="shared" si="628"/>
        <v>1.0834674583333568E-3</v>
      </c>
      <c r="AN519" s="237">
        <v>467</v>
      </c>
      <c r="AO519" s="242">
        <f t="shared" si="643"/>
        <v>0</v>
      </c>
      <c r="AP519" s="242">
        <f t="shared" si="672"/>
        <v>0</v>
      </c>
      <c r="AQ519" s="242">
        <f t="shared" si="605"/>
        <v>0</v>
      </c>
      <c r="AR519" s="242">
        <f t="shared" si="644"/>
        <v>0</v>
      </c>
      <c r="AS519" s="243">
        <f t="shared" si="645"/>
        <v>0</v>
      </c>
      <c r="AT519" s="244"/>
      <c r="AU519" s="241">
        <f t="shared" si="591"/>
        <v>5.7620000000000005E-2</v>
      </c>
      <c r="AV519" s="241">
        <f t="shared" si="646"/>
        <v>4.8016666666666668E-3</v>
      </c>
      <c r="AW519" s="240">
        <f>VLOOKUP(AY519,[2]תחזיות!$B$4:$H$1000,7)</f>
        <v>2.2102736150000479E-2</v>
      </c>
      <c r="AX519" s="134">
        <f t="shared" si="606"/>
        <v>1.8418946791667066E-3</v>
      </c>
      <c r="AY519" s="237">
        <v>467</v>
      </c>
      <c r="AZ519" s="242">
        <f t="shared" si="647"/>
        <v>0</v>
      </c>
      <c r="BA519" s="242">
        <f t="shared" si="673"/>
        <v>0</v>
      </c>
      <c r="BB519" s="242">
        <f t="shared" si="607"/>
        <v>0</v>
      </c>
      <c r="BC519" s="242">
        <f t="shared" si="648"/>
        <v>0</v>
      </c>
      <c r="BD519" s="243">
        <f t="shared" si="649"/>
        <v>0</v>
      </c>
      <c r="BE519" s="245"/>
      <c r="BF519" s="245"/>
      <c r="BG519" s="245"/>
      <c r="BH519" s="240">
        <f>VLOOKUP(BJ519,[2]תחזיות!$B$4:$H$1000,6)</f>
        <v>1.1819645000000255E-2</v>
      </c>
      <c r="BI519" s="134">
        <f t="shared" si="608"/>
        <v>9.8497041666668786E-4</v>
      </c>
      <c r="BJ519" s="237">
        <v>467</v>
      </c>
      <c r="BK519" s="242">
        <f t="shared" si="650"/>
        <v>0</v>
      </c>
      <c r="BL519" s="242">
        <f t="shared" si="674"/>
        <v>0</v>
      </c>
      <c r="BM519" s="242">
        <f t="shared" si="609"/>
        <v>0</v>
      </c>
      <c r="BN519" s="242">
        <f t="shared" si="629"/>
        <v>0</v>
      </c>
      <c r="BO519" s="243">
        <f t="shared" si="651"/>
        <v>0</v>
      </c>
      <c r="BP519" s="245"/>
      <c r="BQ519" s="246">
        <f>VLOOKUP(BT519,[2]תחזיות!$B$4:$E$1000,2)</f>
        <v>4.816948000000032E-2</v>
      </c>
      <c r="BR519" s="134">
        <f t="shared" si="610"/>
        <v>3.5974566666666934E-3</v>
      </c>
      <c r="BS519" s="3">
        <f t="shared" si="652"/>
        <v>14181</v>
      </c>
      <c r="BT519" s="237">
        <v>467</v>
      </c>
      <c r="BU519" s="238">
        <f t="shared" si="653"/>
        <v>0</v>
      </c>
      <c r="BV519" s="238">
        <f t="shared" si="461"/>
        <v>0</v>
      </c>
      <c r="BW519" s="238">
        <f t="shared" si="611"/>
        <v>0</v>
      </c>
      <c r="BX519" s="238">
        <f t="shared" si="612"/>
        <v>0</v>
      </c>
      <c r="BY519" s="239">
        <f t="shared" si="654"/>
        <v>270766.58881793288</v>
      </c>
      <c r="CA519" s="246">
        <f>VLOOKUP(CD519,[2]תחזיות!$B$4:$E$1000,4)</f>
        <v>6.3583713600000424E-2</v>
      </c>
      <c r="CB519" s="134">
        <f t="shared" si="613"/>
        <v>4.8819761333333692E-3</v>
      </c>
      <c r="CC519" s="3">
        <f t="shared" si="655"/>
        <v>14181</v>
      </c>
      <c r="CD519" s="237">
        <v>467</v>
      </c>
      <c r="CE519" s="238">
        <f t="shared" si="656"/>
        <v>0</v>
      </c>
      <c r="CF519" s="238">
        <f t="shared" si="657"/>
        <v>0</v>
      </c>
      <c r="CG519" s="238">
        <f t="shared" si="614"/>
        <v>0</v>
      </c>
      <c r="CH519" s="238">
        <f t="shared" si="615"/>
        <v>0</v>
      </c>
      <c r="CI519" s="239">
        <f t="shared" si="658"/>
        <v>290809.78716721246</v>
      </c>
      <c r="CJ519" s="1"/>
      <c r="CK519" s="246">
        <f>VLOOKUP(CN519,[2]תחזיות!$B$4:$E$1000,3)</f>
        <v>4.188650434782637E-2</v>
      </c>
      <c r="CL519" s="134">
        <f t="shared" si="616"/>
        <v>3.0738753623188644E-3</v>
      </c>
      <c r="CM519" s="3">
        <f t="shared" si="659"/>
        <v>14181</v>
      </c>
      <c r="CN519" s="237">
        <v>467</v>
      </c>
      <c r="CO519" s="238">
        <f t="shared" si="660"/>
        <v>0</v>
      </c>
      <c r="CP519" s="238">
        <f t="shared" si="675"/>
        <v>0</v>
      </c>
      <c r="CQ519" s="238">
        <f t="shared" si="617"/>
        <v>0</v>
      </c>
      <c r="CR519" s="238">
        <f t="shared" si="618"/>
        <v>0</v>
      </c>
      <c r="CS519" s="239">
        <f t="shared" si="661"/>
        <v>263979.45736549201</v>
      </c>
      <c r="CT519" s="1"/>
      <c r="CU519" s="237">
        <v>467</v>
      </c>
      <c r="CV519" s="238">
        <f t="shared" si="587"/>
        <v>-3.5924064629795905E-10</v>
      </c>
      <c r="CW519" s="238">
        <f t="shared" si="587"/>
        <v>-7.7678133754281767E-14</v>
      </c>
      <c r="CX519" s="238">
        <f t="shared" si="587"/>
        <v>7.716503940083787E-13</v>
      </c>
      <c r="CY519" s="238">
        <f t="shared" si="587"/>
        <v>-8.4932852776266039E-13</v>
      </c>
      <c r="CZ519" s="238">
        <f t="shared" si="587"/>
        <v>921348.46831176477</v>
      </c>
      <c r="DB519" s="237">
        <v>467</v>
      </c>
      <c r="DC519" s="238">
        <f t="shared" si="588"/>
        <v>-3.8717389869275361E-10</v>
      </c>
      <c r="DD519" s="238">
        <f t="shared" si="588"/>
        <v>0</v>
      </c>
      <c r="DE519" s="238">
        <f t="shared" si="588"/>
        <v>8.926509330971797E-13</v>
      </c>
      <c r="DF519" s="238">
        <f t="shared" si="588"/>
        <v>-8.926509330971797E-13</v>
      </c>
      <c r="DG519" s="238">
        <f t="shared" si="588"/>
        <v>944233.29773330991</v>
      </c>
      <c r="DH519" s="247"/>
      <c r="DI519" s="237">
        <v>467</v>
      </c>
      <c r="DJ519" s="238">
        <f t="shared" si="589"/>
        <v>-3.8717389869275361E-10</v>
      </c>
      <c r="DK519" s="238">
        <f t="shared" si="589"/>
        <v>0</v>
      </c>
      <c r="DL519" s="238">
        <f t="shared" si="589"/>
        <v>8.926509330971797E-13</v>
      </c>
      <c r="DM519" s="238">
        <f t="shared" si="589"/>
        <v>-8.926509330971797E-13</v>
      </c>
      <c r="DN519" s="238">
        <f t="shared" si="589"/>
        <v>914209.03264594742</v>
      </c>
      <c r="DP519" s="3">
        <f t="shared" si="662"/>
        <v>14181</v>
      </c>
      <c r="DQ519" s="237">
        <v>467</v>
      </c>
      <c r="DR519" s="238">
        <f t="shared" si="663"/>
        <v>0</v>
      </c>
      <c r="DS519" s="238">
        <f t="shared" si="664"/>
        <v>0</v>
      </c>
      <c r="DT519" s="238">
        <f t="shared" si="619"/>
        <v>0</v>
      </c>
      <c r="DU519" s="238">
        <f t="shared" si="665"/>
        <v>0</v>
      </c>
      <c r="DV519" s="239">
        <f t="shared" si="676"/>
        <v>0</v>
      </c>
      <c r="DX519" s="241">
        <f t="shared" si="592"/>
        <v>6.0299999999999999E-2</v>
      </c>
      <c r="DY519" s="241">
        <f t="shared" si="666"/>
        <v>5.025E-3</v>
      </c>
      <c r="DZ519" s="237">
        <v>467</v>
      </c>
      <c r="EA519" s="242">
        <f t="shared" si="677"/>
        <v>0</v>
      </c>
      <c r="EB519" s="242">
        <f t="shared" si="678"/>
        <v>0</v>
      </c>
      <c r="EC519" s="242">
        <f t="shared" si="620"/>
        <v>0</v>
      </c>
      <c r="ED519" s="242">
        <f t="shared" si="630"/>
        <v>0</v>
      </c>
      <c r="EE519" s="243">
        <f t="shared" si="667"/>
        <v>0</v>
      </c>
      <c r="EF519" s="248"/>
      <c r="EG519" s="241">
        <f t="shared" si="593"/>
        <v>6.4599999999999991E-2</v>
      </c>
      <c r="EH519" s="241">
        <f t="shared" si="668"/>
        <v>5.3833333333333329E-3</v>
      </c>
      <c r="EI519" s="237">
        <v>467</v>
      </c>
      <c r="EJ519" s="242">
        <f t="shared" si="679"/>
        <v>0</v>
      </c>
      <c r="EK519" s="242">
        <f t="shared" si="680"/>
        <v>0</v>
      </c>
      <c r="EL519" s="242">
        <f t="shared" si="621"/>
        <v>0</v>
      </c>
      <c r="EM519" s="242">
        <f t="shared" si="631"/>
        <v>0</v>
      </c>
      <c r="EN519" s="243">
        <f t="shared" si="669"/>
        <v>0</v>
      </c>
      <c r="EO519" s="248"/>
      <c r="EP519" s="241">
        <f t="shared" si="594"/>
        <v>3.4599999999999999E-2</v>
      </c>
      <c r="EQ519" s="241">
        <f t="shared" si="670"/>
        <v>2.8833333333333332E-3</v>
      </c>
      <c r="ER519" s="237">
        <v>467</v>
      </c>
      <c r="ES519" s="242">
        <f t="shared" si="681"/>
        <v>0</v>
      </c>
      <c r="ET519" s="242">
        <f t="shared" si="682"/>
        <v>0</v>
      </c>
      <c r="EU519" s="242">
        <f t="shared" si="622"/>
        <v>0</v>
      </c>
      <c r="EV519" s="242">
        <f t="shared" si="632"/>
        <v>0</v>
      </c>
      <c r="EW519" s="243">
        <f t="shared" si="671"/>
        <v>0</v>
      </c>
    </row>
    <row r="520" spans="1:153" ht="14.25" customHeight="1" thickBot="1" x14ac:dyDescent="0.25">
      <c r="A520" s="3">
        <f t="shared" si="633"/>
        <v>14212</v>
      </c>
      <c r="B520" s="237">
        <v>468</v>
      </c>
      <c r="C520" s="238">
        <f t="shared" si="634"/>
        <v>-3.8806654962585077E-10</v>
      </c>
      <c r="D520" s="238">
        <f t="shared" si="595"/>
        <v>0</v>
      </c>
      <c r="E520" s="238">
        <f t="shared" si="596"/>
        <v>8.947089894151537E-13</v>
      </c>
      <c r="F520" s="238">
        <f t="shared" si="597"/>
        <v>-8.947089894151537E-13</v>
      </c>
      <c r="G520" s="239">
        <f t="shared" si="635"/>
        <v>603887.43406298594</v>
      </c>
      <c r="I520" s="240">
        <f>VLOOKUP(K520,[2]תחזיות!$B$4:$H$1000,5)</f>
        <v>1.3001628000000282E-2</v>
      </c>
      <c r="J520" s="134">
        <f t="shared" si="598"/>
        <v>1.0834690000000235E-3</v>
      </c>
      <c r="K520" s="237">
        <v>468</v>
      </c>
      <c r="L520" s="242">
        <f t="shared" si="636"/>
        <v>2.8084648847255358E-11</v>
      </c>
      <c r="M520" s="242">
        <f t="shared" si="623"/>
        <v>-7.7762295604182419E-14</v>
      </c>
      <c r="N520" s="242">
        <f t="shared" si="599"/>
        <v>-1.2131950562191639E-13</v>
      </c>
      <c r="O520" s="242">
        <f t="shared" si="600"/>
        <v>4.3557210017733981E-14</v>
      </c>
      <c r="P520" s="243">
        <f t="shared" si="637"/>
        <v>46694.445430845924</v>
      </c>
      <c r="Q520" s="244"/>
      <c r="R520" s="240">
        <f>VLOOKUP(T520,[2]תחזיות!$B$4:$H$1000,7)</f>
        <v>2.2102767600000479E-2</v>
      </c>
      <c r="S520" s="134">
        <f t="shared" si="601"/>
        <v>1.8418973000000399E-3</v>
      </c>
      <c r="T520" s="237">
        <v>468</v>
      </c>
      <c r="U520" s="242">
        <f t="shared" si="638"/>
        <v>0</v>
      </c>
      <c r="V520" s="242">
        <f t="shared" si="624"/>
        <v>0</v>
      </c>
      <c r="W520" s="242">
        <f t="shared" si="602"/>
        <v>0</v>
      </c>
      <c r="X520" s="242">
        <f t="shared" si="625"/>
        <v>0</v>
      </c>
      <c r="Y520" s="243">
        <f t="shared" si="639"/>
        <v>49536.076503111522</v>
      </c>
      <c r="Z520" s="245"/>
      <c r="AA520" s="240">
        <f>VLOOKUP(AC520,[2]תחזיות!$B$4:$H$1000,6)</f>
        <v>1.1819661818182075E-2</v>
      </c>
      <c r="AB520" s="134">
        <f t="shared" si="603"/>
        <v>9.8497181818183962E-4</v>
      </c>
      <c r="AC520" s="237">
        <v>468</v>
      </c>
      <c r="AD520" s="242">
        <f t="shared" si="640"/>
        <v>0</v>
      </c>
      <c r="AE520" s="242">
        <f t="shared" si="626"/>
        <v>0</v>
      </c>
      <c r="AF520" s="242">
        <f t="shared" si="604"/>
        <v>0</v>
      </c>
      <c r="AG520" s="242">
        <f t="shared" si="627"/>
        <v>0</v>
      </c>
      <c r="AH520" s="243">
        <f t="shared" si="641"/>
        <v>46342.141217469514</v>
      </c>
      <c r="AI520" s="245"/>
      <c r="AJ520" s="241">
        <f t="shared" si="590"/>
        <v>5.2720000000000003E-2</v>
      </c>
      <c r="AK520" s="241">
        <f t="shared" si="642"/>
        <v>4.3933333333333333E-3</v>
      </c>
      <c r="AL520" s="240">
        <f>VLOOKUP(AN520,[2]תחזיות!$B$4:$H$1000,5)</f>
        <v>1.3001628000000282E-2</v>
      </c>
      <c r="AM520" s="134">
        <f t="shared" si="628"/>
        <v>1.0834690000000235E-3</v>
      </c>
      <c r="AN520" s="237">
        <v>468</v>
      </c>
      <c r="AO520" s="242">
        <f t="shared" si="643"/>
        <v>0</v>
      </c>
      <c r="AP520" s="242">
        <f t="shared" si="672"/>
        <v>0</v>
      </c>
      <c r="AQ520" s="242">
        <f t="shared" si="605"/>
        <v>0</v>
      </c>
      <c r="AR520" s="242">
        <f t="shared" si="644"/>
        <v>0</v>
      </c>
      <c r="AS520" s="243">
        <f t="shared" si="645"/>
        <v>0</v>
      </c>
      <c r="AT520" s="244"/>
      <c r="AU520" s="241">
        <f t="shared" si="591"/>
        <v>5.7620000000000005E-2</v>
      </c>
      <c r="AV520" s="241">
        <f t="shared" si="646"/>
        <v>4.8016666666666668E-3</v>
      </c>
      <c r="AW520" s="240">
        <f>VLOOKUP(AY520,[2]תחזיות!$B$4:$H$1000,7)</f>
        <v>2.2102767600000479E-2</v>
      </c>
      <c r="AX520" s="134">
        <f t="shared" si="606"/>
        <v>1.8418973000000399E-3</v>
      </c>
      <c r="AY520" s="237">
        <v>468</v>
      </c>
      <c r="AZ520" s="242">
        <f t="shared" si="647"/>
        <v>0</v>
      </c>
      <c r="BA520" s="242">
        <f t="shared" si="673"/>
        <v>0</v>
      </c>
      <c r="BB520" s="242">
        <f t="shared" si="607"/>
        <v>0</v>
      </c>
      <c r="BC520" s="242">
        <f t="shared" si="648"/>
        <v>0</v>
      </c>
      <c r="BD520" s="243">
        <f t="shared" si="649"/>
        <v>0</v>
      </c>
      <c r="BE520" s="245"/>
      <c r="BF520" s="245"/>
      <c r="BG520" s="245"/>
      <c r="BH520" s="240">
        <f>VLOOKUP(BJ520,[2]תחזיות!$B$4:$H$1000,6)</f>
        <v>1.1819661818182075E-2</v>
      </c>
      <c r="BI520" s="134">
        <f t="shared" si="608"/>
        <v>9.8497181818183962E-4</v>
      </c>
      <c r="BJ520" s="237">
        <v>468</v>
      </c>
      <c r="BK520" s="242">
        <f t="shared" si="650"/>
        <v>0</v>
      </c>
      <c r="BL520" s="242">
        <f t="shared" si="674"/>
        <v>0</v>
      </c>
      <c r="BM520" s="242">
        <f t="shared" si="609"/>
        <v>0</v>
      </c>
      <c r="BN520" s="242">
        <f t="shared" si="629"/>
        <v>0</v>
      </c>
      <c r="BO520" s="243">
        <f t="shared" si="651"/>
        <v>0</v>
      </c>
      <c r="BP520" s="245"/>
      <c r="BQ520" s="246">
        <f>VLOOKUP(BT520,[2]תחזיות!$B$4:$E$1000,2)</f>
        <v>4.8197780000000322E-2</v>
      </c>
      <c r="BR520" s="134">
        <f t="shared" si="610"/>
        <v>3.599815000000027E-3</v>
      </c>
      <c r="BS520" s="3">
        <f t="shared" si="652"/>
        <v>14212</v>
      </c>
      <c r="BT520" s="237">
        <v>468</v>
      </c>
      <c r="BU520" s="238">
        <f t="shared" si="653"/>
        <v>0</v>
      </c>
      <c r="BV520" s="238">
        <f t="shared" si="461"/>
        <v>0</v>
      </c>
      <c r="BW520" s="238">
        <f t="shared" si="611"/>
        <v>0</v>
      </c>
      <c r="BX520" s="238">
        <f t="shared" si="612"/>
        <v>0</v>
      </c>
      <c r="BY520" s="239">
        <f t="shared" si="654"/>
        <v>270766.58881793288</v>
      </c>
      <c r="CA520" s="246">
        <f>VLOOKUP(CD520,[2]תחזיות!$B$4:$E$1000,4)</f>
        <v>6.3621069600000427E-2</v>
      </c>
      <c r="CB520" s="134">
        <f t="shared" si="613"/>
        <v>4.8850891333333691E-3</v>
      </c>
      <c r="CC520" s="3">
        <f t="shared" si="655"/>
        <v>14212</v>
      </c>
      <c r="CD520" s="237">
        <v>468</v>
      </c>
      <c r="CE520" s="238">
        <f t="shared" si="656"/>
        <v>0</v>
      </c>
      <c r="CF520" s="238">
        <f t="shared" si="657"/>
        <v>0</v>
      </c>
      <c r="CG520" s="238">
        <f t="shared" si="614"/>
        <v>0</v>
      </c>
      <c r="CH520" s="238">
        <f t="shared" si="615"/>
        <v>0</v>
      </c>
      <c r="CI520" s="239">
        <f t="shared" si="658"/>
        <v>290809.78716721246</v>
      </c>
      <c r="CJ520" s="1"/>
      <c r="CK520" s="246">
        <f>VLOOKUP(CN520,[2]תחזיות!$B$4:$E$1000,3)</f>
        <v>4.1911113043478547E-2</v>
      </c>
      <c r="CL520" s="134">
        <f t="shared" si="616"/>
        <v>3.0759260869565458E-3</v>
      </c>
      <c r="CM520" s="3">
        <f t="shared" si="659"/>
        <v>14212</v>
      </c>
      <c r="CN520" s="237">
        <v>468</v>
      </c>
      <c r="CO520" s="238">
        <f t="shared" si="660"/>
        <v>0</v>
      </c>
      <c r="CP520" s="238">
        <f t="shared" si="675"/>
        <v>0</v>
      </c>
      <c r="CQ520" s="238">
        <f t="shared" si="617"/>
        <v>0</v>
      </c>
      <c r="CR520" s="238">
        <f t="shared" si="618"/>
        <v>0</v>
      </c>
      <c r="CS520" s="239">
        <f t="shared" si="661"/>
        <v>263979.45736549201</v>
      </c>
      <c r="CT520" s="1"/>
      <c r="CU520" s="237">
        <v>468</v>
      </c>
      <c r="CV520" s="238">
        <f t="shared" si="587"/>
        <v>-3.599819007785954E-10</v>
      </c>
      <c r="CW520" s="238">
        <f t="shared" si="587"/>
        <v>-7.7762295604182419E-14</v>
      </c>
      <c r="CX520" s="238">
        <f t="shared" si="587"/>
        <v>7.7338948379323728E-13</v>
      </c>
      <c r="CY520" s="238">
        <f t="shared" si="587"/>
        <v>-8.5115177939741975E-13</v>
      </c>
      <c r="CZ520" s="238">
        <f t="shared" si="587"/>
        <v>921348.46831176477</v>
      </c>
      <c r="DB520" s="237">
        <v>468</v>
      </c>
      <c r="DC520" s="238">
        <f t="shared" si="588"/>
        <v>-3.8806654962585077E-10</v>
      </c>
      <c r="DD520" s="238">
        <f t="shared" si="588"/>
        <v>0</v>
      </c>
      <c r="DE520" s="238">
        <f t="shared" si="588"/>
        <v>8.947089894151537E-13</v>
      </c>
      <c r="DF520" s="238">
        <f t="shared" si="588"/>
        <v>-8.947089894151537E-13</v>
      </c>
      <c r="DG520" s="238">
        <f t="shared" si="588"/>
        <v>944233.29773330991</v>
      </c>
      <c r="DH520" s="247"/>
      <c r="DI520" s="237">
        <v>468</v>
      </c>
      <c r="DJ520" s="238">
        <f t="shared" si="589"/>
        <v>-3.8806654962585077E-10</v>
      </c>
      <c r="DK520" s="238">
        <f t="shared" si="589"/>
        <v>0</v>
      </c>
      <c r="DL520" s="238">
        <f t="shared" si="589"/>
        <v>8.947089894151537E-13</v>
      </c>
      <c r="DM520" s="238">
        <f t="shared" si="589"/>
        <v>-8.947089894151537E-13</v>
      </c>
      <c r="DN520" s="238">
        <f t="shared" si="589"/>
        <v>914209.03264594742</v>
      </c>
      <c r="DP520" s="3">
        <f t="shared" si="662"/>
        <v>14212</v>
      </c>
      <c r="DQ520" s="237">
        <v>468</v>
      </c>
      <c r="DR520" s="238">
        <f t="shared" si="663"/>
        <v>0</v>
      </c>
      <c r="DS520" s="238">
        <f t="shared" si="664"/>
        <v>0</v>
      </c>
      <c r="DT520" s="238">
        <f t="shared" si="619"/>
        <v>0</v>
      </c>
      <c r="DU520" s="238">
        <f t="shared" si="665"/>
        <v>0</v>
      </c>
      <c r="DV520" s="239">
        <f t="shared" si="676"/>
        <v>0</v>
      </c>
      <c r="DX520" s="241">
        <f t="shared" si="592"/>
        <v>6.0299999999999999E-2</v>
      </c>
      <c r="DY520" s="241">
        <f t="shared" si="666"/>
        <v>5.025E-3</v>
      </c>
      <c r="DZ520" s="237">
        <v>468</v>
      </c>
      <c r="EA520" s="242">
        <f t="shared" si="677"/>
        <v>0</v>
      </c>
      <c r="EB520" s="242">
        <f t="shared" si="678"/>
        <v>0</v>
      </c>
      <c r="EC520" s="242">
        <f t="shared" si="620"/>
        <v>0</v>
      </c>
      <c r="ED520" s="242">
        <f t="shared" si="630"/>
        <v>0</v>
      </c>
      <c r="EE520" s="243">
        <f t="shared" si="667"/>
        <v>0</v>
      </c>
      <c r="EF520" s="248"/>
      <c r="EG520" s="241">
        <f t="shared" si="593"/>
        <v>6.4599999999999991E-2</v>
      </c>
      <c r="EH520" s="241">
        <f t="shared" si="668"/>
        <v>5.3833333333333329E-3</v>
      </c>
      <c r="EI520" s="237">
        <v>468</v>
      </c>
      <c r="EJ520" s="242">
        <f t="shared" si="679"/>
        <v>0</v>
      </c>
      <c r="EK520" s="242">
        <f t="shared" si="680"/>
        <v>0</v>
      </c>
      <c r="EL520" s="242">
        <f t="shared" si="621"/>
        <v>0</v>
      </c>
      <c r="EM520" s="242">
        <f t="shared" si="631"/>
        <v>0</v>
      </c>
      <c r="EN520" s="243">
        <f t="shared" si="669"/>
        <v>0</v>
      </c>
      <c r="EO520" s="248"/>
      <c r="EP520" s="241">
        <f t="shared" si="594"/>
        <v>3.4599999999999999E-2</v>
      </c>
      <c r="EQ520" s="241">
        <f t="shared" si="670"/>
        <v>2.8833333333333332E-3</v>
      </c>
      <c r="ER520" s="237">
        <v>468</v>
      </c>
      <c r="ES520" s="242">
        <f t="shared" si="681"/>
        <v>0</v>
      </c>
      <c r="ET520" s="242">
        <f t="shared" si="682"/>
        <v>0</v>
      </c>
      <c r="EU520" s="242">
        <f t="shared" si="622"/>
        <v>0</v>
      </c>
      <c r="EV520" s="242">
        <f t="shared" si="632"/>
        <v>0</v>
      </c>
      <c r="EW520" s="243">
        <f t="shared" si="671"/>
        <v>0</v>
      </c>
    </row>
    <row r="521" spans="1:153" ht="14.25" customHeight="1" thickBot="1" x14ac:dyDescent="0.25">
      <c r="A521" s="3">
        <f t="shared" si="633"/>
        <v>14242</v>
      </c>
      <c r="B521" s="237">
        <v>469</v>
      </c>
      <c r="C521" s="238">
        <f t="shared" si="634"/>
        <v>-3.8896125861526594E-10</v>
      </c>
      <c r="D521" s="238">
        <f t="shared" si="595"/>
        <v>0</v>
      </c>
      <c r="E521" s="238">
        <f t="shared" si="596"/>
        <v>8.967717906963054E-13</v>
      </c>
      <c r="F521" s="238">
        <f t="shared" si="597"/>
        <v>-8.967717906963054E-13</v>
      </c>
      <c r="G521" s="239">
        <f t="shared" si="635"/>
        <v>603887.43406298594</v>
      </c>
      <c r="I521" s="240">
        <f>VLOOKUP(K521,[2]תחזיות!$B$4:$H$1000,5)</f>
        <v>1.3001646500000283E-2</v>
      </c>
      <c r="J521" s="134">
        <f t="shared" si="598"/>
        <v>1.0834705416666902E-3</v>
      </c>
      <c r="K521" s="237">
        <v>469</v>
      </c>
      <c r="L521" s="242">
        <f t="shared" si="636"/>
        <v>2.8236528688686803E-11</v>
      </c>
      <c r="M521" s="242">
        <f t="shared" si="623"/>
        <v>-7.7846548760721916E-14</v>
      </c>
      <c r="N521" s="242">
        <f t="shared" si="599"/>
        <v>-1.2163931316215746E-13</v>
      </c>
      <c r="O521" s="242">
        <f t="shared" si="600"/>
        <v>4.3792764401435528E-14</v>
      </c>
      <c r="P521" s="243">
        <f t="shared" si="637"/>
        <v>46694.445430845924</v>
      </c>
      <c r="Q521" s="244"/>
      <c r="R521" s="240">
        <f>VLOOKUP(T521,[2]תחזיות!$B$4:$H$1000,7)</f>
        <v>2.2102799050000479E-2</v>
      </c>
      <c r="S521" s="134">
        <f t="shared" si="601"/>
        <v>1.8418999208333732E-3</v>
      </c>
      <c r="T521" s="237">
        <v>469</v>
      </c>
      <c r="U521" s="242">
        <f t="shared" si="638"/>
        <v>0</v>
      </c>
      <c r="V521" s="242">
        <f t="shared" si="624"/>
        <v>0</v>
      </c>
      <c r="W521" s="242">
        <f t="shared" si="602"/>
        <v>0</v>
      </c>
      <c r="X521" s="242">
        <f t="shared" si="625"/>
        <v>0</v>
      </c>
      <c r="Y521" s="243">
        <f t="shared" si="639"/>
        <v>49536.076503111522</v>
      </c>
      <c r="Z521" s="245"/>
      <c r="AA521" s="240">
        <f>VLOOKUP(AC521,[2]תחזיות!$B$4:$H$1000,6)</f>
        <v>1.1819678636363892E-2</v>
      </c>
      <c r="AB521" s="134">
        <f t="shared" si="603"/>
        <v>9.8497321969699095E-4</v>
      </c>
      <c r="AC521" s="237">
        <v>469</v>
      </c>
      <c r="AD521" s="242">
        <f t="shared" si="640"/>
        <v>0</v>
      </c>
      <c r="AE521" s="242">
        <f t="shared" si="626"/>
        <v>0</v>
      </c>
      <c r="AF521" s="242">
        <f t="shared" si="604"/>
        <v>0</v>
      </c>
      <c r="AG521" s="242">
        <f t="shared" si="627"/>
        <v>0</v>
      </c>
      <c r="AH521" s="243">
        <f t="shared" si="641"/>
        <v>46342.141217469514</v>
      </c>
      <c r="AI521" s="245"/>
      <c r="AJ521" s="241">
        <f t="shared" si="590"/>
        <v>5.2720000000000003E-2</v>
      </c>
      <c r="AK521" s="241">
        <f t="shared" si="642"/>
        <v>4.3933333333333333E-3</v>
      </c>
      <c r="AL521" s="240">
        <f>VLOOKUP(AN521,[2]תחזיות!$B$4:$H$1000,5)</f>
        <v>1.3001646500000283E-2</v>
      </c>
      <c r="AM521" s="134">
        <f t="shared" si="628"/>
        <v>1.0834705416666902E-3</v>
      </c>
      <c r="AN521" s="237">
        <v>469</v>
      </c>
      <c r="AO521" s="242">
        <f t="shared" si="643"/>
        <v>0</v>
      </c>
      <c r="AP521" s="242">
        <f t="shared" si="672"/>
        <v>0</v>
      </c>
      <c r="AQ521" s="242">
        <f t="shared" si="605"/>
        <v>0</v>
      </c>
      <c r="AR521" s="242">
        <f t="shared" si="644"/>
        <v>0</v>
      </c>
      <c r="AS521" s="243">
        <f t="shared" si="645"/>
        <v>0</v>
      </c>
      <c r="AT521" s="244"/>
      <c r="AU521" s="241">
        <f t="shared" si="591"/>
        <v>5.7620000000000005E-2</v>
      </c>
      <c r="AV521" s="241">
        <f t="shared" si="646"/>
        <v>4.8016666666666668E-3</v>
      </c>
      <c r="AW521" s="240">
        <f>VLOOKUP(AY521,[2]תחזיות!$B$4:$H$1000,7)</f>
        <v>2.2102799050000479E-2</v>
      </c>
      <c r="AX521" s="134">
        <f t="shared" si="606"/>
        <v>1.8418999208333732E-3</v>
      </c>
      <c r="AY521" s="237">
        <v>469</v>
      </c>
      <c r="AZ521" s="242">
        <f t="shared" si="647"/>
        <v>0</v>
      </c>
      <c r="BA521" s="242">
        <f t="shared" si="673"/>
        <v>0</v>
      </c>
      <c r="BB521" s="242">
        <f t="shared" si="607"/>
        <v>0</v>
      </c>
      <c r="BC521" s="242">
        <f t="shared" si="648"/>
        <v>0</v>
      </c>
      <c r="BD521" s="243">
        <f t="shared" si="649"/>
        <v>0</v>
      </c>
      <c r="BE521" s="245"/>
      <c r="BF521" s="245"/>
      <c r="BG521" s="245"/>
      <c r="BH521" s="240">
        <f>VLOOKUP(BJ521,[2]תחזיות!$B$4:$H$1000,6)</f>
        <v>1.1819678636363892E-2</v>
      </c>
      <c r="BI521" s="134">
        <f t="shared" si="608"/>
        <v>9.8497321969699095E-4</v>
      </c>
      <c r="BJ521" s="237">
        <v>469</v>
      </c>
      <c r="BK521" s="242">
        <f t="shared" si="650"/>
        <v>0</v>
      </c>
      <c r="BL521" s="242">
        <f t="shared" si="674"/>
        <v>0</v>
      </c>
      <c r="BM521" s="242">
        <f t="shared" si="609"/>
        <v>0</v>
      </c>
      <c r="BN521" s="242">
        <f t="shared" si="629"/>
        <v>0</v>
      </c>
      <c r="BO521" s="243">
        <f t="shared" si="651"/>
        <v>0</v>
      </c>
      <c r="BP521" s="245"/>
      <c r="BQ521" s="246">
        <f>VLOOKUP(BT521,[2]תחזיות!$B$4:$E$1000,2)</f>
        <v>4.8226080000000324E-2</v>
      </c>
      <c r="BR521" s="134">
        <f t="shared" si="610"/>
        <v>3.6021733333333607E-3</v>
      </c>
      <c r="BS521" s="3">
        <f t="shared" si="652"/>
        <v>14242</v>
      </c>
      <c r="BT521" s="237">
        <v>469</v>
      </c>
      <c r="BU521" s="238">
        <f t="shared" si="653"/>
        <v>0</v>
      </c>
      <c r="BV521" s="238">
        <f t="shared" si="461"/>
        <v>0</v>
      </c>
      <c r="BW521" s="238">
        <f t="shared" si="611"/>
        <v>0</v>
      </c>
      <c r="BX521" s="238">
        <f t="shared" si="612"/>
        <v>0</v>
      </c>
      <c r="BY521" s="239">
        <f t="shared" si="654"/>
        <v>270766.58881793288</v>
      </c>
      <c r="CA521" s="246">
        <f>VLOOKUP(CD521,[2]תחזיות!$B$4:$E$1000,4)</f>
        <v>6.3658425600000429E-2</v>
      </c>
      <c r="CB521" s="134">
        <f t="shared" si="613"/>
        <v>4.888202133333369E-3</v>
      </c>
      <c r="CC521" s="3">
        <f t="shared" si="655"/>
        <v>14242</v>
      </c>
      <c r="CD521" s="237">
        <v>469</v>
      </c>
      <c r="CE521" s="238">
        <f t="shared" si="656"/>
        <v>0</v>
      </c>
      <c r="CF521" s="238">
        <f t="shared" si="657"/>
        <v>0</v>
      </c>
      <c r="CG521" s="238">
        <f t="shared" si="614"/>
        <v>0</v>
      </c>
      <c r="CH521" s="238">
        <f t="shared" si="615"/>
        <v>0</v>
      </c>
      <c r="CI521" s="239">
        <f t="shared" si="658"/>
        <v>290809.78716721246</v>
      </c>
      <c r="CJ521" s="1"/>
      <c r="CK521" s="246">
        <f>VLOOKUP(CN521,[2]תחזיות!$B$4:$E$1000,3)</f>
        <v>4.1935721739130717E-2</v>
      </c>
      <c r="CL521" s="134">
        <f t="shared" si="616"/>
        <v>3.0779768115942268E-3</v>
      </c>
      <c r="CM521" s="3">
        <f t="shared" si="659"/>
        <v>14242</v>
      </c>
      <c r="CN521" s="237">
        <v>469</v>
      </c>
      <c r="CO521" s="238">
        <f t="shared" si="660"/>
        <v>0</v>
      </c>
      <c r="CP521" s="238">
        <f t="shared" si="675"/>
        <v>0</v>
      </c>
      <c r="CQ521" s="238">
        <f t="shared" si="617"/>
        <v>0</v>
      </c>
      <c r="CR521" s="238">
        <f t="shared" si="618"/>
        <v>0</v>
      </c>
      <c r="CS521" s="239">
        <f t="shared" si="661"/>
        <v>263979.45736549201</v>
      </c>
      <c r="CT521" s="1"/>
      <c r="CU521" s="237">
        <v>469</v>
      </c>
      <c r="CV521" s="238">
        <f t="shared" si="587"/>
        <v>-3.6072472992657914E-10</v>
      </c>
      <c r="CW521" s="238">
        <f t="shared" si="587"/>
        <v>-7.7846548760721916E-14</v>
      </c>
      <c r="CX521" s="238">
        <f t="shared" si="587"/>
        <v>7.7513247753414794E-13</v>
      </c>
      <c r="CY521" s="238">
        <f t="shared" si="587"/>
        <v>-8.5297902629486987E-13</v>
      </c>
      <c r="CZ521" s="238">
        <f t="shared" si="587"/>
        <v>921348.46831176477</v>
      </c>
      <c r="DB521" s="237">
        <v>469</v>
      </c>
      <c r="DC521" s="238">
        <f t="shared" si="588"/>
        <v>-3.8896125861526594E-10</v>
      </c>
      <c r="DD521" s="238">
        <f t="shared" si="588"/>
        <v>0</v>
      </c>
      <c r="DE521" s="238">
        <f t="shared" si="588"/>
        <v>8.967717906963054E-13</v>
      </c>
      <c r="DF521" s="238">
        <f t="shared" si="588"/>
        <v>-8.967717906963054E-13</v>
      </c>
      <c r="DG521" s="238">
        <f t="shared" si="588"/>
        <v>944233.29773330991</v>
      </c>
      <c r="DH521" s="247"/>
      <c r="DI521" s="237">
        <v>469</v>
      </c>
      <c r="DJ521" s="238">
        <f t="shared" si="589"/>
        <v>-3.8896125861526594E-10</v>
      </c>
      <c r="DK521" s="238">
        <f t="shared" si="589"/>
        <v>0</v>
      </c>
      <c r="DL521" s="238">
        <f t="shared" si="589"/>
        <v>8.967717906963054E-13</v>
      </c>
      <c r="DM521" s="238">
        <f t="shared" si="589"/>
        <v>-8.967717906963054E-13</v>
      </c>
      <c r="DN521" s="238">
        <f t="shared" si="589"/>
        <v>914209.03264594742</v>
      </c>
      <c r="DP521" s="3">
        <f t="shared" si="662"/>
        <v>14242</v>
      </c>
      <c r="DQ521" s="237">
        <v>469</v>
      </c>
      <c r="DR521" s="238">
        <f t="shared" si="663"/>
        <v>0</v>
      </c>
      <c r="DS521" s="238">
        <f t="shared" si="664"/>
        <v>0</v>
      </c>
      <c r="DT521" s="238">
        <f t="shared" si="619"/>
        <v>0</v>
      </c>
      <c r="DU521" s="238">
        <f t="shared" si="665"/>
        <v>0</v>
      </c>
      <c r="DV521" s="239">
        <f t="shared" si="676"/>
        <v>0</v>
      </c>
      <c r="DX521" s="241">
        <f t="shared" si="592"/>
        <v>6.0299999999999999E-2</v>
      </c>
      <c r="DY521" s="241">
        <f t="shared" si="666"/>
        <v>5.025E-3</v>
      </c>
      <c r="DZ521" s="237">
        <v>469</v>
      </c>
      <c r="EA521" s="242">
        <f t="shared" si="677"/>
        <v>0</v>
      </c>
      <c r="EB521" s="242">
        <f t="shared" si="678"/>
        <v>0</v>
      </c>
      <c r="EC521" s="242">
        <f t="shared" si="620"/>
        <v>0</v>
      </c>
      <c r="ED521" s="242">
        <f t="shared" si="630"/>
        <v>0</v>
      </c>
      <c r="EE521" s="243">
        <f t="shared" si="667"/>
        <v>0</v>
      </c>
      <c r="EF521" s="248"/>
      <c r="EG521" s="241">
        <f t="shared" si="593"/>
        <v>6.4599999999999991E-2</v>
      </c>
      <c r="EH521" s="241">
        <f t="shared" si="668"/>
        <v>5.3833333333333329E-3</v>
      </c>
      <c r="EI521" s="237">
        <v>469</v>
      </c>
      <c r="EJ521" s="242">
        <f t="shared" si="679"/>
        <v>0</v>
      </c>
      <c r="EK521" s="242">
        <f t="shared" si="680"/>
        <v>0</v>
      </c>
      <c r="EL521" s="242">
        <f t="shared" si="621"/>
        <v>0</v>
      </c>
      <c r="EM521" s="242">
        <f t="shared" si="631"/>
        <v>0</v>
      </c>
      <c r="EN521" s="243">
        <f t="shared" si="669"/>
        <v>0</v>
      </c>
      <c r="EO521" s="248"/>
      <c r="EP521" s="241">
        <f t="shared" si="594"/>
        <v>3.4599999999999999E-2</v>
      </c>
      <c r="EQ521" s="241">
        <f t="shared" si="670"/>
        <v>2.8833333333333332E-3</v>
      </c>
      <c r="ER521" s="237">
        <v>469</v>
      </c>
      <c r="ES521" s="242">
        <f t="shared" si="681"/>
        <v>0</v>
      </c>
      <c r="ET521" s="242">
        <f t="shared" si="682"/>
        <v>0</v>
      </c>
      <c r="EU521" s="242">
        <f t="shared" si="622"/>
        <v>0</v>
      </c>
      <c r="EV521" s="242">
        <f t="shared" si="632"/>
        <v>0</v>
      </c>
      <c r="EW521" s="243">
        <f t="shared" si="671"/>
        <v>0</v>
      </c>
    </row>
    <row r="522" spans="1:153" ht="14.25" customHeight="1" thickBot="1" x14ac:dyDescent="0.25">
      <c r="A522" s="3">
        <f t="shared" si="633"/>
        <v>14273</v>
      </c>
      <c r="B522" s="237">
        <v>470</v>
      </c>
      <c r="C522" s="238">
        <f t="shared" si="634"/>
        <v>-3.8985803040596225E-10</v>
      </c>
      <c r="D522" s="238">
        <f t="shared" si="595"/>
        <v>0</v>
      </c>
      <c r="E522" s="238">
        <f t="shared" si="596"/>
        <v>8.9883934788041073E-13</v>
      </c>
      <c r="F522" s="238">
        <f t="shared" si="597"/>
        <v>-8.9883934788041073E-13</v>
      </c>
      <c r="G522" s="239">
        <f t="shared" si="635"/>
        <v>603887.43406298594</v>
      </c>
      <c r="I522" s="240">
        <f>VLOOKUP(K522,[2]תחזיות!$B$4:$H$1000,5)</f>
        <v>1.3001665000000284E-2</v>
      </c>
      <c r="J522" s="134">
        <f t="shared" si="598"/>
        <v>1.083472083333357E-3</v>
      </c>
      <c r="K522" s="237">
        <v>470</v>
      </c>
      <c r="L522" s="242">
        <f t="shared" si="636"/>
        <v>2.8388893285213438E-11</v>
      </c>
      <c r="M522" s="242">
        <f t="shared" si="623"/>
        <v>-7.7930893323087992E-14</v>
      </c>
      <c r="N522" s="242">
        <f t="shared" si="599"/>
        <v>-1.2195996392746993E-13</v>
      </c>
      <c r="O522" s="242">
        <f t="shared" si="600"/>
        <v>4.4029070604381926E-14</v>
      </c>
      <c r="P522" s="243">
        <f t="shared" si="637"/>
        <v>46694.445430845924</v>
      </c>
      <c r="Q522" s="244"/>
      <c r="R522" s="240">
        <f>VLOOKUP(T522,[2]תחזיות!$B$4:$H$1000,7)</f>
        <v>2.2102830500000482E-2</v>
      </c>
      <c r="S522" s="134">
        <f t="shared" si="601"/>
        <v>1.8419025416667068E-3</v>
      </c>
      <c r="T522" s="237">
        <v>470</v>
      </c>
      <c r="U522" s="242">
        <f t="shared" si="638"/>
        <v>0</v>
      </c>
      <c r="V522" s="242">
        <f t="shared" si="624"/>
        <v>0</v>
      </c>
      <c r="W522" s="242">
        <f t="shared" si="602"/>
        <v>0</v>
      </c>
      <c r="X522" s="242">
        <f t="shared" si="625"/>
        <v>0</v>
      </c>
      <c r="Y522" s="243">
        <f t="shared" si="639"/>
        <v>49536.076503111522</v>
      </c>
      <c r="Z522" s="245"/>
      <c r="AA522" s="240">
        <f>VLOOKUP(AC522,[2]תחזיות!$B$4:$H$1000,6)</f>
        <v>1.1819695454545712E-2</v>
      </c>
      <c r="AB522" s="134">
        <f t="shared" si="603"/>
        <v>9.8497462121214271E-4</v>
      </c>
      <c r="AC522" s="237">
        <v>470</v>
      </c>
      <c r="AD522" s="242">
        <f t="shared" si="640"/>
        <v>0</v>
      </c>
      <c r="AE522" s="242">
        <f t="shared" si="626"/>
        <v>0</v>
      </c>
      <c r="AF522" s="242">
        <f t="shared" si="604"/>
        <v>0</v>
      </c>
      <c r="AG522" s="242">
        <f t="shared" si="627"/>
        <v>0</v>
      </c>
      <c r="AH522" s="243">
        <f t="shared" si="641"/>
        <v>46342.141217469514</v>
      </c>
      <c r="AI522" s="245"/>
      <c r="AJ522" s="241">
        <f t="shared" si="590"/>
        <v>5.2720000000000003E-2</v>
      </c>
      <c r="AK522" s="241">
        <f t="shared" si="642"/>
        <v>4.3933333333333333E-3</v>
      </c>
      <c r="AL522" s="240">
        <f>VLOOKUP(AN522,[2]תחזיות!$B$4:$H$1000,5)</f>
        <v>1.3001665000000284E-2</v>
      </c>
      <c r="AM522" s="134">
        <f t="shared" si="628"/>
        <v>1.083472083333357E-3</v>
      </c>
      <c r="AN522" s="237">
        <v>470</v>
      </c>
      <c r="AO522" s="242">
        <f t="shared" si="643"/>
        <v>0</v>
      </c>
      <c r="AP522" s="242">
        <f t="shared" si="672"/>
        <v>0</v>
      </c>
      <c r="AQ522" s="242">
        <f t="shared" si="605"/>
        <v>0</v>
      </c>
      <c r="AR522" s="242">
        <f t="shared" si="644"/>
        <v>0</v>
      </c>
      <c r="AS522" s="243">
        <f t="shared" si="645"/>
        <v>0</v>
      </c>
      <c r="AT522" s="244"/>
      <c r="AU522" s="241">
        <f t="shared" si="591"/>
        <v>5.7620000000000005E-2</v>
      </c>
      <c r="AV522" s="241">
        <f t="shared" si="646"/>
        <v>4.8016666666666668E-3</v>
      </c>
      <c r="AW522" s="240">
        <f>VLOOKUP(AY522,[2]תחזיות!$B$4:$H$1000,7)</f>
        <v>2.2102830500000482E-2</v>
      </c>
      <c r="AX522" s="134">
        <f t="shared" si="606"/>
        <v>1.8419025416667068E-3</v>
      </c>
      <c r="AY522" s="237">
        <v>470</v>
      </c>
      <c r="AZ522" s="242">
        <f t="shared" si="647"/>
        <v>0</v>
      </c>
      <c r="BA522" s="242">
        <f t="shared" si="673"/>
        <v>0</v>
      </c>
      <c r="BB522" s="242">
        <f t="shared" si="607"/>
        <v>0</v>
      </c>
      <c r="BC522" s="242">
        <f t="shared" si="648"/>
        <v>0</v>
      </c>
      <c r="BD522" s="243">
        <f t="shared" si="649"/>
        <v>0</v>
      </c>
      <c r="BE522" s="245"/>
      <c r="BF522" s="245"/>
      <c r="BG522" s="245"/>
      <c r="BH522" s="240">
        <f>VLOOKUP(BJ522,[2]תחזיות!$B$4:$H$1000,6)</f>
        <v>1.1819695454545712E-2</v>
      </c>
      <c r="BI522" s="134">
        <f t="shared" si="608"/>
        <v>9.8497462121214271E-4</v>
      </c>
      <c r="BJ522" s="237">
        <v>470</v>
      </c>
      <c r="BK522" s="242">
        <f t="shared" si="650"/>
        <v>0</v>
      </c>
      <c r="BL522" s="242">
        <f t="shared" si="674"/>
        <v>0</v>
      </c>
      <c r="BM522" s="242">
        <f t="shared" si="609"/>
        <v>0</v>
      </c>
      <c r="BN522" s="242">
        <f t="shared" si="629"/>
        <v>0</v>
      </c>
      <c r="BO522" s="243">
        <f t="shared" si="651"/>
        <v>0</v>
      </c>
      <c r="BP522" s="245"/>
      <c r="BQ522" s="246">
        <f>VLOOKUP(BT522,[2]תחזיות!$B$4:$E$1000,2)</f>
        <v>4.8254380000000326E-2</v>
      </c>
      <c r="BR522" s="134">
        <f t="shared" si="610"/>
        <v>3.6045316666666939E-3</v>
      </c>
      <c r="BS522" s="3">
        <f t="shared" si="652"/>
        <v>14273</v>
      </c>
      <c r="BT522" s="237">
        <v>470</v>
      </c>
      <c r="BU522" s="238">
        <f t="shared" si="653"/>
        <v>0</v>
      </c>
      <c r="BV522" s="238">
        <f t="shared" si="461"/>
        <v>0</v>
      </c>
      <c r="BW522" s="238">
        <f t="shared" si="611"/>
        <v>0</v>
      </c>
      <c r="BX522" s="238">
        <f t="shared" si="612"/>
        <v>0</v>
      </c>
      <c r="BY522" s="239">
        <f t="shared" si="654"/>
        <v>270766.58881793288</v>
      </c>
      <c r="CA522" s="246">
        <f>VLOOKUP(CD522,[2]תחזיות!$B$4:$E$1000,4)</f>
        <v>6.3695781600000431E-2</v>
      </c>
      <c r="CB522" s="134">
        <f t="shared" si="613"/>
        <v>4.8913151333333698E-3</v>
      </c>
      <c r="CC522" s="3">
        <f t="shared" si="655"/>
        <v>14273</v>
      </c>
      <c r="CD522" s="237">
        <v>470</v>
      </c>
      <c r="CE522" s="238">
        <f t="shared" si="656"/>
        <v>0</v>
      </c>
      <c r="CF522" s="238">
        <f t="shared" si="657"/>
        <v>0</v>
      </c>
      <c r="CG522" s="238">
        <f t="shared" si="614"/>
        <v>0</v>
      </c>
      <c r="CH522" s="238">
        <f t="shared" si="615"/>
        <v>0</v>
      </c>
      <c r="CI522" s="239">
        <f t="shared" si="658"/>
        <v>290809.78716721246</v>
      </c>
      <c r="CJ522" s="1"/>
      <c r="CK522" s="246">
        <f>VLOOKUP(CN522,[2]תחזיות!$B$4:$E$1000,3)</f>
        <v>4.1960330434782894E-2</v>
      </c>
      <c r="CL522" s="134">
        <f t="shared" si="616"/>
        <v>3.0800275362319082E-3</v>
      </c>
      <c r="CM522" s="3">
        <f t="shared" si="659"/>
        <v>14273</v>
      </c>
      <c r="CN522" s="237">
        <v>470</v>
      </c>
      <c r="CO522" s="238">
        <f t="shared" si="660"/>
        <v>0</v>
      </c>
      <c r="CP522" s="238">
        <f t="shared" si="675"/>
        <v>0</v>
      </c>
      <c r="CQ522" s="238">
        <f t="shared" si="617"/>
        <v>0</v>
      </c>
      <c r="CR522" s="238">
        <f t="shared" si="618"/>
        <v>0</v>
      </c>
      <c r="CS522" s="239">
        <f t="shared" si="661"/>
        <v>263979.45736549201</v>
      </c>
      <c r="CT522" s="1"/>
      <c r="CU522" s="237">
        <v>470</v>
      </c>
      <c r="CV522" s="238">
        <f t="shared" si="587"/>
        <v>-3.6146913712074883E-10</v>
      </c>
      <c r="CW522" s="238">
        <f t="shared" si="587"/>
        <v>-7.7930893323087992E-14</v>
      </c>
      <c r="CX522" s="238">
        <f t="shared" si="587"/>
        <v>7.7687938395294075E-13</v>
      </c>
      <c r="CY522" s="238">
        <f t="shared" si="587"/>
        <v>-8.5481027727602878E-13</v>
      </c>
      <c r="CZ522" s="238">
        <f t="shared" si="587"/>
        <v>921348.46831176477</v>
      </c>
      <c r="DB522" s="237">
        <v>470</v>
      </c>
      <c r="DC522" s="238">
        <f t="shared" si="588"/>
        <v>-3.8985803040596225E-10</v>
      </c>
      <c r="DD522" s="238">
        <f t="shared" si="588"/>
        <v>0</v>
      </c>
      <c r="DE522" s="238">
        <f t="shared" si="588"/>
        <v>8.9883934788041073E-13</v>
      </c>
      <c r="DF522" s="238">
        <f t="shared" si="588"/>
        <v>-8.9883934788041073E-13</v>
      </c>
      <c r="DG522" s="238">
        <f t="shared" si="588"/>
        <v>944233.29773330991</v>
      </c>
      <c r="DH522" s="247"/>
      <c r="DI522" s="237">
        <v>470</v>
      </c>
      <c r="DJ522" s="238">
        <f t="shared" si="589"/>
        <v>-3.8985803040596225E-10</v>
      </c>
      <c r="DK522" s="238">
        <f t="shared" si="589"/>
        <v>0</v>
      </c>
      <c r="DL522" s="238">
        <f t="shared" si="589"/>
        <v>8.9883934788041073E-13</v>
      </c>
      <c r="DM522" s="238">
        <f t="shared" si="589"/>
        <v>-8.9883934788041073E-13</v>
      </c>
      <c r="DN522" s="238">
        <f t="shared" si="589"/>
        <v>914209.03264594742</v>
      </c>
      <c r="DP522" s="3">
        <f t="shared" si="662"/>
        <v>14273</v>
      </c>
      <c r="DQ522" s="237">
        <v>470</v>
      </c>
      <c r="DR522" s="238">
        <f t="shared" si="663"/>
        <v>0</v>
      </c>
      <c r="DS522" s="238">
        <f t="shared" si="664"/>
        <v>0</v>
      </c>
      <c r="DT522" s="238">
        <f t="shared" si="619"/>
        <v>0</v>
      </c>
      <c r="DU522" s="238">
        <f t="shared" si="665"/>
        <v>0</v>
      </c>
      <c r="DV522" s="239">
        <f t="shared" si="676"/>
        <v>0</v>
      </c>
      <c r="DX522" s="241">
        <f t="shared" si="592"/>
        <v>6.0299999999999999E-2</v>
      </c>
      <c r="DY522" s="241">
        <f t="shared" si="666"/>
        <v>5.025E-3</v>
      </c>
      <c r="DZ522" s="237">
        <v>470</v>
      </c>
      <c r="EA522" s="242">
        <f t="shared" si="677"/>
        <v>0</v>
      </c>
      <c r="EB522" s="242">
        <f t="shared" si="678"/>
        <v>0</v>
      </c>
      <c r="EC522" s="242">
        <f t="shared" si="620"/>
        <v>0</v>
      </c>
      <c r="ED522" s="242">
        <f t="shared" si="630"/>
        <v>0</v>
      </c>
      <c r="EE522" s="243">
        <f t="shared" si="667"/>
        <v>0</v>
      </c>
      <c r="EF522" s="248"/>
      <c r="EG522" s="241">
        <f t="shared" si="593"/>
        <v>6.4599999999999991E-2</v>
      </c>
      <c r="EH522" s="241">
        <f t="shared" si="668"/>
        <v>5.3833333333333329E-3</v>
      </c>
      <c r="EI522" s="237">
        <v>470</v>
      </c>
      <c r="EJ522" s="242">
        <f t="shared" si="679"/>
        <v>0</v>
      </c>
      <c r="EK522" s="242">
        <f t="shared" si="680"/>
        <v>0</v>
      </c>
      <c r="EL522" s="242">
        <f t="shared" si="621"/>
        <v>0</v>
      </c>
      <c r="EM522" s="242">
        <f t="shared" si="631"/>
        <v>0</v>
      </c>
      <c r="EN522" s="243">
        <f t="shared" si="669"/>
        <v>0</v>
      </c>
      <c r="EO522" s="248"/>
      <c r="EP522" s="241">
        <f t="shared" si="594"/>
        <v>3.4599999999999999E-2</v>
      </c>
      <c r="EQ522" s="241">
        <f t="shared" si="670"/>
        <v>2.8833333333333332E-3</v>
      </c>
      <c r="ER522" s="237">
        <v>470</v>
      </c>
      <c r="ES522" s="242">
        <f t="shared" si="681"/>
        <v>0</v>
      </c>
      <c r="ET522" s="242">
        <f t="shared" si="682"/>
        <v>0</v>
      </c>
      <c r="EU522" s="242">
        <f t="shared" si="622"/>
        <v>0</v>
      </c>
      <c r="EV522" s="242">
        <f t="shared" si="632"/>
        <v>0</v>
      </c>
      <c r="EW522" s="243">
        <f t="shared" si="671"/>
        <v>0</v>
      </c>
    </row>
    <row r="523" spans="1:153" ht="14.25" customHeight="1" thickBot="1" x14ac:dyDescent="0.25">
      <c r="A523" s="3">
        <f t="shared" si="633"/>
        <v>14304</v>
      </c>
      <c r="B523" s="237">
        <v>471</v>
      </c>
      <c r="C523" s="238">
        <f t="shared" si="634"/>
        <v>-3.9075686975384265E-10</v>
      </c>
      <c r="D523" s="238">
        <f t="shared" si="595"/>
        <v>0</v>
      </c>
      <c r="E523" s="238">
        <f t="shared" si="596"/>
        <v>9.0091167193246835E-13</v>
      </c>
      <c r="F523" s="238">
        <f t="shared" si="597"/>
        <v>-9.0091167193246835E-13</v>
      </c>
      <c r="G523" s="239">
        <f t="shared" si="635"/>
        <v>603887.43406298594</v>
      </c>
      <c r="I523" s="240">
        <f>VLOOKUP(K523,[2]תחזיות!$B$4:$H$1000,5)</f>
        <v>1.3001683500000284E-2</v>
      </c>
      <c r="J523" s="134">
        <f t="shared" si="598"/>
        <v>1.0834736250000237E-3</v>
      </c>
      <c r="K523" s="237">
        <v>471</v>
      </c>
      <c r="L523" s="242">
        <f t="shared" si="636"/>
        <v>2.8541744006662598E-11</v>
      </c>
      <c r="M523" s="242">
        <f t="shared" si="623"/>
        <v>-7.8015329390576249E-14</v>
      </c>
      <c r="N523" s="242">
        <f t="shared" si="599"/>
        <v>-1.2228146014165016E-13</v>
      </c>
      <c r="O523" s="242">
        <f t="shared" si="600"/>
        <v>4.4266130751073912E-14</v>
      </c>
      <c r="P523" s="243">
        <f t="shared" si="637"/>
        <v>46694.445430845924</v>
      </c>
      <c r="Q523" s="244"/>
      <c r="R523" s="240">
        <f>VLOOKUP(T523,[2]תחזיות!$B$4:$H$1000,7)</f>
        <v>2.2102861950000482E-2</v>
      </c>
      <c r="S523" s="134">
        <f t="shared" si="601"/>
        <v>1.8419051625000401E-3</v>
      </c>
      <c r="T523" s="237">
        <v>471</v>
      </c>
      <c r="U523" s="242">
        <f t="shared" si="638"/>
        <v>0</v>
      </c>
      <c r="V523" s="242">
        <f t="shared" si="624"/>
        <v>0</v>
      </c>
      <c r="W523" s="242">
        <f t="shared" si="602"/>
        <v>0</v>
      </c>
      <c r="X523" s="242">
        <f t="shared" si="625"/>
        <v>0</v>
      </c>
      <c r="Y523" s="243">
        <f t="shared" si="639"/>
        <v>49536.076503111522</v>
      </c>
      <c r="Z523" s="245"/>
      <c r="AA523" s="240">
        <f>VLOOKUP(AC523,[2]תחזיות!$B$4:$H$1000,6)</f>
        <v>1.1819712272727529E-2</v>
      </c>
      <c r="AB523" s="134">
        <f t="shared" si="603"/>
        <v>9.8497602272729404E-4</v>
      </c>
      <c r="AC523" s="237">
        <v>471</v>
      </c>
      <c r="AD523" s="242">
        <f t="shared" si="640"/>
        <v>0</v>
      </c>
      <c r="AE523" s="242">
        <f t="shared" si="626"/>
        <v>0</v>
      </c>
      <c r="AF523" s="242">
        <f t="shared" si="604"/>
        <v>0</v>
      </c>
      <c r="AG523" s="242">
        <f t="shared" si="627"/>
        <v>0</v>
      </c>
      <c r="AH523" s="243">
        <f t="shared" si="641"/>
        <v>46342.141217469514</v>
      </c>
      <c r="AI523" s="245"/>
      <c r="AJ523" s="241">
        <f t="shared" si="590"/>
        <v>5.2720000000000003E-2</v>
      </c>
      <c r="AK523" s="241">
        <f t="shared" si="642"/>
        <v>4.3933333333333333E-3</v>
      </c>
      <c r="AL523" s="240">
        <f>VLOOKUP(AN523,[2]תחזיות!$B$4:$H$1000,5)</f>
        <v>1.3001683500000284E-2</v>
      </c>
      <c r="AM523" s="134">
        <f t="shared" si="628"/>
        <v>1.0834736250000237E-3</v>
      </c>
      <c r="AN523" s="237">
        <v>471</v>
      </c>
      <c r="AO523" s="242">
        <f t="shared" si="643"/>
        <v>0</v>
      </c>
      <c r="AP523" s="242">
        <f t="shared" si="672"/>
        <v>0</v>
      </c>
      <c r="AQ523" s="242">
        <f t="shared" si="605"/>
        <v>0</v>
      </c>
      <c r="AR523" s="242">
        <f t="shared" si="644"/>
        <v>0</v>
      </c>
      <c r="AS523" s="243">
        <f t="shared" si="645"/>
        <v>0</v>
      </c>
      <c r="AT523" s="244"/>
      <c r="AU523" s="241">
        <f t="shared" si="591"/>
        <v>5.7620000000000005E-2</v>
      </c>
      <c r="AV523" s="241">
        <f t="shared" si="646"/>
        <v>4.8016666666666668E-3</v>
      </c>
      <c r="AW523" s="240">
        <f>VLOOKUP(AY523,[2]תחזיות!$B$4:$H$1000,7)</f>
        <v>2.2102861950000482E-2</v>
      </c>
      <c r="AX523" s="134">
        <f t="shared" si="606"/>
        <v>1.8419051625000401E-3</v>
      </c>
      <c r="AY523" s="237">
        <v>471</v>
      </c>
      <c r="AZ523" s="242">
        <f t="shared" si="647"/>
        <v>0</v>
      </c>
      <c r="BA523" s="242">
        <f t="shared" si="673"/>
        <v>0</v>
      </c>
      <c r="BB523" s="242">
        <f t="shared" si="607"/>
        <v>0</v>
      </c>
      <c r="BC523" s="242">
        <f t="shared" si="648"/>
        <v>0</v>
      </c>
      <c r="BD523" s="243">
        <f t="shared" si="649"/>
        <v>0</v>
      </c>
      <c r="BE523" s="245"/>
      <c r="BF523" s="245"/>
      <c r="BG523" s="245"/>
      <c r="BH523" s="240">
        <f>VLOOKUP(BJ523,[2]תחזיות!$B$4:$H$1000,6)</f>
        <v>1.1819712272727529E-2</v>
      </c>
      <c r="BI523" s="134">
        <f t="shared" si="608"/>
        <v>9.8497602272729404E-4</v>
      </c>
      <c r="BJ523" s="237">
        <v>471</v>
      </c>
      <c r="BK523" s="242">
        <f t="shared" si="650"/>
        <v>0</v>
      </c>
      <c r="BL523" s="242">
        <f t="shared" si="674"/>
        <v>0</v>
      </c>
      <c r="BM523" s="242">
        <f t="shared" si="609"/>
        <v>0</v>
      </c>
      <c r="BN523" s="242">
        <f t="shared" si="629"/>
        <v>0</v>
      </c>
      <c r="BO523" s="243">
        <f t="shared" si="651"/>
        <v>0</v>
      </c>
      <c r="BP523" s="245"/>
      <c r="BQ523" s="246">
        <f>VLOOKUP(BT523,[2]תחזיות!$B$4:$E$1000,2)</f>
        <v>4.8282680000000328E-2</v>
      </c>
      <c r="BR523" s="134">
        <f t="shared" si="610"/>
        <v>3.6068900000000275E-3</v>
      </c>
      <c r="BS523" s="3">
        <f t="shared" si="652"/>
        <v>14304</v>
      </c>
      <c r="BT523" s="237">
        <v>471</v>
      </c>
      <c r="BU523" s="238">
        <f t="shared" si="653"/>
        <v>0</v>
      </c>
      <c r="BV523" s="238">
        <f t="shared" si="461"/>
        <v>0</v>
      </c>
      <c r="BW523" s="238">
        <f t="shared" si="611"/>
        <v>0</v>
      </c>
      <c r="BX523" s="238">
        <f t="shared" si="612"/>
        <v>0</v>
      </c>
      <c r="BY523" s="239">
        <f t="shared" si="654"/>
        <v>270766.58881793288</v>
      </c>
      <c r="CA523" s="246">
        <f>VLOOKUP(CD523,[2]תחזיות!$B$4:$E$1000,4)</f>
        <v>6.3733137600000433E-2</v>
      </c>
      <c r="CB523" s="134">
        <f t="shared" si="613"/>
        <v>4.8944281333333697E-3</v>
      </c>
      <c r="CC523" s="3">
        <f t="shared" si="655"/>
        <v>14304</v>
      </c>
      <c r="CD523" s="237">
        <v>471</v>
      </c>
      <c r="CE523" s="238">
        <f t="shared" si="656"/>
        <v>0</v>
      </c>
      <c r="CF523" s="238">
        <f t="shared" si="657"/>
        <v>0</v>
      </c>
      <c r="CG523" s="238">
        <f t="shared" si="614"/>
        <v>0</v>
      </c>
      <c r="CH523" s="238">
        <f t="shared" si="615"/>
        <v>0</v>
      </c>
      <c r="CI523" s="239">
        <f t="shared" si="658"/>
        <v>290809.78716721246</v>
      </c>
      <c r="CJ523" s="1"/>
      <c r="CK523" s="246">
        <f>VLOOKUP(CN523,[2]תחזיות!$B$4:$E$1000,3)</f>
        <v>4.1984939130435071E-2</v>
      </c>
      <c r="CL523" s="134">
        <f t="shared" si="616"/>
        <v>3.0820782608695896E-3</v>
      </c>
      <c r="CM523" s="3">
        <f t="shared" si="659"/>
        <v>14304</v>
      </c>
      <c r="CN523" s="237">
        <v>471</v>
      </c>
      <c r="CO523" s="238">
        <f t="shared" si="660"/>
        <v>0</v>
      </c>
      <c r="CP523" s="238">
        <f t="shared" si="675"/>
        <v>0</v>
      </c>
      <c r="CQ523" s="238">
        <f t="shared" si="617"/>
        <v>0</v>
      </c>
      <c r="CR523" s="238">
        <f t="shared" si="618"/>
        <v>0</v>
      </c>
      <c r="CS523" s="239">
        <f t="shared" si="661"/>
        <v>263979.45736549201</v>
      </c>
      <c r="CT523" s="1"/>
      <c r="CU523" s="237">
        <v>471</v>
      </c>
      <c r="CV523" s="238">
        <f t="shared" si="587"/>
        <v>-3.6221512574718006E-10</v>
      </c>
      <c r="CW523" s="238">
        <f t="shared" si="587"/>
        <v>-7.8015329390576249E-14</v>
      </c>
      <c r="CX523" s="238">
        <f t="shared" si="587"/>
        <v>7.7863021179081824E-13</v>
      </c>
      <c r="CY523" s="238">
        <f t="shared" si="587"/>
        <v>-8.5664554118139442E-13</v>
      </c>
      <c r="CZ523" s="238">
        <f t="shared" si="587"/>
        <v>921348.46831176477</v>
      </c>
      <c r="DB523" s="237">
        <v>471</v>
      </c>
      <c r="DC523" s="238">
        <f t="shared" si="588"/>
        <v>-3.9075686975384265E-10</v>
      </c>
      <c r="DD523" s="238">
        <f t="shared" si="588"/>
        <v>0</v>
      </c>
      <c r="DE523" s="238">
        <f t="shared" si="588"/>
        <v>9.0091167193246835E-13</v>
      </c>
      <c r="DF523" s="238">
        <f t="shared" si="588"/>
        <v>-9.0091167193246835E-13</v>
      </c>
      <c r="DG523" s="238">
        <f t="shared" si="588"/>
        <v>944233.29773330991</v>
      </c>
      <c r="DH523" s="247"/>
      <c r="DI523" s="237">
        <v>471</v>
      </c>
      <c r="DJ523" s="238">
        <f t="shared" si="589"/>
        <v>-3.9075686975384265E-10</v>
      </c>
      <c r="DK523" s="238">
        <f t="shared" si="589"/>
        <v>0</v>
      </c>
      <c r="DL523" s="238">
        <f t="shared" si="589"/>
        <v>9.0091167193246835E-13</v>
      </c>
      <c r="DM523" s="238">
        <f t="shared" si="589"/>
        <v>-9.0091167193246835E-13</v>
      </c>
      <c r="DN523" s="238">
        <f t="shared" si="589"/>
        <v>914209.03264594742</v>
      </c>
      <c r="DP523" s="3">
        <f t="shared" si="662"/>
        <v>14304</v>
      </c>
      <c r="DQ523" s="237">
        <v>471</v>
      </c>
      <c r="DR523" s="238">
        <f t="shared" si="663"/>
        <v>0</v>
      </c>
      <c r="DS523" s="238">
        <f t="shared" si="664"/>
        <v>0</v>
      </c>
      <c r="DT523" s="238">
        <f t="shared" si="619"/>
        <v>0</v>
      </c>
      <c r="DU523" s="238">
        <f t="shared" si="665"/>
        <v>0</v>
      </c>
      <c r="DV523" s="239">
        <f t="shared" si="676"/>
        <v>0</v>
      </c>
      <c r="DX523" s="241">
        <f t="shared" si="592"/>
        <v>6.0299999999999999E-2</v>
      </c>
      <c r="DY523" s="241">
        <f t="shared" si="666"/>
        <v>5.025E-3</v>
      </c>
      <c r="DZ523" s="237">
        <v>471</v>
      </c>
      <c r="EA523" s="242">
        <f t="shared" si="677"/>
        <v>0</v>
      </c>
      <c r="EB523" s="242">
        <f t="shared" si="678"/>
        <v>0</v>
      </c>
      <c r="EC523" s="242">
        <f t="shared" si="620"/>
        <v>0</v>
      </c>
      <c r="ED523" s="242">
        <f t="shared" si="630"/>
        <v>0</v>
      </c>
      <c r="EE523" s="243">
        <f t="shared" si="667"/>
        <v>0</v>
      </c>
      <c r="EF523" s="248"/>
      <c r="EG523" s="241">
        <f t="shared" si="593"/>
        <v>6.4599999999999991E-2</v>
      </c>
      <c r="EH523" s="241">
        <f t="shared" si="668"/>
        <v>5.3833333333333329E-3</v>
      </c>
      <c r="EI523" s="237">
        <v>471</v>
      </c>
      <c r="EJ523" s="242">
        <f t="shared" si="679"/>
        <v>0</v>
      </c>
      <c r="EK523" s="242">
        <f t="shared" si="680"/>
        <v>0</v>
      </c>
      <c r="EL523" s="242">
        <f t="shared" si="621"/>
        <v>0</v>
      </c>
      <c r="EM523" s="242">
        <f t="shared" si="631"/>
        <v>0</v>
      </c>
      <c r="EN523" s="243">
        <f t="shared" si="669"/>
        <v>0</v>
      </c>
      <c r="EO523" s="248"/>
      <c r="EP523" s="241">
        <f t="shared" si="594"/>
        <v>3.4599999999999999E-2</v>
      </c>
      <c r="EQ523" s="241">
        <f t="shared" si="670"/>
        <v>2.8833333333333332E-3</v>
      </c>
      <c r="ER523" s="237">
        <v>471</v>
      </c>
      <c r="ES523" s="242">
        <f t="shared" si="681"/>
        <v>0</v>
      </c>
      <c r="ET523" s="242">
        <f t="shared" si="682"/>
        <v>0</v>
      </c>
      <c r="EU523" s="242">
        <f t="shared" si="622"/>
        <v>0</v>
      </c>
      <c r="EV523" s="242">
        <f t="shared" si="632"/>
        <v>0</v>
      </c>
      <c r="EW523" s="243">
        <f t="shared" si="671"/>
        <v>0</v>
      </c>
    </row>
    <row r="524" spans="1:153" ht="14.25" customHeight="1" thickBot="1" x14ac:dyDescent="0.25">
      <c r="A524" s="3">
        <f t="shared" si="633"/>
        <v>14332</v>
      </c>
      <c r="B524" s="237">
        <v>472</v>
      </c>
      <c r="C524" s="238">
        <f t="shared" si="634"/>
        <v>-3.9165778142577514E-10</v>
      </c>
      <c r="D524" s="238">
        <f t="shared" si="595"/>
        <v>0</v>
      </c>
      <c r="E524" s="238">
        <f t="shared" si="596"/>
        <v>9.0298877384275713E-13</v>
      </c>
      <c r="F524" s="238">
        <f t="shared" si="597"/>
        <v>-9.0298877384275713E-13</v>
      </c>
      <c r="G524" s="239">
        <f t="shared" si="635"/>
        <v>603887.43406298594</v>
      </c>
      <c r="I524" s="240">
        <f>VLOOKUP(K524,[2]תחזיות!$B$4:$H$1000,5)</f>
        <v>1.3001702000000285E-2</v>
      </c>
      <c r="J524" s="134">
        <f t="shared" si="598"/>
        <v>1.0834751666666904E-3</v>
      </c>
      <c r="K524" s="237">
        <v>472</v>
      </c>
      <c r="L524" s="242">
        <f t="shared" si="636"/>
        <v>2.869508222657423E-11</v>
      </c>
      <c r="M524" s="242">
        <f t="shared" si="623"/>
        <v>-7.8099857062590266E-14</v>
      </c>
      <c r="N524" s="242">
        <f t="shared" si="599"/>
        <v>-1.2260380403436046E-13</v>
      </c>
      <c r="O524" s="242">
        <f t="shared" si="600"/>
        <v>4.4503946971770192E-14</v>
      </c>
      <c r="P524" s="243">
        <f t="shared" si="637"/>
        <v>46694.445430845924</v>
      </c>
      <c r="Q524" s="244"/>
      <c r="R524" s="240">
        <f>VLOOKUP(T524,[2]תחזיות!$B$4:$H$1000,7)</f>
        <v>2.2102893400000483E-2</v>
      </c>
      <c r="S524" s="134">
        <f t="shared" si="601"/>
        <v>1.8419077833333735E-3</v>
      </c>
      <c r="T524" s="237">
        <v>472</v>
      </c>
      <c r="U524" s="242">
        <f t="shared" si="638"/>
        <v>0</v>
      </c>
      <c r="V524" s="242">
        <f t="shared" si="624"/>
        <v>0</v>
      </c>
      <c r="W524" s="242">
        <f t="shared" si="602"/>
        <v>0</v>
      </c>
      <c r="X524" s="242">
        <f t="shared" si="625"/>
        <v>0</v>
      </c>
      <c r="Y524" s="243">
        <f t="shared" si="639"/>
        <v>49536.076503111522</v>
      </c>
      <c r="Z524" s="245"/>
      <c r="AA524" s="240">
        <f>VLOOKUP(AC524,[2]תחזיות!$B$4:$H$1000,6)</f>
        <v>1.1819729090909349E-2</v>
      </c>
      <c r="AB524" s="134">
        <f t="shared" si="603"/>
        <v>9.8497742424244581E-4</v>
      </c>
      <c r="AC524" s="237">
        <v>472</v>
      </c>
      <c r="AD524" s="242">
        <f t="shared" si="640"/>
        <v>0</v>
      </c>
      <c r="AE524" s="242">
        <f t="shared" si="626"/>
        <v>0</v>
      </c>
      <c r="AF524" s="242">
        <f t="shared" si="604"/>
        <v>0</v>
      </c>
      <c r="AG524" s="242">
        <f t="shared" si="627"/>
        <v>0</v>
      </c>
      <c r="AH524" s="243">
        <f t="shared" si="641"/>
        <v>46342.141217469514</v>
      </c>
      <c r="AI524" s="245"/>
      <c r="AJ524" s="241">
        <f t="shared" si="590"/>
        <v>5.2720000000000003E-2</v>
      </c>
      <c r="AK524" s="241">
        <f t="shared" si="642"/>
        <v>4.3933333333333333E-3</v>
      </c>
      <c r="AL524" s="240">
        <f>VLOOKUP(AN524,[2]תחזיות!$B$4:$H$1000,5)</f>
        <v>1.3001702000000285E-2</v>
      </c>
      <c r="AM524" s="134">
        <f t="shared" si="628"/>
        <v>1.0834751666666904E-3</v>
      </c>
      <c r="AN524" s="237">
        <v>472</v>
      </c>
      <c r="AO524" s="242">
        <f t="shared" si="643"/>
        <v>0</v>
      </c>
      <c r="AP524" s="242">
        <f t="shared" si="672"/>
        <v>0</v>
      </c>
      <c r="AQ524" s="242">
        <f t="shared" si="605"/>
        <v>0</v>
      </c>
      <c r="AR524" s="242">
        <f t="shared" si="644"/>
        <v>0</v>
      </c>
      <c r="AS524" s="243">
        <f t="shared" si="645"/>
        <v>0</v>
      </c>
      <c r="AT524" s="244"/>
      <c r="AU524" s="241">
        <f t="shared" si="591"/>
        <v>5.7620000000000005E-2</v>
      </c>
      <c r="AV524" s="241">
        <f t="shared" si="646"/>
        <v>4.8016666666666668E-3</v>
      </c>
      <c r="AW524" s="240">
        <f>VLOOKUP(AY524,[2]תחזיות!$B$4:$H$1000,7)</f>
        <v>2.2102893400000483E-2</v>
      </c>
      <c r="AX524" s="134">
        <f t="shared" si="606"/>
        <v>1.8419077833333735E-3</v>
      </c>
      <c r="AY524" s="237">
        <v>472</v>
      </c>
      <c r="AZ524" s="242">
        <f t="shared" si="647"/>
        <v>0</v>
      </c>
      <c r="BA524" s="242">
        <f t="shared" si="673"/>
        <v>0</v>
      </c>
      <c r="BB524" s="242">
        <f t="shared" si="607"/>
        <v>0</v>
      </c>
      <c r="BC524" s="242">
        <f t="shared" si="648"/>
        <v>0</v>
      </c>
      <c r="BD524" s="243">
        <f t="shared" si="649"/>
        <v>0</v>
      </c>
      <c r="BE524" s="245"/>
      <c r="BF524" s="245"/>
      <c r="BG524" s="245"/>
      <c r="BH524" s="240">
        <f>VLOOKUP(BJ524,[2]תחזיות!$B$4:$H$1000,6)</f>
        <v>1.1819729090909349E-2</v>
      </c>
      <c r="BI524" s="134">
        <f t="shared" si="608"/>
        <v>9.8497742424244581E-4</v>
      </c>
      <c r="BJ524" s="237">
        <v>472</v>
      </c>
      <c r="BK524" s="242">
        <f t="shared" si="650"/>
        <v>0</v>
      </c>
      <c r="BL524" s="242">
        <f t="shared" si="674"/>
        <v>0</v>
      </c>
      <c r="BM524" s="242">
        <f t="shared" si="609"/>
        <v>0</v>
      </c>
      <c r="BN524" s="242">
        <f t="shared" si="629"/>
        <v>0</v>
      </c>
      <c r="BO524" s="243">
        <f t="shared" si="651"/>
        <v>0</v>
      </c>
      <c r="BP524" s="245"/>
      <c r="BQ524" s="246">
        <f>VLOOKUP(BT524,[2]תחזיות!$B$4:$E$1000,2)</f>
        <v>4.8310980000000329E-2</v>
      </c>
      <c r="BR524" s="134">
        <f t="shared" si="610"/>
        <v>3.6092483333333611E-3</v>
      </c>
      <c r="BS524" s="3">
        <f t="shared" si="652"/>
        <v>14332</v>
      </c>
      <c r="BT524" s="237">
        <v>472</v>
      </c>
      <c r="BU524" s="238">
        <f t="shared" si="653"/>
        <v>0</v>
      </c>
      <c r="BV524" s="238">
        <f t="shared" si="461"/>
        <v>0</v>
      </c>
      <c r="BW524" s="238">
        <f t="shared" si="611"/>
        <v>0</v>
      </c>
      <c r="BX524" s="238">
        <f t="shared" si="612"/>
        <v>0</v>
      </c>
      <c r="BY524" s="239">
        <f t="shared" si="654"/>
        <v>270766.58881793288</v>
      </c>
      <c r="CA524" s="246">
        <f>VLOOKUP(CD524,[2]תחזיות!$B$4:$E$1000,4)</f>
        <v>6.3770493600000436E-2</v>
      </c>
      <c r="CB524" s="134">
        <f t="shared" si="613"/>
        <v>4.8975411333333696E-3</v>
      </c>
      <c r="CC524" s="3">
        <f t="shared" si="655"/>
        <v>14332</v>
      </c>
      <c r="CD524" s="237">
        <v>472</v>
      </c>
      <c r="CE524" s="238">
        <f t="shared" si="656"/>
        <v>0</v>
      </c>
      <c r="CF524" s="238">
        <f t="shared" si="657"/>
        <v>0</v>
      </c>
      <c r="CG524" s="238">
        <f t="shared" si="614"/>
        <v>0</v>
      </c>
      <c r="CH524" s="238">
        <f t="shared" si="615"/>
        <v>0</v>
      </c>
      <c r="CI524" s="239">
        <f t="shared" si="658"/>
        <v>290809.78716721246</v>
      </c>
      <c r="CJ524" s="1"/>
      <c r="CK524" s="246">
        <f>VLOOKUP(CN524,[2]תחזיות!$B$4:$E$1000,3)</f>
        <v>4.2009547826087248E-2</v>
      </c>
      <c r="CL524" s="134">
        <f t="shared" si="616"/>
        <v>3.0841289855072711E-3</v>
      </c>
      <c r="CM524" s="3">
        <f t="shared" si="659"/>
        <v>14332</v>
      </c>
      <c r="CN524" s="237">
        <v>472</v>
      </c>
      <c r="CO524" s="238">
        <f t="shared" si="660"/>
        <v>0</v>
      </c>
      <c r="CP524" s="238">
        <f t="shared" si="675"/>
        <v>0</v>
      </c>
      <c r="CQ524" s="238">
        <f t="shared" si="617"/>
        <v>0</v>
      </c>
      <c r="CR524" s="238">
        <f t="shared" si="618"/>
        <v>0</v>
      </c>
      <c r="CS524" s="239">
        <f t="shared" si="661"/>
        <v>263979.45736549201</v>
      </c>
      <c r="CT524" s="1"/>
      <c r="CU524" s="237">
        <v>472</v>
      </c>
      <c r="CV524" s="238">
        <f t="shared" si="587"/>
        <v>-3.6296269919920091E-10</v>
      </c>
      <c r="CW524" s="238">
        <f t="shared" si="587"/>
        <v>-7.8099857062590266E-14</v>
      </c>
      <c r="CX524" s="238">
        <f t="shared" si="587"/>
        <v>7.8038496980839667E-13</v>
      </c>
      <c r="CY524" s="238">
        <f t="shared" si="587"/>
        <v>-8.5848482687098698E-13</v>
      </c>
      <c r="CZ524" s="238">
        <f t="shared" si="587"/>
        <v>921348.46831176477</v>
      </c>
      <c r="DB524" s="237">
        <v>472</v>
      </c>
      <c r="DC524" s="238">
        <f t="shared" si="588"/>
        <v>-3.9165778142577514E-10</v>
      </c>
      <c r="DD524" s="238">
        <f t="shared" si="588"/>
        <v>0</v>
      </c>
      <c r="DE524" s="238">
        <f t="shared" si="588"/>
        <v>9.0298877384275713E-13</v>
      </c>
      <c r="DF524" s="238">
        <f t="shared" si="588"/>
        <v>-9.0298877384275713E-13</v>
      </c>
      <c r="DG524" s="238">
        <f t="shared" si="588"/>
        <v>944233.29773330991</v>
      </c>
      <c r="DH524" s="247"/>
      <c r="DI524" s="237">
        <v>472</v>
      </c>
      <c r="DJ524" s="238">
        <f t="shared" si="589"/>
        <v>-3.9165778142577514E-10</v>
      </c>
      <c r="DK524" s="238">
        <f t="shared" si="589"/>
        <v>0</v>
      </c>
      <c r="DL524" s="238">
        <f t="shared" si="589"/>
        <v>9.0298877384275713E-13</v>
      </c>
      <c r="DM524" s="238">
        <f t="shared" si="589"/>
        <v>-9.0298877384275713E-13</v>
      </c>
      <c r="DN524" s="238">
        <f t="shared" si="589"/>
        <v>914209.03264594742</v>
      </c>
      <c r="DP524" s="3">
        <f t="shared" si="662"/>
        <v>14332</v>
      </c>
      <c r="DQ524" s="237">
        <v>472</v>
      </c>
      <c r="DR524" s="238">
        <f t="shared" si="663"/>
        <v>0</v>
      </c>
      <c r="DS524" s="238">
        <f t="shared" si="664"/>
        <v>0</v>
      </c>
      <c r="DT524" s="238">
        <f t="shared" si="619"/>
        <v>0</v>
      </c>
      <c r="DU524" s="238">
        <f t="shared" si="665"/>
        <v>0</v>
      </c>
      <c r="DV524" s="239">
        <f t="shared" si="676"/>
        <v>0</v>
      </c>
      <c r="DX524" s="241">
        <f t="shared" si="592"/>
        <v>6.0299999999999999E-2</v>
      </c>
      <c r="DY524" s="241">
        <f t="shared" si="666"/>
        <v>5.025E-3</v>
      </c>
      <c r="DZ524" s="237">
        <v>472</v>
      </c>
      <c r="EA524" s="242">
        <f t="shared" si="677"/>
        <v>0</v>
      </c>
      <c r="EB524" s="242">
        <f t="shared" si="678"/>
        <v>0</v>
      </c>
      <c r="EC524" s="242">
        <f t="shared" si="620"/>
        <v>0</v>
      </c>
      <c r="ED524" s="242">
        <f t="shared" si="630"/>
        <v>0</v>
      </c>
      <c r="EE524" s="243">
        <f t="shared" si="667"/>
        <v>0</v>
      </c>
      <c r="EF524" s="248"/>
      <c r="EG524" s="241">
        <f t="shared" si="593"/>
        <v>6.4599999999999991E-2</v>
      </c>
      <c r="EH524" s="241">
        <f t="shared" si="668"/>
        <v>5.3833333333333329E-3</v>
      </c>
      <c r="EI524" s="237">
        <v>472</v>
      </c>
      <c r="EJ524" s="242">
        <f t="shared" si="679"/>
        <v>0</v>
      </c>
      <c r="EK524" s="242">
        <f t="shared" si="680"/>
        <v>0</v>
      </c>
      <c r="EL524" s="242">
        <f t="shared" si="621"/>
        <v>0</v>
      </c>
      <c r="EM524" s="242">
        <f t="shared" si="631"/>
        <v>0</v>
      </c>
      <c r="EN524" s="243">
        <f t="shared" si="669"/>
        <v>0</v>
      </c>
      <c r="EO524" s="248"/>
      <c r="EP524" s="241">
        <f t="shared" si="594"/>
        <v>3.4599999999999999E-2</v>
      </c>
      <c r="EQ524" s="241">
        <f t="shared" si="670"/>
        <v>2.8833333333333332E-3</v>
      </c>
      <c r="ER524" s="237">
        <v>472</v>
      </c>
      <c r="ES524" s="242">
        <f t="shared" si="681"/>
        <v>0</v>
      </c>
      <c r="ET524" s="242">
        <f t="shared" si="682"/>
        <v>0</v>
      </c>
      <c r="EU524" s="242">
        <f t="shared" si="622"/>
        <v>0</v>
      </c>
      <c r="EV524" s="242">
        <f t="shared" si="632"/>
        <v>0</v>
      </c>
      <c r="EW524" s="243">
        <f t="shared" si="671"/>
        <v>0</v>
      </c>
    </row>
    <row r="525" spans="1:153" ht="14.25" customHeight="1" thickBot="1" x14ac:dyDescent="0.25">
      <c r="A525" s="3">
        <f t="shared" si="633"/>
        <v>14363</v>
      </c>
      <c r="B525" s="237">
        <v>473</v>
      </c>
      <c r="C525" s="238">
        <f t="shared" si="634"/>
        <v>-3.9256077019961792E-10</v>
      </c>
      <c r="D525" s="238">
        <f t="shared" si="595"/>
        <v>0</v>
      </c>
      <c r="E525" s="238">
        <f t="shared" si="596"/>
        <v>9.0507066462689459E-13</v>
      </c>
      <c r="F525" s="238">
        <f t="shared" si="597"/>
        <v>-9.0507066462689459E-13</v>
      </c>
      <c r="G525" s="239">
        <f t="shared" si="635"/>
        <v>603887.43406298594</v>
      </c>
      <c r="I525" s="240">
        <f>VLOOKUP(K525,[2]תחזיות!$B$4:$H$1000,5)</f>
        <v>1.3001720500000286E-2</v>
      </c>
      <c r="J525" s="134">
        <f t="shared" si="598"/>
        <v>1.0834767083333571E-3</v>
      </c>
      <c r="K525" s="237">
        <v>473</v>
      </c>
      <c r="L525" s="242">
        <f t="shared" si="636"/>
        <v>2.884890932221082E-11</v>
      </c>
      <c r="M525" s="242">
        <f t="shared" si="623"/>
        <v>-7.8184476438641755E-14</v>
      </c>
      <c r="N525" s="242">
        <f t="shared" si="599"/>
        <v>-1.2292699784114463E-13</v>
      </c>
      <c r="O525" s="242">
        <f t="shared" si="600"/>
        <v>4.4742521402502867E-14</v>
      </c>
      <c r="P525" s="243">
        <f t="shared" si="637"/>
        <v>46694.445430845924</v>
      </c>
      <c r="Q525" s="244"/>
      <c r="R525" s="240">
        <f>VLOOKUP(T525,[2]תחזיות!$B$4:$H$1000,7)</f>
        <v>2.2102924850000486E-2</v>
      </c>
      <c r="S525" s="134">
        <f t="shared" si="601"/>
        <v>1.8419104041667073E-3</v>
      </c>
      <c r="T525" s="237">
        <v>473</v>
      </c>
      <c r="U525" s="242">
        <f t="shared" si="638"/>
        <v>0</v>
      </c>
      <c r="V525" s="242">
        <f t="shared" si="624"/>
        <v>0</v>
      </c>
      <c r="W525" s="242">
        <f t="shared" si="602"/>
        <v>0</v>
      </c>
      <c r="X525" s="242">
        <f t="shared" si="625"/>
        <v>0</v>
      </c>
      <c r="Y525" s="243">
        <f t="shared" si="639"/>
        <v>49536.076503111522</v>
      </c>
      <c r="Z525" s="245"/>
      <c r="AA525" s="240">
        <f>VLOOKUP(AC525,[2]תחזיות!$B$4:$H$1000,6)</f>
        <v>1.1819745909091168E-2</v>
      </c>
      <c r="AB525" s="134">
        <f t="shared" si="603"/>
        <v>9.8497882575759735E-4</v>
      </c>
      <c r="AC525" s="237">
        <v>473</v>
      </c>
      <c r="AD525" s="242">
        <f t="shared" si="640"/>
        <v>0</v>
      </c>
      <c r="AE525" s="242">
        <f t="shared" si="626"/>
        <v>0</v>
      </c>
      <c r="AF525" s="242">
        <f t="shared" si="604"/>
        <v>0</v>
      </c>
      <c r="AG525" s="242">
        <f t="shared" si="627"/>
        <v>0</v>
      </c>
      <c r="AH525" s="243">
        <f t="shared" si="641"/>
        <v>46342.141217469514</v>
      </c>
      <c r="AI525" s="245"/>
      <c r="AJ525" s="241">
        <f t="shared" si="590"/>
        <v>5.2720000000000003E-2</v>
      </c>
      <c r="AK525" s="241">
        <f t="shared" si="642"/>
        <v>4.3933333333333333E-3</v>
      </c>
      <c r="AL525" s="240">
        <f>VLOOKUP(AN525,[2]תחזיות!$B$4:$H$1000,5)</f>
        <v>1.3001720500000286E-2</v>
      </c>
      <c r="AM525" s="134">
        <f t="shared" si="628"/>
        <v>1.0834767083333571E-3</v>
      </c>
      <c r="AN525" s="237">
        <v>473</v>
      </c>
      <c r="AO525" s="242">
        <f t="shared" si="643"/>
        <v>0</v>
      </c>
      <c r="AP525" s="242">
        <f t="shared" si="672"/>
        <v>0</v>
      </c>
      <c r="AQ525" s="242">
        <f t="shared" si="605"/>
        <v>0</v>
      </c>
      <c r="AR525" s="242">
        <f t="shared" si="644"/>
        <v>0</v>
      </c>
      <c r="AS525" s="243">
        <f t="shared" si="645"/>
        <v>0</v>
      </c>
      <c r="AT525" s="244"/>
      <c r="AU525" s="241">
        <f t="shared" si="591"/>
        <v>5.7620000000000005E-2</v>
      </c>
      <c r="AV525" s="241">
        <f t="shared" si="646"/>
        <v>4.8016666666666668E-3</v>
      </c>
      <c r="AW525" s="240">
        <f>VLOOKUP(AY525,[2]תחזיות!$B$4:$H$1000,7)</f>
        <v>2.2102924850000486E-2</v>
      </c>
      <c r="AX525" s="134">
        <f t="shared" si="606"/>
        <v>1.8419104041667073E-3</v>
      </c>
      <c r="AY525" s="237">
        <v>473</v>
      </c>
      <c r="AZ525" s="242">
        <f t="shared" si="647"/>
        <v>0</v>
      </c>
      <c r="BA525" s="242">
        <f t="shared" si="673"/>
        <v>0</v>
      </c>
      <c r="BB525" s="242">
        <f t="shared" si="607"/>
        <v>0</v>
      </c>
      <c r="BC525" s="242">
        <f t="shared" si="648"/>
        <v>0</v>
      </c>
      <c r="BD525" s="243">
        <f t="shared" si="649"/>
        <v>0</v>
      </c>
      <c r="BE525" s="245"/>
      <c r="BF525" s="245"/>
      <c r="BG525" s="245"/>
      <c r="BH525" s="240">
        <f>VLOOKUP(BJ525,[2]תחזיות!$B$4:$H$1000,6)</f>
        <v>1.1819745909091168E-2</v>
      </c>
      <c r="BI525" s="134">
        <f t="shared" si="608"/>
        <v>9.8497882575759735E-4</v>
      </c>
      <c r="BJ525" s="237">
        <v>473</v>
      </c>
      <c r="BK525" s="242">
        <f t="shared" si="650"/>
        <v>0</v>
      </c>
      <c r="BL525" s="242">
        <f t="shared" si="674"/>
        <v>0</v>
      </c>
      <c r="BM525" s="242">
        <f t="shared" si="609"/>
        <v>0</v>
      </c>
      <c r="BN525" s="242">
        <f t="shared" si="629"/>
        <v>0</v>
      </c>
      <c r="BO525" s="243">
        <f t="shared" si="651"/>
        <v>0</v>
      </c>
      <c r="BP525" s="245"/>
      <c r="BQ525" s="246">
        <f>VLOOKUP(BT525,[2]תחזיות!$B$4:$E$1000,2)</f>
        <v>4.8339280000000331E-2</v>
      </c>
      <c r="BR525" s="134">
        <f t="shared" si="610"/>
        <v>3.6116066666666943E-3</v>
      </c>
      <c r="BS525" s="3">
        <f t="shared" si="652"/>
        <v>14363</v>
      </c>
      <c r="BT525" s="237">
        <v>473</v>
      </c>
      <c r="BU525" s="238">
        <f t="shared" si="653"/>
        <v>0</v>
      </c>
      <c r="BV525" s="238">
        <f t="shared" si="461"/>
        <v>0</v>
      </c>
      <c r="BW525" s="238">
        <f t="shared" si="611"/>
        <v>0</v>
      </c>
      <c r="BX525" s="238">
        <f t="shared" si="612"/>
        <v>0</v>
      </c>
      <c r="BY525" s="239">
        <f t="shared" si="654"/>
        <v>270766.58881793288</v>
      </c>
      <c r="CA525" s="246">
        <f>VLOOKUP(CD525,[2]תחזיות!$B$4:$E$1000,4)</f>
        <v>6.3807849600000438E-2</v>
      </c>
      <c r="CB525" s="134">
        <f t="shared" si="613"/>
        <v>4.9006541333333703E-3</v>
      </c>
      <c r="CC525" s="3">
        <f t="shared" si="655"/>
        <v>14363</v>
      </c>
      <c r="CD525" s="237">
        <v>473</v>
      </c>
      <c r="CE525" s="238">
        <f t="shared" si="656"/>
        <v>0</v>
      </c>
      <c r="CF525" s="238">
        <f t="shared" si="657"/>
        <v>0</v>
      </c>
      <c r="CG525" s="238">
        <f t="shared" si="614"/>
        <v>0</v>
      </c>
      <c r="CH525" s="238">
        <f t="shared" si="615"/>
        <v>0</v>
      </c>
      <c r="CI525" s="239">
        <f t="shared" si="658"/>
        <v>290809.78716721246</v>
      </c>
      <c r="CJ525" s="1"/>
      <c r="CK525" s="246">
        <f>VLOOKUP(CN525,[2]תחזיות!$B$4:$E$1000,3)</f>
        <v>4.2034156521739419E-2</v>
      </c>
      <c r="CL525" s="134">
        <f t="shared" si="616"/>
        <v>3.0861797101449516E-3</v>
      </c>
      <c r="CM525" s="3">
        <f t="shared" si="659"/>
        <v>14363</v>
      </c>
      <c r="CN525" s="237">
        <v>473</v>
      </c>
      <c r="CO525" s="238">
        <f t="shared" si="660"/>
        <v>0</v>
      </c>
      <c r="CP525" s="238">
        <f t="shared" si="675"/>
        <v>0</v>
      </c>
      <c r="CQ525" s="238">
        <f t="shared" si="617"/>
        <v>0</v>
      </c>
      <c r="CR525" s="238">
        <f t="shared" si="618"/>
        <v>0</v>
      </c>
      <c r="CS525" s="239">
        <f t="shared" si="661"/>
        <v>263979.45736549201</v>
      </c>
      <c r="CT525" s="1"/>
      <c r="CU525" s="237">
        <v>473</v>
      </c>
      <c r="CV525" s="238">
        <f t="shared" ref="CV525:CZ532" si="683">BU525+L525+C525+AO525+DR525+EA525</f>
        <v>-3.6371186087740711E-10</v>
      </c>
      <c r="CW525" s="238">
        <f t="shared" si="683"/>
        <v>-7.8184476438641755E-14</v>
      </c>
      <c r="CX525" s="238">
        <f t="shared" si="683"/>
        <v>7.8214366678575001E-13</v>
      </c>
      <c r="CY525" s="238">
        <f t="shared" si="683"/>
        <v>-8.6032814322439172E-13</v>
      </c>
      <c r="CZ525" s="238">
        <f t="shared" si="683"/>
        <v>921348.46831176477</v>
      </c>
      <c r="DB525" s="237">
        <v>473</v>
      </c>
      <c r="DC525" s="238">
        <f t="shared" ref="DC525:DG532" si="684">CE525+U525+C525+AZ525+DR525+EJ525</f>
        <v>-3.9256077019961792E-10</v>
      </c>
      <c r="DD525" s="238">
        <f t="shared" si="684"/>
        <v>0</v>
      </c>
      <c r="DE525" s="238">
        <f t="shared" si="684"/>
        <v>9.0507066462689459E-13</v>
      </c>
      <c r="DF525" s="238">
        <f t="shared" si="684"/>
        <v>-9.0507066462689459E-13</v>
      </c>
      <c r="DG525" s="238">
        <f t="shared" si="684"/>
        <v>944233.29773330991</v>
      </c>
      <c r="DH525" s="247"/>
      <c r="DI525" s="237">
        <v>473</v>
      </c>
      <c r="DJ525" s="238">
        <f t="shared" ref="DJ525:DN532" si="685">C525+AD525+CO525+BK525+DR525+ES525</f>
        <v>-3.9256077019961792E-10</v>
      </c>
      <c r="DK525" s="238">
        <f t="shared" si="685"/>
        <v>0</v>
      </c>
      <c r="DL525" s="238">
        <f t="shared" si="685"/>
        <v>9.0507066462689459E-13</v>
      </c>
      <c r="DM525" s="238">
        <f t="shared" si="685"/>
        <v>-9.0507066462689459E-13</v>
      </c>
      <c r="DN525" s="238">
        <f t="shared" si="685"/>
        <v>914209.03264594742</v>
      </c>
      <c r="DP525" s="3">
        <f t="shared" si="662"/>
        <v>14363</v>
      </c>
      <c r="DQ525" s="237">
        <v>473</v>
      </c>
      <c r="DR525" s="238">
        <f t="shared" si="663"/>
        <v>0</v>
      </c>
      <c r="DS525" s="238">
        <f t="shared" si="664"/>
        <v>0</v>
      </c>
      <c r="DT525" s="238">
        <f t="shared" si="619"/>
        <v>0</v>
      </c>
      <c r="DU525" s="238">
        <f t="shared" si="665"/>
        <v>0</v>
      </c>
      <c r="DV525" s="239">
        <f t="shared" si="676"/>
        <v>0</v>
      </c>
      <c r="DX525" s="241">
        <f t="shared" si="592"/>
        <v>6.0299999999999999E-2</v>
      </c>
      <c r="DY525" s="241">
        <f t="shared" si="666"/>
        <v>5.025E-3</v>
      </c>
      <c r="DZ525" s="237">
        <v>473</v>
      </c>
      <c r="EA525" s="242">
        <f t="shared" si="677"/>
        <v>0</v>
      </c>
      <c r="EB525" s="242">
        <f t="shared" si="678"/>
        <v>0</v>
      </c>
      <c r="EC525" s="242">
        <f t="shared" si="620"/>
        <v>0</v>
      </c>
      <c r="ED525" s="242">
        <f t="shared" si="630"/>
        <v>0</v>
      </c>
      <c r="EE525" s="243">
        <f t="shared" si="667"/>
        <v>0</v>
      </c>
      <c r="EF525" s="248"/>
      <c r="EG525" s="241">
        <f t="shared" si="593"/>
        <v>6.4599999999999991E-2</v>
      </c>
      <c r="EH525" s="241">
        <f t="shared" si="668"/>
        <v>5.3833333333333329E-3</v>
      </c>
      <c r="EI525" s="237">
        <v>473</v>
      </c>
      <c r="EJ525" s="242">
        <f t="shared" si="679"/>
        <v>0</v>
      </c>
      <c r="EK525" s="242">
        <f t="shared" si="680"/>
        <v>0</v>
      </c>
      <c r="EL525" s="242">
        <f t="shared" si="621"/>
        <v>0</v>
      </c>
      <c r="EM525" s="242">
        <f t="shared" si="631"/>
        <v>0</v>
      </c>
      <c r="EN525" s="243">
        <f t="shared" si="669"/>
        <v>0</v>
      </c>
      <c r="EO525" s="248"/>
      <c r="EP525" s="241">
        <f t="shared" si="594"/>
        <v>3.4599999999999999E-2</v>
      </c>
      <c r="EQ525" s="241">
        <f t="shared" si="670"/>
        <v>2.8833333333333332E-3</v>
      </c>
      <c r="ER525" s="237">
        <v>473</v>
      </c>
      <c r="ES525" s="242">
        <f t="shared" si="681"/>
        <v>0</v>
      </c>
      <c r="ET525" s="242">
        <f t="shared" si="682"/>
        <v>0</v>
      </c>
      <c r="EU525" s="242">
        <f t="shared" si="622"/>
        <v>0</v>
      </c>
      <c r="EV525" s="242">
        <f t="shared" si="632"/>
        <v>0</v>
      </c>
      <c r="EW525" s="243">
        <f t="shared" si="671"/>
        <v>0</v>
      </c>
    </row>
    <row r="526" spans="1:153" ht="14.25" customHeight="1" thickBot="1" x14ac:dyDescent="0.25">
      <c r="A526" s="3">
        <f t="shared" si="633"/>
        <v>14393</v>
      </c>
      <c r="B526" s="237">
        <v>474</v>
      </c>
      <c r="C526" s="238">
        <f t="shared" si="634"/>
        <v>-3.9346584086424483E-10</v>
      </c>
      <c r="D526" s="238">
        <f t="shared" si="595"/>
        <v>0</v>
      </c>
      <c r="E526" s="238">
        <f t="shared" si="596"/>
        <v>9.071573553258956E-13</v>
      </c>
      <c r="F526" s="238">
        <f t="shared" si="597"/>
        <v>-9.071573553258956E-13</v>
      </c>
      <c r="G526" s="239">
        <f t="shared" si="635"/>
        <v>603887.43406298594</v>
      </c>
      <c r="I526" s="240">
        <f>VLOOKUP(K526,[2]תחזיות!$B$4:$H$1000,5)</f>
        <v>1.3001739000000286E-2</v>
      </c>
      <c r="J526" s="134">
        <f t="shared" si="598"/>
        <v>1.0834782500000239E-3</v>
      </c>
      <c r="K526" s="237">
        <v>474</v>
      </c>
      <c r="L526" s="242">
        <f t="shared" si="636"/>
        <v>2.90032266745673E-11</v>
      </c>
      <c r="M526" s="242">
        <f t="shared" si="623"/>
        <v>-7.8269187618350645E-14</v>
      </c>
      <c r="N526" s="242">
        <f t="shared" si="599"/>
        <v>-1.2325104380344342E-13</v>
      </c>
      <c r="O526" s="242">
        <f t="shared" si="600"/>
        <v>4.4981856185092777E-14</v>
      </c>
      <c r="P526" s="243">
        <f t="shared" si="637"/>
        <v>46694.445430845924</v>
      </c>
      <c r="Q526" s="244"/>
      <c r="R526" s="240">
        <f>VLOOKUP(T526,[2]תחזיות!$B$4:$H$1000,7)</f>
        <v>2.2102956300000486E-2</v>
      </c>
      <c r="S526" s="134">
        <f t="shared" si="601"/>
        <v>1.8419130250000406E-3</v>
      </c>
      <c r="T526" s="237">
        <v>474</v>
      </c>
      <c r="U526" s="242">
        <f t="shared" si="638"/>
        <v>0</v>
      </c>
      <c r="V526" s="242">
        <f t="shared" si="624"/>
        <v>0</v>
      </c>
      <c r="W526" s="242">
        <f t="shared" si="602"/>
        <v>0</v>
      </c>
      <c r="X526" s="242">
        <f t="shared" si="625"/>
        <v>0</v>
      </c>
      <c r="Y526" s="243">
        <f t="shared" si="639"/>
        <v>49536.076503111522</v>
      </c>
      <c r="Z526" s="245"/>
      <c r="AA526" s="240">
        <f>VLOOKUP(AC526,[2]תחזיות!$B$4:$H$1000,6)</f>
        <v>1.1819762727272986E-2</v>
      </c>
      <c r="AB526" s="134">
        <f t="shared" si="603"/>
        <v>9.849802272727489E-4</v>
      </c>
      <c r="AC526" s="237">
        <v>474</v>
      </c>
      <c r="AD526" s="242">
        <f t="shared" si="640"/>
        <v>0</v>
      </c>
      <c r="AE526" s="242">
        <f t="shared" si="626"/>
        <v>0</v>
      </c>
      <c r="AF526" s="242">
        <f t="shared" si="604"/>
        <v>0</v>
      </c>
      <c r="AG526" s="242">
        <f t="shared" si="627"/>
        <v>0</v>
      </c>
      <c r="AH526" s="243">
        <f t="shared" si="641"/>
        <v>46342.141217469514</v>
      </c>
      <c r="AI526" s="245"/>
      <c r="AJ526" s="241">
        <f t="shared" si="590"/>
        <v>5.2720000000000003E-2</v>
      </c>
      <c r="AK526" s="241">
        <f t="shared" si="642"/>
        <v>4.3933333333333333E-3</v>
      </c>
      <c r="AL526" s="240">
        <f>VLOOKUP(AN526,[2]תחזיות!$B$4:$H$1000,5)</f>
        <v>1.3001739000000286E-2</v>
      </c>
      <c r="AM526" s="134">
        <f t="shared" si="628"/>
        <v>1.0834782500000239E-3</v>
      </c>
      <c r="AN526" s="237">
        <v>474</v>
      </c>
      <c r="AO526" s="242">
        <f t="shared" si="643"/>
        <v>0</v>
      </c>
      <c r="AP526" s="242">
        <f t="shared" si="672"/>
        <v>0</v>
      </c>
      <c r="AQ526" s="242">
        <f t="shared" si="605"/>
        <v>0</v>
      </c>
      <c r="AR526" s="242">
        <f t="shared" si="644"/>
        <v>0</v>
      </c>
      <c r="AS526" s="243">
        <f t="shared" si="645"/>
        <v>0</v>
      </c>
      <c r="AT526" s="244"/>
      <c r="AU526" s="241">
        <f t="shared" si="591"/>
        <v>5.7620000000000005E-2</v>
      </c>
      <c r="AV526" s="241">
        <f t="shared" si="646"/>
        <v>4.8016666666666668E-3</v>
      </c>
      <c r="AW526" s="240">
        <f>VLOOKUP(AY526,[2]תחזיות!$B$4:$H$1000,7)</f>
        <v>2.2102956300000486E-2</v>
      </c>
      <c r="AX526" s="134">
        <f t="shared" si="606"/>
        <v>1.8419130250000406E-3</v>
      </c>
      <c r="AY526" s="237">
        <v>474</v>
      </c>
      <c r="AZ526" s="242">
        <f t="shared" si="647"/>
        <v>0</v>
      </c>
      <c r="BA526" s="242">
        <f t="shared" si="673"/>
        <v>0</v>
      </c>
      <c r="BB526" s="242">
        <f t="shared" si="607"/>
        <v>0</v>
      </c>
      <c r="BC526" s="242">
        <f t="shared" si="648"/>
        <v>0</v>
      </c>
      <c r="BD526" s="243">
        <f t="shared" si="649"/>
        <v>0</v>
      </c>
      <c r="BE526" s="245"/>
      <c r="BF526" s="245"/>
      <c r="BG526" s="245"/>
      <c r="BH526" s="240">
        <f>VLOOKUP(BJ526,[2]תחזיות!$B$4:$H$1000,6)</f>
        <v>1.1819762727272986E-2</v>
      </c>
      <c r="BI526" s="134">
        <f t="shared" si="608"/>
        <v>9.849802272727489E-4</v>
      </c>
      <c r="BJ526" s="237">
        <v>474</v>
      </c>
      <c r="BK526" s="242">
        <f t="shared" si="650"/>
        <v>0</v>
      </c>
      <c r="BL526" s="242">
        <f t="shared" si="674"/>
        <v>0</v>
      </c>
      <c r="BM526" s="242">
        <f t="shared" si="609"/>
        <v>0</v>
      </c>
      <c r="BN526" s="242">
        <f t="shared" si="629"/>
        <v>0</v>
      </c>
      <c r="BO526" s="243">
        <f t="shared" si="651"/>
        <v>0</v>
      </c>
      <c r="BP526" s="245"/>
      <c r="BQ526" s="246">
        <f>VLOOKUP(BT526,[2]תחזיות!$B$4:$E$1000,2)</f>
        <v>4.8367580000000333E-2</v>
      </c>
      <c r="BR526" s="134">
        <f t="shared" si="610"/>
        <v>3.613965000000028E-3</v>
      </c>
      <c r="BS526" s="3">
        <f t="shared" si="652"/>
        <v>14393</v>
      </c>
      <c r="BT526" s="237">
        <v>474</v>
      </c>
      <c r="BU526" s="238">
        <f t="shared" si="653"/>
        <v>0</v>
      </c>
      <c r="BV526" s="238">
        <f t="shared" si="461"/>
        <v>0</v>
      </c>
      <c r="BW526" s="238">
        <f t="shared" si="611"/>
        <v>0</v>
      </c>
      <c r="BX526" s="238">
        <f t="shared" si="612"/>
        <v>0</v>
      </c>
      <c r="BY526" s="239">
        <f t="shared" si="654"/>
        <v>270766.58881793288</v>
      </c>
      <c r="CA526" s="246">
        <f>VLOOKUP(CD526,[2]תחזיות!$B$4:$E$1000,4)</f>
        <v>6.384520560000044E-2</v>
      </c>
      <c r="CB526" s="134">
        <f t="shared" si="613"/>
        <v>4.9037671333333702E-3</v>
      </c>
      <c r="CC526" s="3">
        <f t="shared" si="655"/>
        <v>14393</v>
      </c>
      <c r="CD526" s="237">
        <v>474</v>
      </c>
      <c r="CE526" s="238">
        <f t="shared" si="656"/>
        <v>0</v>
      </c>
      <c r="CF526" s="238">
        <f t="shared" si="657"/>
        <v>0</v>
      </c>
      <c r="CG526" s="238">
        <f t="shared" si="614"/>
        <v>0</v>
      </c>
      <c r="CH526" s="238">
        <f t="shared" si="615"/>
        <v>0</v>
      </c>
      <c r="CI526" s="239">
        <f t="shared" si="658"/>
        <v>290809.78716721246</v>
      </c>
      <c r="CJ526" s="1"/>
      <c r="CK526" s="246">
        <f>VLOOKUP(CN526,[2]תחזיות!$B$4:$E$1000,3)</f>
        <v>4.2058765217391596E-2</v>
      </c>
      <c r="CL526" s="134">
        <f t="shared" si="616"/>
        <v>3.088230434782633E-3</v>
      </c>
      <c r="CM526" s="3">
        <f t="shared" si="659"/>
        <v>14393</v>
      </c>
      <c r="CN526" s="237">
        <v>474</v>
      </c>
      <c r="CO526" s="238">
        <f t="shared" si="660"/>
        <v>0</v>
      </c>
      <c r="CP526" s="238">
        <f t="shared" si="675"/>
        <v>0</v>
      </c>
      <c r="CQ526" s="238">
        <f t="shared" si="617"/>
        <v>0</v>
      </c>
      <c r="CR526" s="238">
        <f t="shared" si="618"/>
        <v>0</v>
      </c>
      <c r="CS526" s="239">
        <f t="shared" si="661"/>
        <v>263979.45736549201</v>
      </c>
      <c r="CT526" s="1"/>
      <c r="CU526" s="237">
        <v>474</v>
      </c>
      <c r="CV526" s="238">
        <f t="shared" si="683"/>
        <v>-3.6446261418967755E-10</v>
      </c>
      <c r="CW526" s="238">
        <f t="shared" si="683"/>
        <v>-7.8269187618350645E-14</v>
      </c>
      <c r="CX526" s="238">
        <f t="shared" si="683"/>
        <v>7.8390631152245218E-13</v>
      </c>
      <c r="CY526" s="238">
        <f t="shared" si="683"/>
        <v>-8.6217549914080279E-13</v>
      </c>
      <c r="CZ526" s="238">
        <f t="shared" si="683"/>
        <v>921348.46831176477</v>
      </c>
      <c r="DB526" s="237">
        <v>474</v>
      </c>
      <c r="DC526" s="238">
        <f t="shared" si="684"/>
        <v>-3.9346584086424483E-10</v>
      </c>
      <c r="DD526" s="238">
        <f t="shared" si="684"/>
        <v>0</v>
      </c>
      <c r="DE526" s="238">
        <f t="shared" si="684"/>
        <v>9.071573553258956E-13</v>
      </c>
      <c r="DF526" s="238">
        <f t="shared" si="684"/>
        <v>-9.071573553258956E-13</v>
      </c>
      <c r="DG526" s="238">
        <f t="shared" si="684"/>
        <v>944233.29773330991</v>
      </c>
      <c r="DH526" s="247"/>
      <c r="DI526" s="237">
        <v>474</v>
      </c>
      <c r="DJ526" s="238">
        <f t="shared" si="685"/>
        <v>-3.9346584086424483E-10</v>
      </c>
      <c r="DK526" s="238">
        <f t="shared" si="685"/>
        <v>0</v>
      </c>
      <c r="DL526" s="238">
        <f t="shared" si="685"/>
        <v>9.071573553258956E-13</v>
      </c>
      <c r="DM526" s="238">
        <f t="shared" si="685"/>
        <v>-9.071573553258956E-13</v>
      </c>
      <c r="DN526" s="238">
        <f t="shared" si="685"/>
        <v>914209.03264594742</v>
      </c>
      <c r="DP526" s="3">
        <f t="shared" si="662"/>
        <v>14393</v>
      </c>
      <c r="DQ526" s="237">
        <v>474</v>
      </c>
      <c r="DR526" s="238">
        <f t="shared" si="663"/>
        <v>0</v>
      </c>
      <c r="DS526" s="238">
        <f t="shared" si="664"/>
        <v>0</v>
      </c>
      <c r="DT526" s="238">
        <f t="shared" si="619"/>
        <v>0</v>
      </c>
      <c r="DU526" s="238">
        <f t="shared" si="665"/>
        <v>0</v>
      </c>
      <c r="DV526" s="239">
        <f t="shared" si="676"/>
        <v>0</v>
      </c>
      <c r="DX526" s="241">
        <f t="shared" si="592"/>
        <v>6.0299999999999999E-2</v>
      </c>
      <c r="DY526" s="241">
        <f t="shared" si="666"/>
        <v>5.025E-3</v>
      </c>
      <c r="DZ526" s="237">
        <v>474</v>
      </c>
      <c r="EA526" s="242">
        <f t="shared" si="677"/>
        <v>0</v>
      </c>
      <c r="EB526" s="242">
        <f t="shared" si="678"/>
        <v>0</v>
      </c>
      <c r="EC526" s="242">
        <f t="shared" si="620"/>
        <v>0</v>
      </c>
      <c r="ED526" s="242">
        <f t="shared" si="630"/>
        <v>0</v>
      </c>
      <c r="EE526" s="243">
        <f t="shared" si="667"/>
        <v>0</v>
      </c>
      <c r="EF526" s="248"/>
      <c r="EG526" s="241">
        <f t="shared" si="593"/>
        <v>6.4599999999999991E-2</v>
      </c>
      <c r="EH526" s="241">
        <f t="shared" si="668"/>
        <v>5.3833333333333329E-3</v>
      </c>
      <c r="EI526" s="237">
        <v>474</v>
      </c>
      <c r="EJ526" s="242">
        <f t="shared" si="679"/>
        <v>0</v>
      </c>
      <c r="EK526" s="242">
        <f t="shared" si="680"/>
        <v>0</v>
      </c>
      <c r="EL526" s="242">
        <f t="shared" si="621"/>
        <v>0</v>
      </c>
      <c r="EM526" s="242">
        <f t="shared" si="631"/>
        <v>0</v>
      </c>
      <c r="EN526" s="243">
        <f t="shared" si="669"/>
        <v>0</v>
      </c>
      <c r="EO526" s="248"/>
      <c r="EP526" s="241">
        <f t="shared" si="594"/>
        <v>3.4599999999999999E-2</v>
      </c>
      <c r="EQ526" s="241">
        <f t="shared" si="670"/>
        <v>2.8833333333333332E-3</v>
      </c>
      <c r="ER526" s="237">
        <v>474</v>
      </c>
      <c r="ES526" s="242">
        <f t="shared" si="681"/>
        <v>0</v>
      </c>
      <c r="ET526" s="242">
        <f t="shared" si="682"/>
        <v>0</v>
      </c>
      <c r="EU526" s="242">
        <f t="shared" si="622"/>
        <v>0</v>
      </c>
      <c r="EV526" s="242">
        <f t="shared" si="632"/>
        <v>0</v>
      </c>
      <c r="EW526" s="243">
        <f t="shared" si="671"/>
        <v>0</v>
      </c>
    </row>
    <row r="527" spans="1:153" ht="14.25" customHeight="1" thickBot="1" x14ac:dyDescent="0.25">
      <c r="A527" s="3">
        <f t="shared" si="633"/>
        <v>14424</v>
      </c>
      <c r="B527" s="237">
        <v>475</v>
      </c>
      <c r="C527" s="238">
        <f t="shared" si="634"/>
        <v>-3.9437299821957074E-10</v>
      </c>
      <c r="D527" s="238">
        <f t="shared" si="595"/>
        <v>0</v>
      </c>
      <c r="E527" s="238">
        <f t="shared" si="596"/>
        <v>9.0924885700623032E-13</v>
      </c>
      <c r="F527" s="238">
        <f t="shared" si="597"/>
        <v>-9.0924885700623032E-13</v>
      </c>
      <c r="G527" s="239">
        <f t="shared" si="635"/>
        <v>603887.43406298594</v>
      </c>
      <c r="I527" s="240">
        <f>VLOOKUP(K527,[2]תחזיות!$B$4:$H$1000,5)</f>
        <v>1.3001757500000287E-2</v>
      </c>
      <c r="J527" s="134">
        <f t="shared" si="598"/>
        <v>1.0834797916666906E-3</v>
      </c>
      <c r="K527" s="237">
        <v>475</v>
      </c>
      <c r="L527" s="242">
        <f t="shared" si="636"/>
        <v>2.9158035668381034E-11</v>
      </c>
      <c r="M527" s="242">
        <f t="shared" si="623"/>
        <v>-7.8353990701445313E-14</v>
      </c>
      <c r="N527" s="242">
        <f t="shared" si="599"/>
        <v>-1.2357594416861031E-13</v>
      </c>
      <c r="O527" s="242">
        <f t="shared" si="600"/>
        <v>4.5221953467165003E-14</v>
      </c>
      <c r="P527" s="243">
        <f t="shared" si="637"/>
        <v>46694.445430845924</v>
      </c>
      <c r="Q527" s="244"/>
      <c r="R527" s="240">
        <f>VLOOKUP(T527,[2]תחזיות!$B$4:$H$1000,7)</f>
        <v>2.2102987750000486E-2</v>
      </c>
      <c r="S527" s="134">
        <f t="shared" si="601"/>
        <v>1.8419156458333739E-3</v>
      </c>
      <c r="T527" s="237">
        <v>475</v>
      </c>
      <c r="U527" s="242">
        <f t="shared" si="638"/>
        <v>0</v>
      </c>
      <c r="V527" s="242">
        <f t="shared" si="624"/>
        <v>0</v>
      </c>
      <c r="W527" s="242">
        <f t="shared" si="602"/>
        <v>0</v>
      </c>
      <c r="X527" s="242">
        <f t="shared" si="625"/>
        <v>0</v>
      </c>
      <c r="Y527" s="243">
        <f t="shared" si="639"/>
        <v>49536.076503111522</v>
      </c>
      <c r="Z527" s="245"/>
      <c r="AA527" s="240">
        <f>VLOOKUP(AC527,[2]תחזיות!$B$4:$H$1000,6)</f>
        <v>1.1819779545454805E-2</v>
      </c>
      <c r="AB527" s="134">
        <f t="shared" si="603"/>
        <v>9.8498162878790044E-4</v>
      </c>
      <c r="AC527" s="237">
        <v>475</v>
      </c>
      <c r="AD527" s="242">
        <f t="shared" si="640"/>
        <v>0</v>
      </c>
      <c r="AE527" s="242">
        <f t="shared" si="626"/>
        <v>0</v>
      </c>
      <c r="AF527" s="242">
        <f t="shared" si="604"/>
        <v>0</v>
      </c>
      <c r="AG527" s="242">
        <f t="shared" si="627"/>
        <v>0</v>
      </c>
      <c r="AH527" s="243">
        <f t="shared" si="641"/>
        <v>46342.141217469514</v>
      </c>
      <c r="AI527" s="245"/>
      <c r="AJ527" s="241">
        <f t="shared" si="590"/>
        <v>5.2720000000000003E-2</v>
      </c>
      <c r="AK527" s="241">
        <f t="shared" si="642"/>
        <v>4.3933333333333333E-3</v>
      </c>
      <c r="AL527" s="240">
        <f>VLOOKUP(AN527,[2]תחזיות!$B$4:$H$1000,5)</f>
        <v>1.3001757500000287E-2</v>
      </c>
      <c r="AM527" s="134">
        <f t="shared" si="628"/>
        <v>1.0834797916666906E-3</v>
      </c>
      <c r="AN527" s="237">
        <v>475</v>
      </c>
      <c r="AO527" s="242">
        <f t="shared" si="643"/>
        <v>0</v>
      </c>
      <c r="AP527" s="242">
        <f t="shared" si="672"/>
        <v>0</v>
      </c>
      <c r="AQ527" s="242">
        <f t="shared" si="605"/>
        <v>0</v>
      </c>
      <c r="AR527" s="242">
        <f t="shared" si="644"/>
        <v>0</v>
      </c>
      <c r="AS527" s="243">
        <f t="shared" si="645"/>
        <v>0</v>
      </c>
      <c r="AT527" s="244"/>
      <c r="AU527" s="241">
        <f t="shared" si="591"/>
        <v>5.7620000000000005E-2</v>
      </c>
      <c r="AV527" s="241">
        <f t="shared" si="646"/>
        <v>4.8016666666666668E-3</v>
      </c>
      <c r="AW527" s="240">
        <f>VLOOKUP(AY527,[2]תחזיות!$B$4:$H$1000,7)</f>
        <v>2.2102987750000486E-2</v>
      </c>
      <c r="AX527" s="134">
        <f t="shared" si="606"/>
        <v>1.8419156458333739E-3</v>
      </c>
      <c r="AY527" s="237">
        <v>475</v>
      </c>
      <c r="AZ527" s="242">
        <f t="shared" si="647"/>
        <v>0</v>
      </c>
      <c r="BA527" s="242">
        <f t="shared" si="673"/>
        <v>0</v>
      </c>
      <c r="BB527" s="242">
        <f t="shared" si="607"/>
        <v>0</v>
      </c>
      <c r="BC527" s="242">
        <f t="shared" si="648"/>
        <v>0</v>
      </c>
      <c r="BD527" s="243">
        <f t="shared" si="649"/>
        <v>0</v>
      </c>
      <c r="BE527" s="245"/>
      <c r="BF527" s="245"/>
      <c r="BG527" s="245"/>
      <c r="BH527" s="240">
        <f>VLOOKUP(BJ527,[2]תחזיות!$B$4:$H$1000,6)</f>
        <v>1.1819779545454805E-2</v>
      </c>
      <c r="BI527" s="134">
        <f t="shared" si="608"/>
        <v>9.8498162878790044E-4</v>
      </c>
      <c r="BJ527" s="237">
        <v>475</v>
      </c>
      <c r="BK527" s="242">
        <f t="shared" si="650"/>
        <v>0</v>
      </c>
      <c r="BL527" s="242">
        <f t="shared" si="674"/>
        <v>0</v>
      </c>
      <c r="BM527" s="242">
        <f t="shared" si="609"/>
        <v>0</v>
      </c>
      <c r="BN527" s="242">
        <f t="shared" si="629"/>
        <v>0</v>
      </c>
      <c r="BO527" s="243">
        <f t="shared" si="651"/>
        <v>0</v>
      </c>
      <c r="BP527" s="245"/>
      <c r="BQ527" s="246">
        <f>VLOOKUP(BT527,[2]תחזיות!$B$4:$E$1000,2)</f>
        <v>4.8395880000000335E-2</v>
      </c>
      <c r="BR527" s="134">
        <f t="shared" si="610"/>
        <v>3.6163233333333616E-3</v>
      </c>
      <c r="BS527" s="3">
        <f t="shared" si="652"/>
        <v>14424</v>
      </c>
      <c r="BT527" s="237">
        <v>475</v>
      </c>
      <c r="BU527" s="238">
        <f t="shared" si="653"/>
        <v>0</v>
      </c>
      <c r="BV527" s="238">
        <f t="shared" si="461"/>
        <v>0</v>
      </c>
      <c r="BW527" s="238">
        <f t="shared" si="611"/>
        <v>0</v>
      </c>
      <c r="BX527" s="238">
        <f t="shared" si="612"/>
        <v>0</v>
      </c>
      <c r="BY527" s="239">
        <f t="shared" si="654"/>
        <v>270766.58881793288</v>
      </c>
      <c r="CA527" s="246">
        <f>VLOOKUP(CD527,[2]תחזיות!$B$4:$E$1000,4)</f>
        <v>6.3882561600000443E-2</v>
      </c>
      <c r="CB527" s="134">
        <f t="shared" si="613"/>
        <v>4.9068801333333701E-3</v>
      </c>
      <c r="CC527" s="3">
        <f t="shared" si="655"/>
        <v>14424</v>
      </c>
      <c r="CD527" s="237">
        <v>475</v>
      </c>
      <c r="CE527" s="238">
        <f t="shared" si="656"/>
        <v>0</v>
      </c>
      <c r="CF527" s="238">
        <f t="shared" si="657"/>
        <v>0</v>
      </c>
      <c r="CG527" s="238">
        <f t="shared" si="614"/>
        <v>0</v>
      </c>
      <c r="CH527" s="238">
        <f t="shared" si="615"/>
        <v>0</v>
      </c>
      <c r="CI527" s="239">
        <f t="shared" si="658"/>
        <v>290809.78716721246</v>
      </c>
      <c r="CJ527" s="1"/>
      <c r="CK527" s="246">
        <f>VLOOKUP(CN527,[2]תחזיות!$B$4:$E$1000,3)</f>
        <v>4.2083373913043773E-2</v>
      </c>
      <c r="CL527" s="134">
        <f t="shared" si="616"/>
        <v>3.0902811594203145E-3</v>
      </c>
      <c r="CM527" s="3">
        <f t="shared" si="659"/>
        <v>14424</v>
      </c>
      <c r="CN527" s="237">
        <v>475</v>
      </c>
      <c r="CO527" s="238">
        <f t="shared" si="660"/>
        <v>0</v>
      </c>
      <c r="CP527" s="238">
        <f t="shared" si="675"/>
        <v>0</v>
      </c>
      <c r="CQ527" s="238">
        <f t="shared" si="617"/>
        <v>0</v>
      </c>
      <c r="CR527" s="238">
        <f t="shared" si="618"/>
        <v>0</v>
      </c>
      <c r="CS527" s="239">
        <f t="shared" si="661"/>
        <v>263979.45736549201</v>
      </c>
      <c r="CT527" s="1"/>
      <c r="CU527" s="237">
        <v>475</v>
      </c>
      <c r="CV527" s="238">
        <f t="shared" si="683"/>
        <v>-3.6521496255118971E-10</v>
      </c>
      <c r="CW527" s="238">
        <f t="shared" si="683"/>
        <v>-7.8353990701445313E-14</v>
      </c>
      <c r="CX527" s="238">
        <f t="shared" si="683"/>
        <v>7.8567291283762004E-13</v>
      </c>
      <c r="CY527" s="238">
        <f t="shared" si="683"/>
        <v>-8.6402690353906532E-13</v>
      </c>
      <c r="CZ527" s="238">
        <f t="shared" si="683"/>
        <v>921348.46831176477</v>
      </c>
      <c r="DB527" s="237">
        <v>475</v>
      </c>
      <c r="DC527" s="238">
        <f t="shared" si="684"/>
        <v>-3.9437299821957074E-10</v>
      </c>
      <c r="DD527" s="238">
        <f t="shared" si="684"/>
        <v>0</v>
      </c>
      <c r="DE527" s="238">
        <f t="shared" si="684"/>
        <v>9.0924885700623032E-13</v>
      </c>
      <c r="DF527" s="238">
        <f t="shared" si="684"/>
        <v>-9.0924885700623032E-13</v>
      </c>
      <c r="DG527" s="238">
        <f t="shared" si="684"/>
        <v>944233.29773330991</v>
      </c>
      <c r="DH527" s="247"/>
      <c r="DI527" s="237">
        <v>475</v>
      </c>
      <c r="DJ527" s="238">
        <f t="shared" si="685"/>
        <v>-3.9437299821957074E-10</v>
      </c>
      <c r="DK527" s="238">
        <f t="shared" si="685"/>
        <v>0</v>
      </c>
      <c r="DL527" s="238">
        <f t="shared" si="685"/>
        <v>9.0924885700623032E-13</v>
      </c>
      <c r="DM527" s="238">
        <f t="shared" si="685"/>
        <v>-9.0924885700623032E-13</v>
      </c>
      <c r="DN527" s="238">
        <f t="shared" si="685"/>
        <v>914209.03264594742</v>
      </c>
      <c r="DP527" s="3">
        <f t="shared" si="662"/>
        <v>14424</v>
      </c>
      <c r="DQ527" s="237">
        <v>475</v>
      </c>
      <c r="DR527" s="238">
        <f t="shared" si="663"/>
        <v>0</v>
      </c>
      <c r="DS527" s="238">
        <f t="shared" si="664"/>
        <v>0</v>
      </c>
      <c r="DT527" s="238">
        <f t="shared" si="619"/>
        <v>0</v>
      </c>
      <c r="DU527" s="238">
        <f t="shared" si="665"/>
        <v>0</v>
      </c>
      <c r="DV527" s="239">
        <f t="shared" si="676"/>
        <v>0</v>
      </c>
      <c r="DX527" s="241">
        <f t="shared" si="592"/>
        <v>6.0299999999999999E-2</v>
      </c>
      <c r="DY527" s="241">
        <f t="shared" si="666"/>
        <v>5.025E-3</v>
      </c>
      <c r="DZ527" s="237">
        <v>475</v>
      </c>
      <c r="EA527" s="242">
        <f t="shared" si="677"/>
        <v>0</v>
      </c>
      <c r="EB527" s="242">
        <f t="shared" si="678"/>
        <v>0</v>
      </c>
      <c r="EC527" s="242">
        <f t="shared" si="620"/>
        <v>0</v>
      </c>
      <c r="ED527" s="242">
        <f t="shared" si="630"/>
        <v>0</v>
      </c>
      <c r="EE527" s="243">
        <f t="shared" si="667"/>
        <v>0</v>
      </c>
      <c r="EF527" s="248"/>
      <c r="EG527" s="241">
        <f t="shared" si="593"/>
        <v>6.4599999999999991E-2</v>
      </c>
      <c r="EH527" s="241">
        <f t="shared" si="668"/>
        <v>5.3833333333333329E-3</v>
      </c>
      <c r="EI527" s="237">
        <v>475</v>
      </c>
      <c r="EJ527" s="242">
        <f t="shared" si="679"/>
        <v>0</v>
      </c>
      <c r="EK527" s="242">
        <f t="shared" si="680"/>
        <v>0</v>
      </c>
      <c r="EL527" s="242">
        <f t="shared" si="621"/>
        <v>0</v>
      </c>
      <c r="EM527" s="242">
        <f t="shared" si="631"/>
        <v>0</v>
      </c>
      <c r="EN527" s="243">
        <f t="shared" si="669"/>
        <v>0</v>
      </c>
      <c r="EO527" s="248"/>
      <c r="EP527" s="241">
        <f t="shared" si="594"/>
        <v>3.4599999999999999E-2</v>
      </c>
      <c r="EQ527" s="241">
        <f t="shared" si="670"/>
        <v>2.8833333333333332E-3</v>
      </c>
      <c r="ER527" s="237">
        <v>475</v>
      </c>
      <c r="ES527" s="242">
        <f t="shared" si="681"/>
        <v>0</v>
      </c>
      <c r="ET527" s="242">
        <f t="shared" si="682"/>
        <v>0</v>
      </c>
      <c r="EU527" s="242">
        <f t="shared" si="622"/>
        <v>0</v>
      </c>
      <c r="EV527" s="242">
        <f t="shared" si="632"/>
        <v>0</v>
      </c>
      <c r="EW527" s="243">
        <f t="shared" si="671"/>
        <v>0</v>
      </c>
    </row>
    <row r="528" spans="1:153" ht="14.25" customHeight="1" thickBot="1" x14ac:dyDescent="0.25">
      <c r="A528" s="3">
        <f t="shared" si="633"/>
        <v>14454</v>
      </c>
      <c r="B528" s="237">
        <v>476</v>
      </c>
      <c r="C528" s="238">
        <f t="shared" si="634"/>
        <v>-3.9528224707657698E-10</v>
      </c>
      <c r="D528" s="238">
        <f t="shared" si="595"/>
        <v>0</v>
      </c>
      <c r="E528" s="238">
        <f t="shared" si="596"/>
        <v>9.1134518075988357E-13</v>
      </c>
      <c r="F528" s="238">
        <f t="shared" si="597"/>
        <v>-9.1134518075988357E-13</v>
      </c>
      <c r="G528" s="239">
        <f t="shared" si="635"/>
        <v>603887.43406298594</v>
      </c>
      <c r="I528" s="240">
        <f>VLOOKUP(K528,[2]תחזיות!$B$4:$H$1000,5)</f>
        <v>1.3001776000000288E-2</v>
      </c>
      <c r="J528" s="134">
        <f t="shared" si="598"/>
        <v>1.0834813333333573E-3</v>
      </c>
      <c r="K528" s="237">
        <v>476</v>
      </c>
      <c r="L528" s="242">
        <f t="shared" si="636"/>
        <v>2.9313337692141756E-11</v>
      </c>
      <c r="M528" s="242">
        <f t="shared" si="623"/>
        <v>-7.8438885787762505E-14</v>
      </c>
      <c r="N528" s="242">
        <f t="shared" si="599"/>
        <v>-1.2390170118992678E-13</v>
      </c>
      <c r="O528" s="242">
        <f t="shared" si="600"/>
        <v>4.5462815402164269E-14</v>
      </c>
      <c r="P528" s="243">
        <f t="shared" si="637"/>
        <v>46694.445430845924</v>
      </c>
      <c r="Q528" s="244"/>
      <c r="R528" s="240">
        <f>VLOOKUP(T528,[2]תחזיות!$B$4:$H$1000,7)</f>
        <v>2.210301920000049E-2</v>
      </c>
      <c r="S528" s="134">
        <f t="shared" si="601"/>
        <v>1.8419182666667075E-3</v>
      </c>
      <c r="T528" s="237">
        <v>476</v>
      </c>
      <c r="U528" s="242">
        <f t="shared" si="638"/>
        <v>0</v>
      </c>
      <c r="V528" s="242">
        <f t="shared" si="624"/>
        <v>0</v>
      </c>
      <c r="W528" s="242">
        <f t="shared" si="602"/>
        <v>0</v>
      </c>
      <c r="X528" s="242">
        <f t="shared" si="625"/>
        <v>0</v>
      </c>
      <c r="Y528" s="243">
        <f t="shared" si="639"/>
        <v>49536.076503111522</v>
      </c>
      <c r="Z528" s="245"/>
      <c r="AA528" s="240">
        <f>VLOOKUP(AC528,[2]תחזיות!$B$4:$H$1000,6)</f>
        <v>1.1819796363636625E-2</v>
      </c>
      <c r="AB528" s="134">
        <f t="shared" si="603"/>
        <v>9.8498303030305199E-4</v>
      </c>
      <c r="AC528" s="237">
        <v>476</v>
      </c>
      <c r="AD528" s="242">
        <f t="shared" si="640"/>
        <v>0</v>
      </c>
      <c r="AE528" s="242">
        <f t="shared" si="626"/>
        <v>0</v>
      </c>
      <c r="AF528" s="242">
        <f t="shared" si="604"/>
        <v>0</v>
      </c>
      <c r="AG528" s="242">
        <f t="shared" si="627"/>
        <v>0</v>
      </c>
      <c r="AH528" s="243">
        <f t="shared" si="641"/>
        <v>46342.141217469514</v>
      </c>
      <c r="AI528" s="245"/>
      <c r="AJ528" s="241">
        <f t="shared" si="590"/>
        <v>5.2720000000000003E-2</v>
      </c>
      <c r="AK528" s="241">
        <f t="shared" si="642"/>
        <v>4.3933333333333333E-3</v>
      </c>
      <c r="AL528" s="240">
        <f>VLOOKUP(AN528,[2]תחזיות!$B$4:$H$1000,5)</f>
        <v>1.3001776000000288E-2</v>
      </c>
      <c r="AM528" s="134">
        <f t="shared" si="628"/>
        <v>1.0834813333333573E-3</v>
      </c>
      <c r="AN528" s="237">
        <v>476</v>
      </c>
      <c r="AO528" s="242">
        <f t="shared" si="643"/>
        <v>0</v>
      </c>
      <c r="AP528" s="242">
        <f t="shared" si="672"/>
        <v>0</v>
      </c>
      <c r="AQ528" s="242">
        <f t="shared" si="605"/>
        <v>0</v>
      </c>
      <c r="AR528" s="242">
        <f t="shared" si="644"/>
        <v>0</v>
      </c>
      <c r="AS528" s="243">
        <f t="shared" si="645"/>
        <v>0</v>
      </c>
      <c r="AT528" s="244"/>
      <c r="AU528" s="241">
        <f t="shared" si="591"/>
        <v>5.7620000000000005E-2</v>
      </c>
      <c r="AV528" s="241">
        <f t="shared" si="646"/>
        <v>4.8016666666666668E-3</v>
      </c>
      <c r="AW528" s="240">
        <f>VLOOKUP(AY528,[2]תחזיות!$B$4:$H$1000,7)</f>
        <v>2.210301920000049E-2</v>
      </c>
      <c r="AX528" s="134">
        <f t="shared" si="606"/>
        <v>1.8419182666667075E-3</v>
      </c>
      <c r="AY528" s="237">
        <v>476</v>
      </c>
      <c r="AZ528" s="242">
        <f t="shared" si="647"/>
        <v>0</v>
      </c>
      <c r="BA528" s="242">
        <f t="shared" si="673"/>
        <v>0</v>
      </c>
      <c r="BB528" s="242">
        <f t="shared" si="607"/>
        <v>0</v>
      </c>
      <c r="BC528" s="242">
        <f t="shared" si="648"/>
        <v>0</v>
      </c>
      <c r="BD528" s="243">
        <f t="shared" si="649"/>
        <v>0</v>
      </c>
      <c r="BE528" s="245"/>
      <c r="BF528" s="245"/>
      <c r="BG528" s="245"/>
      <c r="BH528" s="240">
        <f>VLOOKUP(BJ528,[2]תחזיות!$B$4:$H$1000,6)</f>
        <v>1.1819796363636625E-2</v>
      </c>
      <c r="BI528" s="134">
        <f t="shared" si="608"/>
        <v>9.8498303030305199E-4</v>
      </c>
      <c r="BJ528" s="237">
        <v>476</v>
      </c>
      <c r="BK528" s="242">
        <f t="shared" si="650"/>
        <v>0</v>
      </c>
      <c r="BL528" s="242">
        <f t="shared" si="674"/>
        <v>0</v>
      </c>
      <c r="BM528" s="242">
        <f t="shared" si="609"/>
        <v>0</v>
      </c>
      <c r="BN528" s="242">
        <f t="shared" si="629"/>
        <v>0</v>
      </c>
      <c r="BO528" s="243">
        <f t="shared" si="651"/>
        <v>0</v>
      </c>
      <c r="BP528" s="245"/>
      <c r="BQ528" s="246">
        <f>VLOOKUP(BT528,[2]תחזיות!$B$4:$E$1000,2)</f>
        <v>4.8424180000000337E-2</v>
      </c>
      <c r="BR528" s="134">
        <f t="shared" si="610"/>
        <v>3.6186816666666948E-3</v>
      </c>
      <c r="BS528" s="3">
        <f t="shared" si="652"/>
        <v>14454</v>
      </c>
      <c r="BT528" s="237">
        <v>476</v>
      </c>
      <c r="BU528" s="238">
        <f t="shared" si="653"/>
        <v>0</v>
      </c>
      <c r="BV528" s="238">
        <f t="shared" si="461"/>
        <v>0</v>
      </c>
      <c r="BW528" s="238">
        <f t="shared" si="611"/>
        <v>0</v>
      </c>
      <c r="BX528" s="238">
        <f t="shared" si="612"/>
        <v>0</v>
      </c>
      <c r="BY528" s="239">
        <f t="shared" si="654"/>
        <v>270766.58881793288</v>
      </c>
      <c r="CA528" s="246">
        <f>VLOOKUP(CD528,[2]תחזיות!$B$4:$E$1000,4)</f>
        <v>6.3919917600000445E-2</v>
      </c>
      <c r="CB528" s="134">
        <f t="shared" si="613"/>
        <v>4.9099931333333709E-3</v>
      </c>
      <c r="CC528" s="3">
        <f t="shared" si="655"/>
        <v>14454</v>
      </c>
      <c r="CD528" s="237">
        <v>476</v>
      </c>
      <c r="CE528" s="238">
        <f t="shared" si="656"/>
        <v>0</v>
      </c>
      <c r="CF528" s="238">
        <f t="shared" si="657"/>
        <v>0</v>
      </c>
      <c r="CG528" s="238">
        <f t="shared" si="614"/>
        <v>0</v>
      </c>
      <c r="CH528" s="238">
        <f t="shared" si="615"/>
        <v>0</v>
      </c>
      <c r="CI528" s="239">
        <f t="shared" si="658"/>
        <v>290809.78716721246</v>
      </c>
      <c r="CJ528" s="1"/>
      <c r="CK528" s="246">
        <f>VLOOKUP(CN528,[2]תחזיות!$B$4:$E$1000,3)</f>
        <v>4.210798260869595E-2</v>
      </c>
      <c r="CL528" s="134">
        <f t="shared" si="616"/>
        <v>3.0923318840579959E-3</v>
      </c>
      <c r="CM528" s="3">
        <f t="shared" si="659"/>
        <v>14454</v>
      </c>
      <c r="CN528" s="237">
        <v>476</v>
      </c>
      <c r="CO528" s="238">
        <f t="shared" si="660"/>
        <v>0</v>
      </c>
      <c r="CP528" s="238">
        <f t="shared" si="675"/>
        <v>0</v>
      </c>
      <c r="CQ528" s="238">
        <f t="shared" si="617"/>
        <v>0</v>
      </c>
      <c r="CR528" s="238">
        <f t="shared" si="618"/>
        <v>0</v>
      </c>
      <c r="CS528" s="239">
        <f t="shared" si="661"/>
        <v>263979.45736549201</v>
      </c>
      <c r="CT528" s="1"/>
      <c r="CU528" s="237">
        <v>476</v>
      </c>
      <c r="CV528" s="238">
        <f t="shared" si="683"/>
        <v>-3.6596890938443523E-10</v>
      </c>
      <c r="CW528" s="238">
        <f t="shared" si="683"/>
        <v>-7.8438885787762505E-14</v>
      </c>
      <c r="CX528" s="238">
        <f t="shared" si="683"/>
        <v>7.8744347956995681E-13</v>
      </c>
      <c r="CY528" s="238">
        <f t="shared" si="683"/>
        <v>-8.6588236535771928E-13</v>
      </c>
      <c r="CZ528" s="238">
        <f t="shared" si="683"/>
        <v>921348.46831176477</v>
      </c>
      <c r="DB528" s="237">
        <v>476</v>
      </c>
      <c r="DC528" s="238">
        <f t="shared" si="684"/>
        <v>-3.9528224707657698E-10</v>
      </c>
      <c r="DD528" s="238">
        <f t="shared" si="684"/>
        <v>0</v>
      </c>
      <c r="DE528" s="238">
        <f t="shared" si="684"/>
        <v>9.1134518075988357E-13</v>
      </c>
      <c r="DF528" s="238">
        <f t="shared" si="684"/>
        <v>-9.1134518075988357E-13</v>
      </c>
      <c r="DG528" s="238">
        <f t="shared" si="684"/>
        <v>944233.29773330991</v>
      </c>
      <c r="DH528" s="247"/>
      <c r="DI528" s="237">
        <v>476</v>
      </c>
      <c r="DJ528" s="238">
        <f t="shared" si="685"/>
        <v>-3.9528224707657698E-10</v>
      </c>
      <c r="DK528" s="238">
        <f t="shared" si="685"/>
        <v>0</v>
      </c>
      <c r="DL528" s="238">
        <f t="shared" si="685"/>
        <v>9.1134518075988357E-13</v>
      </c>
      <c r="DM528" s="238">
        <f t="shared" si="685"/>
        <v>-9.1134518075988357E-13</v>
      </c>
      <c r="DN528" s="238">
        <f t="shared" si="685"/>
        <v>914209.03264594742</v>
      </c>
      <c r="DP528" s="3">
        <f t="shared" si="662"/>
        <v>14454</v>
      </c>
      <c r="DQ528" s="237">
        <v>476</v>
      </c>
      <c r="DR528" s="238">
        <f t="shared" si="663"/>
        <v>0</v>
      </c>
      <c r="DS528" s="238">
        <f t="shared" si="664"/>
        <v>0</v>
      </c>
      <c r="DT528" s="238">
        <f t="shared" si="619"/>
        <v>0</v>
      </c>
      <c r="DU528" s="238">
        <f t="shared" si="665"/>
        <v>0</v>
      </c>
      <c r="DV528" s="239">
        <f t="shared" si="676"/>
        <v>0</v>
      </c>
      <c r="DX528" s="241">
        <f t="shared" si="592"/>
        <v>6.0299999999999999E-2</v>
      </c>
      <c r="DY528" s="241">
        <f t="shared" si="666"/>
        <v>5.025E-3</v>
      </c>
      <c r="DZ528" s="237">
        <v>476</v>
      </c>
      <c r="EA528" s="242">
        <f t="shared" si="677"/>
        <v>0</v>
      </c>
      <c r="EB528" s="242">
        <f t="shared" si="678"/>
        <v>0</v>
      </c>
      <c r="EC528" s="242">
        <f t="shared" si="620"/>
        <v>0</v>
      </c>
      <c r="ED528" s="242">
        <f t="shared" si="630"/>
        <v>0</v>
      </c>
      <c r="EE528" s="243">
        <f t="shared" si="667"/>
        <v>0</v>
      </c>
      <c r="EF528" s="248"/>
      <c r="EG528" s="241">
        <f t="shared" si="593"/>
        <v>6.4599999999999991E-2</v>
      </c>
      <c r="EH528" s="241">
        <f t="shared" si="668"/>
        <v>5.3833333333333329E-3</v>
      </c>
      <c r="EI528" s="237">
        <v>476</v>
      </c>
      <c r="EJ528" s="242">
        <f t="shared" si="679"/>
        <v>0</v>
      </c>
      <c r="EK528" s="242">
        <f t="shared" si="680"/>
        <v>0</v>
      </c>
      <c r="EL528" s="242">
        <f t="shared" si="621"/>
        <v>0</v>
      </c>
      <c r="EM528" s="242">
        <f t="shared" si="631"/>
        <v>0</v>
      </c>
      <c r="EN528" s="243">
        <f t="shared" si="669"/>
        <v>0</v>
      </c>
      <c r="EO528" s="248"/>
      <c r="EP528" s="241">
        <f t="shared" si="594"/>
        <v>3.4599999999999999E-2</v>
      </c>
      <c r="EQ528" s="241">
        <f t="shared" si="670"/>
        <v>2.8833333333333332E-3</v>
      </c>
      <c r="ER528" s="237">
        <v>476</v>
      </c>
      <c r="ES528" s="242">
        <f t="shared" si="681"/>
        <v>0</v>
      </c>
      <c r="ET528" s="242">
        <f t="shared" si="682"/>
        <v>0</v>
      </c>
      <c r="EU528" s="242">
        <f t="shared" si="622"/>
        <v>0</v>
      </c>
      <c r="EV528" s="242">
        <f t="shared" si="632"/>
        <v>0</v>
      </c>
      <c r="EW528" s="243">
        <f t="shared" si="671"/>
        <v>0</v>
      </c>
    </row>
    <row r="529" spans="1:153" ht="14.25" customHeight="1" thickBot="1" x14ac:dyDescent="0.25">
      <c r="A529" s="3">
        <f t="shared" si="633"/>
        <v>14485</v>
      </c>
      <c r="B529" s="237">
        <v>477</v>
      </c>
      <c r="C529" s="238">
        <f t="shared" si="634"/>
        <v>-3.9619359225733688E-10</v>
      </c>
      <c r="D529" s="238">
        <f t="shared" si="595"/>
        <v>0</v>
      </c>
      <c r="E529" s="238">
        <f t="shared" si="596"/>
        <v>9.1344633770441339E-13</v>
      </c>
      <c r="F529" s="238">
        <f t="shared" si="597"/>
        <v>-9.1344633770441339E-13</v>
      </c>
      <c r="G529" s="239">
        <f t="shared" si="635"/>
        <v>603887.43406298594</v>
      </c>
      <c r="I529" s="240">
        <f>VLOOKUP(K529,[2]תחזיות!$B$4:$H$1000,5)</f>
        <v>1.3001794500000288E-2</v>
      </c>
      <c r="J529" s="134">
        <f t="shared" si="598"/>
        <v>1.083482875000024E-3</v>
      </c>
      <c r="K529" s="237">
        <v>477</v>
      </c>
      <c r="L529" s="242">
        <f t="shared" si="636"/>
        <v>2.9469134138101629E-11</v>
      </c>
      <c r="M529" s="242">
        <f t="shared" si="623"/>
        <v>-7.8523872977247617E-14</v>
      </c>
      <c r="N529" s="242">
        <f t="shared" si="599"/>
        <v>-1.2422831712661817E-13</v>
      </c>
      <c r="O529" s="242">
        <f t="shared" si="600"/>
        <v>4.5704444149370552E-14</v>
      </c>
      <c r="P529" s="243">
        <f t="shared" si="637"/>
        <v>46694.445430845924</v>
      </c>
      <c r="Q529" s="244"/>
      <c r="R529" s="240">
        <f>VLOOKUP(T529,[2]תחזיות!$B$4:$H$1000,7)</f>
        <v>2.210305065000049E-2</v>
      </c>
      <c r="S529" s="134">
        <f t="shared" si="601"/>
        <v>1.8419208875000408E-3</v>
      </c>
      <c r="T529" s="237">
        <v>477</v>
      </c>
      <c r="U529" s="242">
        <f t="shared" si="638"/>
        <v>0</v>
      </c>
      <c r="V529" s="242">
        <f t="shared" si="624"/>
        <v>0</v>
      </c>
      <c r="W529" s="242">
        <f t="shared" si="602"/>
        <v>0</v>
      </c>
      <c r="X529" s="242">
        <f t="shared" si="625"/>
        <v>0</v>
      </c>
      <c r="Y529" s="243">
        <f t="shared" si="639"/>
        <v>49536.076503111522</v>
      </c>
      <c r="Z529" s="245"/>
      <c r="AA529" s="240">
        <f>VLOOKUP(AC529,[2]תחזיות!$B$4:$H$1000,6)</f>
        <v>1.1819813181818442E-2</v>
      </c>
      <c r="AB529" s="134">
        <f t="shared" si="603"/>
        <v>9.8498443181820354E-4</v>
      </c>
      <c r="AC529" s="237">
        <v>477</v>
      </c>
      <c r="AD529" s="242">
        <f t="shared" si="640"/>
        <v>0</v>
      </c>
      <c r="AE529" s="242">
        <f t="shared" si="626"/>
        <v>0</v>
      </c>
      <c r="AF529" s="242">
        <f t="shared" si="604"/>
        <v>0</v>
      </c>
      <c r="AG529" s="242">
        <f t="shared" si="627"/>
        <v>0</v>
      </c>
      <c r="AH529" s="243">
        <f t="shared" si="641"/>
        <v>46342.141217469514</v>
      </c>
      <c r="AI529" s="245"/>
      <c r="AJ529" s="241">
        <f t="shared" si="590"/>
        <v>5.2720000000000003E-2</v>
      </c>
      <c r="AK529" s="241">
        <f t="shared" si="642"/>
        <v>4.3933333333333333E-3</v>
      </c>
      <c r="AL529" s="240">
        <f>VLOOKUP(AN529,[2]תחזיות!$B$4:$H$1000,5)</f>
        <v>1.3001794500000288E-2</v>
      </c>
      <c r="AM529" s="134">
        <f t="shared" si="628"/>
        <v>1.083482875000024E-3</v>
      </c>
      <c r="AN529" s="237">
        <v>477</v>
      </c>
      <c r="AO529" s="242">
        <f t="shared" si="643"/>
        <v>0</v>
      </c>
      <c r="AP529" s="242">
        <f t="shared" si="672"/>
        <v>0</v>
      </c>
      <c r="AQ529" s="242">
        <f t="shared" si="605"/>
        <v>0</v>
      </c>
      <c r="AR529" s="242">
        <f t="shared" si="644"/>
        <v>0</v>
      </c>
      <c r="AS529" s="243">
        <f t="shared" si="645"/>
        <v>0</v>
      </c>
      <c r="AT529" s="244"/>
      <c r="AU529" s="241">
        <f t="shared" si="591"/>
        <v>5.7620000000000005E-2</v>
      </c>
      <c r="AV529" s="241">
        <f t="shared" si="646"/>
        <v>4.8016666666666668E-3</v>
      </c>
      <c r="AW529" s="240">
        <f>VLOOKUP(AY529,[2]תחזיות!$B$4:$H$1000,7)</f>
        <v>2.210305065000049E-2</v>
      </c>
      <c r="AX529" s="134">
        <f t="shared" si="606"/>
        <v>1.8419208875000408E-3</v>
      </c>
      <c r="AY529" s="237">
        <v>477</v>
      </c>
      <c r="AZ529" s="242">
        <f t="shared" si="647"/>
        <v>0</v>
      </c>
      <c r="BA529" s="242">
        <f t="shared" si="673"/>
        <v>0</v>
      </c>
      <c r="BB529" s="242">
        <f t="shared" si="607"/>
        <v>0</v>
      </c>
      <c r="BC529" s="242">
        <f t="shared" si="648"/>
        <v>0</v>
      </c>
      <c r="BD529" s="243">
        <f t="shared" si="649"/>
        <v>0</v>
      </c>
      <c r="BE529" s="245"/>
      <c r="BF529" s="245"/>
      <c r="BG529" s="245"/>
      <c r="BH529" s="240">
        <f>VLOOKUP(BJ529,[2]תחזיות!$B$4:$H$1000,6)</f>
        <v>1.1819813181818442E-2</v>
      </c>
      <c r="BI529" s="134">
        <f t="shared" si="608"/>
        <v>9.8498443181820354E-4</v>
      </c>
      <c r="BJ529" s="237">
        <v>477</v>
      </c>
      <c r="BK529" s="242">
        <f t="shared" si="650"/>
        <v>0</v>
      </c>
      <c r="BL529" s="242">
        <f t="shared" si="674"/>
        <v>0</v>
      </c>
      <c r="BM529" s="242">
        <f t="shared" si="609"/>
        <v>0</v>
      </c>
      <c r="BN529" s="242">
        <f t="shared" si="629"/>
        <v>0</v>
      </c>
      <c r="BO529" s="243">
        <f t="shared" si="651"/>
        <v>0</v>
      </c>
      <c r="BP529" s="245"/>
      <c r="BQ529" s="246">
        <f>VLOOKUP(BT529,[2]תחזיות!$B$4:$E$1000,2)</f>
        <v>4.8452480000000339E-2</v>
      </c>
      <c r="BR529" s="134">
        <f t="shared" si="610"/>
        <v>3.6210400000000285E-3</v>
      </c>
      <c r="BS529" s="3">
        <f t="shared" si="652"/>
        <v>14485</v>
      </c>
      <c r="BT529" s="237">
        <v>477</v>
      </c>
      <c r="BU529" s="238">
        <f t="shared" si="653"/>
        <v>0</v>
      </c>
      <c r="BV529" s="238">
        <f t="shared" si="461"/>
        <v>0</v>
      </c>
      <c r="BW529" s="238">
        <f t="shared" si="611"/>
        <v>0</v>
      </c>
      <c r="BX529" s="238">
        <f t="shared" si="612"/>
        <v>0</v>
      </c>
      <c r="BY529" s="239">
        <f t="shared" si="654"/>
        <v>270766.58881793288</v>
      </c>
      <c r="CA529" s="246">
        <f>VLOOKUP(CD529,[2]תחזיות!$B$4:$E$1000,4)</f>
        <v>6.3957273600000447E-2</v>
      </c>
      <c r="CB529" s="134">
        <f t="shared" si="613"/>
        <v>4.9131061333333708E-3</v>
      </c>
      <c r="CC529" s="3">
        <f t="shared" si="655"/>
        <v>14485</v>
      </c>
      <c r="CD529" s="237">
        <v>477</v>
      </c>
      <c r="CE529" s="238">
        <f t="shared" si="656"/>
        <v>0</v>
      </c>
      <c r="CF529" s="238">
        <f t="shared" si="657"/>
        <v>0</v>
      </c>
      <c r="CG529" s="238">
        <f t="shared" si="614"/>
        <v>0</v>
      </c>
      <c r="CH529" s="238">
        <f t="shared" si="615"/>
        <v>0</v>
      </c>
      <c r="CI529" s="239">
        <f t="shared" si="658"/>
        <v>290809.78716721246</v>
      </c>
      <c r="CJ529" s="1"/>
      <c r="CK529" s="246">
        <f>VLOOKUP(CN529,[2]תחזיות!$B$4:$E$1000,3)</f>
        <v>4.2132591304348127E-2</v>
      </c>
      <c r="CL529" s="134">
        <f t="shared" si="616"/>
        <v>3.0943826086956773E-3</v>
      </c>
      <c r="CM529" s="3">
        <f t="shared" si="659"/>
        <v>14485</v>
      </c>
      <c r="CN529" s="237">
        <v>477</v>
      </c>
      <c r="CO529" s="238">
        <f t="shared" si="660"/>
        <v>0</v>
      </c>
      <c r="CP529" s="238">
        <f t="shared" si="675"/>
        <v>0</v>
      </c>
      <c r="CQ529" s="238">
        <f t="shared" si="617"/>
        <v>0</v>
      </c>
      <c r="CR529" s="238">
        <f t="shared" si="618"/>
        <v>0</v>
      </c>
      <c r="CS529" s="239">
        <f t="shared" si="661"/>
        <v>263979.45736549201</v>
      </c>
      <c r="CT529" s="1"/>
      <c r="CU529" s="237">
        <v>477</v>
      </c>
      <c r="CV529" s="238">
        <f t="shared" si="683"/>
        <v>-3.6672445811923527E-10</v>
      </c>
      <c r="CW529" s="238">
        <f t="shared" si="683"/>
        <v>-7.8523872977247617E-14</v>
      </c>
      <c r="CX529" s="238">
        <f t="shared" si="683"/>
        <v>7.8921802057779522E-13</v>
      </c>
      <c r="CY529" s="238">
        <f t="shared" si="683"/>
        <v>-8.6774189355504284E-13</v>
      </c>
      <c r="CZ529" s="238">
        <f t="shared" si="683"/>
        <v>921348.46831176477</v>
      </c>
      <c r="DB529" s="237">
        <v>477</v>
      </c>
      <c r="DC529" s="238">
        <f t="shared" si="684"/>
        <v>-3.9619359225733688E-10</v>
      </c>
      <c r="DD529" s="238">
        <f t="shared" si="684"/>
        <v>0</v>
      </c>
      <c r="DE529" s="238">
        <f t="shared" si="684"/>
        <v>9.1344633770441339E-13</v>
      </c>
      <c r="DF529" s="238">
        <f t="shared" si="684"/>
        <v>-9.1344633770441339E-13</v>
      </c>
      <c r="DG529" s="238">
        <f t="shared" si="684"/>
        <v>944233.29773330991</v>
      </c>
      <c r="DH529" s="247"/>
      <c r="DI529" s="237">
        <v>477</v>
      </c>
      <c r="DJ529" s="238">
        <f t="shared" si="685"/>
        <v>-3.9619359225733688E-10</v>
      </c>
      <c r="DK529" s="238">
        <f t="shared" si="685"/>
        <v>0</v>
      </c>
      <c r="DL529" s="238">
        <f t="shared" si="685"/>
        <v>9.1344633770441339E-13</v>
      </c>
      <c r="DM529" s="238">
        <f t="shared" si="685"/>
        <v>-9.1344633770441339E-13</v>
      </c>
      <c r="DN529" s="238">
        <f t="shared" si="685"/>
        <v>914209.03264594742</v>
      </c>
      <c r="DP529" s="3">
        <f t="shared" si="662"/>
        <v>14485</v>
      </c>
      <c r="DQ529" s="237">
        <v>477</v>
      </c>
      <c r="DR529" s="238">
        <f t="shared" si="663"/>
        <v>0</v>
      </c>
      <c r="DS529" s="238">
        <f t="shared" si="664"/>
        <v>0</v>
      </c>
      <c r="DT529" s="238">
        <f t="shared" si="619"/>
        <v>0</v>
      </c>
      <c r="DU529" s="238">
        <f t="shared" si="665"/>
        <v>0</v>
      </c>
      <c r="DV529" s="239">
        <f t="shared" si="676"/>
        <v>0</v>
      </c>
      <c r="DX529" s="241">
        <f t="shared" si="592"/>
        <v>6.0299999999999999E-2</v>
      </c>
      <c r="DY529" s="241">
        <f t="shared" si="666"/>
        <v>5.025E-3</v>
      </c>
      <c r="DZ529" s="237">
        <v>477</v>
      </c>
      <c r="EA529" s="242">
        <f t="shared" si="677"/>
        <v>0</v>
      </c>
      <c r="EB529" s="242">
        <f t="shared" si="678"/>
        <v>0</v>
      </c>
      <c r="EC529" s="242">
        <f t="shared" si="620"/>
        <v>0</v>
      </c>
      <c r="ED529" s="242">
        <f t="shared" si="630"/>
        <v>0</v>
      </c>
      <c r="EE529" s="243">
        <f t="shared" si="667"/>
        <v>0</v>
      </c>
      <c r="EF529" s="248"/>
      <c r="EG529" s="241">
        <f t="shared" si="593"/>
        <v>6.4599999999999991E-2</v>
      </c>
      <c r="EH529" s="241">
        <f t="shared" si="668"/>
        <v>5.3833333333333329E-3</v>
      </c>
      <c r="EI529" s="237">
        <v>477</v>
      </c>
      <c r="EJ529" s="242">
        <f t="shared" si="679"/>
        <v>0</v>
      </c>
      <c r="EK529" s="242">
        <f t="shared" si="680"/>
        <v>0</v>
      </c>
      <c r="EL529" s="242">
        <f t="shared" si="621"/>
        <v>0</v>
      </c>
      <c r="EM529" s="242">
        <f t="shared" si="631"/>
        <v>0</v>
      </c>
      <c r="EN529" s="243">
        <f t="shared" si="669"/>
        <v>0</v>
      </c>
      <c r="EO529" s="248"/>
      <c r="EP529" s="241">
        <f t="shared" si="594"/>
        <v>3.4599999999999999E-2</v>
      </c>
      <c r="EQ529" s="241">
        <f t="shared" si="670"/>
        <v>2.8833333333333332E-3</v>
      </c>
      <c r="ER529" s="237">
        <v>477</v>
      </c>
      <c r="ES529" s="242">
        <f t="shared" si="681"/>
        <v>0</v>
      </c>
      <c r="ET529" s="242">
        <f t="shared" si="682"/>
        <v>0</v>
      </c>
      <c r="EU529" s="242">
        <f t="shared" si="622"/>
        <v>0</v>
      </c>
      <c r="EV529" s="242">
        <f t="shared" si="632"/>
        <v>0</v>
      </c>
      <c r="EW529" s="243">
        <f t="shared" si="671"/>
        <v>0</v>
      </c>
    </row>
    <row r="530" spans="1:153" ht="14.25" customHeight="1" thickBot="1" x14ac:dyDescent="0.25">
      <c r="A530" s="3">
        <f t="shared" si="633"/>
        <v>14516</v>
      </c>
      <c r="B530" s="237">
        <v>478</v>
      </c>
      <c r="C530" s="238">
        <f t="shared" si="634"/>
        <v>-3.9710703859504131E-10</v>
      </c>
      <c r="D530" s="238">
        <f t="shared" si="595"/>
        <v>0</v>
      </c>
      <c r="E530" s="238">
        <f t="shared" si="596"/>
        <v>9.1555233898300964E-13</v>
      </c>
      <c r="F530" s="238">
        <f t="shared" si="597"/>
        <v>-9.1555233898300964E-13</v>
      </c>
      <c r="G530" s="239">
        <f t="shared" si="635"/>
        <v>603887.43406298594</v>
      </c>
      <c r="I530" s="240">
        <f>VLOOKUP(K530,[2]תחזיות!$B$4:$H$1000,5)</f>
        <v>1.3001813000000289E-2</v>
      </c>
      <c r="J530" s="134">
        <f t="shared" si="598"/>
        <v>1.0834844166666907E-3</v>
      </c>
      <c r="K530" s="237">
        <v>478</v>
      </c>
      <c r="L530" s="242">
        <f t="shared" si="636"/>
        <v>2.9625426402285256E-11</v>
      </c>
      <c r="M530" s="242">
        <f t="shared" si="623"/>
        <v>-7.8608952369954767E-14</v>
      </c>
      <c r="N530" s="242">
        <f t="shared" si="599"/>
        <v>-1.2455579424386936E-13</v>
      </c>
      <c r="O530" s="242">
        <f t="shared" si="600"/>
        <v>4.5946841873914604E-14</v>
      </c>
      <c r="P530" s="243">
        <f t="shared" si="637"/>
        <v>46694.445430845924</v>
      </c>
      <c r="Q530" s="244"/>
      <c r="R530" s="240">
        <f>VLOOKUP(T530,[2]תחזיות!$B$4:$H$1000,7)</f>
        <v>2.210308210000049E-2</v>
      </c>
      <c r="S530" s="134">
        <f t="shared" si="601"/>
        <v>1.8419235083333742E-3</v>
      </c>
      <c r="T530" s="237">
        <v>478</v>
      </c>
      <c r="U530" s="242">
        <f t="shared" si="638"/>
        <v>0</v>
      </c>
      <c r="V530" s="242">
        <f t="shared" si="624"/>
        <v>0</v>
      </c>
      <c r="W530" s="242">
        <f t="shared" si="602"/>
        <v>0</v>
      </c>
      <c r="X530" s="242">
        <f t="shared" si="625"/>
        <v>0</v>
      </c>
      <c r="Y530" s="243">
        <f t="shared" si="639"/>
        <v>49536.076503111522</v>
      </c>
      <c r="Z530" s="245"/>
      <c r="AA530" s="240">
        <f>VLOOKUP(AC530,[2]תחזיות!$B$4:$H$1000,6)</f>
        <v>1.1819830000000262E-2</v>
      </c>
      <c r="AB530" s="134">
        <f t="shared" si="603"/>
        <v>9.8498583333335508E-4</v>
      </c>
      <c r="AC530" s="237">
        <v>478</v>
      </c>
      <c r="AD530" s="242">
        <f t="shared" si="640"/>
        <v>0</v>
      </c>
      <c r="AE530" s="242">
        <f t="shared" si="626"/>
        <v>0</v>
      </c>
      <c r="AF530" s="242">
        <f t="shared" si="604"/>
        <v>0</v>
      </c>
      <c r="AG530" s="242">
        <f t="shared" si="627"/>
        <v>0</v>
      </c>
      <c r="AH530" s="243">
        <f t="shared" si="641"/>
        <v>46342.141217469514</v>
      </c>
      <c r="AI530" s="245"/>
      <c r="AJ530" s="241">
        <f t="shared" si="590"/>
        <v>5.2720000000000003E-2</v>
      </c>
      <c r="AK530" s="241">
        <f t="shared" si="642"/>
        <v>4.3933333333333333E-3</v>
      </c>
      <c r="AL530" s="240">
        <f>VLOOKUP(AN530,[2]תחזיות!$B$4:$H$1000,5)</f>
        <v>1.3001813000000289E-2</v>
      </c>
      <c r="AM530" s="134">
        <f t="shared" si="628"/>
        <v>1.0834844166666907E-3</v>
      </c>
      <c r="AN530" s="237">
        <v>478</v>
      </c>
      <c r="AO530" s="242">
        <f t="shared" si="643"/>
        <v>0</v>
      </c>
      <c r="AP530" s="242">
        <f t="shared" si="672"/>
        <v>0</v>
      </c>
      <c r="AQ530" s="242">
        <f t="shared" si="605"/>
        <v>0</v>
      </c>
      <c r="AR530" s="242">
        <f t="shared" si="644"/>
        <v>0</v>
      </c>
      <c r="AS530" s="243">
        <f t="shared" si="645"/>
        <v>0</v>
      </c>
      <c r="AT530" s="244"/>
      <c r="AU530" s="241">
        <f t="shared" si="591"/>
        <v>5.7620000000000005E-2</v>
      </c>
      <c r="AV530" s="241">
        <f t="shared" si="646"/>
        <v>4.8016666666666668E-3</v>
      </c>
      <c r="AW530" s="240">
        <f>VLOOKUP(AY530,[2]תחזיות!$B$4:$H$1000,7)</f>
        <v>2.210308210000049E-2</v>
      </c>
      <c r="AX530" s="134">
        <f t="shared" si="606"/>
        <v>1.8419235083333742E-3</v>
      </c>
      <c r="AY530" s="237">
        <v>478</v>
      </c>
      <c r="AZ530" s="242">
        <f t="shared" si="647"/>
        <v>0</v>
      </c>
      <c r="BA530" s="242">
        <f t="shared" si="673"/>
        <v>0</v>
      </c>
      <c r="BB530" s="242">
        <f t="shared" si="607"/>
        <v>0</v>
      </c>
      <c r="BC530" s="242">
        <f t="shared" si="648"/>
        <v>0</v>
      </c>
      <c r="BD530" s="243">
        <f t="shared" si="649"/>
        <v>0</v>
      </c>
      <c r="BE530" s="245"/>
      <c r="BF530" s="245"/>
      <c r="BG530" s="245"/>
      <c r="BH530" s="240">
        <f>VLOOKUP(BJ530,[2]תחזיות!$B$4:$H$1000,6)</f>
        <v>1.1819830000000262E-2</v>
      </c>
      <c r="BI530" s="134">
        <f t="shared" si="608"/>
        <v>9.8498583333335508E-4</v>
      </c>
      <c r="BJ530" s="237">
        <v>478</v>
      </c>
      <c r="BK530" s="242">
        <f t="shared" si="650"/>
        <v>0</v>
      </c>
      <c r="BL530" s="242">
        <f t="shared" si="674"/>
        <v>0</v>
      </c>
      <c r="BM530" s="242">
        <f t="shared" si="609"/>
        <v>0</v>
      </c>
      <c r="BN530" s="242">
        <f t="shared" si="629"/>
        <v>0</v>
      </c>
      <c r="BO530" s="243">
        <f t="shared" si="651"/>
        <v>0</v>
      </c>
      <c r="BP530" s="245"/>
      <c r="BQ530" s="246">
        <f>VLOOKUP(BT530,[2]תחזיות!$B$4:$E$1000,2)</f>
        <v>4.8480780000000341E-2</v>
      </c>
      <c r="BR530" s="134">
        <f t="shared" si="610"/>
        <v>3.6233983333333621E-3</v>
      </c>
      <c r="BS530" s="3">
        <f t="shared" si="652"/>
        <v>14516</v>
      </c>
      <c r="BT530" s="237">
        <v>478</v>
      </c>
      <c r="BU530" s="238">
        <f t="shared" si="653"/>
        <v>0</v>
      </c>
      <c r="BV530" s="238">
        <f t="shared" si="461"/>
        <v>0</v>
      </c>
      <c r="BW530" s="238">
        <f t="shared" si="611"/>
        <v>0</v>
      </c>
      <c r="BX530" s="238">
        <f t="shared" si="612"/>
        <v>0</v>
      </c>
      <c r="BY530" s="239">
        <f t="shared" si="654"/>
        <v>270766.58881793288</v>
      </c>
      <c r="CA530" s="246">
        <f>VLOOKUP(CD530,[2]תחזיות!$B$4:$E$1000,4)</f>
        <v>6.3994629600000449E-2</v>
      </c>
      <c r="CB530" s="134">
        <f t="shared" si="613"/>
        <v>4.9162191333333707E-3</v>
      </c>
      <c r="CC530" s="3">
        <f t="shared" si="655"/>
        <v>14516</v>
      </c>
      <c r="CD530" s="237">
        <v>478</v>
      </c>
      <c r="CE530" s="238">
        <f t="shared" si="656"/>
        <v>0</v>
      </c>
      <c r="CF530" s="238">
        <f t="shared" si="657"/>
        <v>0</v>
      </c>
      <c r="CG530" s="238">
        <f t="shared" si="614"/>
        <v>0</v>
      </c>
      <c r="CH530" s="238">
        <f t="shared" si="615"/>
        <v>0</v>
      </c>
      <c r="CI530" s="239">
        <f t="shared" si="658"/>
        <v>290809.78716721246</v>
      </c>
      <c r="CJ530" s="1"/>
      <c r="CK530" s="246">
        <f>VLOOKUP(CN530,[2]תחזיות!$B$4:$E$1000,3)</f>
        <v>4.2157200000000297E-2</v>
      </c>
      <c r="CL530" s="134">
        <f t="shared" si="616"/>
        <v>3.0964333333333583E-3</v>
      </c>
      <c r="CM530" s="3">
        <f t="shared" si="659"/>
        <v>14516</v>
      </c>
      <c r="CN530" s="237">
        <v>478</v>
      </c>
      <c r="CO530" s="238">
        <f t="shared" si="660"/>
        <v>0</v>
      </c>
      <c r="CP530" s="238">
        <f t="shared" si="675"/>
        <v>0</v>
      </c>
      <c r="CQ530" s="238">
        <f t="shared" si="617"/>
        <v>0</v>
      </c>
      <c r="CR530" s="238">
        <f t="shared" si="618"/>
        <v>0</v>
      </c>
      <c r="CS530" s="239">
        <f t="shared" si="661"/>
        <v>263979.45736549201</v>
      </c>
      <c r="CT530" s="1"/>
      <c r="CU530" s="237">
        <v>478</v>
      </c>
      <c r="CV530" s="238">
        <f t="shared" si="683"/>
        <v>-3.6748161219275607E-10</v>
      </c>
      <c r="CW530" s="238">
        <f t="shared" si="683"/>
        <v>-7.8608952369954767E-14</v>
      </c>
      <c r="CX530" s="238">
        <f t="shared" si="683"/>
        <v>7.9099654473914028E-13</v>
      </c>
      <c r="CY530" s="238">
        <f t="shared" si="683"/>
        <v>-8.6960549710909503E-13</v>
      </c>
      <c r="CZ530" s="238">
        <f t="shared" si="683"/>
        <v>921348.46831176477</v>
      </c>
      <c r="DB530" s="237">
        <v>478</v>
      </c>
      <c r="DC530" s="238">
        <f t="shared" si="684"/>
        <v>-3.9710703859504131E-10</v>
      </c>
      <c r="DD530" s="238">
        <f t="shared" si="684"/>
        <v>0</v>
      </c>
      <c r="DE530" s="238">
        <f t="shared" si="684"/>
        <v>9.1555233898300964E-13</v>
      </c>
      <c r="DF530" s="238">
        <f t="shared" si="684"/>
        <v>-9.1555233898300964E-13</v>
      </c>
      <c r="DG530" s="238">
        <f t="shared" si="684"/>
        <v>944233.29773330991</v>
      </c>
      <c r="DH530" s="247"/>
      <c r="DI530" s="237">
        <v>478</v>
      </c>
      <c r="DJ530" s="238">
        <f t="shared" si="685"/>
        <v>-3.9710703859504131E-10</v>
      </c>
      <c r="DK530" s="238">
        <f t="shared" si="685"/>
        <v>0</v>
      </c>
      <c r="DL530" s="238">
        <f t="shared" si="685"/>
        <v>9.1555233898300964E-13</v>
      </c>
      <c r="DM530" s="238">
        <f t="shared" si="685"/>
        <v>-9.1555233898300964E-13</v>
      </c>
      <c r="DN530" s="238">
        <f t="shared" si="685"/>
        <v>914209.03264594742</v>
      </c>
      <c r="DP530" s="3">
        <f t="shared" si="662"/>
        <v>14516</v>
      </c>
      <c r="DQ530" s="237">
        <v>478</v>
      </c>
      <c r="DR530" s="238">
        <f t="shared" si="663"/>
        <v>0</v>
      </c>
      <c r="DS530" s="238">
        <f t="shared" si="664"/>
        <v>0</v>
      </c>
      <c r="DT530" s="238">
        <f t="shared" si="619"/>
        <v>0</v>
      </c>
      <c r="DU530" s="238">
        <f t="shared" si="665"/>
        <v>0</v>
      </c>
      <c r="DV530" s="239">
        <f t="shared" si="676"/>
        <v>0</v>
      </c>
      <c r="DX530" s="241">
        <f t="shared" si="592"/>
        <v>6.0299999999999999E-2</v>
      </c>
      <c r="DY530" s="241">
        <f t="shared" si="666"/>
        <v>5.025E-3</v>
      </c>
      <c r="DZ530" s="237">
        <v>478</v>
      </c>
      <c r="EA530" s="242">
        <f t="shared" si="677"/>
        <v>0</v>
      </c>
      <c r="EB530" s="242">
        <f t="shared" si="678"/>
        <v>0</v>
      </c>
      <c r="EC530" s="242">
        <f t="shared" si="620"/>
        <v>0</v>
      </c>
      <c r="ED530" s="242">
        <f t="shared" si="630"/>
        <v>0</v>
      </c>
      <c r="EE530" s="243">
        <f t="shared" si="667"/>
        <v>0</v>
      </c>
      <c r="EF530" s="248"/>
      <c r="EG530" s="241">
        <f t="shared" si="593"/>
        <v>6.4599999999999991E-2</v>
      </c>
      <c r="EH530" s="241">
        <f t="shared" si="668"/>
        <v>5.3833333333333329E-3</v>
      </c>
      <c r="EI530" s="237">
        <v>478</v>
      </c>
      <c r="EJ530" s="242">
        <f t="shared" si="679"/>
        <v>0</v>
      </c>
      <c r="EK530" s="242">
        <f t="shared" si="680"/>
        <v>0</v>
      </c>
      <c r="EL530" s="242">
        <f t="shared" si="621"/>
        <v>0</v>
      </c>
      <c r="EM530" s="242">
        <f t="shared" si="631"/>
        <v>0</v>
      </c>
      <c r="EN530" s="243">
        <f t="shared" si="669"/>
        <v>0</v>
      </c>
      <c r="EO530" s="248"/>
      <c r="EP530" s="241">
        <f t="shared" si="594"/>
        <v>3.4599999999999999E-2</v>
      </c>
      <c r="EQ530" s="241">
        <f t="shared" si="670"/>
        <v>2.8833333333333332E-3</v>
      </c>
      <c r="ER530" s="237">
        <v>478</v>
      </c>
      <c r="ES530" s="242">
        <f t="shared" si="681"/>
        <v>0</v>
      </c>
      <c r="ET530" s="242">
        <f t="shared" si="682"/>
        <v>0</v>
      </c>
      <c r="EU530" s="242">
        <f t="shared" si="622"/>
        <v>0</v>
      </c>
      <c r="EV530" s="242">
        <f t="shared" si="632"/>
        <v>0</v>
      </c>
      <c r="EW530" s="243">
        <f t="shared" si="671"/>
        <v>0</v>
      </c>
    </row>
    <row r="531" spans="1:153" ht="14.25" customHeight="1" thickBot="1" x14ac:dyDescent="0.25">
      <c r="A531" s="3">
        <f t="shared" si="633"/>
        <v>14546</v>
      </c>
      <c r="B531" s="237">
        <v>479</v>
      </c>
      <c r="C531" s="238">
        <f t="shared" si="634"/>
        <v>-3.9802259093402432E-10</v>
      </c>
      <c r="D531" s="238">
        <f t="shared" si="595"/>
        <v>0</v>
      </c>
      <c r="E531" s="238">
        <f t="shared" si="596"/>
        <v>9.1766319576455373E-13</v>
      </c>
      <c r="F531" s="238">
        <f t="shared" si="597"/>
        <v>-9.1766319576455373E-13</v>
      </c>
      <c r="G531" s="239">
        <f t="shared" si="635"/>
        <v>603887.43406298594</v>
      </c>
      <c r="I531" s="240">
        <f>VLOOKUP(K531,[2]תחזיות!$B$4:$H$1000,5)</f>
        <v>1.300183150000029E-2</v>
      </c>
      <c r="J531" s="134">
        <f t="shared" si="598"/>
        <v>1.0834859583333575E-3</v>
      </c>
      <c r="K531" s="237">
        <v>479</v>
      </c>
      <c r="L531" s="242">
        <f t="shared" si="636"/>
        <v>2.978221588449973E-11</v>
      </c>
      <c r="M531" s="242">
        <f t="shared" si="623"/>
        <v>-7.8694124066046912E-14</v>
      </c>
      <c r="N531" s="242">
        <f t="shared" si="599"/>
        <v>-1.2488413481284045E-13</v>
      </c>
      <c r="O531" s="242">
        <f t="shared" si="600"/>
        <v>4.6190010746793536E-14</v>
      </c>
      <c r="P531" s="243">
        <f t="shared" si="637"/>
        <v>46694.445430845924</v>
      </c>
      <c r="Q531" s="244"/>
      <c r="R531" s="240">
        <f>VLOOKUP(T531,[2]תחזיות!$B$4:$H$1000,7)</f>
        <v>2.210311355000049E-2</v>
      </c>
      <c r="S531" s="134">
        <f t="shared" si="601"/>
        <v>1.8419261291667075E-3</v>
      </c>
      <c r="T531" s="237">
        <v>479</v>
      </c>
      <c r="U531" s="242">
        <f t="shared" si="638"/>
        <v>0</v>
      </c>
      <c r="V531" s="242">
        <f t="shared" si="624"/>
        <v>0</v>
      </c>
      <c r="W531" s="242">
        <f t="shared" si="602"/>
        <v>0</v>
      </c>
      <c r="X531" s="242">
        <f t="shared" si="625"/>
        <v>0</v>
      </c>
      <c r="Y531" s="243">
        <f t="shared" si="639"/>
        <v>49536.076503111522</v>
      </c>
      <c r="Z531" s="245"/>
      <c r="AA531" s="240">
        <f>VLOOKUP(AC531,[2]תחזיות!$B$4:$H$1000,6)</f>
        <v>1.1819846818182081E-2</v>
      </c>
      <c r="AB531" s="134">
        <f t="shared" si="603"/>
        <v>9.8498723484850685E-4</v>
      </c>
      <c r="AC531" s="237">
        <v>479</v>
      </c>
      <c r="AD531" s="242">
        <f t="shared" si="640"/>
        <v>0</v>
      </c>
      <c r="AE531" s="242">
        <f t="shared" si="626"/>
        <v>0</v>
      </c>
      <c r="AF531" s="242">
        <f t="shared" si="604"/>
        <v>0</v>
      </c>
      <c r="AG531" s="242">
        <f t="shared" si="627"/>
        <v>0</v>
      </c>
      <c r="AH531" s="243">
        <f t="shared" si="641"/>
        <v>46342.141217469514</v>
      </c>
      <c r="AI531" s="245"/>
      <c r="AJ531" s="241">
        <f t="shared" si="590"/>
        <v>5.2720000000000003E-2</v>
      </c>
      <c r="AK531" s="241">
        <f t="shared" si="642"/>
        <v>4.3933333333333333E-3</v>
      </c>
      <c r="AL531" s="240">
        <f>VLOOKUP(AN531,[2]תחזיות!$B$4:$H$1000,5)</f>
        <v>1.300183150000029E-2</v>
      </c>
      <c r="AM531" s="134">
        <f t="shared" si="628"/>
        <v>1.0834859583333575E-3</v>
      </c>
      <c r="AN531" s="237">
        <v>479</v>
      </c>
      <c r="AO531" s="242">
        <f t="shared" si="643"/>
        <v>0</v>
      </c>
      <c r="AP531" s="242">
        <f t="shared" si="672"/>
        <v>0</v>
      </c>
      <c r="AQ531" s="242">
        <f t="shared" si="605"/>
        <v>0</v>
      </c>
      <c r="AR531" s="242">
        <f t="shared" si="644"/>
        <v>0</v>
      </c>
      <c r="AS531" s="243">
        <f t="shared" si="645"/>
        <v>0</v>
      </c>
      <c r="AT531" s="244"/>
      <c r="AU531" s="241">
        <f t="shared" si="591"/>
        <v>5.7620000000000005E-2</v>
      </c>
      <c r="AV531" s="241">
        <f t="shared" si="646"/>
        <v>4.8016666666666668E-3</v>
      </c>
      <c r="AW531" s="240">
        <f>VLOOKUP(AY531,[2]תחזיות!$B$4:$H$1000,7)</f>
        <v>2.210311355000049E-2</v>
      </c>
      <c r="AX531" s="134">
        <f t="shared" si="606"/>
        <v>1.8419261291667075E-3</v>
      </c>
      <c r="AY531" s="237">
        <v>479</v>
      </c>
      <c r="AZ531" s="242">
        <f t="shared" si="647"/>
        <v>0</v>
      </c>
      <c r="BA531" s="242">
        <f t="shared" si="673"/>
        <v>0</v>
      </c>
      <c r="BB531" s="242">
        <f t="shared" si="607"/>
        <v>0</v>
      </c>
      <c r="BC531" s="242">
        <f t="shared" si="648"/>
        <v>0</v>
      </c>
      <c r="BD531" s="243">
        <f t="shared" si="649"/>
        <v>0</v>
      </c>
      <c r="BE531" s="245"/>
      <c r="BF531" s="245"/>
      <c r="BG531" s="245"/>
      <c r="BH531" s="240">
        <f>VLOOKUP(BJ531,[2]תחזיות!$B$4:$H$1000,6)</f>
        <v>1.1819846818182081E-2</v>
      </c>
      <c r="BI531" s="134">
        <f t="shared" si="608"/>
        <v>9.8498723484850685E-4</v>
      </c>
      <c r="BJ531" s="237">
        <v>479</v>
      </c>
      <c r="BK531" s="242">
        <f t="shared" si="650"/>
        <v>0</v>
      </c>
      <c r="BL531" s="242">
        <f t="shared" si="674"/>
        <v>0</v>
      </c>
      <c r="BM531" s="242">
        <f t="shared" si="609"/>
        <v>0</v>
      </c>
      <c r="BN531" s="242">
        <f t="shared" si="629"/>
        <v>0</v>
      </c>
      <c r="BO531" s="243">
        <f t="shared" si="651"/>
        <v>0</v>
      </c>
      <c r="BP531" s="245"/>
      <c r="BQ531" s="246">
        <f>VLOOKUP(BT531,[2]תחזיות!$B$4:$E$1000,2)</f>
        <v>4.8509080000000343E-2</v>
      </c>
      <c r="BR531" s="134">
        <f t="shared" si="610"/>
        <v>3.6257566666666953E-3</v>
      </c>
      <c r="BS531" s="3">
        <f t="shared" si="652"/>
        <v>14546</v>
      </c>
      <c r="BT531" s="237">
        <v>479</v>
      </c>
      <c r="BU531" s="238">
        <f t="shared" si="653"/>
        <v>0</v>
      </c>
      <c r="BV531" s="238">
        <f t="shared" si="461"/>
        <v>0</v>
      </c>
      <c r="BW531" s="238">
        <f t="shared" si="611"/>
        <v>0</v>
      </c>
      <c r="BX531" s="238">
        <f t="shared" si="612"/>
        <v>0</v>
      </c>
      <c r="BY531" s="239">
        <f t="shared" si="654"/>
        <v>270766.58881793288</v>
      </c>
      <c r="CA531" s="246">
        <f>VLOOKUP(CD531,[2]תחזיות!$B$4:$E$1000,4)</f>
        <v>6.4031985600000452E-2</v>
      </c>
      <c r="CB531" s="134">
        <f t="shared" si="613"/>
        <v>4.9193321333333715E-3</v>
      </c>
      <c r="CC531" s="3">
        <f t="shared" si="655"/>
        <v>14546</v>
      </c>
      <c r="CD531" s="237">
        <v>479</v>
      </c>
      <c r="CE531" s="238">
        <f t="shared" si="656"/>
        <v>0</v>
      </c>
      <c r="CF531" s="238">
        <f t="shared" si="657"/>
        <v>0</v>
      </c>
      <c r="CG531" s="238">
        <f t="shared" si="614"/>
        <v>0</v>
      </c>
      <c r="CH531" s="238">
        <f t="shared" si="615"/>
        <v>0</v>
      </c>
      <c r="CI531" s="239">
        <f t="shared" si="658"/>
        <v>290809.78716721246</v>
      </c>
      <c r="CJ531" s="1"/>
      <c r="CK531" s="246">
        <f>VLOOKUP(CN531,[2]תחזיות!$B$4:$E$1000,3)</f>
        <v>4.2181808695652474E-2</v>
      </c>
      <c r="CL531" s="134">
        <f t="shared" si="616"/>
        <v>3.0984840579710397E-3</v>
      </c>
      <c r="CM531" s="3">
        <f t="shared" si="659"/>
        <v>14546</v>
      </c>
      <c r="CN531" s="237">
        <v>479</v>
      </c>
      <c r="CO531" s="238">
        <f t="shared" si="660"/>
        <v>0</v>
      </c>
      <c r="CP531" s="238">
        <f t="shared" si="675"/>
        <v>0</v>
      </c>
      <c r="CQ531" s="238">
        <f t="shared" si="617"/>
        <v>0</v>
      </c>
      <c r="CR531" s="238">
        <f t="shared" si="618"/>
        <v>0</v>
      </c>
      <c r="CS531" s="239">
        <f t="shared" si="661"/>
        <v>263979.45736549201</v>
      </c>
      <c r="CT531" s="1"/>
      <c r="CU531" s="237">
        <v>479</v>
      </c>
      <c r="CV531" s="238">
        <f t="shared" si="683"/>
        <v>-3.6824037504952457E-10</v>
      </c>
      <c r="CW531" s="238">
        <f t="shared" si="683"/>
        <v>-7.8694124066046912E-14</v>
      </c>
      <c r="CX531" s="238">
        <f t="shared" si="683"/>
        <v>7.9277906095171322E-13</v>
      </c>
      <c r="CY531" s="238">
        <f t="shared" si="683"/>
        <v>-8.7147318501776017E-13</v>
      </c>
      <c r="CZ531" s="238">
        <f t="shared" si="683"/>
        <v>921348.46831176477</v>
      </c>
      <c r="DB531" s="237">
        <v>479</v>
      </c>
      <c r="DC531" s="238">
        <f t="shared" si="684"/>
        <v>-3.9802259093402432E-10</v>
      </c>
      <c r="DD531" s="238">
        <f t="shared" si="684"/>
        <v>0</v>
      </c>
      <c r="DE531" s="238">
        <f t="shared" si="684"/>
        <v>9.1766319576455373E-13</v>
      </c>
      <c r="DF531" s="238">
        <f t="shared" si="684"/>
        <v>-9.1766319576455373E-13</v>
      </c>
      <c r="DG531" s="238">
        <f t="shared" si="684"/>
        <v>944233.29773330991</v>
      </c>
      <c r="DH531" s="247"/>
      <c r="DI531" s="237">
        <v>479</v>
      </c>
      <c r="DJ531" s="238">
        <f t="shared" si="685"/>
        <v>-3.9802259093402432E-10</v>
      </c>
      <c r="DK531" s="238">
        <f t="shared" si="685"/>
        <v>0</v>
      </c>
      <c r="DL531" s="238">
        <f t="shared" si="685"/>
        <v>9.1766319576455373E-13</v>
      </c>
      <c r="DM531" s="238">
        <f t="shared" si="685"/>
        <v>-9.1766319576455373E-13</v>
      </c>
      <c r="DN531" s="238">
        <f t="shared" si="685"/>
        <v>914209.03264594742</v>
      </c>
      <c r="DP531" s="3">
        <f t="shared" si="662"/>
        <v>14546</v>
      </c>
      <c r="DQ531" s="237">
        <v>479</v>
      </c>
      <c r="DR531" s="238">
        <f t="shared" si="663"/>
        <v>0</v>
      </c>
      <c r="DS531" s="238">
        <f t="shared" si="664"/>
        <v>0</v>
      </c>
      <c r="DT531" s="238">
        <f t="shared" si="619"/>
        <v>0</v>
      </c>
      <c r="DU531" s="238">
        <f t="shared" si="665"/>
        <v>0</v>
      </c>
      <c r="DV531" s="239">
        <f t="shared" si="676"/>
        <v>0</v>
      </c>
      <c r="DX531" s="241">
        <f t="shared" si="592"/>
        <v>6.0299999999999999E-2</v>
      </c>
      <c r="DY531" s="241">
        <f t="shared" si="666"/>
        <v>5.025E-3</v>
      </c>
      <c r="DZ531" s="237">
        <v>479</v>
      </c>
      <c r="EA531" s="242">
        <f t="shared" si="677"/>
        <v>0</v>
      </c>
      <c r="EB531" s="242">
        <f t="shared" si="678"/>
        <v>0</v>
      </c>
      <c r="EC531" s="242">
        <f t="shared" si="620"/>
        <v>0</v>
      </c>
      <c r="ED531" s="242">
        <f t="shared" si="630"/>
        <v>0</v>
      </c>
      <c r="EE531" s="243">
        <f t="shared" si="667"/>
        <v>0</v>
      </c>
      <c r="EF531" s="248"/>
      <c r="EG531" s="241">
        <f t="shared" si="593"/>
        <v>6.4599999999999991E-2</v>
      </c>
      <c r="EH531" s="241">
        <f t="shared" si="668"/>
        <v>5.3833333333333329E-3</v>
      </c>
      <c r="EI531" s="237">
        <v>479</v>
      </c>
      <c r="EJ531" s="242">
        <f t="shared" si="679"/>
        <v>0</v>
      </c>
      <c r="EK531" s="242">
        <f t="shared" si="680"/>
        <v>0</v>
      </c>
      <c r="EL531" s="242">
        <f t="shared" si="621"/>
        <v>0</v>
      </c>
      <c r="EM531" s="242">
        <f t="shared" si="631"/>
        <v>0</v>
      </c>
      <c r="EN531" s="243">
        <f t="shared" si="669"/>
        <v>0</v>
      </c>
      <c r="EO531" s="248"/>
      <c r="EP531" s="241">
        <f t="shared" si="594"/>
        <v>3.4599999999999999E-2</v>
      </c>
      <c r="EQ531" s="241">
        <f t="shared" si="670"/>
        <v>2.8833333333333332E-3</v>
      </c>
      <c r="ER531" s="237">
        <v>479</v>
      </c>
      <c r="ES531" s="242">
        <f t="shared" si="681"/>
        <v>0</v>
      </c>
      <c r="ET531" s="242">
        <f t="shared" si="682"/>
        <v>0</v>
      </c>
      <c r="EU531" s="242">
        <f t="shared" si="622"/>
        <v>0</v>
      </c>
      <c r="EV531" s="242">
        <f t="shared" si="632"/>
        <v>0</v>
      </c>
      <c r="EW531" s="243">
        <f t="shared" si="671"/>
        <v>0</v>
      </c>
    </row>
    <row r="532" spans="1:153" ht="14.25" customHeight="1" thickBot="1" x14ac:dyDescent="0.25">
      <c r="A532" s="3">
        <f t="shared" si="633"/>
        <v>14577</v>
      </c>
      <c r="B532" s="249">
        <v>480</v>
      </c>
      <c r="C532" s="250">
        <f t="shared" si="634"/>
        <v>-3.9894025412978885E-10</v>
      </c>
      <c r="D532" s="250">
        <f t="shared" si="595"/>
        <v>0</v>
      </c>
      <c r="E532" s="250">
        <f t="shared" si="596"/>
        <v>9.1977891924367751E-13</v>
      </c>
      <c r="F532" s="250">
        <f t="shared" si="597"/>
        <v>-9.1977891924367751E-13</v>
      </c>
      <c r="G532" s="239">
        <f t="shared" si="635"/>
        <v>603887.43406298594</v>
      </c>
      <c r="I532" s="240">
        <f>VLOOKUP(K532,[2]תחזיות!$B$4:$H$1000,5)</f>
        <v>1.300185000000029E-2</v>
      </c>
      <c r="J532" s="251">
        <f t="shared" si="598"/>
        <v>1.0834875000000242E-3</v>
      </c>
      <c r="K532" s="249">
        <v>480</v>
      </c>
      <c r="L532" s="252">
        <f t="shared" si="636"/>
        <v>2.9939503988344747E-11</v>
      </c>
      <c r="M532" s="252">
        <f t="shared" si="623"/>
        <v>-7.8779388165795947E-14</v>
      </c>
      <c r="N532" s="252">
        <f t="shared" si="599"/>
        <v>-1.2521334111068244E-13</v>
      </c>
      <c r="O532" s="252">
        <f t="shared" si="600"/>
        <v>4.6433952944886503E-14</v>
      </c>
      <c r="P532" s="253">
        <f t="shared" si="637"/>
        <v>46694.445430845924</v>
      </c>
      <c r="Q532" s="244"/>
      <c r="R532" s="240">
        <f>VLOOKUP(T532,[2]תחזיות!$B$4:$H$1000,7)</f>
        <v>2.2103145000000494E-2</v>
      </c>
      <c r="S532" s="251">
        <f t="shared" si="601"/>
        <v>1.8419287500000411E-3</v>
      </c>
      <c r="T532" s="249">
        <v>480</v>
      </c>
      <c r="U532" s="252">
        <f t="shared" si="638"/>
        <v>0</v>
      </c>
      <c r="V532" s="252">
        <f t="shared" si="624"/>
        <v>0</v>
      </c>
      <c r="W532" s="252">
        <f t="shared" si="602"/>
        <v>0</v>
      </c>
      <c r="X532" s="252">
        <f t="shared" si="625"/>
        <v>0</v>
      </c>
      <c r="Y532" s="253">
        <f t="shared" si="639"/>
        <v>49536.076503111522</v>
      </c>
      <c r="Z532" s="245"/>
      <c r="AA532" s="240">
        <f>VLOOKUP(AC532,[2]תחזיות!$B$4:$H$1000,6)</f>
        <v>1.1819863636363899E-2</v>
      </c>
      <c r="AB532" s="251">
        <f t="shared" si="603"/>
        <v>9.8498863636365818E-4</v>
      </c>
      <c r="AC532" s="249">
        <v>480</v>
      </c>
      <c r="AD532" s="252">
        <f t="shared" si="640"/>
        <v>0</v>
      </c>
      <c r="AE532" s="252">
        <f t="shared" si="626"/>
        <v>0</v>
      </c>
      <c r="AF532" s="252">
        <f t="shared" si="604"/>
        <v>0</v>
      </c>
      <c r="AG532" s="252">
        <f t="shared" si="627"/>
        <v>0</v>
      </c>
      <c r="AH532" s="253">
        <f t="shared" si="641"/>
        <v>46342.141217469514</v>
      </c>
      <c r="AI532" s="245"/>
      <c r="AJ532" s="241">
        <f t="shared" si="590"/>
        <v>5.2720000000000003E-2</v>
      </c>
      <c r="AK532" s="241">
        <f t="shared" si="642"/>
        <v>4.3933333333333333E-3</v>
      </c>
      <c r="AL532" s="240">
        <f>VLOOKUP(AN532,[2]תחזיות!$B$4:$H$1000,5)</f>
        <v>1.300185000000029E-2</v>
      </c>
      <c r="AM532" s="251">
        <f t="shared" si="628"/>
        <v>1.0834875000000242E-3</v>
      </c>
      <c r="AN532" s="249">
        <v>480</v>
      </c>
      <c r="AO532" s="252">
        <f t="shared" si="643"/>
        <v>0</v>
      </c>
      <c r="AP532" s="242">
        <f t="shared" si="672"/>
        <v>0</v>
      </c>
      <c r="AQ532" s="252">
        <f t="shared" si="605"/>
        <v>0</v>
      </c>
      <c r="AR532" s="242">
        <f t="shared" si="644"/>
        <v>0</v>
      </c>
      <c r="AS532" s="243">
        <f t="shared" si="645"/>
        <v>0</v>
      </c>
      <c r="AT532" s="244"/>
      <c r="AU532" s="241">
        <f t="shared" si="591"/>
        <v>5.7620000000000005E-2</v>
      </c>
      <c r="AV532" s="241">
        <f t="shared" si="646"/>
        <v>4.8016666666666668E-3</v>
      </c>
      <c r="AW532" s="240">
        <f>VLOOKUP(AY532,[2]תחזיות!$B$4:$H$1000,7)</f>
        <v>2.2103145000000494E-2</v>
      </c>
      <c r="AX532" s="251">
        <f t="shared" si="606"/>
        <v>1.8419287500000411E-3</v>
      </c>
      <c r="AY532" s="249">
        <v>480</v>
      </c>
      <c r="AZ532" s="252">
        <f t="shared" si="647"/>
        <v>0</v>
      </c>
      <c r="BA532" s="242">
        <f t="shared" si="673"/>
        <v>0</v>
      </c>
      <c r="BB532" s="252">
        <f t="shared" si="607"/>
        <v>0</v>
      </c>
      <c r="BC532" s="242">
        <f t="shared" si="648"/>
        <v>0</v>
      </c>
      <c r="BD532" s="253">
        <f t="shared" si="649"/>
        <v>0</v>
      </c>
      <c r="BE532" s="245"/>
      <c r="BF532" s="245"/>
      <c r="BG532" s="245"/>
      <c r="BH532" s="240">
        <f>VLOOKUP(BJ532,[2]תחזיות!$B$4:$H$1000,6)</f>
        <v>1.1819863636363899E-2</v>
      </c>
      <c r="BI532" s="251">
        <f t="shared" si="608"/>
        <v>9.8498863636365818E-4</v>
      </c>
      <c r="BJ532" s="249">
        <v>480</v>
      </c>
      <c r="BK532" s="252">
        <f t="shared" si="650"/>
        <v>0</v>
      </c>
      <c r="BL532" s="242">
        <f t="shared" si="674"/>
        <v>0</v>
      </c>
      <c r="BM532" s="252">
        <f t="shared" si="609"/>
        <v>0</v>
      </c>
      <c r="BN532" s="252">
        <f t="shared" si="629"/>
        <v>0</v>
      </c>
      <c r="BO532" s="253">
        <f t="shared" si="651"/>
        <v>0</v>
      </c>
      <c r="BP532" s="245"/>
      <c r="BQ532" s="246">
        <f>VLOOKUP(BT532,[2]תחזיות!$B$4:$E$1000,2)</f>
        <v>4.8537380000000345E-2</v>
      </c>
      <c r="BR532" s="251">
        <f t="shared" si="610"/>
        <v>3.628115000000029E-3</v>
      </c>
      <c r="BS532" s="3">
        <f t="shared" si="652"/>
        <v>14577</v>
      </c>
      <c r="BT532" s="249">
        <v>480</v>
      </c>
      <c r="BU532" s="238">
        <f t="shared" si="653"/>
        <v>0</v>
      </c>
      <c r="BV532" s="250">
        <f t="shared" si="461"/>
        <v>0</v>
      </c>
      <c r="BW532" s="250">
        <f t="shared" si="611"/>
        <v>0</v>
      </c>
      <c r="BX532" s="250">
        <f t="shared" si="612"/>
        <v>0</v>
      </c>
      <c r="BY532" s="254">
        <f t="shared" si="654"/>
        <v>270766.58881793288</v>
      </c>
      <c r="CA532" s="246">
        <f>VLOOKUP(CD532,[2]תחזיות!$B$4:$E$1000,4)</f>
        <v>6.4069341600000454E-2</v>
      </c>
      <c r="CB532" s="251">
        <f t="shared" si="613"/>
        <v>4.9224451333333714E-3</v>
      </c>
      <c r="CC532" s="3">
        <f t="shared" si="655"/>
        <v>14577</v>
      </c>
      <c r="CD532" s="249">
        <v>480</v>
      </c>
      <c r="CE532" s="250">
        <f t="shared" si="656"/>
        <v>0</v>
      </c>
      <c r="CF532" s="238">
        <f t="shared" si="657"/>
        <v>0</v>
      </c>
      <c r="CG532" s="250">
        <f t="shared" si="614"/>
        <v>0</v>
      </c>
      <c r="CH532" s="250">
        <f t="shared" si="615"/>
        <v>0</v>
      </c>
      <c r="CI532" s="254">
        <f t="shared" si="658"/>
        <v>290809.78716721246</v>
      </c>
      <c r="CJ532" s="1"/>
      <c r="CK532" s="246">
        <f>VLOOKUP(CN532,[2]תחזיות!$B$4:$E$1000,3)</f>
        <v>4.2206417391304651E-2</v>
      </c>
      <c r="CL532" s="251">
        <f t="shared" si="616"/>
        <v>3.1005347826087212E-3</v>
      </c>
      <c r="CM532" s="3">
        <f t="shared" si="659"/>
        <v>14577</v>
      </c>
      <c r="CN532" s="249">
        <v>480</v>
      </c>
      <c r="CO532" s="250">
        <f t="shared" si="660"/>
        <v>0</v>
      </c>
      <c r="CP532" s="238">
        <f t="shared" si="675"/>
        <v>0</v>
      </c>
      <c r="CQ532" s="250">
        <f t="shared" si="617"/>
        <v>0</v>
      </c>
      <c r="CR532" s="250">
        <f t="shared" si="618"/>
        <v>0</v>
      </c>
      <c r="CS532" s="254">
        <f t="shared" si="661"/>
        <v>263979.45736549201</v>
      </c>
      <c r="CT532" s="1"/>
      <c r="CU532" s="249">
        <v>480</v>
      </c>
      <c r="CV532" s="238">
        <f t="shared" si="683"/>
        <v>-3.6900075014144411E-10</v>
      </c>
      <c r="CW532" s="238">
        <f t="shared" si="683"/>
        <v>-7.8779388165795947E-14</v>
      </c>
      <c r="CX532" s="238">
        <f t="shared" si="683"/>
        <v>7.9456557813299502E-13</v>
      </c>
      <c r="CY532" s="238">
        <f t="shared" si="683"/>
        <v>-8.7334496629879105E-13</v>
      </c>
      <c r="CZ532" s="238">
        <f t="shared" si="683"/>
        <v>921348.46831176477</v>
      </c>
      <c r="DB532" s="249">
        <v>480</v>
      </c>
      <c r="DC532" s="238">
        <f t="shared" si="684"/>
        <v>-3.9894025412978885E-10</v>
      </c>
      <c r="DD532" s="238">
        <f t="shared" si="684"/>
        <v>0</v>
      </c>
      <c r="DE532" s="238">
        <f t="shared" si="684"/>
        <v>9.1977891924367751E-13</v>
      </c>
      <c r="DF532" s="238">
        <f t="shared" si="684"/>
        <v>-9.1977891924367751E-13</v>
      </c>
      <c r="DG532" s="238">
        <f t="shared" si="684"/>
        <v>944233.29773330991</v>
      </c>
      <c r="DH532" s="247"/>
      <c r="DI532" s="249">
        <v>480</v>
      </c>
      <c r="DJ532" s="238">
        <f t="shared" si="685"/>
        <v>-3.9894025412978885E-10</v>
      </c>
      <c r="DK532" s="238">
        <f t="shared" si="685"/>
        <v>0</v>
      </c>
      <c r="DL532" s="238">
        <f t="shared" si="685"/>
        <v>9.1977891924367751E-13</v>
      </c>
      <c r="DM532" s="238">
        <f t="shared" si="685"/>
        <v>-9.1977891924367751E-13</v>
      </c>
      <c r="DN532" s="238">
        <f t="shared" si="685"/>
        <v>914209.03264594742</v>
      </c>
      <c r="DP532" s="3">
        <f t="shared" si="662"/>
        <v>14577</v>
      </c>
      <c r="DQ532" s="249">
        <v>480</v>
      </c>
      <c r="DR532" s="250">
        <f t="shared" si="663"/>
        <v>0</v>
      </c>
      <c r="DS532" s="238">
        <f t="shared" si="664"/>
        <v>0</v>
      </c>
      <c r="DT532" s="250">
        <f t="shared" si="619"/>
        <v>0</v>
      </c>
      <c r="DU532" s="238">
        <f t="shared" si="665"/>
        <v>0</v>
      </c>
      <c r="DV532" s="239">
        <f t="shared" si="676"/>
        <v>0</v>
      </c>
      <c r="DX532" s="241">
        <f t="shared" si="592"/>
        <v>6.0299999999999999E-2</v>
      </c>
      <c r="DY532" s="241">
        <f t="shared" si="666"/>
        <v>5.025E-3</v>
      </c>
      <c r="DZ532" s="249">
        <v>480</v>
      </c>
      <c r="EA532" s="252">
        <f t="shared" si="677"/>
        <v>0</v>
      </c>
      <c r="EB532" s="242">
        <f t="shared" si="678"/>
        <v>0</v>
      </c>
      <c r="EC532" s="252">
        <f t="shared" si="620"/>
        <v>0</v>
      </c>
      <c r="ED532" s="242">
        <f t="shared" si="630"/>
        <v>0</v>
      </c>
      <c r="EE532" s="243">
        <f t="shared" si="667"/>
        <v>0</v>
      </c>
      <c r="EF532" s="248"/>
      <c r="EG532" s="241">
        <f t="shared" si="593"/>
        <v>6.4599999999999991E-2</v>
      </c>
      <c r="EH532" s="241">
        <f t="shared" si="668"/>
        <v>5.3833333333333329E-3</v>
      </c>
      <c r="EI532" s="249">
        <v>480</v>
      </c>
      <c r="EJ532" s="252">
        <f t="shared" si="679"/>
        <v>0</v>
      </c>
      <c r="EK532" s="242">
        <f t="shared" si="680"/>
        <v>0</v>
      </c>
      <c r="EL532" s="252">
        <f t="shared" si="621"/>
        <v>0</v>
      </c>
      <c r="EM532" s="242">
        <f t="shared" si="631"/>
        <v>0</v>
      </c>
      <c r="EN532" s="243">
        <f t="shared" si="669"/>
        <v>0</v>
      </c>
      <c r="EO532" s="248"/>
      <c r="EP532" s="241">
        <f t="shared" si="594"/>
        <v>3.4599999999999999E-2</v>
      </c>
      <c r="EQ532" s="241">
        <f t="shared" si="670"/>
        <v>2.8833333333333332E-3</v>
      </c>
      <c r="ER532" s="249">
        <v>480</v>
      </c>
      <c r="ES532" s="252">
        <f t="shared" si="681"/>
        <v>0</v>
      </c>
      <c r="ET532" s="242">
        <f t="shared" si="682"/>
        <v>0</v>
      </c>
      <c r="EU532" s="252">
        <f t="shared" si="622"/>
        <v>0</v>
      </c>
      <c r="EV532" s="242">
        <f t="shared" si="632"/>
        <v>0</v>
      </c>
      <c r="EW532" s="243">
        <f t="shared" si="671"/>
        <v>0</v>
      </c>
    </row>
    <row r="533" spans="1:153" ht="14.25" customHeight="1" x14ac:dyDescent="0.2">
      <c r="A533" s="1"/>
      <c r="B533" s="1"/>
      <c r="C533" s="1"/>
      <c r="D533" s="1"/>
      <c r="E533" s="1"/>
      <c r="F533" s="1"/>
      <c r="G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P533" s="1"/>
      <c r="DQ533" s="1"/>
      <c r="DR533" s="1"/>
      <c r="DS533" s="1"/>
      <c r="DT533" s="1"/>
      <c r="DU533" s="1"/>
      <c r="DV533" s="1"/>
    </row>
    <row r="534" spans="1:153" ht="14.25" customHeight="1" x14ac:dyDescent="0.2">
      <c r="A534" s="1"/>
      <c r="B534" s="1"/>
      <c r="C534" s="1"/>
      <c r="D534" s="1"/>
      <c r="E534" s="1"/>
      <c r="F534" s="1"/>
      <c r="G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P534" s="1"/>
      <c r="DQ534" s="1"/>
      <c r="DR534" s="1"/>
      <c r="DS534" s="1"/>
      <c r="DT534" s="1"/>
      <c r="DU534" s="1"/>
      <c r="DV534" s="1"/>
    </row>
    <row r="535" spans="1:153" ht="14.25" customHeight="1" x14ac:dyDescent="0.2">
      <c r="A535" s="1"/>
      <c r="B535" s="1"/>
      <c r="C535" s="1"/>
      <c r="D535" s="1"/>
      <c r="E535" s="1"/>
      <c r="F535" s="1"/>
      <c r="G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P535" s="1"/>
      <c r="DQ535" s="1"/>
      <c r="DR535" s="1"/>
      <c r="DS535" s="1"/>
      <c r="DT535" s="1"/>
      <c r="DU535" s="1"/>
      <c r="DV535" s="1"/>
    </row>
    <row r="536" spans="1:153" ht="14.25" customHeight="1" x14ac:dyDescent="0.2">
      <c r="A536" s="1"/>
      <c r="B536" s="1"/>
      <c r="C536" s="1"/>
      <c r="D536" s="1"/>
      <c r="E536" s="1"/>
      <c r="F536" s="1"/>
      <c r="G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P536" s="1"/>
      <c r="DQ536" s="1"/>
      <c r="DR536" s="1"/>
      <c r="DS536" s="1"/>
      <c r="DT536" s="1"/>
      <c r="DU536" s="1"/>
      <c r="DV536" s="1"/>
    </row>
    <row r="537" spans="1:153" ht="14.25" customHeight="1" x14ac:dyDescent="0.2">
      <c r="A537" s="1"/>
      <c r="B537" s="1"/>
      <c r="C537" s="1"/>
      <c r="D537" s="1"/>
      <c r="E537" s="1"/>
      <c r="F537" s="1"/>
      <c r="G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P537" s="1"/>
      <c r="DQ537" s="1"/>
      <c r="DR537" s="1"/>
      <c r="DS537" s="1"/>
      <c r="DT537" s="1"/>
      <c r="DU537" s="1"/>
      <c r="DV537" s="1"/>
    </row>
    <row r="538" spans="1:153" ht="14.25" customHeight="1" x14ac:dyDescent="0.2">
      <c r="A538" s="1"/>
      <c r="B538" s="1"/>
      <c r="C538" s="1"/>
      <c r="D538" s="1"/>
      <c r="E538" s="1"/>
      <c r="F538" s="1"/>
      <c r="G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P538" s="1"/>
      <c r="DQ538" s="1"/>
      <c r="DR538" s="1"/>
      <c r="DS538" s="1"/>
      <c r="DT538" s="1"/>
      <c r="DU538" s="1"/>
      <c r="DV538" s="1"/>
    </row>
    <row r="539" spans="1:153" ht="14.25" customHeight="1" x14ac:dyDescent="0.2">
      <c r="A539" s="1"/>
      <c r="B539" s="1"/>
      <c r="C539" s="1"/>
      <c r="D539" s="1"/>
      <c r="E539" s="1"/>
      <c r="F539" s="1"/>
      <c r="G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P539" s="1"/>
      <c r="DQ539" s="1"/>
      <c r="DR539" s="1"/>
      <c r="DS539" s="1"/>
      <c r="DT539" s="1"/>
      <c r="DU539" s="1"/>
      <c r="DV539" s="1"/>
    </row>
    <row r="540" spans="1:153" ht="14.25" customHeight="1" x14ac:dyDescent="0.2">
      <c r="A540" s="1"/>
      <c r="B540" s="1"/>
      <c r="C540" s="1"/>
      <c r="D540" s="1"/>
      <c r="E540" s="1"/>
      <c r="F540" s="1"/>
      <c r="G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P540" s="1"/>
      <c r="DQ540" s="1"/>
      <c r="DR540" s="1"/>
      <c r="DS540" s="1"/>
      <c r="DT540" s="1"/>
      <c r="DU540" s="1"/>
      <c r="DV540" s="1"/>
    </row>
    <row r="541" spans="1:153" ht="14.25" customHeight="1" x14ac:dyDescent="0.2">
      <c r="A541" s="1"/>
      <c r="B541" s="1"/>
      <c r="C541" s="1"/>
      <c r="D541" s="1"/>
      <c r="E541" s="1"/>
      <c r="F541" s="1"/>
      <c r="G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P541" s="1"/>
      <c r="DQ541" s="1"/>
      <c r="DR541" s="1"/>
      <c r="DS541" s="1"/>
      <c r="DT541" s="1"/>
      <c r="DU541" s="1"/>
      <c r="DV541" s="1"/>
    </row>
    <row r="542" spans="1:153" ht="14.25" customHeight="1" x14ac:dyDescent="0.2">
      <c r="A542" s="1"/>
      <c r="B542" s="1"/>
      <c r="C542" s="1"/>
      <c r="D542" s="1"/>
      <c r="E542" s="1"/>
      <c r="F542" s="1"/>
      <c r="G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P542" s="1"/>
      <c r="DQ542" s="1"/>
      <c r="DR542" s="1"/>
      <c r="DS542" s="1"/>
      <c r="DT542" s="1"/>
      <c r="DU542" s="1"/>
      <c r="DV542" s="1"/>
    </row>
    <row r="543" spans="1:153" ht="14.25" customHeight="1" x14ac:dyDescent="0.2">
      <c r="A543" s="1"/>
      <c r="B543" s="1"/>
      <c r="C543" s="1"/>
      <c r="D543" s="1"/>
      <c r="E543" s="1"/>
      <c r="F543" s="1"/>
      <c r="G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P543" s="1"/>
      <c r="DQ543" s="1"/>
      <c r="DR543" s="1"/>
      <c r="DS543" s="1"/>
      <c r="DT543" s="1"/>
      <c r="DU543" s="1"/>
      <c r="DV543" s="1"/>
    </row>
    <row r="544" spans="1:153" ht="14.25" customHeight="1" x14ac:dyDescent="0.2">
      <c r="A544" s="1"/>
      <c r="B544" s="1"/>
      <c r="C544" s="1"/>
      <c r="D544" s="1"/>
      <c r="E544" s="1"/>
      <c r="F544" s="1"/>
      <c r="G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P544" s="1"/>
      <c r="DQ544" s="1"/>
      <c r="DR544" s="1"/>
      <c r="DS544" s="1"/>
      <c r="DT544" s="1"/>
      <c r="DU544" s="1"/>
      <c r="DV544" s="1"/>
    </row>
    <row r="545" spans="1:126" ht="14.25" customHeight="1" x14ac:dyDescent="0.2">
      <c r="A545" s="1"/>
      <c r="B545" s="1"/>
      <c r="C545" s="1"/>
      <c r="D545" s="1"/>
      <c r="E545" s="1"/>
      <c r="F545" s="1"/>
      <c r="G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P545" s="1"/>
      <c r="DQ545" s="1"/>
      <c r="DR545" s="1"/>
      <c r="DS545" s="1"/>
      <c r="DT545" s="1"/>
      <c r="DU545" s="1"/>
      <c r="DV545" s="1"/>
    </row>
    <row r="546" spans="1:126" ht="14.25" customHeight="1" x14ac:dyDescent="0.2">
      <c r="A546" s="1"/>
      <c r="B546" s="1"/>
      <c r="C546" s="1"/>
      <c r="D546" s="1"/>
      <c r="E546" s="1"/>
      <c r="F546" s="1"/>
      <c r="G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P546" s="1"/>
      <c r="DQ546" s="1"/>
      <c r="DR546" s="1"/>
      <c r="DS546" s="1"/>
      <c r="DT546" s="1"/>
      <c r="DU546" s="1"/>
      <c r="DV546" s="1"/>
    </row>
    <row r="547" spans="1:126" ht="14.25" customHeight="1" x14ac:dyDescent="0.2">
      <c r="A547" s="1"/>
      <c r="B547" s="1"/>
      <c r="C547" s="1"/>
      <c r="D547" s="1"/>
      <c r="E547" s="1"/>
      <c r="F547" s="1"/>
      <c r="G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P547" s="1"/>
      <c r="DQ547" s="1"/>
      <c r="DR547" s="1"/>
      <c r="DS547" s="1"/>
      <c r="DT547" s="1"/>
      <c r="DU547" s="1"/>
      <c r="DV547" s="1"/>
    </row>
    <row r="548" spans="1:126" ht="14.25" customHeight="1" x14ac:dyDescent="0.2">
      <c r="A548" s="1"/>
      <c r="B548" s="1"/>
      <c r="C548" s="1"/>
      <c r="D548" s="1"/>
      <c r="E548" s="1"/>
      <c r="F548" s="1"/>
      <c r="G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P548" s="1"/>
      <c r="DQ548" s="1"/>
      <c r="DR548" s="1"/>
      <c r="DS548" s="1"/>
      <c r="DT548" s="1"/>
      <c r="DU548" s="1"/>
      <c r="DV548" s="1"/>
    </row>
    <row r="549" spans="1:126" ht="14.25" customHeight="1" x14ac:dyDescent="0.2">
      <c r="A549" s="1"/>
      <c r="B549" s="1"/>
      <c r="C549" s="1"/>
      <c r="D549" s="1"/>
      <c r="E549" s="1"/>
      <c r="F549" s="1"/>
      <c r="G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P549" s="1"/>
      <c r="DQ549" s="1"/>
      <c r="DR549" s="1"/>
      <c r="DS549" s="1"/>
      <c r="DT549" s="1"/>
      <c r="DU549" s="1"/>
      <c r="DV549" s="1"/>
    </row>
    <row r="550" spans="1:126" ht="14.25" customHeight="1" x14ac:dyDescent="0.2">
      <c r="A550" s="1"/>
      <c r="B550" s="1"/>
      <c r="C550" s="1"/>
      <c r="D550" s="1"/>
      <c r="E550" s="1"/>
      <c r="F550" s="1"/>
      <c r="G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P550" s="1"/>
      <c r="DQ550" s="1"/>
      <c r="DR550" s="1"/>
      <c r="DS550" s="1"/>
      <c r="DT550" s="1"/>
      <c r="DU550" s="1"/>
      <c r="DV550" s="1"/>
    </row>
    <row r="551" spans="1:126" ht="14.25" customHeight="1" x14ac:dyDescent="0.2">
      <c r="A551" s="1"/>
      <c r="B551" s="1"/>
      <c r="C551" s="1"/>
      <c r="D551" s="1"/>
      <c r="E551" s="1"/>
      <c r="F551" s="1"/>
      <c r="G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P551" s="1"/>
      <c r="DQ551" s="1"/>
      <c r="DR551" s="1"/>
      <c r="DS551" s="1"/>
      <c r="DT551" s="1"/>
      <c r="DU551" s="1"/>
      <c r="DV551" s="1"/>
    </row>
    <row r="552" spans="1:126" ht="14.25" customHeight="1" x14ac:dyDescent="0.2">
      <c r="A552" s="1"/>
      <c r="B552" s="1"/>
      <c r="C552" s="1"/>
      <c r="D552" s="1"/>
      <c r="E552" s="1"/>
      <c r="F552" s="1"/>
      <c r="G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P552" s="1"/>
      <c r="DQ552" s="1"/>
      <c r="DR552" s="1"/>
      <c r="DS552" s="1"/>
      <c r="DT552" s="1"/>
      <c r="DU552" s="1"/>
      <c r="DV552" s="1"/>
    </row>
    <row r="553" spans="1:126" ht="14.25" customHeight="1" x14ac:dyDescent="0.2">
      <c r="A553" s="1"/>
      <c r="B553" s="1"/>
      <c r="C553" s="1"/>
      <c r="D553" s="1"/>
      <c r="E553" s="1"/>
      <c r="F553" s="1"/>
      <c r="G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P553" s="1"/>
      <c r="DQ553" s="1"/>
      <c r="DR553" s="1"/>
      <c r="DS553" s="1"/>
      <c r="DT553" s="1"/>
      <c r="DU553" s="1"/>
      <c r="DV553" s="1"/>
    </row>
    <row r="554" spans="1:126" ht="14.25" customHeight="1" x14ac:dyDescent="0.2">
      <c r="A554" s="1"/>
      <c r="B554" s="1"/>
      <c r="C554" s="1"/>
      <c r="D554" s="1"/>
      <c r="E554" s="1"/>
      <c r="F554" s="1"/>
      <c r="G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P554" s="1"/>
      <c r="DQ554" s="1"/>
      <c r="DR554" s="1"/>
      <c r="DS554" s="1"/>
      <c r="DT554" s="1"/>
      <c r="DU554" s="1"/>
      <c r="DV554" s="1"/>
    </row>
    <row r="555" spans="1:126" ht="14.25" customHeight="1" x14ac:dyDescent="0.2">
      <c r="A555" s="1"/>
      <c r="B555" s="1"/>
      <c r="C555" s="1"/>
      <c r="D555" s="1"/>
      <c r="E555" s="1"/>
      <c r="F555" s="1"/>
      <c r="G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P555" s="1"/>
      <c r="DQ555" s="1"/>
      <c r="DR555" s="1"/>
      <c r="DS555" s="1"/>
      <c r="DT555" s="1"/>
      <c r="DU555" s="1"/>
      <c r="DV555" s="1"/>
    </row>
    <row r="556" spans="1:126" ht="14.25" customHeight="1" x14ac:dyDescent="0.2">
      <c r="A556" s="1"/>
      <c r="B556" s="1"/>
      <c r="C556" s="1"/>
      <c r="D556" s="1"/>
      <c r="E556" s="1"/>
      <c r="F556" s="1"/>
      <c r="G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P556" s="1"/>
      <c r="DQ556" s="1"/>
      <c r="DR556" s="1"/>
      <c r="DS556" s="1"/>
      <c r="DT556" s="1"/>
      <c r="DU556" s="1"/>
      <c r="DV556" s="1"/>
    </row>
    <row r="557" spans="1:126" ht="14.25" customHeight="1" x14ac:dyDescent="0.2">
      <c r="A557" s="1"/>
      <c r="B557" s="1"/>
      <c r="C557" s="1"/>
      <c r="D557" s="1"/>
      <c r="E557" s="1"/>
      <c r="F557" s="1"/>
      <c r="G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P557" s="1"/>
      <c r="DQ557" s="1"/>
      <c r="DR557" s="1"/>
      <c r="DS557" s="1"/>
      <c r="DT557" s="1"/>
      <c r="DU557" s="1"/>
      <c r="DV557" s="1"/>
    </row>
    <row r="558" spans="1:126" ht="14.25" customHeight="1" x14ac:dyDescent="0.2">
      <c r="A558" s="1"/>
      <c r="B558" s="1"/>
      <c r="C558" s="1"/>
      <c r="D558" s="1"/>
      <c r="E558" s="1"/>
      <c r="F558" s="1"/>
      <c r="G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P558" s="1"/>
      <c r="DQ558" s="1"/>
      <c r="DR558" s="1"/>
      <c r="DS558" s="1"/>
      <c r="DT558" s="1"/>
      <c r="DU558" s="1"/>
      <c r="DV558" s="1"/>
    </row>
    <row r="559" spans="1:126" ht="14.25" customHeight="1" x14ac:dyDescent="0.2">
      <c r="A559" s="1"/>
      <c r="B559" s="1"/>
      <c r="C559" s="1"/>
      <c r="D559" s="1"/>
      <c r="E559" s="1"/>
      <c r="F559" s="1"/>
      <c r="G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P559" s="1"/>
      <c r="DQ559" s="1"/>
      <c r="DR559" s="1"/>
      <c r="DS559" s="1"/>
      <c r="DT559" s="1"/>
      <c r="DU559" s="1"/>
      <c r="DV559" s="1"/>
    </row>
    <row r="560" spans="1:126" ht="14.25" customHeight="1" x14ac:dyDescent="0.2">
      <c r="A560" s="1"/>
      <c r="B560" s="1"/>
      <c r="C560" s="1"/>
      <c r="D560" s="1"/>
      <c r="E560" s="1"/>
      <c r="F560" s="1"/>
      <c r="G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P560" s="1"/>
      <c r="DQ560" s="1"/>
      <c r="DR560" s="1"/>
      <c r="DS560" s="1"/>
      <c r="DT560" s="1"/>
      <c r="DU560" s="1"/>
      <c r="DV560" s="1"/>
    </row>
    <row r="561" spans="1:126" ht="14.25" customHeight="1" x14ac:dyDescent="0.2">
      <c r="A561" s="1"/>
      <c r="B561" s="1"/>
      <c r="C561" s="1"/>
      <c r="D561" s="1"/>
      <c r="E561" s="1"/>
      <c r="F561" s="1"/>
      <c r="G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P561" s="1"/>
      <c r="DQ561" s="1"/>
      <c r="DR561" s="1"/>
      <c r="DS561" s="1"/>
      <c r="DT561" s="1"/>
      <c r="DU561" s="1"/>
      <c r="DV561" s="1"/>
    </row>
    <row r="562" spans="1:126" ht="14.25" customHeight="1" x14ac:dyDescent="0.2">
      <c r="A562" s="1"/>
      <c r="B562" s="1"/>
      <c r="C562" s="1"/>
      <c r="D562" s="1"/>
      <c r="E562" s="1"/>
      <c r="F562" s="1"/>
      <c r="G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P562" s="1"/>
      <c r="DQ562" s="1"/>
      <c r="DR562" s="1"/>
      <c r="DS562" s="1"/>
      <c r="DT562" s="1"/>
      <c r="DU562" s="1"/>
      <c r="DV562" s="1"/>
    </row>
    <row r="563" spans="1:126" ht="14.25" customHeight="1" x14ac:dyDescent="0.2">
      <c r="A563" s="1"/>
      <c r="B563" s="1"/>
      <c r="C563" s="1"/>
      <c r="D563" s="1"/>
      <c r="E563" s="1"/>
      <c r="F563" s="1"/>
      <c r="G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P563" s="1"/>
      <c r="DQ563" s="1"/>
      <c r="DR563" s="1"/>
      <c r="DS563" s="1"/>
      <c r="DT563" s="1"/>
      <c r="DU563" s="1"/>
      <c r="DV563" s="1"/>
    </row>
    <row r="564" spans="1:126" ht="14.25" customHeight="1" x14ac:dyDescent="0.2">
      <c r="A564" s="1"/>
      <c r="B564" s="1"/>
      <c r="C564" s="1"/>
      <c r="D564" s="1"/>
      <c r="E564" s="1"/>
      <c r="F564" s="1"/>
      <c r="G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P564" s="1"/>
      <c r="DQ564" s="1"/>
      <c r="DR564" s="1"/>
      <c r="DS564" s="1"/>
      <c r="DT564" s="1"/>
      <c r="DU564" s="1"/>
      <c r="DV564" s="1"/>
    </row>
    <row r="565" spans="1:126" ht="14.25" customHeight="1" x14ac:dyDescent="0.2">
      <c r="A565" s="1"/>
      <c r="B565" s="1"/>
      <c r="C565" s="1"/>
      <c r="D565" s="1"/>
      <c r="E565" s="1"/>
      <c r="F565" s="1"/>
      <c r="G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P565" s="1"/>
      <c r="DQ565" s="1"/>
      <c r="DR565" s="1"/>
      <c r="DS565" s="1"/>
      <c r="DT565" s="1"/>
      <c r="DU565" s="1"/>
      <c r="DV565" s="1"/>
    </row>
    <row r="566" spans="1:126" ht="14.25" customHeight="1" x14ac:dyDescent="0.2">
      <c r="A566" s="1"/>
      <c r="B566" s="1"/>
      <c r="C566" s="1"/>
      <c r="D566" s="1"/>
      <c r="E566" s="1"/>
      <c r="F566" s="1"/>
      <c r="G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P566" s="1"/>
      <c r="DQ566" s="1"/>
      <c r="DR566" s="1"/>
      <c r="DS566" s="1"/>
      <c r="DT566" s="1"/>
      <c r="DU566" s="1"/>
      <c r="DV566" s="1"/>
    </row>
    <row r="567" spans="1:126" ht="14.25" customHeight="1" x14ac:dyDescent="0.2">
      <c r="A567" s="1"/>
      <c r="B567" s="1"/>
      <c r="C567" s="1"/>
      <c r="D567" s="1"/>
      <c r="E567" s="1"/>
      <c r="F567" s="1"/>
      <c r="G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P567" s="1"/>
      <c r="DQ567" s="1"/>
      <c r="DR567" s="1"/>
      <c r="DS567" s="1"/>
      <c r="DT567" s="1"/>
      <c r="DU567" s="1"/>
      <c r="DV567" s="1"/>
    </row>
    <row r="568" spans="1:126" ht="14.25" customHeight="1" x14ac:dyDescent="0.2">
      <c r="A568" s="1"/>
      <c r="B568" s="1"/>
      <c r="C568" s="1"/>
      <c r="D568" s="1"/>
      <c r="E568" s="1"/>
      <c r="F568" s="1"/>
      <c r="G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P568" s="1"/>
      <c r="DQ568" s="1"/>
      <c r="DR568" s="1"/>
      <c r="DS568" s="1"/>
      <c r="DT568" s="1"/>
      <c r="DU568" s="1"/>
      <c r="DV568" s="1"/>
    </row>
    <row r="569" spans="1:126" ht="14.25" customHeight="1" x14ac:dyDescent="0.2">
      <c r="A569" s="1"/>
      <c r="B569" s="1"/>
      <c r="C569" s="1"/>
      <c r="D569" s="1"/>
      <c r="E569" s="1"/>
      <c r="F569" s="1"/>
      <c r="G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P569" s="1"/>
      <c r="DQ569" s="1"/>
      <c r="DR569" s="1"/>
      <c r="DS569" s="1"/>
      <c r="DT569" s="1"/>
      <c r="DU569" s="1"/>
      <c r="DV569" s="1"/>
    </row>
    <row r="570" spans="1:126" ht="14.25" customHeight="1" x14ac:dyDescent="0.2">
      <c r="A570" s="1"/>
      <c r="B570" s="1"/>
      <c r="C570" s="1"/>
      <c r="D570" s="1"/>
      <c r="E570" s="1"/>
      <c r="F570" s="1"/>
      <c r="G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P570" s="1"/>
      <c r="DQ570" s="1"/>
      <c r="DR570" s="1"/>
      <c r="DS570" s="1"/>
      <c r="DT570" s="1"/>
      <c r="DU570" s="1"/>
      <c r="DV570" s="1"/>
    </row>
    <row r="571" spans="1:126" ht="14.25" customHeight="1" x14ac:dyDescent="0.2">
      <c r="A571" s="1"/>
      <c r="B571" s="1"/>
      <c r="C571" s="1"/>
      <c r="D571" s="1"/>
      <c r="E571" s="1"/>
      <c r="F571" s="1"/>
      <c r="G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P571" s="1"/>
      <c r="DQ571" s="1"/>
      <c r="DR571" s="1"/>
      <c r="DS571" s="1"/>
      <c r="DT571" s="1"/>
      <c r="DU571" s="1"/>
      <c r="DV571" s="1"/>
    </row>
    <row r="572" spans="1:126" ht="14.25" customHeight="1" x14ac:dyDescent="0.2">
      <c r="A572" s="1"/>
      <c r="B572" s="1"/>
      <c r="C572" s="1"/>
      <c r="D572" s="1"/>
      <c r="E572" s="1"/>
      <c r="F572" s="1"/>
      <c r="G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P572" s="1"/>
      <c r="DQ572" s="1"/>
      <c r="DR572" s="1"/>
      <c r="DS572" s="1"/>
      <c r="DT572" s="1"/>
      <c r="DU572" s="1"/>
      <c r="DV572" s="1"/>
    </row>
    <row r="573" spans="1:126" ht="14.25" customHeight="1" x14ac:dyDescent="0.2">
      <c r="A573" s="1"/>
      <c r="B573" s="1"/>
      <c r="C573" s="1"/>
      <c r="D573" s="1"/>
      <c r="E573" s="1"/>
      <c r="F573" s="1"/>
      <c r="G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P573" s="1"/>
      <c r="DQ573" s="1"/>
      <c r="DR573" s="1"/>
      <c r="DS573" s="1"/>
      <c r="DT573" s="1"/>
      <c r="DU573" s="1"/>
      <c r="DV573" s="1"/>
    </row>
    <row r="574" spans="1:126" ht="14.25" customHeight="1" x14ac:dyDescent="0.2">
      <c r="A574" s="1"/>
      <c r="B574" s="1"/>
      <c r="C574" s="1"/>
      <c r="D574" s="1"/>
      <c r="E574" s="1"/>
      <c r="F574" s="1"/>
      <c r="G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P574" s="1"/>
      <c r="DQ574" s="1"/>
      <c r="DR574" s="1"/>
      <c r="DS574" s="1"/>
      <c r="DT574" s="1"/>
      <c r="DU574" s="1"/>
      <c r="DV574" s="1"/>
    </row>
    <row r="575" spans="1:126" ht="14.25" customHeight="1" x14ac:dyDescent="0.2">
      <c r="A575" s="1"/>
      <c r="B575" s="1"/>
      <c r="C575" s="1"/>
      <c r="D575" s="1"/>
      <c r="E575" s="1"/>
      <c r="F575" s="1"/>
      <c r="G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P575" s="1"/>
      <c r="DQ575" s="1"/>
      <c r="DR575" s="1"/>
      <c r="DS575" s="1"/>
      <c r="DT575" s="1"/>
      <c r="DU575" s="1"/>
      <c r="DV575" s="1"/>
    </row>
    <row r="576" spans="1:126" ht="14.25" customHeight="1" x14ac:dyDescent="0.2">
      <c r="A576" s="1"/>
      <c r="B576" s="1"/>
      <c r="C576" s="1"/>
      <c r="D576" s="1"/>
      <c r="E576" s="1"/>
      <c r="F576" s="1"/>
      <c r="G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P576" s="1"/>
      <c r="DQ576" s="1"/>
      <c r="DR576" s="1"/>
      <c r="DS576" s="1"/>
      <c r="DT576" s="1"/>
      <c r="DU576" s="1"/>
      <c r="DV576" s="1"/>
    </row>
    <row r="577" spans="1:126" ht="14.25" customHeight="1" x14ac:dyDescent="0.2">
      <c r="A577" s="1"/>
      <c r="B577" s="1"/>
      <c r="C577" s="1"/>
      <c r="D577" s="1"/>
      <c r="E577" s="1"/>
      <c r="F577" s="1"/>
      <c r="G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P577" s="1"/>
      <c r="DQ577" s="1"/>
      <c r="DR577" s="1"/>
      <c r="DS577" s="1"/>
      <c r="DT577" s="1"/>
      <c r="DU577" s="1"/>
      <c r="DV577" s="1"/>
    </row>
    <row r="578" spans="1:126" ht="14.25" customHeight="1" x14ac:dyDescent="0.2">
      <c r="A578" s="1"/>
      <c r="B578" s="1"/>
      <c r="C578" s="1"/>
      <c r="D578" s="1"/>
      <c r="E578" s="1"/>
      <c r="F578" s="1"/>
      <c r="G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P578" s="1"/>
      <c r="DQ578" s="1"/>
      <c r="DR578" s="1"/>
      <c r="DS578" s="1"/>
      <c r="DT578" s="1"/>
      <c r="DU578" s="1"/>
      <c r="DV578" s="1"/>
    </row>
    <row r="579" spans="1:126" ht="14.25" customHeight="1" x14ac:dyDescent="0.2">
      <c r="A579" s="1"/>
      <c r="B579" s="1"/>
      <c r="C579" s="1"/>
      <c r="D579" s="1"/>
      <c r="E579" s="1"/>
      <c r="F579" s="1"/>
      <c r="G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P579" s="1"/>
      <c r="DQ579" s="1"/>
      <c r="DR579" s="1"/>
      <c r="DS579" s="1"/>
      <c r="DT579" s="1"/>
      <c r="DU579" s="1"/>
      <c r="DV579" s="1"/>
    </row>
    <row r="580" spans="1:126" ht="14.25" customHeight="1" x14ac:dyDescent="0.2">
      <c r="A580" s="1"/>
      <c r="B580" s="1"/>
      <c r="C580" s="1"/>
      <c r="D580" s="1"/>
      <c r="E580" s="1"/>
      <c r="F580" s="1"/>
      <c r="G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P580" s="1"/>
      <c r="DQ580" s="1"/>
      <c r="DR580" s="1"/>
      <c r="DS580" s="1"/>
      <c r="DT580" s="1"/>
      <c r="DU580" s="1"/>
      <c r="DV580" s="1"/>
    </row>
    <row r="581" spans="1:126" ht="14.25" customHeight="1" x14ac:dyDescent="0.2">
      <c r="A581" s="1"/>
      <c r="B581" s="1"/>
      <c r="C581" s="1"/>
      <c r="D581" s="1"/>
      <c r="E581" s="1"/>
      <c r="F581" s="1"/>
      <c r="G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P581" s="1"/>
      <c r="DQ581" s="1"/>
      <c r="DR581" s="1"/>
      <c r="DS581" s="1"/>
      <c r="DT581" s="1"/>
      <c r="DU581" s="1"/>
      <c r="DV581" s="1"/>
    </row>
    <row r="582" spans="1:126" ht="14.25" customHeight="1" x14ac:dyDescent="0.2">
      <c r="A582" s="1"/>
      <c r="B582" s="1"/>
      <c r="C582" s="1"/>
      <c r="D582" s="1"/>
      <c r="E582" s="1"/>
      <c r="F582" s="1"/>
      <c r="G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P582" s="1"/>
      <c r="DQ582" s="1"/>
      <c r="DR582" s="1"/>
      <c r="DS582" s="1"/>
      <c r="DT582" s="1"/>
      <c r="DU582" s="1"/>
      <c r="DV582" s="1"/>
    </row>
    <row r="583" spans="1:126" ht="14.25" customHeight="1" x14ac:dyDescent="0.2">
      <c r="A583" s="1"/>
      <c r="B583" s="1"/>
      <c r="C583" s="1"/>
      <c r="D583" s="1"/>
      <c r="E583" s="1"/>
      <c r="F583" s="1"/>
      <c r="G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P583" s="1"/>
      <c r="DQ583" s="1"/>
      <c r="DR583" s="1"/>
      <c r="DS583" s="1"/>
      <c r="DT583" s="1"/>
      <c r="DU583" s="1"/>
      <c r="DV583" s="1"/>
    </row>
    <row r="584" spans="1:126" ht="14.25" customHeight="1" x14ac:dyDescent="0.2">
      <c r="A584" s="1"/>
      <c r="B584" s="1"/>
      <c r="C584" s="1"/>
      <c r="D584" s="1"/>
      <c r="E584" s="1"/>
      <c r="F584" s="1"/>
      <c r="G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P584" s="1"/>
      <c r="DQ584" s="1"/>
      <c r="DR584" s="1"/>
      <c r="DS584" s="1"/>
      <c r="DT584" s="1"/>
      <c r="DU584" s="1"/>
      <c r="DV584" s="1"/>
    </row>
    <row r="585" spans="1:126" ht="14.25" customHeight="1" x14ac:dyDescent="0.2">
      <c r="A585" s="1"/>
      <c r="B585" s="1"/>
      <c r="C585" s="1"/>
      <c r="D585" s="1"/>
      <c r="E585" s="1"/>
      <c r="F585" s="1"/>
      <c r="G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P585" s="1"/>
      <c r="DQ585" s="1"/>
      <c r="DR585" s="1"/>
      <c r="DS585" s="1"/>
      <c r="DT585" s="1"/>
      <c r="DU585" s="1"/>
      <c r="DV585" s="1"/>
    </row>
    <row r="586" spans="1:126" ht="14.25" customHeight="1" x14ac:dyDescent="0.2">
      <c r="A586" s="1"/>
      <c r="B586" s="1"/>
      <c r="C586" s="1"/>
      <c r="D586" s="1"/>
      <c r="E586" s="1"/>
      <c r="F586" s="1"/>
      <c r="G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P586" s="1"/>
      <c r="DQ586" s="1"/>
      <c r="DR586" s="1"/>
      <c r="DS586" s="1"/>
      <c r="DT586" s="1"/>
      <c r="DU586" s="1"/>
      <c r="DV586" s="1"/>
    </row>
    <row r="587" spans="1:126" ht="14.25" customHeight="1" x14ac:dyDescent="0.2">
      <c r="A587" s="1"/>
      <c r="B587" s="1"/>
      <c r="C587" s="1"/>
      <c r="D587" s="1"/>
      <c r="E587" s="1"/>
      <c r="F587" s="1"/>
      <c r="G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P587" s="1"/>
      <c r="DQ587" s="1"/>
      <c r="DR587" s="1"/>
      <c r="DS587" s="1"/>
      <c r="DT587" s="1"/>
      <c r="DU587" s="1"/>
      <c r="DV587" s="1"/>
    </row>
    <row r="588" spans="1:126" ht="14.25" customHeight="1" x14ac:dyDescent="0.2">
      <c r="A588" s="1"/>
      <c r="B588" s="1"/>
      <c r="C588" s="1"/>
      <c r="D588" s="1"/>
      <c r="E588" s="1"/>
      <c r="F588" s="1"/>
      <c r="G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P588" s="1"/>
      <c r="DQ588" s="1"/>
      <c r="DR588" s="1"/>
      <c r="DS588" s="1"/>
      <c r="DT588" s="1"/>
      <c r="DU588" s="1"/>
      <c r="DV588" s="1"/>
    </row>
    <row r="589" spans="1:126" ht="14.25" customHeight="1" x14ac:dyDescent="0.2">
      <c r="A589" s="1"/>
      <c r="B589" s="1"/>
      <c r="C589" s="1"/>
      <c r="D589" s="1"/>
      <c r="E589" s="1"/>
      <c r="F589" s="1"/>
      <c r="G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P589" s="1"/>
      <c r="DQ589" s="1"/>
      <c r="DR589" s="1"/>
      <c r="DS589" s="1"/>
      <c r="DT589" s="1"/>
      <c r="DU589" s="1"/>
      <c r="DV589" s="1"/>
    </row>
    <row r="590" spans="1:126" ht="14.25" customHeight="1" x14ac:dyDescent="0.2">
      <c r="A590" s="1"/>
      <c r="B590" s="1"/>
      <c r="C590" s="1"/>
      <c r="D590" s="1"/>
      <c r="E590" s="1"/>
      <c r="F590" s="1"/>
      <c r="G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P590" s="1"/>
      <c r="DQ590" s="1"/>
      <c r="DR590" s="1"/>
      <c r="DS590" s="1"/>
      <c r="DT590" s="1"/>
      <c r="DU590" s="1"/>
      <c r="DV590" s="1"/>
    </row>
    <row r="591" spans="1:126" ht="14.25" customHeight="1" x14ac:dyDescent="0.2">
      <c r="A591" s="1"/>
      <c r="B591" s="1"/>
      <c r="C591" s="1"/>
      <c r="D591" s="1"/>
      <c r="E591" s="1"/>
      <c r="F591" s="1"/>
      <c r="G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P591" s="1"/>
      <c r="DQ591" s="1"/>
      <c r="DR591" s="1"/>
      <c r="DS591" s="1"/>
      <c r="DT591" s="1"/>
      <c r="DU591" s="1"/>
      <c r="DV591" s="1"/>
    </row>
    <row r="592" spans="1:126" ht="14.25" customHeight="1" x14ac:dyDescent="0.2">
      <c r="A592" s="1"/>
      <c r="B592" s="1"/>
      <c r="C592" s="1"/>
      <c r="D592" s="1"/>
      <c r="E592" s="1"/>
      <c r="F592" s="1"/>
      <c r="G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P592" s="1"/>
      <c r="DQ592" s="1"/>
      <c r="DR592" s="1"/>
      <c r="DS592" s="1"/>
      <c r="DT592" s="1"/>
      <c r="DU592" s="1"/>
      <c r="DV592" s="1"/>
    </row>
    <row r="593" spans="1:126" ht="14.25" customHeight="1" x14ac:dyDescent="0.2">
      <c r="A593" s="1"/>
      <c r="B593" s="1"/>
      <c r="C593" s="1"/>
      <c r="D593" s="1"/>
      <c r="E593" s="1"/>
      <c r="F593" s="1"/>
      <c r="G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P593" s="1"/>
      <c r="DQ593" s="1"/>
      <c r="DR593" s="1"/>
      <c r="DS593" s="1"/>
      <c r="DT593" s="1"/>
      <c r="DU593" s="1"/>
      <c r="DV593" s="1"/>
    </row>
    <row r="594" spans="1:126" ht="14.25" customHeight="1" x14ac:dyDescent="0.2">
      <c r="A594" s="1"/>
      <c r="B594" s="1"/>
      <c r="C594" s="1"/>
      <c r="D594" s="1"/>
      <c r="E594" s="1"/>
      <c r="F594" s="1"/>
      <c r="G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P594" s="1"/>
      <c r="DQ594" s="1"/>
      <c r="DR594" s="1"/>
      <c r="DS594" s="1"/>
      <c r="DT594" s="1"/>
      <c r="DU594" s="1"/>
      <c r="DV594" s="1"/>
    </row>
    <row r="595" spans="1:126" ht="14.25" customHeight="1" x14ac:dyDescent="0.2">
      <c r="A595" s="1"/>
      <c r="B595" s="1"/>
      <c r="C595" s="1"/>
      <c r="D595" s="1"/>
      <c r="E595" s="1"/>
      <c r="F595" s="1"/>
      <c r="G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</row>
    <row r="596" spans="1:126" ht="14.25" customHeight="1" x14ac:dyDescent="0.2">
      <c r="A596" s="1"/>
      <c r="B596" s="1"/>
      <c r="C596" s="1"/>
      <c r="D596" s="1"/>
      <c r="E596" s="1"/>
      <c r="F596" s="1"/>
      <c r="G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</row>
    <row r="597" spans="1:126" ht="14.25" customHeight="1" x14ac:dyDescent="0.2">
      <c r="A597" s="1"/>
      <c r="B597" s="1"/>
      <c r="C597" s="1"/>
      <c r="D597" s="1"/>
      <c r="E597" s="1"/>
      <c r="F597" s="1"/>
      <c r="G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</row>
    <row r="598" spans="1:126" ht="14.25" customHeight="1" x14ac:dyDescent="0.2">
      <c r="A598" s="1"/>
      <c r="B598" s="1"/>
      <c r="C598" s="1"/>
      <c r="D598" s="1"/>
      <c r="E598" s="1"/>
      <c r="F598" s="1"/>
      <c r="G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</row>
    <row r="599" spans="1:126" ht="14.25" customHeight="1" x14ac:dyDescent="0.2">
      <c r="A599" s="1"/>
      <c r="B599" s="1"/>
      <c r="C599" s="1"/>
      <c r="D599" s="1"/>
      <c r="E599" s="1"/>
      <c r="F599" s="1"/>
      <c r="G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</row>
    <row r="600" spans="1:126" ht="14.25" customHeight="1" x14ac:dyDescent="0.2">
      <c r="A600" s="1"/>
      <c r="B600" s="1"/>
      <c r="C600" s="1"/>
      <c r="D600" s="1"/>
      <c r="E600" s="1"/>
      <c r="F600" s="1"/>
      <c r="G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</row>
    <row r="601" spans="1:126" ht="14.25" customHeight="1" x14ac:dyDescent="0.2">
      <c r="A601" s="1"/>
      <c r="B601" s="1"/>
      <c r="C601" s="1"/>
      <c r="D601" s="1"/>
      <c r="E601" s="1"/>
      <c r="F601" s="1"/>
      <c r="G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</row>
    <row r="602" spans="1:126" ht="14.25" customHeight="1" x14ac:dyDescent="0.2">
      <c r="A602" s="1"/>
      <c r="B602" s="1"/>
      <c r="C602" s="1"/>
      <c r="D602" s="1"/>
      <c r="E602" s="1"/>
      <c r="F602" s="1"/>
      <c r="G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</row>
    <row r="603" spans="1:126" ht="14.25" customHeight="1" x14ac:dyDescent="0.2">
      <c r="A603" s="1"/>
      <c r="B603" s="1"/>
      <c r="C603" s="1"/>
      <c r="D603" s="1"/>
      <c r="E603" s="1"/>
      <c r="F603" s="1"/>
      <c r="G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</row>
    <row r="604" spans="1:126" ht="14.25" customHeight="1" x14ac:dyDescent="0.2">
      <c r="A604" s="1"/>
      <c r="B604" s="1"/>
      <c r="C604" s="1"/>
      <c r="D604" s="1"/>
      <c r="E604" s="1"/>
      <c r="F604" s="1"/>
      <c r="G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</row>
  </sheetData>
  <mergeCells count="22">
    <mergeCell ref="EI51:EN51"/>
    <mergeCell ref="ER51:EW51"/>
    <mergeCell ref="CN51:CS51"/>
    <mergeCell ref="CU51:CZ51"/>
    <mergeCell ref="DB51:DG51"/>
    <mergeCell ref="DI51:DN51"/>
    <mergeCell ref="DQ51:DV51"/>
    <mergeCell ref="DZ51:EE51"/>
    <mergeCell ref="CD51:CI51"/>
    <mergeCell ref="B1:F1"/>
    <mergeCell ref="G1:J1"/>
    <mergeCell ref="K1:N1"/>
    <mergeCell ref="B51:G51"/>
    <mergeCell ref="K51:P51"/>
    <mergeCell ref="T51:Y51"/>
    <mergeCell ref="P2:Q2"/>
    <mergeCell ref="R2:S2"/>
    <mergeCell ref="AC51:AH51"/>
    <mergeCell ref="AN51:AS51"/>
    <mergeCell ref="AY51:BD51"/>
    <mergeCell ref="BJ51:BO51"/>
    <mergeCell ref="BT51:BY5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3"/>
  <sheetViews>
    <sheetView rightToLeft="1" workbookViewId="0">
      <selection activeCell="C4" sqref="C4:E483"/>
    </sheetView>
  </sheetViews>
  <sheetFormatPr defaultColWidth="14.375" defaultRowHeight="15" customHeight="1" x14ac:dyDescent="0.2"/>
  <cols>
    <col min="1" max="11" width="8.75" customWidth="1"/>
  </cols>
  <sheetData>
    <row r="1" spans="1:11" ht="14.25" customHeight="1" x14ac:dyDescent="0.2"/>
    <row r="2" spans="1:11" ht="14.25" customHeight="1" x14ac:dyDescent="0.2">
      <c r="A2" s="1"/>
      <c r="B2" s="1"/>
      <c r="C2" s="312" t="s">
        <v>13</v>
      </c>
      <c r="D2" s="313"/>
      <c r="E2" s="314"/>
      <c r="F2" s="312" t="s">
        <v>16</v>
      </c>
      <c r="G2" s="313"/>
      <c r="H2" s="314"/>
      <c r="I2" s="1"/>
      <c r="J2" s="1"/>
      <c r="K2" s="1"/>
    </row>
    <row r="3" spans="1:11" ht="14.25" customHeight="1" x14ac:dyDescent="0.2">
      <c r="A3" s="2" t="s">
        <v>14</v>
      </c>
      <c r="B3" s="2" t="s">
        <v>15</v>
      </c>
      <c r="C3" s="4" t="s">
        <v>10</v>
      </c>
      <c r="D3" s="4" t="s">
        <v>17</v>
      </c>
      <c r="E3" s="4" t="s">
        <v>18</v>
      </c>
      <c r="F3" s="4" t="s">
        <v>10</v>
      </c>
      <c r="G3" s="4" t="s">
        <v>17</v>
      </c>
      <c r="H3" s="4" t="s">
        <v>18</v>
      </c>
    </row>
    <row r="4" spans="1:11" ht="14.25" customHeight="1" x14ac:dyDescent="0.2">
      <c r="A4" s="3">
        <f>'נתוני משכנתא'!C6</f>
        <v>5500</v>
      </c>
      <c r="B4" s="5">
        <v>1</v>
      </c>
      <c r="C4" s="6">
        <v>1.6E-2</v>
      </c>
      <c r="D4" s="6">
        <f t="shared" ref="D4:D67" si="0">IF((C4/1.15)&gt;=$C$4,C4/1.15,C4)</f>
        <v>1.6E-2</v>
      </c>
      <c r="E4" s="6">
        <f>C4*1.32</f>
        <v>2.112E-2</v>
      </c>
      <c r="F4" s="315">
        <v>0</v>
      </c>
      <c r="G4" s="7">
        <f t="shared" ref="G4:G67" si="1">IF((F4/1.1)&gt;=$F$4,F4/1.1,F4)</f>
        <v>0</v>
      </c>
      <c r="H4" s="7">
        <f>F4*1.7</f>
        <v>0</v>
      </c>
    </row>
    <row r="5" spans="1:11" ht="14.25" customHeight="1" x14ac:dyDescent="0.2">
      <c r="A5" s="3">
        <f t="shared" ref="A5:A68" si="2">EDATE(A4,1)</f>
        <v>5531</v>
      </c>
      <c r="B5" s="5">
        <v>2</v>
      </c>
      <c r="C5" s="6">
        <v>1.6E-2</v>
      </c>
      <c r="D5" s="6">
        <f t="shared" si="0"/>
        <v>1.6E-2</v>
      </c>
      <c r="E5" s="6">
        <f t="shared" ref="E5:E68" si="3">C5*1.32</f>
        <v>2.112E-2</v>
      </c>
      <c r="F5" s="315">
        <v>8.9999999999999998E-4</v>
      </c>
      <c r="G5" s="7">
        <f t="shared" si="1"/>
        <v>8.1818181818181805E-4</v>
      </c>
      <c r="H5" s="7">
        <f t="shared" ref="H5:H68" si="4">F5*1.7</f>
        <v>1.5299999999999999E-3</v>
      </c>
    </row>
    <row r="6" spans="1:11" ht="14.25" customHeight="1" x14ac:dyDescent="0.2">
      <c r="A6" s="3">
        <f t="shared" si="2"/>
        <v>5559</v>
      </c>
      <c r="B6" s="5">
        <v>3</v>
      </c>
      <c r="C6" s="6">
        <v>1.6E-2</v>
      </c>
      <c r="D6" s="6">
        <f t="shared" si="0"/>
        <v>1.6E-2</v>
      </c>
      <c r="E6" s="6">
        <f t="shared" si="3"/>
        <v>2.112E-2</v>
      </c>
      <c r="F6" s="315">
        <v>2.5999999999999999E-3</v>
      </c>
      <c r="G6" s="7">
        <f t="shared" si="1"/>
        <v>2.3636363636363633E-3</v>
      </c>
      <c r="H6" s="7">
        <f t="shared" si="4"/>
        <v>4.4199999999999995E-3</v>
      </c>
    </row>
    <row r="7" spans="1:11" ht="14.25" customHeight="1" x14ac:dyDescent="0.2">
      <c r="A7" s="3">
        <f t="shared" si="2"/>
        <v>5590</v>
      </c>
      <c r="B7" s="5">
        <v>4</v>
      </c>
      <c r="C7" s="6">
        <v>1.6E-2</v>
      </c>
      <c r="D7" s="6">
        <f t="shared" si="0"/>
        <v>1.6E-2</v>
      </c>
      <c r="E7" s="6">
        <f t="shared" si="3"/>
        <v>2.112E-2</v>
      </c>
      <c r="F7" s="315">
        <v>4.0000000000000001E-3</v>
      </c>
      <c r="G7" s="7">
        <f t="shared" si="1"/>
        <v>3.6363636363636364E-3</v>
      </c>
      <c r="H7" s="7">
        <f t="shared" si="4"/>
        <v>6.7999999999999996E-3</v>
      </c>
    </row>
    <row r="8" spans="1:11" ht="14.25" customHeight="1" x14ac:dyDescent="0.2">
      <c r="A8" s="3">
        <f t="shared" si="2"/>
        <v>5620</v>
      </c>
      <c r="B8" s="5">
        <v>5</v>
      </c>
      <c r="C8" s="6">
        <v>1.6E-2</v>
      </c>
      <c r="D8" s="6">
        <f t="shared" si="0"/>
        <v>1.6E-2</v>
      </c>
      <c r="E8" s="6">
        <f t="shared" si="3"/>
        <v>2.112E-2</v>
      </c>
      <c r="F8" s="315">
        <v>5.3E-3</v>
      </c>
      <c r="G8" s="7">
        <f t="shared" si="1"/>
        <v>4.8181818181818178E-3</v>
      </c>
      <c r="H8" s="7">
        <f t="shared" si="4"/>
        <v>9.0100000000000006E-3</v>
      </c>
    </row>
    <row r="9" spans="1:11" ht="14.25" customHeight="1" x14ac:dyDescent="0.2">
      <c r="A9" s="3">
        <f t="shared" si="2"/>
        <v>5651</v>
      </c>
      <c r="B9" s="5">
        <v>6</v>
      </c>
      <c r="C9" s="6">
        <v>1.6E-2</v>
      </c>
      <c r="D9" s="6">
        <f t="shared" si="0"/>
        <v>1.6E-2</v>
      </c>
      <c r="E9" s="6">
        <f t="shared" si="3"/>
        <v>2.112E-2</v>
      </c>
      <c r="F9" s="315">
        <v>6.3E-3</v>
      </c>
      <c r="G9" s="7">
        <f t="shared" si="1"/>
        <v>5.7272727272727267E-3</v>
      </c>
      <c r="H9" s="7">
        <f t="shared" si="4"/>
        <v>1.0709999999999999E-2</v>
      </c>
    </row>
    <row r="10" spans="1:11" ht="14.25" customHeight="1" x14ac:dyDescent="0.2">
      <c r="A10" s="3">
        <f t="shared" si="2"/>
        <v>5681</v>
      </c>
      <c r="B10" s="5">
        <v>7</v>
      </c>
      <c r="C10" s="6">
        <v>1.6E-2</v>
      </c>
      <c r="D10" s="6">
        <f t="shared" si="0"/>
        <v>1.6E-2</v>
      </c>
      <c r="E10" s="6">
        <f t="shared" si="3"/>
        <v>2.112E-2</v>
      </c>
      <c r="F10" s="315">
        <v>6.7000000000000002E-3</v>
      </c>
      <c r="G10" s="7">
        <f t="shared" si="1"/>
        <v>6.0909090909090904E-3</v>
      </c>
      <c r="H10" s="7">
        <f t="shared" si="4"/>
        <v>1.1390000000000001E-2</v>
      </c>
    </row>
    <row r="11" spans="1:11" ht="14.25" customHeight="1" x14ac:dyDescent="0.2">
      <c r="A11" s="3">
        <f t="shared" si="2"/>
        <v>5712</v>
      </c>
      <c r="B11" s="5">
        <v>8</v>
      </c>
      <c r="C11" s="6">
        <v>1.6E-2</v>
      </c>
      <c r="D11" s="6">
        <f t="shared" si="0"/>
        <v>1.6E-2</v>
      </c>
      <c r="E11" s="6">
        <f t="shared" si="3"/>
        <v>2.112E-2</v>
      </c>
      <c r="F11" s="315">
        <v>7.1999999999999998E-3</v>
      </c>
      <c r="G11" s="7">
        <f t="shared" si="1"/>
        <v>6.5454545454545444E-3</v>
      </c>
      <c r="H11" s="7">
        <f t="shared" si="4"/>
        <v>1.2239999999999999E-2</v>
      </c>
    </row>
    <row r="12" spans="1:11" ht="14.25" customHeight="1" x14ac:dyDescent="0.2">
      <c r="A12" s="3">
        <f t="shared" si="2"/>
        <v>5743</v>
      </c>
      <c r="B12" s="5">
        <v>9</v>
      </c>
      <c r="C12" s="6">
        <v>1.6E-2</v>
      </c>
      <c r="D12" s="6">
        <f t="shared" si="0"/>
        <v>1.6E-2</v>
      </c>
      <c r="E12" s="6">
        <f t="shared" si="3"/>
        <v>2.112E-2</v>
      </c>
      <c r="F12" s="315">
        <v>8.0000000000000002E-3</v>
      </c>
      <c r="G12" s="7">
        <f t="shared" si="1"/>
        <v>7.2727272727272727E-3</v>
      </c>
      <c r="H12" s="7">
        <f t="shared" si="4"/>
        <v>1.3599999999999999E-2</v>
      </c>
    </row>
    <row r="13" spans="1:11" ht="14.25" customHeight="1" x14ac:dyDescent="0.2">
      <c r="A13" s="3">
        <f t="shared" si="2"/>
        <v>5773</v>
      </c>
      <c r="B13" s="5">
        <v>10</v>
      </c>
      <c r="C13" s="6">
        <v>1.6119999999999999E-2</v>
      </c>
      <c r="D13" s="6">
        <f t="shared" si="0"/>
        <v>1.6119999999999999E-2</v>
      </c>
      <c r="E13" s="6">
        <f t="shared" si="3"/>
        <v>2.1278399999999999E-2</v>
      </c>
      <c r="F13" s="315">
        <v>8.6999999999999994E-3</v>
      </c>
      <c r="G13" s="7">
        <f t="shared" si="1"/>
        <v>7.9090909090909073E-3</v>
      </c>
      <c r="H13" s="7">
        <f t="shared" si="4"/>
        <v>1.4789999999999999E-2</v>
      </c>
    </row>
    <row r="14" spans="1:11" ht="14.25" customHeight="1" x14ac:dyDescent="0.2">
      <c r="A14" s="3">
        <f t="shared" si="2"/>
        <v>5804</v>
      </c>
      <c r="B14" s="5">
        <v>11</v>
      </c>
      <c r="C14" s="6">
        <v>1.6E-2</v>
      </c>
      <c r="D14" s="6">
        <f t="shared" si="0"/>
        <v>1.6E-2</v>
      </c>
      <c r="E14" s="6">
        <f t="shared" si="3"/>
        <v>2.112E-2</v>
      </c>
      <c r="F14" s="315">
        <v>9.2999999999999992E-3</v>
      </c>
      <c r="G14" s="7">
        <f t="shared" si="1"/>
        <v>8.4545454545454524E-3</v>
      </c>
      <c r="H14" s="7">
        <f t="shared" si="4"/>
        <v>1.5809999999999998E-2</v>
      </c>
    </row>
    <row r="15" spans="1:11" ht="14.25" customHeight="1" x14ac:dyDescent="0.2">
      <c r="A15" s="3">
        <f t="shared" si="2"/>
        <v>5834</v>
      </c>
      <c r="B15" s="5">
        <v>12</v>
      </c>
      <c r="C15" s="6">
        <f>C14+0.000183</f>
        <v>1.6182999999999999E-2</v>
      </c>
      <c r="D15" s="6">
        <f t="shared" si="0"/>
        <v>1.6182999999999999E-2</v>
      </c>
      <c r="E15" s="6">
        <f t="shared" si="3"/>
        <v>2.1361560000000002E-2</v>
      </c>
      <c r="F15" s="315">
        <v>9.9000000000000008E-3</v>
      </c>
      <c r="G15" s="7">
        <f t="shared" si="1"/>
        <v>8.9999999999999993E-3</v>
      </c>
      <c r="H15" s="7">
        <f t="shared" si="4"/>
        <v>1.6830000000000001E-2</v>
      </c>
    </row>
    <row r="16" spans="1:11" ht="14.25" customHeight="1" x14ac:dyDescent="0.2">
      <c r="A16" s="3">
        <f t="shared" si="2"/>
        <v>5865</v>
      </c>
      <c r="B16" s="5">
        <v>13</v>
      </c>
      <c r="C16" s="6">
        <f t="shared" ref="C16:C68" si="5">C15+0.000183</f>
        <v>1.6365999999999999E-2</v>
      </c>
      <c r="D16" s="6">
        <f t="shared" si="0"/>
        <v>1.6365999999999999E-2</v>
      </c>
      <c r="E16" s="6">
        <f t="shared" si="3"/>
        <v>2.160312E-2</v>
      </c>
      <c r="F16" s="315">
        <v>1.03E-2</v>
      </c>
      <c r="G16" s="7">
        <f t="shared" si="1"/>
        <v>9.3636363636363622E-3</v>
      </c>
      <c r="H16" s="7">
        <f t="shared" si="4"/>
        <v>1.7510000000000001E-2</v>
      </c>
    </row>
    <row r="17" spans="1:8" ht="14.25" customHeight="1" x14ac:dyDescent="0.2">
      <c r="A17" s="3">
        <f t="shared" si="2"/>
        <v>5896</v>
      </c>
      <c r="B17" s="5">
        <v>14</v>
      </c>
      <c r="C17" s="6">
        <f t="shared" si="5"/>
        <v>1.6548999999999998E-2</v>
      </c>
      <c r="D17" s="6">
        <f t="shared" si="0"/>
        <v>1.6548999999999998E-2</v>
      </c>
      <c r="E17" s="6">
        <f t="shared" si="3"/>
        <v>2.1844679999999998E-2</v>
      </c>
      <c r="F17" s="315">
        <v>1.0699999999999999E-2</v>
      </c>
      <c r="G17" s="7">
        <f t="shared" si="1"/>
        <v>9.7272727272727268E-3</v>
      </c>
      <c r="H17" s="7">
        <f t="shared" si="4"/>
        <v>1.8189999999999998E-2</v>
      </c>
    </row>
    <row r="18" spans="1:8" ht="14.25" customHeight="1" x14ac:dyDescent="0.2">
      <c r="A18" s="3">
        <f t="shared" si="2"/>
        <v>5925</v>
      </c>
      <c r="B18" s="5">
        <v>15</v>
      </c>
      <c r="C18" s="6">
        <f t="shared" si="5"/>
        <v>1.6731999999999997E-2</v>
      </c>
      <c r="D18" s="6">
        <f t="shared" si="0"/>
        <v>1.6731999999999997E-2</v>
      </c>
      <c r="E18" s="6">
        <f t="shared" si="3"/>
        <v>2.2086239999999997E-2</v>
      </c>
      <c r="F18" s="315">
        <v>1.11E-2</v>
      </c>
      <c r="G18" s="7">
        <f t="shared" si="1"/>
        <v>1.0090909090909091E-2</v>
      </c>
      <c r="H18" s="7">
        <f t="shared" si="4"/>
        <v>1.8870000000000001E-2</v>
      </c>
    </row>
    <row r="19" spans="1:8" ht="14.25" customHeight="1" x14ac:dyDescent="0.2">
      <c r="A19" s="3">
        <f t="shared" si="2"/>
        <v>5956</v>
      </c>
      <c r="B19" s="5">
        <v>16</v>
      </c>
      <c r="C19" s="6">
        <f t="shared" si="5"/>
        <v>1.6914999999999996E-2</v>
      </c>
      <c r="D19" s="6">
        <f t="shared" si="0"/>
        <v>1.6914999999999996E-2</v>
      </c>
      <c r="E19" s="6">
        <f t="shared" si="3"/>
        <v>2.2327799999999995E-2</v>
      </c>
      <c r="F19" s="315">
        <v>1.14E-2</v>
      </c>
      <c r="G19" s="7">
        <f t="shared" si="1"/>
        <v>1.0363636363636363E-2</v>
      </c>
      <c r="H19" s="7">
        <f t="shared" si="4"/>
        <v>1.9380000000000001E-2</v>
      </c>
    </row>
    <row r="20" spans="1:8" ht="14.25" customHeight="1" x14ac:dyDescent="0.2">
      <c r="A20" s="3">
        <f t="shared" si="2"/>
        <v>5986</v>
      </c>
      <c r="B20" s="5">
        <v>17</v>
      </c>
      <c r="C20" s="6">
        <f t="shared" si="5"/>
        <v>1.7097999999999995E-2</v>
      </c>
      <c r="D20" s="6">
        <f t="shared" si="0"/>
        <v>1.7097999999999995E-2</v>
      </c>
      <c r="E20" s="6">
        <f t="shared" si="3"/>
        <v>2.2569359999999993E-2</v>
      </c>
      <c r="F20" s="315">
        <v>1.17E-2</v>
      </c>
      <c r="G20" s="7">
        <f t="shared" si="1"/>
        <v>1.0636363636363637E-2</v>
      </c>
      <c r="H20" s="7">
        <f t="shared" si="4"/>
        <v>1.9890000000000001E-2</v>
      </c>
    </row>
    <row r="21" spans="1:8" ht="14.25" customHeight="1" x14ac:dyDescent="0.2">
      <c r="A21" s="3">
        <f t="shared" si="2"/>
        <v>6017</v>
      </c>
      <c r="B21" s="5">
        <v>18</v>
      </c>
      <c r="C21" s="6">
        <f t="shared" si="5"/>
        <v>1.7280999999999994E-2</v>
      </c>
      <c r="D21" s="6">
        <f t="shared" si="0"/>
        <v>1.7280999999999994E-2</v>
      </c>
      <c r="E21" s="6">
        <f t="shared" si="3"/>
        <v>2.2810919999999995E-2</v>
      </c>
      <c r="F21" s="315">
        <v>1.1900000000000001E-2</v>
      </c>
      <c r="G21" s="7">
        <f t="shared" si="1"/>
        <v>1.0818181818181819E-2</v>
      </c>
      <c r="H21" s="7">
        <f t="shared" si="4"/>
        <v>2.0230000000000001E-2</v>
      </c>
    </row>
    <row r="22" spans="1:8" ht="14.25" customHeight="1" x14ac:dyDescent="0.2">
      <c r="A22" s="3">
        <f t="shared" si="2"/>
        <v>6047</v>
      </c>
      <c r="B22" s="5">
        <v>19</v>
      </c>
      <c r="C22" s="6">
        <f t="shared" si="5"/>
        <v>1.7463999999999993E-2</v>
      </c>
      <c r="D22" s="6">
        <f t="shared" si="0"/>
        <v>1.7463999999999993E-2</v>
      </c>
      <c r="E22" s="6">
        <f t="shared" si="3"/>
        <v>2.3052479999999993E-2</v>
      </c>
      <c r="F22" s="315">
        <v>1.21E-2</v>
      </c>
      <c r="G22" s="7">
        <f t="shared" si="1"/>
        <v>1.0999999999999999E-2</v>
      </c>
      <c r="H22" s="7">
        <f t="shared" si="4"/>
        <v>2.0569999999999998E-2</v>
      </c>
    </row>
    <row r="23" spans="1:8" ht="14.25" customHeight="1" x14ac:dyDescent="0.2">
      <c r="A23" s="3">
        <f t="shared" si="2"/>
        <v>6078</v>
      </c>
      <c r="B23" s="5">
        <v>20</v>
      </c>
      <c r="C23" s="6">
        <f t="shared" si="5"/>
        <v>1.7646999999999993E-2</v>
      </c>
      <c r="D23" s="6">
        <f t="shared" si="0"/>
        <v>1.7646999999999993E-2</v>
      </c>
      <c r="E23" s="6">
        <f t="shared" si="3"/>
        <v>2.3294039999999992E-2</v>
      </c>
      <c r="F23" s="315">
        <v>1.23E-2</v>
      </c>
      <c r="G23" s="7">
        <f t="shared" si="1"/>
        <v>1.1181818181818182E-2</v>
      </c>
      <c r="H23" s="7">
        <f t="shared" si="4"/>
        <v>2.0909999999999998E-2</v>
      </c>
    </row>
    <row r="24" spans="1:8" ht="14.25" customHeight="1" x14ac:dyDescent="0.2">
      <c r="A24" s="3">
        <f t="shared" si="2"/>
        <v>6109</v>
      </c>
      <c r="B24" s="5">
        <v>21</v>
      </c>
      <c r="C24" s="6">
        <f t="shared" si="5"/>
        <v>1.7829999999999992E-2</v>
      </c>
      <c r="D24" s="6">
        <f t="shared" si="0"/>
        <v>1.7829999999999992E-2</v>
      </c>
      <c r="E24" s="6">
        <f t="shared" si="3"/>
        <v>2.353559999999999E-2</v>
      </c>
      <c r="F24" s="315">
        <v>1.2500000000000001E-2</v>
      </c>
      <c r="G24" s="7">
        <f t="shared" si="1"/>
        <v>1.1363636363636364E-2</v>
      </c>
      <c r="H24" s="7">
        <f t="shared" si="4"/>
        <v>2.1250000000000002E-2</v>
      </c>
    </row>
    <row r="25" spans="1:8" ht="14.25" customHeight="1" x14ac:dyDescent="0.2">
      <c r="A25" s="3">
        <f t="shared" si="2"/>
        <v>6139</v>
      </c>
      <c r="B25" s="5">
        <v>22</v>
      </c>
      <c r="C25" s="6">
        <f t="shared" si="5"/>
        <v>1.8012999999999991E-2</v>
      </c>
      <c r="D25" s="6">
        <f t="shared" si="0"/>
        <v>1.8012999999999991E-2</v>
      </c>
      <c r="E25" s="6">
        <f t="shared" si="3"/>
        <v>2.3777159999999988E-2</v>
      </c>
      <c r="F25" s="315">
        <f>F24+0.0001</f>
        <v>1.26E-2</v>
      </c>
      <c r="G25" s="7">
        <f t="shared" si="1"/>
        <v>1.1454545454545453E-2</v>
      </c>
      <c r="H25" s="7">
        <f t="shared" si="4"/>
        <v>2.1419999999999998E-2</v>
      </c>
    </row>
    <row r="26" spans="1:8" ht="14.25" customHeight="1" x14ac:dyDescent="0.2">
      <c r="A26" s="3">
        <f t="shared" si="2"/>
        <v>6170</v>
      </c>
      <c r="B26" s="5">
        <v>23</v>
      </c>
      <c r="C26" s="6">
        <f t="shared" si="5"/>
        <v>1.819599999999999E-2</v>
      </c>
      <c r="D26" s="6">
        <f t="shared" si="0"/>
        <v>1.819599999999999E-2</v>
      </c>
      <c r="E26" s="6">
        <f t="shared" si="3"/>
        <v>2.4018719999999986E-2</v>
      </c>
      <c r="F26" s="315">
        <f t="shared" ref="F26:F35" si="6">F25+0.0001</f>
        <v>1.2699999999999999E-2</v>
      </c>
      <c r="G26" s="7">
        <f t="shared" si="1"/>
        <v>1.1545454545454545E-2</v>
      </c>
      <c r="H26" s="7">
        <f t="shared" si="4"/>
        <v>2.1589999999999998E-2</v>
      </c>
    </row>
    <row r="27" spans="1:8" ht="14.25" customHeight="1" x14ac:dyDescent="0.2">
      <c r="A27" s="3">
        <f t="shared" si="2"/>
        <v>6200</v>
      </c>
      <c r="B27" s="5">
        <v>24</v>
      </c>
      <c r="C27" s="6">
        <f t="shared" si="5"/>
        <v>1.8378999999999989E-2</v>
      </c>
      <c r="D27" s="6">
        <f t="shared" si="0"/>
        <v>1.8378999999999989E-2</v>
      </c>
      <c r="E27" s="6">
        <f t="shared" si="3"/>
        <v>2.4260279999999988E-2</v>
      </c>
      <c r="F27" s="315">
        <f t="shared" si="6"/>
        <v>1.2799999999999999E-2</v>
      </c>
      <c r="G27" s="7">
        <f t="shared" si="1"/>
        <v>1.1636363636363634E-2</v>
      </c>
      <c r="H27" s="7">
        <f t="shared" si="4"/>
        <v>2.1759999999999998E-2</v>
      </c>
    </row>
    <row r="28" spans="1:8" ht="14.25" customHeight="1" x14ac:dyDescent="0.2">
      <c r="A28" s="3">
        <f t="shared" si="2"/>
        <v>6231</v>
      </c>
      <c r="B28" s="5">
        <v>25</v>
      </c>
      <c r="C28" s="6">
        <f t="shared" si="5"/>
        <v>1.8561999999999988E-2</v>
      </c>
      <c r="D28" s="6">
        <f t="shared" si="0"/>
        <v>1.6140869565217382E-2</v>
      </c>
      <c r="E28" s="6">
        <f t="shared" si="3"/>
        <v>2.4501839999999987E-2</v>
      </c>
      <c r="F28" s="315">
        <f t="shared" si="6"/>
        <v>1.2899999999999998E-2</v>
      </c>
      <c r="G28" s="7">
        <f t="shared" si="1"/>
        <v>1.1727272727272725E-2</v>
      </c>
      <c r="H28" s="7">
        <f t="shared" si="4"/>
        <v>2.1929999999999998E-2</v>
      </c>
    </row>
    <row r="29" spans="1:8" ht="14.25" customHeight="1" x14ac:dyDescent="0.2">
      <c r="A29" s="3">
        <f t="shared" si="2"/>
        <v>6262</v>
      </c>
      <c r="B29" s="5">
        <v>26</v>
      </c>
      <c r="C29" s="6">
        <f t="shared" si="5"/>
        <v>1.8744999999999987E-2</v>
      </c>
      <c r="D29" s="6">
        <f t="shared" si="0"/>
        <v>1.6299999999999992E-2</v>
      </c>
      <c r="E29" s="6">
        <f t="shared" si="3"/>
        <v>2.4743399999999985E-2</v>
      </c>
      <c r="F29" s="315">
        <f t="shared" si="6"/>
        <v>1.2999999999999998E-2</v>
      </c>
      <c r="G29" s="7">
        <f t="shared" si="1"/>
        <v>1.1818181818181814E-2</v>
      </c>
      <c r="H29" s="7">
        <f t="shared" si="4"/>
        <v>2.2099999999999995E-2</v>
      </c>
    </row>
    <row r="30" spans="1:8" ht="14.25" customHeight="1" x14ac:dyDescent="0.2">
      <c r="A30" s="3">
        <f t="shared" si="2"/>
        <v>6290</v>
      </c>
      <c r="B30" s="5">
        <v>27</v>
      </c>
      <c r="C30" s="6">
        <f t="shared" si="5"/>
        <v>1.8927999999999987E-2</v>
      </c>
      <c r="D30" s="6">
        <f t="shared" si="0"/>
        <v>1.6459130434782598E-2</v>
      </c>
      <c r="E30" s="6">
        <f t="shared" si="3"/>
        <v>2.4984959999999983E-2</v>
      </c>
      <c r="F30" s="315">
        <f t="shared" si="6"/>
        <v>1.3099999999999997E-2</v>
      </c>
      <c r="G30" s="7">
        <f t="shared" si="1"/>
        <v>1.1909090909090906E-2</v>
      </c>
      <c r="H30" s="7">
        <f t="shared" si="4"/>
        <v>2.2269999999999995E-2</v>
      </c>
    </row>
    <row r="31" spans="1:8" ht="14.25" customHeight="1" x14ac:dyDescent="0.2">
      <c r="A31" s="3">
        <f t="shared" si="2"/>
        <v>6321</v>
      </c>
      <c r="B31" s="5">
        <v>28</v>
      </c>
      <c r="C31" s="6">
        <f t="shared" si="5"/>
        <v>1.9110999999999986E-2</v>
      </c>
      <c r="D31" s="6">
        <f t="shared" si="0"/>
        <v>1.6618260869565207E-2</v>
      </c>
      <c r="E31" s="6">
        <f t="shared" si="3"/>
        <v>2.5226519999999981E-2</v>
      </c>
      <c r="F31" s="315">
        <f t="shared" si="6"/>
        <v>1.3199999999999996E-2</v>
      </c>
      <c r="G31" s="7">
        <f t="shared" si="1"/>
        <v>1.1999999999999995E-2</v>
      </c>
      <c r="H31" s="7">
        <f t="shared" si="4"/>
        <v>2.2439999999999995E-2</v>
      </c>
    </row>
    <row r="32" spans="1:8" ht="14.25" customHeight="1" x14ac:dyDescent="0.2">
      <c r="A32" s="3">
        <f t="shared" si="2"/>
        <v>6351</v>
      </c>
      <c r="B32" s="5">
        <v>29</v>
      </c>
      <c r="C32" s="6">
        <f t="shared" si="5"/>
        <v>1.9293999999999985E-2</v>
      </c>
      <c r="D32" s="6">
        <f t="shared" si="0"/>
        <v>1.6777391304347813E-2</v>
      </c>
      <c r="E32" s="6">
        <f t="shared" si="3"/>
        <v>2.546807999999998E-2</v>
      </c>
      <c r="F32" s="315">
        <f t="shared" si="6"/>
        <v>1.3299999999999996E-2</v>
      </c>
      <c r="G32" s="7">
        <f t="shared" si="1"/>
        <v>1.2090909090909086E-2</v>
      </c>
      <c r="H32" s="7">
        <f t="shared" si="4"/>
        <v>2.2609999999999991E-2</v>
      </c>
    </row>
    <row r="33" spans="1:8" ht="14.25" customHeight="1" x14ac:dyDescent="0.2">
      <c r="A33" s="3">
        <f t="shared" si="2"/>
        <v>6382</v>
      </c>
      <c r="B33" s="5">
        <v>30</v>
      </c>
      <c r="C33" s="6">
        <f t="shared" si="5"/>
        <v>1.9476999999999984E-2</v>
      </c>
      <c r="D33" s="6">
        <f t="shared" si="0"/>
        <v>1.6936521739130423E-2</v>
      </c>
      <c r="E33" s="6">
        <f t="shared" si="3"/>
        <v>2.5709639999999982E-2</v>
      </c>
      <c r="F33" s="315">
        <f t="shared" si="6"/>
        <v>1.3399999999999995E-2</v>
      </c>
      <c r="G33" s="7">
        <f t="shared" si="1"/>
        <v>1.2181818181818177E-2</v>
      </c>
      <c r="H33" s="7">
        <f t="shared" si="4"/>
        <v>2.2779999999999991E-2</v>
      </c>
    </row>
    <row r="34" spans="1:8" ht="14.25" customHeight="1" x14ac:dyDescent="0.2">
      <c r="A34" s="3">
        <f t="shared" si="2"/>
        <v>6412</v>
      </c>
      <c r="B34" s="5">
        <v>31</v>
      </c>
      <c r="C34" s="6">
        <f t="shared" si="5"/>
        <v>1.9659999999999983E-2</v>
      </c>
      <c r="D34" s="6">
        <f t="shared" si="0"/>
        <v>1.7095652173913029E-2</v>
      </c>
      <c r="E34" s="6">
        <f t="shared" si="3"/>
        <v>2.595119999999998E-2</v>
      </c>
      <c r="F34" s="315">
        <f t="shared" si="6"/>
        <v>1.3499999999999995E-2</v>
      </c>
      <c r="G34" s="7">
        <f t="shared" si="1"/>
        <v>1.2272727272727267E-2</v>
      </c>
      <c r="H34" s="7">
        <f t="shared" si="4"/>
        <v>2.2949999999999991E-2</v>
      </c>
    </row>
    <row r="35" spans="1:8" ht="14.25" customHeight="1" x14ac:dyDescent="0.2">
      <c r="A35" s="3">
        <f t="shared" si="2"/>
        <v>6443</v>
      </c>
      <c r="B35" s="5">
        <v>32</v>
      </c>
      <c r="C35" s="6">
        <f t="shared" si="5"/>
        <v>1.9842999999999982E-2</v>
      </c>
      <c r="D35" s="6">
        <f t="shared" si="0"/>
        <v>1.7254782608695639E-2</v>
      </c>
      <c r="E35" s="6">
        <f t="shared" si="3"/>
        <v>2.6192759999999978E-2</v>
      </c>
      <c r="F35" s="315">
        <v>1.35E-2</v>
      </c>
      <c r="G35" s="7">
        <f t="shared" si="1"/>
        <v>1.2272727272727272E-2</v>
      </c>
      <c r="H35" s="7">
        <f t="shared" si="4"/>
        <v>2.2949999999999998E-2</v>
      </c>
    </row>
    <row r="36" spans="1:8" ht="14.25" customHeight="1" x14ac:dyDescent="0.2">
      <c r="A36" s="3">
        <f t="shared" si="2"/>
        <v>6474</v>
      </c>
      <c r="B36" s="5">
        <v>33</v>
      </c>
      <c r="C36" s="6">
        <f t="shared" si="5"/>
        <v>2.0025999999999981E-2</v>
      </c>
      <c r="D36" s="6">
        <f t="shared" si="0"/>
        <v>1.7413913043478245E-2</v>
      </c>
      <c r="E36" s="6">
        <f t="shared" si="3"/>
        <v>2.6434319999999976E-2</v>
      </c>
      <c r="F36" s="315">
        <v>1.3599999999999999E-2</v>
      </c>
      <c r="G36" s="7">
        <f t="shared" si="1"/>
        <v>1.2363636363636361E-2</v>
      </c>
      <c r="H36" s="7">
        <f t="shared" si="4"/>
        <v>2.3119999999999998E-2</v>
      </c>
    </row>
    <row r="37" spans="1:8" ht="14.25" customHeight="1" x14ac:dyDescent="0.2">
      <c r="A37" s="3">
        <f t="shared" si="2"/>
        <v>6504</v>
      </c>
      <c r="B37" s="5">
        <v>34</v>
      </c>
      <c r="C37" s="6">
        <f t="shared" si="5"/>
        <v>2.020899999999998E-2</v>
      </c>
      <c r="D37" s="6">
        <f t="shared" si="0"/>
        <v>1.7573043478260855E-2</v>
      </c>
      <c r="E37" s="6">
        <f t="shared" si="3"/>
        <v>2.6675879999999975E-2</v>
      </c>
      <c r="F37" s="315">
        <v>1.37E-2</v>
      </c>
      <c r="G37" s="7">
        <f t="shared" si="1"/>
        <v>1.2454545454545454E-2</v>
      </c>
      <c r="H37" s="7">
        <f t="shared" si="4"/>
        <v>2.3290000000000002E-2</v>
      </c>
    </row>
    <row r="38" spans="1:8" ht="14.25" customHeight="1" x14ac:dyDescent="0.2">
      <c r="A38" s="3">
        <f t="shared" si="2"/>
        <v>6535</v>
      </c>
      <c r="B38" s="5">
        <v>35</v>
      </c>
      <c r="C38" s="6">
        <f t="shared" si="5"/>
        <v>2.039199999999998E-2</v>
      </c>
      <c r="D38" s="6">
        <f t="shared" si="0"/>
        <v>1.7732173913043461E-2</v>
      </c>
      <c r="E38" s="6">
        <f t="shared" si="3"/>
        <v>2.6917439999999973E-2</v>
      </c>
      <c r="F38" s="315">
        <f>F37+0.0000145</f>
        <v>1.3714500000000001E-2</v>
      </c>
      <c r="G38" s="7">
        <f t="shared" si="1"/>
        <v>1.2467727272727273E-2</v>
      </c>
      <c r="H38" s="7">
        <f t="shared" si="4"/>
        <v>2.3314650000000003E-2</v>
      </c>
    </row>
    <row r="39" spans="1:8" ht="14.25" customHeight="1" x14ac:dyDescent="0.2">
      <c r="A39" s="3">
        <f t="shared" si="2"/>
        <v>6565</v>
      </c>
      <c r="B39" s="5">
        <v>36</v>
      </c>
      <c r="C39" s="6">
        <f t="shared" si="5"/>
        <v>2.0574999999999979E-2</v>
      </c>
      <c r="D39" s="6">
        <f t="shared" si="0"/>
        <v>1.789130434782607E-2</v>
      </c>
      <c r="E39" s="6">
        <f t="shared" si="3"/>
        <v>2.7158999999999975E-2</v>
      </c>
      <c r="F39" s="315">
        <f t="shared" ref="F39:F69" si="7">F38+0.0000145</f>
        <v>1.3729000000000002E-2</v>
      </c>
      <c r="G39" s="7">
        <f t="shared" si="1"/>
        <v>1.2480909090909091E-2</v>
      </c>
      <c r="H39" s="7">
        <f t="shared" si="4"/>
        <v>2.3339300000000004E-2</v>
      </c>
    </row>
    <row r="40" spans="1:8" ht="14.25" customHeight="1" x14ac:dyDescent="0.2">
      <c r="A40" s="3">
        <f t="shared" si="2"/>
        <v>6596</v>
      </c>
      <c r="B40" s="5">
        <v>37</v>
      </c>
      <c r="C40" s="6">
        <f t="shared" si="5"/>
        <v>2.0757999999999978E-2</v>
      </c>
      <c r="D40" s="6">
        <f t="shared" si="0"/>
        <v>1.8050434782608676E-2</v>
      </c>
      <c r="E40" s="6">
        <f t="shared" si="3"/>
        <v>2.7400559999999973E-2</v>
      </c>
      <c r="F40" s="315">
        <f t="shared" si="7"/>
        <v>1.3743500000000002E-2</v>
      </c>
      <c r="G40" s="7">
        <f t="shared" si="1"/>
        <v>1.249409090909091E-2</v>
      </c>
      <c r="H40" s="7">
        <f t="shared" si="4"/>
        <v>2.3363950000000005E-2</v>
      </c>
    </row>
    <row r="41" spans="1:8" ht="14.25" customHeight="1" x14ac:dyDescent="0.2">
      <c r="A41" s="3">
        <f t="shared" si="2"/>
        <v>6627</v>
      </c>
      <c r="B41" s="5">
        <v>38</v>
      </c>
      <c r="C41" s="6">
        <f t="shared" si="5"/>
        <v>2.0940999999999977E-2</v>
      </c>
      <c r="D41" s="6">
        <f t="shared" si="0"/>
        <v>1.8209565217391286E-2</v>
      </c>
      <c r="E41" s="6">
        <f t="shared" si="3"/>
        <v>2.7642119999999971E-2</v>
      </c>
      <c r="F41" s="315">
        <f t="shared" si="7"/>
        <v>1.3758000000000003E-2</v>
      </c>
      <c r="G41" s="7">
        <f t="shared" si="1"/>
        <v>1.250727272727273E-2</v>
      </c>
      <c r="H41" s="7">
        <f t="shared" si="4"/>
        <v>2.3388600000000006E-2</v>
      </c>
    </row>
    <row r="42" spans="1:8" ht="14.25" customHeight="1" x14ac:dyDescent="0.2">
      <c r="A42" s="3">
        <f t="shared" si="2"/>
        <v>6655</v>
      </c>
      <c r="B42" s="5">
        <v>39</v>
      </c>
      <c r="C42" s="6">
        <f t="shared" si="5"/>
        <v>2.1123999999999976E-2</v>
      </c>
      <c r="D42" s="6">
        <f t="shared" si="0"/>
        <v>1.8368695652173892E-2</v>
      </c>
      <c r="E42" s="6">
        <f t="shared" si="3"/>
        <v>2.788367999999997E-2</v>
      </c>
      <c r="F42" s="315">
        <f t="shared" si="7"/>
        <v>1.3772500000000003E-2</v>
      </c>
      <c r="G42" s="7">
        <f t="shared" si="1"/>
        <v>1.2520454545454548E-2</v>
      </c>
      <c r="H42" s="7">
        <f t="shared" si="4"/>
        <v>2.3413250000000007E-2</v>
      </c>
    </row>
    <row r="43" spans="1:8" ht="14.25" customHeight="1" x14ac:dyDescent="0.2">
      <c r="A43" s="3">
        <f t="shared" si="2"/>
        <v>6686</v>
      </c>
      <c r="B43" s="5">
        <v>40</v>
      </c>
      <c r="C43" s="6">
        <f>C42+0.000183</f>
        <v>2.1306999999999975E-2</v>
      </c>
      <c r="D43" s="6">
        <f t="shared" si="0"/>
        <v>1.8527826086956502E-2</v>
      </c>
      <c r="E43" s="6">
        <f t="shared" si="3"/>
        <v>2.8125239999999968E-2</v>
      </c>
      <c r="F43" s="315">
        <f t="shared" si="7"/>
        <v>1.3787000000000004E-2</v>
      </c>
      <c r="G43" s="7">
        <f t="shared" si="1"/>
        <v>1.2533636363636367E-2</v>
      </c>
      <c r="H43" s="7">
        <f t="shared" si="4"/>
        <v>2.3437900000000008E-2</v>
      </c>
    </row>
    <row r="44" spans="1:8" ht="14.25" customHeight="1" x14ac:dyDescent="0.2">
      <c r="A44" s="3">
        <f t="shared" si="2"/>
        <v>6716</v>
      </c>
      <c r="B44" s="5">
        <v>41</v>
      </c>
      <c r="C44" s="6">
        <f t="shared" si="5"/>
        <v>2.1489999999999974E-2</v>
      </c>
      <c r="D44" s="6">
        <f t="shared" si="0"/>
        <v>1.8686956521739111E-2</v>
      </c>
      <c r="E44" s="6">
        <f t="shared" si="3"/>
        <v>2.8366799999999966E-2</v>
      </c>
      <c r="F44" s="315">
        <f t="shared" si="7"/>
        <v>1.3801500000000005E-2</v>
      </c>
      <c r="G44" s="7">
        <f t="shared" si="1"/>
        <v>1.2546818181818185E-2</v>
      </c>
      <c r="H44" s="7">
        <f t="shared" si="4"/>
        <v>2.3462550000000009E-2</v>
      </c>
    </row>
    <row r="45" spans="1:8" ht="14.25" customHeight="1" x14ac:dyDescent="0.2">
      <c r="A45" s="3">
        <f t="shared" si="2"/>
        <v>6747</v>
      </c>
      <c r="B45" s="5">
        <v>42</v>
      </c>
      <c r="C45" s="6">
        <f t="shared" si="5"/>
        <v>2.1672999999999974E-2</v>
      </c>
      <c r="D45" s="6">
        <f t="shared" si="0"/>
        <v>1.8846086956521717E-2</v>
      </c>
      <c r="E45" s="6">
        <f t="shared" si="3"/>
        <v>2.8608359999999968E-2</v>
      </c>
      <c r="F45" s="315">
        <f t="shared" si="7"/>
        <v>1.3816000000000005E-2</v>
      </c>
      <c r="G45" s="7">
        <f t="shared" si="1"/>
        <v>1.2560000000000003E-2</v>
      </c>
      <c r="H45" s="7">
        <f t="shared" si="4"/>
        <v>2.348720000000001E-2</v>
      </c>
    </row>
    <row r="46" spans="1:8" ht="14.25" customHeight="1" x14ac:dyDescent="0.2">
      <c r="A46" s="3">
        <f t="shared" si="2"/>
        <v>6777</v>
      </c>
      <c r="B46" s="5">
        <v>43</v>
      </c>
      <c r="C46" s="6">
        <f t="shared" si="5"/>
        <v>2.1855999999999973E-2</v>
      </c>
      <c r="D46" s="6">
        <f t="shared" si="0"/>
        <v>1.9005217391304327E-2</v>
      </c>
      <c r="E46" s="6">
        <f t="shared" si="3"/>
        <v>2.8849919999999966E-2</v>
      </c>
      <c r="F46" s="315">
        <f t="shared" si="7"/>
        <v>1.3830500000000006E-2</v>
      </c>
      <c r="G46" s="7">
        <f t="shared" si="1"/>
        <v>1.2573181818181822E-2</v>
      </c>
      <c r="H46" s="7">
        <f t="shared" si="4"/>
        <v>2.3511850000000011E-2</v>
      </c>
    </row>
    <row r="47" spans="1:8" ht="14.25" customHeight="1" x14ac:dyDescent="0.2">
      <c r="A47" s="3">
        <f t="shared" si="2"/>
        <v>6808</v>
      </c>
      <c r="B47" s="5">
        <v>44</v>
      </c>
      <c r="C47" s="6">
        <f t="shared" si="5"/>
        <v>2.2038999999999972E-2</v>
      </c>
      <c r="D47" s="6">
        <f t="shared" si="0"/>
        <v>1.9164347826086933E-2</v>
      </c>
      <c r="E47" s="6">
        <f t="shared" si="3"/>
        <v>2.9091479999999965E-2</v>
      </c>
      <c r="F47" s="315">
        <f t="shared" si="7"/>
        <v>1.3845000000000007E-2</v>
      </c>
      <c r="G47" s="7">
        <f t="shared" si="1"/>
        <v>1.2586363636363642E-2</v>
      </c>
      <c r="H47" s="7">
        <f t="shared" si="4"/>
        <v>2.3536500000000012E-2</v>
      </c>
    </row>
    <row r="48" spans="1:8" ht="14.25" customHeight="1" x14ac:dyDescent="0.2">
      <c r="A48" s="3">
        <f t="shared" si="2"/>
        <v>6839</v>
      </c>
      <c r="B48" s="5">
        <v>45</v>
      </c>
      <c r="C48" s="6">
        <f t="shared" si="5"/>
        <v>2.2221999999999971E-2</v>
      </c>
      <c r="D48" s="6">
        <f t="shared" si="0"/>
        <v>1.9323478260869543E-2</v>
      </c>
      <c r="E48" s="6">
        <f t="shared" si="3"/>
        <v>2.9333039999999963E-2</v>
      </c>
      <c r="F48" s="315">
        <f t="shared" si="7"/>
        <v>1.3859500000000007E-2</v>
      </c>
      <c r="G48" s="7">
        <f t="shared" si="1"/>
        <v>1.259954545454546E-2</v>
      </c>
      <c r="H48" s="7">
        <f t="shared" si="4"/>
        <v>2.3561150000000013E-2</v>
      </c>
    </row>
    <row r="49" spans="1:8" ht="14.25" customHeight="1" x14ac:dyDescent="0.2">
      <c r="A49" s="3">
        <f t="shared" si="2"/>
        <v>6869</v>
      </c>
      <c r="B49" s="5">
        <v>46</v>
      </c>
      <c r="C49" s="6">
        <f t="shared" si="5"/>
        <v>2.240499999999997E-2</v>
      </c>
      <c r="D49" s="6">
        <f t="shared" si="0"/>
        <v>1.9482608695652149E-2</v>
      </c>
      <c r="E49" s="6">
        <f t="shared" si="3"/>
        <v>2.9574599999999961E-2</v>
      </c>
      <c r="F49" s="315">
        <f t="shared" si="7"/>
        <v>1.3874000000000008E-2</v>
      </c>
      <c r="G49" s="7">
        <f t="shared" si="1"/>
        <v>1.2612727272727279E-2</v>
      </c>
      <c r="H49" s="7">
        <f t="shared" si="4"/>
        <v>2.3585800000000014E-2</v>
      </c>
    </row>
    <row r="50" spans="1:8" ht="14.25" customHeight="1" x14ac:dyDescent="0.2">
      <c r="A50" s="3">
        <f t="shared" si="2"/>
        <v>6900</v>
      </c>
      <c r="B50" s="5">
        <v>47</v>
      </c>
      <c r="C50" s="6">
        <f t="shared" si="5"/>
        <v>2.2587999999999969E-2</v>
      </c>
      <c r="D50" s="6">
        <f t="shared" si="0"/>
        <v>1.9641739130434759E-2</v>
      </c>
      <c r="E50" s="6">
        <f t="shared" si="3"/>
        <v>2.981615999999996E-2</v>
      </c>
      <c r="F50" s="315">
        <f t="shared" si="7"/>
        <v>1.3888500000000008E-2</v>
      </c>
      <c r="G50" s="7">
        <f t="shared" si="1"/>
        <v>1.2625909090909097E-2</v>
      </c>
      <c r="H50" s="7">
        <f t="shared" si="4"/>
        <v>2.3610450000000015E-2</v>
      </c>
    </row>
    <row r="51" spans="1:8" ht="14.25" customHeight="1" x14ac:dyDescent="0.2">
      <c r="A51" s="3">
        <f t="shared" si="2"/>
        <v>6930</v>
      </c>
      <c r="B51" s="5">
        <v>48</v>
      </c>
      <c r="C51" s="6">
        <f>C50+0.000183</f>
        <v>2.2770999999999968E-2</v>
      </c>
      <c r="D51" s="6">
        <f t="shared" si="0"/>
        <v>1.9800869565217365E-2</v>
      </c>
      <c r="E51" s="6">
        <f t="shared" si="3"/>
        <v>3.0057719999999958E-2</v>
      </c>
      <c r="F51" s="315">
        <f t="shared" si="7"/>
        <v>1.3903000000000009E-2</v>
      </c>
      <c r="G51" s="7">
        <f t="shared" si="1"/>
        <v>1.2639090909090916E-2</v>
      </c>
      <c r="H51" s="7">
        <f t="shared" si="4"/>
        <v>2.3635100000000017E-2</v>
      </c>
    </row>
    <row r="52" spans="1:8" ht="14.25" customHeight="1" x14ac:dyDescent="0.2">
      <c r="A52" s="3">
        <f t="shared" si="2"/>
        <v>6961</v>
      </c>
      <c r="B52" s="5">
        <v>49</v>
      </c>
      <c r="C52" s="6">
        <f t="shared" si="5"/>
        <v>2.2953999999999967E-2</v>
      </c>
      <c r="D52" s="6">
        <f t="shared" si="0"/>
        <v>1.9959999999999974E-2</v>
      </c>
      <c r="E52" s="6">
        <f t="shared" si="3"/>
        <v>3.029927999999996E-2</v>
      </c>
      <c r="F52" s="315">
        <f t="shared" si="7"/>
        <v>1.391750000000001E-2</v>
      </c>
      <c r="G52" s="7">
        <f t="shared" si="1"/>
        <v>1.2652272727272736E-2</v>
      </c>
      <c r="H52" s="7">
        <f t="shared" si="4"/>
        <v>2.3659750000000018E-2</v>
      </c>
    </row>
    <row r="53" spans="1:8" ht="14.25" customHeight="1" x14ac:dyDescent="0.2">
      <c r="A53" s="3">
        <f t="shared" si="2"/>
        <v>6992</v>
      </c>
      <c r="B53" s="5">
        <v>50</v>
      </c>
      <c r="C53" s="6">
        <f t="shared" si="5"/>
        <v>2.3136999999999967E-2</v>
      </c>
      <c r="D53" s="6">
        <f t="shared" si="0"/>
        <v>2.011913043478258E-2</v>
      </c>
      <c r="E53" s="6">
        <f t="shared" si="3"/>
        <v>3.0540839999999958E-2</v>
      </c>
      <c r="F53" s="315">
        <f t="shared" si="7"/>
        <v>1.393200000000001E-2</v>
      </c>
      <c r="G53" s="7">
        <f t="shared" si="1"/>
        <v>1.2665454545454554E-2</v>
      </c>
      <c r="H53" s="7">
        <f t="shared" si="4"/>
        <v>2.3684400000000019E-2</v>
      </c>
    </row>
    <row r="54" spans="1:8" ht="14.25" customHeight="1" x14ac:dyDescent="0.2">
      <c r="A54" s="3">
        <f t="shared" si="2"/>
        <v>7020</v>
      </c>
      <c r="B54" s="5">
        <v>51</v>
      </c>
      <c r="C54" s="6">
        <f t="shared" si="5"/>
        <v>2.3319999999999966E-2</v>
      </c>
      <c r="D54" s="6">
        <f t="shared" si="0"/>
        <v>2.027826086956519E-2</v>
      </c>
      <c r="E54" s="6">
        <f t="shared" si="3"/>
        <v>3.0782399999999956E-2</v>
      </c>
      <c r="F54" s="315">
        <f t="shared" si="7"/>
        <v>1.3946500000000011E-2</v>
      </c>
      <c r="G54" s="7">
        <f t="shared" si="1"/>
        <v>1.2678636363636373E-2</v>
      </c>
      <c r="H54" s="7">
        <f t="shared" si="4"/>
        <v>2.370905000000002E-2</v>
      </c>
    </row>
    <row r="55" spans="1:8" ht="14.25" customHeight="1" x14ac:dyDescent="0.2">
      <c r="A55" s="3">
        <f t="shared" si="2"/>
        <v>7051</v>
      </c>
      <c r="B55" s="5">
        <v>52</v>
      </c>
      <c r="C55" s="6">
        <f t="shared" si="5"/>
        <v>2.3502999999999965E-2</v>
      </c>
      <c r="D55" s="6">
        <f t="shared" si="0"/>
        <v>2.0437391304347796E-2</v>
      </c>
      <c r="E55" s="6">
        <f t="shared" si="3"/>
        <v>3.1023959999999955E-2</v>
      </c>
      <c r="F55" s="315">
        <f t="shared" si="7"/>
        <v>1.3961000000000012E-2</v>
      </c>
      <c r="G55" s="7">
        <f t="shared" si="1"/>
        <v>1.2691818181818191E-2</v>
      </c>
      <c r="H55" s="7">
        <f t="shared" si="4"/>
        <v>2.3733700000000021E-2</v>
      </c>
    </row>
    <row r="56" spans="1:8" ht="14.25" customHeight="1" x14ac:dyDescent="0.2">
      <c r="A56" s="3">
        <f t="shared" si="2"/>
        <v>7081</v>
      </c>
      <c r="B56" s="5">
        <v>53</v>
      </c>
      <c r="C56" s="6">
        <f t="shared" si="5"/>
        <v>2.3685999999999964E-2</v>
      </c>
      <c r="D56" s="6">
        <f t="shared" si="0"/>
        <v>2.0596521739130406E-2</v>
      </c>
      <c r="E56" s="6">
        <f t="shared" si="3"/>
        <v>3.1265519999999956E-2</v>
      </c>
      <c r="F56" s="315">
        <f t="shared" si="7"/>
        <v>1.3975500000000012E-2</v>
      </c>
      <c r="G56" s="7">
        <f t="shared" si="1"/>
        <v>1.270500000000001E-2</v>
      </c>
      <c r="H56" s="7">
        <f t="shared" si="4"/>
        <v>2.3758350000000022E-2</v>
      </c>
    </row>
    <row r="57" spans="1:8" ht="14.25" customHeight="1" x14ac:dyDescent="0.2">
      <c r="A57" s="3">
        <f t="shared" si="2"/>
        <v>7112</v>
      </c>
      <c r="B57" s="5">
        <v>54</v>
      </c>
      <c r="C57" s="6">
        <f t="shared" si="5"/>
        <v>2.3868999999999963E-2</v>
      </c>
      <c r="D57" s="6">
        <f t="shared" si="0"/>
        <v>2.0755652173913012E-2</v>
      </c>
      <c r="E57" s="6">
        <f t="shared" si="3"/>
        <v>3.1507079999999951E-2</v>
      </c>
      <c r="F57" s="315">
        <f t="shared" si="7"/>
        <v>1.3990000000000013E-2</v>
      </c>
      <c r="G57" s="7">
        <f t="shared" si="1"/>
        <v>1.2718181818181828E-2</v>
      </c>
      <c r="H57" s="7">
        <f t="shared" si="4"/>
        <v>2.3783000000000023E-2</v>
      </c>
    </row>
    <row r="58" spans="1:8" ht="14.25" customHeight="1" x14ac:dyDescent="0.2">
      <c r="A58" s="3">
        <f t="shared" si="2"/>
        <v>7142</v>
      </c>
      <c r="B58" s="5">
        <v>55</v>
      </c>
      <c r="C58" s="6">
        <f t="shared" si="5"/>
        <v>2.4051999999999962E-2</v>
      </c>
      <c r="D58" s="6">
        <f t="shared" si="0"/>
        <v>2.0914782608695622E-2</v>
      </c>
      <c r="E58" s="6">
        <f t="shared" si="3"/>
        <v>3.1748639999999953E-2</v>
      </c>
      <c r="F58" s="315">
        <f t="shared" si="7"/>
        <v>1.4004500000000013E-2</v>
      </c>
      <c r="G58" s="7">
        <f t="shared" si="1"/>
        <v>1.2731363636363648E-2</v>
      </c>
      <c r="H58" s="7">
        <f t="shared" si="4"/>
        <v>2.3807650000000024E-2</v>
      </c>
    </row>
    <row r="59" spans="1:8" ht="14.25" customHeight="1" x14ac:dyDescent="0.2">
      <c r="A59" s="3">
        <f t="shared" si="2"/>
        <v>7173</v>
      </c>
      <c r="B59" s="5">
        <v>56</v>
      </c>
      <c r="C59" s="6">
        <f t="shared" si="5"/>
        <v>2.4234999999999961E-2</v>
      </c>
      <c r="D59" s="6">
        <f t="shared" si="0"/>
        <v>2.1073913043478228E-2</v>
      </c>
      <c r="E59" s="6">
        <f t="shared" si="3"/>
        <v>3.1990199999999948E-2</v>
      </c>
      <c r="F59" s="315">
        <f t="shared" si="7"/>
        <v>1.4019000000000014E-2</v>
      </c>
      <c r="G59" s="7">
        <f t="shared" si="1"/>
        <v>1.2744545454545467E-2</v>
      </c>
      <c r="H59" s="7">
        <f t="shared" si="4"/>
        <v>2.3832300000000025E-2</v>
      </c>
    </row>
    <row r="60" spans="1:8" ht="14.25" customHeight="1" x14ac:dyDescent="0.2">
      <c r="A60" s="3">
        <f t="shared" si="2"/>
        <v>7204</v>
      </c>
      <c r="B60" s="5">
        <v>57</v>
      </c>
      <c r="C60" s="6">
        <f>C59+0.000183</f>
        <v>2.4417999999999961E-2</v>
      </c>
      <c r="D60" s="6">
        <f t="shared" si="0"/>
        <v>2.1233043478260837E-2</v>
      </c>
      <c r="E60" s="6">
        <f t="shared" si="3"/>
        <v>3.223175999999995E-2</v>
      </c>
      <c r="F60" s="315">
        <f t="shared" si="7"/>
        <v>1.4033500000000015E-2</v>
      </c>
      <c r="G60" s="7">
        <f t="shared" si="1"/>
        <v>1.2757727272727285E-2</v>
      </c>
      <c r="H60" s="7">
        <f t="shared" si="4"/>
        <v>2.3856950000000026E-2</v>
      </c>
    </row>
    <row r="61" spans="1:8" ht="14.25" customHeight="1" x14ac:dyDescent="0.2">
      <c r="A61" s="3">
        <f t="shared" si="2"/>
        <v>7234</v>
      </c>
      <c r="B61" s="5">
        <v>58</v>
      </c>
      <c r="C61" s="6">
        <f t="shared" si="5"/>
        <v>2.460099999999996E-2</v>
      </c>
      <c r="D61" s="6">
        <f t="shared" si="0"/>
        <v>2.1392173913043443E-2</v>
      </c>
      <c r="E61" s="6">
        <f t="shared" si="3"/>
        <v>3.2473319999999951E-2</v>
      </c>
      <c r="F61" s="315">
        <f t="shared" si="7"/>
        <v>1.4048000000000015E-2</v>
      </c>
      <c r="G61" s="7">
        <f t="shared" si="1"/>
        <v>1.2770909090909104E-2</v>
      </c>
      <c r="H61" s="7">
        <f t="shared" si="4"/>
        <v>2.3881600000000027E-2</v>
      </c>
    </row>
    <row r="62" spans="1:8" ht="14.25" customHeight="1" x14ac:dyDescent="0.2">
      <c r="A62" s="3">
        <f t="shared" si="2"/>
        <v>7265</v>
      </c>
      <c r="B62" s="5">
        <v>59</v>
      </c>
      <c r="C62" s="6">
        <f t="shared" si="5"/>
        <v>2.4783999999999959E-2</v>
      </c>
      <c r="D62" s="6">
        <f t="shared" si="0"/>
        <v>2.1551304347826053E-2</v>
      </c>
      <c r="E62" s="6">
        <f t="shared" si="3"/>
        <v>3.2714879999999946E-2</v>
      </c>
      <c r="F62" s="315">
        <f t="shared" si="7"/>
        <v>1.4062500000000016E-2</v>
      </c>
      <c r="G62" s="7">
        <f t="shared" si="1"/>
        <v>1.2784090909090922E-2</v>
      </c>
      <c r="H62" s="7">
        <f t="shared" si="4"/>
        <v>2.3906250000000028E-2</v>
      </c>
    </row>
    <row r="63" spans="1:8" ht="14.25" customHeight="1" x14ac:dyDescent="0.2">
      <c r="A63" s="3">
        <f t="shared" si="2"/>
        <v>7295</v>
      </c>
      <c r="B63" s="5">
        <v>60</v>
      </c>
      <c r="C63" s="6">
        <f t="shared" si="5"/>
        <v>2.4966999999999958E-2</v>
      </c>
      <c r="D63" s="6">
        <f t="shared" si="0"/>
        <v>2.1710434782608659E-2</v>
      </c>
      <c r="E63" s="6">
        <f t="shared" si="3"/>
        <v>3.2956439999999948E-2</v>
      </c>
      <c r="F63" s="315">
        <f t="shared" si="7"/>
        <v>1.4077000000000017E-2</v>
      </c>
      <c r="G63" s="7">
        <f t="shared" si="1"/>
        <v>1.279727272727274E-2</v>
      </c>
      <c r="H63" s="7">
        <f t="shared" si="4"/>
        <v>2.3930900000000029E-2</v>
      </c>
    </row>
    <row r="64" spans="1:8" ht="14.25" customHeight="1" x14ac:dyDescent="0.2">
      <c r="A64" s="3">
        <f t="shared" si="2"/>
        <v>7326</v>
      </c>
      <c r="B64" s="5">
        <v>61</v>
      </c>
      <c r="C64" s="6">
        <f>C63+0.00019</f>
        <v>2.5156999999999957E-2</v>
      </c>
      <c r="D64" s="6">
        <f t="shared" si="0"/>
        <v>2.1875652173913008E-2</v>
      </c>
      <c r="E64" s="6">
        <f t="shared" si="3"/>
        <v>3.3207239999999943E-2</v>
      </c>
      <c r="F64" s="315">
        <f>F63+0.00000133</f>
        <v>1.4078330000000017E-2</v>
      </c>
      <c r="G64" s="7">
        <f t="shared" si="1"/>
        <v>1.2798481818181833E-2</v>
      </c>
      <c r="H64" s="7">
        <f t="shared" si="4"/>
        <v>2.3933161000000029E-2</v>
      </c>
    </row>
    <row r="65" spans="1:8" ht="14.25" customHeight="1" x14ac:dyDescent="0.2">
      <c r="A65" s="3">
        <f t="shared" si="2"/>
        <v>7357</v>
      </c>
      <c r="B65" s="5">
        <v>62</v>
      </c>
      <c r="C65" s="6">
        <f t="shared" ref="C65:C124" si="8">C64+0.00019</f>
        <v>2.5346999999999956E-2</v>
      </c>
      <c r="D65" s="6">
        <f t="shared" si="0"/>
        <v>2.2040869565217357E-2</v>
      </c>
      <c r="E65" s="6">
        <f t="shared" si="3"/>
        <v>3.3458039999999946E-2</v>
      </c>
      <c r="F65" s="315">
        <f t="shared" ref="F65:F128" si="9">F64+0.00000133</f>
        <v>1.4079660000000018E-2</v>
      </c>
      <c r="G65" s="7">
        <f t="shared" si="1"/>
        <v>1.2799690909090925E-2</v>
      </c>
      <c r="H65" s="7">
        <f t="shared" si="4"/>
        <v>2.3935422000000029E-2</v>
      </c>
    </row>
    <row r="66" spans="1:8" ht="14.25" customHeight="1" x14ac:dyDescent="0.2">
      <c r="A66" s="3">
        <f t="shared" si="2"/>
        <v>7386</v>
      </c>
      <c r="B66" s="5">
        <v>63</v>
      </c>
      <c r="C66" s="6">
        <f t="shared" si="8"/>
        <v>2.5536999999999956E-2</v>
      </c>
      <c r="D66" s="6">
        <f t="shared" si="0"/>
        <v>2.2206086956521702E-2</v>
      </c>
      <c r="E66" s="6">
        <f t="shared" si="3"/>
        <v>3.3708839999999941E-2</v>
      </c>
      <c r="F66" s="315">
        <f t="shared" si="9"/>
        <v>1.4080990000000019E-2</v>
      </c>
      <c r="G66" s="7">
        <f t="shared" si="1"/>
        <v>1.2800900000000016E-2</v>
      </c>
      <c r="H66" s="7">
        <f t="shared" si="4"/>
        <v>2.3937683000000032E-2</v>
      </c>
    </row>
    <row r="67" spans="1:8" ht="14.25" customHeight="1" x14ac:dyDescent="0.2">
      <c r="A67" s="3">
        <f t="shared" si="2"/>
        <v>7417</v>
      </c>
      <c r="B67" s="5">
        <v>64</v>
      </c>
      <c r="C67" s="6">
        <f t="shared" si="8"/>
        <v>2.5726999999999955E-2</v>
      </c>
      <c r="D67" s="6">
        <f t="shared" si="0"/>
        <v>2.2371304347826051E-2</v>
      </c>
      <c r="E67" s="6">
        <f t="shared" si="3"/>
        <v>3.3959639999999944E-2</v>
      </c>
      <c r="F67" s="315">
        <f t="shared" si="9"/>
        <v>1.408232000000002E-2</v>
      </c>
      <c r="G67" s="7">
        <f t="shared" si="1"/>
        <v>1.2802109090909107E-2</v>
      </c>
      <c r="H67" s="7">
        <f t="shared" si="4"/>
        <v>2.3939944000000032E-2</v>
      </c>
    </row>
    <row r="68" spans="1:8" ht="14.25" customHeight="1" x14ac:dyDescent="0.2">
      <c r="A68" s="3">
        <f t="shared" si="2"/>
        <v>7447</v>
      </c>
      <c r="B68" s="5">
        <v>65</v>
      </c>
      <c r="C68" s="6">
        <f t="shared" si="8"/>
        <v>2.5916999999999954E-2</v>
      </c>
      <c r="D68" s="6">
        <f t="shared" ref="D68:D131" si="10">IF((C68/1.15)&gt;=$C$4,C68/1.15,C68)</f>
        <v>2.2536521739130396E-2</v>
      </c>
      <c r="E68" s="6">
        <f t="shared" si="3"/>
        <v>3.4210439999999939E-2</v>
      </c>
      <c r="F68" s="315">
        <f t="shared" si="9"/>
        <v>1.408365000000002E-2</v>
      </c>
      <c r="G68" s="7">
        <f t="shared" ref="G68:G131" si="11">IF((F68/1.1)&gt;=$F$4,F68/1.1,F68)</f>
        <v>1.2803318181818199E-2</v>
      </c>
      <c r="H68" s="7">
        <f t="shared" si="4"/>
        <v>2.3942205000000036E-2</v>
      </c>
    </row>
    <row r="69" spans="1:8" ht="14.25" customHeight="1" x14ac:dyDescent="0.2">
      <c r="A69" s="3">
        <f t="shared" ref="A69:A132" si="12">EDATE(A68,1)</f>
        <v>7478</v>
      </c>
      <c r="B69" s="5">
        <v>66</v>
      </c>
      <c r="C69" s="6">
        <f t="shared" si="8"/>
        <v>2.6106999999999953E-2</v>
      </c>
      <c r="D69" s="6">
        <f t="shared" si="10"/>
        <v>2.2701739130434745E-2</v>
      </c>
      <c r="E69" s="6">
        <f t="shared" ref="E69:E132" si="13">C69*1.32</f>
        <v>3.4461239999999942E-2</v>
      </c>
      <c r="F69" s="315">
        <f t="shared" si="9"/>
        <v>1.4084980000000021E-2</v>
      </c>
      <c r="G69" s="7">
        <f t="shared" si="11"/>
        <v>1.2804527272727292E-2</v>
      </c>
      <c r="H69" s="7">
        <f t="shared" ref="H69:H132" si="14">F69*1.7</f>
        <v>2.3944466000000036E-2</v>
      </c>
    </row>
    <row r="70" spans="1:8" ht="14.25" customHeight="1" x14ac:dyDescent="0.2">
      <c r="A70" s="3">
        <f t="shared" si="12"/>
        <v>7508</v>
      </c>
      <c r="B70" s="5">
        <v>67</v>
      </c>
      <c r="C70" s="6">
        <f t="shared" si="8"/>
        <v>2.6296999999999952E-2</v>
      </c>
      <c r="D70" s="6">
        <f t="shared" si="10"/>
        <v>2.286695652173909E-2</v>
      </c>
      <c r="E70" s="6">
        <f t="shared" si="13"/>
        <v>3.4712039999999937E-2</v>
      </c>
      <c r="F70" s="315">
        <f t="shared" si="9"/>
        <v>1.4086310000000022E-2</v>
      </c>
      <c r="G70" s="7">
        <f t="shared" si="11"/>
        <v>1.2805736363636383E-2</v>
      </c>
      <c r="H70" s="7">
        <f t="shared" si="14"/>
        <v>2.3946727000000036E-2</v>
      </c>
    </row>
    <row r="71" spans="1:8" ht="14.25" customHeight="1" x14ac:dyDescent="0.2">
      <c r="A71" s="3">
        <f t="shared" si="12"/>
        <v>7539</v>
      </c>
      <c r="B71" s="5">
        <v>68</v>
      </c>
      <c r="C71" s="6">
        <f t="shared" si="8"/>
        <v>2.6486999999999952E-2</v>
      </c>
      <c r="D71" s="6">
        <f t="shared" si="10"/>
        <v>2.3032173913043439E-2</v>
      </c>
      <c r="E71" s="6">
        <f t="shared" si="13"/>
        <v>3.496283999999994E-2</v>
      </c>
      <c r="F71" s="315">
        <f t="shared" si="9"/>
        <v>1.4087640000000023E-2</v>
      </c>
      <c r="G71" s="7">
        <f t="shared" si="11"/>
        <v>1.2806945454545474E-2</v>
      </c>
      <c r="H71" s="7">
        <f t="shared" si="14"/>
        <v>2.3948988000000039E-2</v>
      </c>
    </row>
    <row r="72" spans="1:8" ht="14.25" customHeight="1" x14ac:dyDescent="0.2">
      <c r="A72" s="3">
        <f t="shared" si="12"/>
        <v>7570</v>
      </c>
      <c r="B72" s="5">
        <v>69</v>
      </c>
      <c r="C72" s="6">
        <f t="shared" si="8"/>
        <v>2.6676999999999951E-2</v>
      </c>
      <c r="D72" s="6">
        <f t="shared" si="10"/>
        <v>2.3197391304347784E-2</v>
      </c>
      <c r="E72" s="6">
        <f t="shared" si="13"/>
        <v>3.5213639999999935E-2</v>
      </c>
      <c r="F72" s="315">
        <f t="shared" si="9"/>
        <v>1.4088970000000024E-2</v>
      </c>
      <c r="G72" s="7">
        <f t="shared" si="11"/>
        <v>1.2808154545454566E-2</v>
      </c>
      <c r="H72" s="7">
        <f t="shared" si="14"/>
        <v>2.3951249000000039E-2</v>
      </c>
    </row>
    <row r="73" spans="1:8" ht="14.25" customHeight="1" x14ac:dyDescent="0.2">
      <c r="A73" s="3">
        <f t="shared" si="12"/>
        <v>7600</v>
      </c>
      <c r="B73" s="5">
        <v>70</v>
      </c>
      <c r="C73" s="6">
        <f t="shared" si="8"/>
        <v>2.686699999999995E-2</v>
      </c>
      <c r="D73" s="6">
        <f t="shared" si="10"/>
        <v>2.3362608695652133E-2</v>
      </c>
      <c r="E73" s="6">
        <f t="shared" si="13"/>
        <v>3.5464439999999937E-2</v>
      </c>
      <c r="F73" s="315">
        <f t="shared" si="9"/>
        <v>1.4090300000000024E-2</v>
      </c>
      <c r="G73" s="7">
        <f t="shared" si="11"/>
        <v>1.2809363636363657E-2</v>
      </c>
      <c r="H73" s="7">
        <f t="shared" si="14"/>
        <v>2.3953510000000042E-2</v>
      </c>
    </row>
    <row r="74" spans="1:8" ht="14.25" customHeight="1" x14ac:dyDescent="0.2">
      <c r="A74" s="3">
        <f t="shared" si="12"/>
        <v>7631</v>
      </c>
      <c r="B74" s="5">
        <v>71</v>
      </c>
      <c r="C74" s="6">
        <f t="shared" si="8"/>
        <v>2.7056999999999949E-2</v>
      </c>
      <c r="D74" s="6">
        <f t="shared" si="10"/>
        <v>2.3527826086956478E-2</v>
      </c>
      <c r="E74" s="6">
        <f t="shared" si="13"/>
        <v>3.5715239999999933E-2</v>
      </c>
      <c r="F74" s="315">
        <f t="shared" si="9"/>
        <v>1.4091630000000025E-2</v>
      </c>
      <c r="G74" s="7">
        <f t="shared" si="11"/>
        <v>1.2810572727272748E-2</v>
      </c>
      <c r="H74" s="7">
        <f t="shared" si="14"/>
        <v>2.3955771000000042E-2</v>
      </c>
    </row>
    <row r="75" spans="1:8" ht="14.25" customHeight="1" x14ac:dyDescent="0.2">
      <c r="A75" s="3">
        <f t="shared" si="12"/>
        <v>7661</v>
      </c>
      <c r="B75" s="5">
        <v>72</v>
      </c>
      <c r="C75" s="6">
        <f t="shared" si="8"/>
        <v>2.7246999999999948E-2</v>
      </c>
      <c r="D75" s="6">
        <f t="shared" si="10"/>
        <v>2.3693043478260827E-2</v>
      </c>
      <c r="E75" s="6">
        <f t="shared" si="13"/>
        <v>3.5966039999999935E-2</v>
      </c>
      <c r="F75" s="315">
        <f t="shared" si="9"/>
        <v>1.4092960000000026E-2</v>
      </c>
      <c r="G75" s="7">
        <f t="shared" si="11"/>
        <v>1.2811781818181841E-2</v>
      </c>
      <c r="H75" s="7">
        <f t="shared" si="14"/>
        <v>2.3958032000000042E-2</v>
      </c>
    </row>
    <row r="76" spans="1:8" ht="14.25" customHeight="1" x14ac:dyDescent="0.2">
      <c r="A76" s="3">
        <f t="shared" si="12"/>
        <v>7692</v>
      </c>
      <c r="B76" s="5">
        <v>73</v>
      </c>
      <c r="C76" s="6">
        <f t="shared" si="8"/>
        <v>2.7436999999999948E-2</v>
      </c>
      <c r="D76" s="6">
        <f t="shared" si="10"/>
        <v>2.3858260869565173E-2</v>
      </c>
      <c r="E76" s="6">
        <f t="shared" si="13"/>
        <v>3.6216839999999931E-2</v>
      </c>
      <c r="F76" s="315">
        <f t="shared" si="9"/>
        <v>1.4094290000000027E-2</v>
      </c>
      <c r="G76" s="7">
        <f t="shared" si="11"/>
        <v>1.2812990909090933E-2</v>
      </c>
      <c r="H76" s="7">
        <f t="shared" si="14"/>
        <v>2.3960293000000046E-2</v>
      </c>
    </row>
    <row r="77" spans="1:8" ht="14.25" customHeight="1" x14ac:dyDescent="0.2">
      <c r="A77" s="3">
        <f t="shared" si="12"/>
        <v>7723</v>
      </c>
      <c r="B77" s="5">
        <v>74</v>
      </c>
      <c r="C77" s="6">
        <f t="shared" si="8"/>
        <v>2.7626999999999947E-2</v>
      </c>
      <c r="D77" s="6">
        <f t="shared" si="10"/>
        <v>2.4023478260869521E-2</v>
      </c>
      <c r="E77" s="6">
        <f t="shared" si="13"/>
        <v>3.6467639999999933E-2</v>
      </c>
      <c r="F77" s="315">
        <f t="shared" si="9"/>
        <v>1.4095620000000027E-2</v>
      </c>
      <c r="G77" s="7">
        <f t="shared" si="11"/>
        <v>1.2814200000000024E-2</v>
      </c>
      <c r="H77" s="7">
        <f t="shared" si="14"/>
        <v>2.3962554000000046E-2</v>
      </c>
    </row>
    <row r="78" spans="1:8" ht="14.25" customHeight="1" x14ac:dyDescent="0.2">
      <c r="A78" s="3">
        <f t="shared" si="12"/>
        <v>7751</v>
      </c>
      <c r="B78" s="5">
        <v>75</v>
      </c>
      <c r="C78" s="6">
        <f t="shared" si="8"/>
        <v>2.7816999999999946E-2</v>
      </c>
      <c r="D78" s="6">
        <f t="shared" si="10"/>
        <v>2.4188695652173867E-2</v>
      </c>
      <c r="E78" s="6">
        <f t="shared" si="13"/>
        <v>3.6718439999999929E-2</v>
      </c>
      <c r="F78" s="315">
        <f t="shared" si="9"/>
        <v>1.4096950000000028E-2</v>
      </c>
      <c r="G78" s="7">
        <f t="shared" si="11"/>
        <v>1.2815409090909115E-2</v>
      </c>
      <c r="H78" s="7">
        <f t="shared" si="14"/>
        <v>2.3964815000000049E-2</v>
      </c>
    </row>
    <row r="79" spans="1:8" ht="14.25" customHeight="1" x14ac:dyDescent="0.2">
      <c r="A79" s="3">
        <f t="shared" si="12"/>
        <v>7782</v>
      </c>
      <c r="B79" s="5">
        <v>76</v>
      </c>
      <c r="C79" s="6">
        <f t="shared" si="8"/>
        <v>2.8006999999999945E-2</v>
      </c>
      <c r="D79" s="6">
        <f t="shared" si="10"/>
        <v>2.4353913043478215E-2</v>
      </c>
      <c r="E79" s="6">
        <f t="shared" si="13"/>
        <v>3.6969239999999931E-2</v>
      </c>
      <c r="F79" s="315">
        <f t="shared" si="9"/>
        <v>1.4098280000000029E-2</v>
      </c>
      <c r="G79" s="7">
        <f t="shared" si="11"/>
        <v>1.2816618181818206E-2</v>
      </c>
      <c r="H79" s="7">
        <f t="shared" si="14"/>
        <v>2.3967076000000049E-2</v>
      </c>
    </row>
    <row r="80" spans="1:8" ht="14.25" customHeight="1" x14ac:dyDescent="0.2">
      <c r="A80" s="3">
        <f t="shared" si="12"/>
        <v>7812</v>
      </c>
      <c r="B80" s="5">
        <v>77</v>
      </c>
      <c r="C80" s="6">
        <f t="shared" si="8"/>
        <v>2.8196999999999944E-2</v>
      </c>
      <c r="D80" s="6">
        <f t="shared" si="10"/>
        <v>2.4519130434782561E-2</v>
      </c>
      <c r="E80" s="6">
        <f t="shared" si="13"/>
        <v>3.7220039999999927E-2</v>
      </c>
      <c r="F80" s="315">
        <f t="shared" si="9"/>
        <v>1.409961000000003E-2</v>
      </c>
      <c r="G80" s="7">
        <f t="shared" si="11"/>
        <v>1.2817827272727299E-2</v>
      </c>
      <c r="H80" s="7">
        <f t="shared" si="14"/>
        <v>2.3969337000000049E-2</v>
      </c>
    </row>
    <row r="81" spans="1:8" ht="14.25" customHeight="1" x14ac:dyDescent="0.2">
      <c r="A81" s="3">
        <f t="shared" si="12"/>
        <v>7843</v>
      </c>
      <c r="B81" s="5">
        <v>78</v>
      </c>
      <c r="C81" s="6">
        <f t="shared" si="8"/>
        <v>2.8386999999999944E-2</v>
      </c>
      <c r="D81" s="6">
        <f t="shared" si="10"/>
        <v>2.468434782608691E-2</v>
      </c>
      <c r="E81" s="6">
        <f t="shared" si="13"/>
        <v>3.7470839999999929E-2</v>
      </c>
      <c r="F81" s="315">
        <f t="shared" si="9"/>
        <v>1.4100940000000031E-2</v>
      </c>
      <c r="G81" s="7">
        <f t="shared" si="11"/>
        <v>1.2819036363636391E-2</v>
      </c>
      <c r="H81" s="7">
        <f t="shared" si="14"/>
        <v>2.3971598000000052E-2</v>
      </c>
    </row>
    <row r="82" spans="1:8" ht="14.25" customHeight="1" x14ac:dyDescent="0.2">
      <c r="A82" s="3">
        <f t="shared" si="12"/>
        <v>7873</v>
      </c>
      <c r="B82" s="5">
        <v>79</v>
      </c>
      <c r="C82" s="6">
        <f t="shared" si="8"/>
        <v>2.8576999999999943E-2</v>
      </c>
      <c r="D82" s="6">
        <f t="shared" si="10"/>
        <v>2.4849565217391255E-2</v>
      </c>
      <c r="E82" s="6">
        <f t="shared" si="13"/>
        <v>3.7721639999999924E-2</v>
      </c>
      <c r="F82" s="315">
        <f t="shared" si="9"/>
        <v>1.4102270000000031E-2</v>
      </c>
      <c r="G82" s="7">
        <f t="shared" si="11"/>
        <v>1.2820245454545482E-2</v>
      </c>
      <c r="H82" s="7">
        <f t="shared" si="14"/>
        <v>2.3973859000000052E-2</v>
      </c>
    </row>
    <row r="83" spans="1:8" ht="14.25" customHeight="1" x14ac:dyDescent="0.2">
      <c r="A83" s="3">
        <f t="shared" si="12"/>
        <v>7904</v>
      </c>
      <c r="B83" s="5">
        <v>80</v>
      </c>
      <c r="C83" s="6">
        <f t="shared" si="8"/>
        <v>2.8766999999999942E-2</v>
      </c>
      <c r="D83" s="6">
        <f t="shared" si="10"/>
        <v>2.5014782608695604E-2</v>
      </c>
      <c r="E83" s="6">
        <f t="shared" si="13"/>
        <v>3.7972439999999927E-2</v>
      </c>
      <c r="F83" s="315">
        <f t="shared" si="9"/>
        <v>1.4103600000000032E-2</v>
      </c>
      <c r="G83" s="7">
        <f t="shared" si="11"/>
        <v>1.2821454545454573E-2</v>
      </c>
      <c r="H83" s="7">
        <f t="shared" si="14"/>
        <v>2.3976120000000056E-2</v>
      </c>
    </row>
    <row r="84" spans="1:8" ht="14.25" customHeight="1" x14ac:dyDescent="0.2">
      <c r="A84" s="3">
        <f t="shared" si="12"/>
        <v>7935</v>
      </c>
      <c r="B84" s="5">
        <v>81</v>
      </c>
      <c r="C84" s="6">
        <f t="shared" si="8"/>
        <v>2.8956999999999941E-2</v>
      </c>
      <c r="D84" s="6">
        <f t="shared" si="10"/>
        <v>2.5179999999999952E-2</v>
      </c>
      <c r="E84" s="6">
        <f t="shared" si="13"/>
        <v>3.8223239999999922E-2</v>
      </c>
      <c r="F84" s="315">
        <f t="shared" si="9"/>
        <v>1.4104930000000033E-2</v>
      </c>
      <c r="G84" s="7">
        <f t="shared" si="11"/>
        <v>1.2822663636363665E-2</v>
      </c>
      <c r="H84" s="7">
        <f t="shared" si="14"/>
        <v>2.3978381000000056E-2</v>
      </c>
    </row>
    <row r="85" spans="1:8" ht="14.25" customHeight="1" x14ac:dyDescent="0.2">
      <c r="A85" s="3">
        <f t="shared" si="12"/>
        <v>7965</v>
      </c>
      <c r="B85" s="5">
        <v>82</v>
      </c>
      <c r="C85" s="6">
        <f t="shared" si="8"/>
        <v>2.914699999999994E-2</v>
      </c>
      <c r="D85" s="6">
        <f t="shared" si="10"/>
        <v>2.5345217391304298E-2</v>
      </c>
      <c r="E85" s="6">
        <f t="shared" si="13"/>
        <v>3.8474039999999925E-2</v>
      </c>
      <c r="F85" s="315">
        <f t="shared" si="9"/>
        <v>1.4106260000000034E-2</v>
      </c>
      <c r="G85" s="7">
        <f t="shared" si="11"/>
        <v>1.2823872727272756E-2</v>
      </c>
      <c r="H85" s="7">
        <f t="shared" si="14"/>
        <v>2.3980642000000055E-2</v>
      </c>
    </row>
    <row r="86" spans="1:8" ht="14.25" customHeight="1" x14ac:dyDescent="0.2">
      <c r="A86" s="3">
        <f t="shared" si="12"/>
        <v>7996</v>
      </c>
      <c r="B86" s="5">
        <v>83</v>
      </c>
      <c r="C86" s="6">
        <f t="shared" si="8"/>
        <v>2.933699999999994E-2</v>
      </c>
      <c r="D86" s="6">
        <f t="shared" si="10"/>
        <v>2.5510434782608647E-2</v>
      </c>
      <c r="E86" s="6">
        <f t="shared" si="13"/>
        <v>3.872483999999992E-2</v>
      </c>
      <c r="F86" s="315">
        <f t="shared" si="9"/>
        <v>1.4107590000000034E-2</v>
      </c>
      <c r="G86" s="7">
        <f t="shared" si="11"/>
        <v>1.2825081818181849E-2</v>
      </c>
      <c r="H86" s="7">
        <f t="shared" si="14"/>
        <v>2.3982903000000059E-2</v>
      </c>
    </row>
    <row r="87" spans="1:8" ht="14.25" customHeight="1" x14ac:dyDescent="0.2">
      <c r="A87" s="3">
        <f t="shared" si="12"/>
        <v>8026</v>
      </c>
      <c r="B87" s="5">
        <v>84</v>
      </c>
      <c r="C87" s="6">
        <f t="shared" si="8"/>
        <v>2.9526999999999939E-2</v>
      </c>
      <c r="D87" s="6">
        <f t="shared" si="10"/>
        <v>2.5675652173912992E-2</v>
      </c>
      <c r="E87" s="6">
        <f t="shared" si="13"/>
        <v>3.8975639999999923E-2</v>
      </c>
      <c r="F87" s="315">
        <f t="shared" si="9"/>
        <v>1.4108920000000035E-2</v>
      </c>
      <c r="G87" s="7">
        <f t="shared" si="11"/>
        <v>1.282629090909094E-2</v>
      </c>
      <c r="H87" s="7">
        <f t="shared" si="14"/>
        <v>2.3985164000000059E-2</v>
      </c>
    </row>
    <row r="88" spans="1:8" ht="14.25" customHeight="1" x14ac:dyDescent="0.2">
      <c r="A88" s="3">
        <f t="shared" si="12"/>
        <v>8057</v>
      </c>
      <c r="B88" s="5">
        <v>85</v>
      </c>
      <c r="C88" s="6">
        <f t="shared" si="8"/>
        <v>2.9716999999999938E-2</v>
      </c>
      <c r="D88" s="6">
        <f t="shared" si="10"/>
        <v>2.5840869565217341E-2</v>
      </c>
      <c r="E88" s="6">
        <f t="shared" si="13"/>
        <v>3.9226439999999918E-2</v>
      </c>
      <c r="F88" s="315">
        <f t="shared" si="9"/>
        <v>1.4110250000000036E-2</v>
      </c>
      <c r="G88" s="7">
        <f t="shared" si="11"/>
        <v>1.2827500000000032E-2</v>
      </c>
      <c r="H88" s="7">
        <f t="shared" si="14"/>
        <v>2.3987425000000062E-2</v>
      </c>
    </row>
    <row r="89" spans="1:8" ht="14.25" customHeight="1" x14ac:dyDescent="0.2">
      <c r="A89" s="3">
        <f t="shared" si="12"/>
        <v>8088</v>
      </c>
      <c r="B89" s="5">
        <v>86</v>
      </c>
      <c r="C89" s="6">
        <f t="shared" si="8"/>
        <v>2.9906999999999937E-2</v>
      </c>
      <c r="D89" s="6">
        <f t="shared" si="10"/>
        <v>2.6006086956521686E-2</v>
      </c>
      <c r="E89" s="6">
        <f t="shared" si="13"/>
        <v>3.947723999999992E-2</v>
      </c>
      <c r="F89" s="315">
        <f t="shared" si="9"/>
        <v>1.4111580000000037E-2</v>
      </c>
      <c r="G89" s="7">
        <f t="shared" si="11"/>
        <v>1.2828709090909123E-2</v>
      </c>
      <c r="H89" s="7">
        <f t="shared" si="14"/>
        <v>2.3989686000000062E-2</v>
      </c>
    </row>
    <row r="90" spans="1:8" ht="14.25" customHeight="1" x14ac:dyDescent="0.2">
      <c r="A90" s="3">
        <f t="shared" si="12"/>
        <v>8116</v>
      </c>
      <c r="B90" s="5">
        <v>87</v>
      </c>
      <c r="C90" s="6">
        <f t="shared" si="8"/>
        <v>3.0096999999999936E-2</v>
      </c>
      <c r="D90" s="6">
        <f t="shared" si="10"/>
        <v>2.6171304347826035E-2</v>
      </c>
      <c r="E90" s="6">
        <f t="shared" si="13"/>
        <v>3.9728039999999916E-2</v>
      </c>
      <c r="F90" s="315">
        <f t="shared" si="9"/>
        <v>1.4112910000000038E-2</v>
      </c>
      <c r="G90" s="7">
        <f t="shared" si="11"/>
        <v>1.2829918181818214E-2</v>
      </c>
      <c r="H90" s="7">
        <f t="shared" si="14"/>
        <v>2.3991947000000062E-2</v>
      </c>
    </row>
    <row r="91" spans="1:8" ht="14.25" customHeight="1" x14ac:dyDescent="0.2">
      <c r="A91" s="3">
        <f t="shared" si="12"/>
        <v>8147</v>
      </c>
      <c r="B91" s="5">
        <v>88</v>
      </c>
      <c r="C91" s="6">
        <f t="shared" si="8"/>
        <v>3.0286999999999936E-2</v>
      </c>
      <c r="D91" s="6">
        <f t="shared" si="10"/>
        <v>2.633652173913038E-2</v>
      </c>
      <c r="E91" s="6">
        <f t="shared" si="13"/>
        <v>3.9978839999999918E-2</v>
      </c>
      <c r="F91" s="315">
        <f t="shared" si="9"/>
        <v>1.4114240000000038E-2</v>
      </c>
      <c r="G91" s="7">
        <f t="shared" si="11"/>
        <v>1.2831127272727307E-2</v>
      </c>
      <c r="H91" s="7">
        <f t="shared" si="14"/>
        <v>2.3994208000000065E-2</v>
      </c>
    </row>
    <row r="92" spans="1:8" ht="14.25" customHeight="1" x14ac:dyDescent="0.2">
      <c r="A92" s="3">
        <f t="shared" si="12"/>
        <v>8177</v>
      </c>
      <c r="B92" s="5">
        <v>89</v>
      </c>
      <c r="C92" s="6">
        <f t="shared" si="8"/>
        <v>3.0476999999999935E-2</v>
      </c>
      <c r="D92" s="6">
        <f t="shared" si="10"/>
        <v>2.6501739130434729E-2</v>
      </c>
      <c r="E92" s="6">
        <f t="shared" si="13"/>
        <v>4.0229639999999914E-2</v>
      </c>
      <c r="F92" s="315">
        <f t="shared" si="9"/>
        <v>1.4115570000000039E-2</v>
      </c>
      <c r="G92" s="7">
        <f t="shared" si="11"/>
        <v>1.2832336363636399E-2</v>
      </c>
      <c r="H92" s="7">
        <f t="shared" si="14"/>
        <v>2.3996469000000065E-2</v>
      </c>
    </row>
    <row r="93" spans="1:8" ht="14.25" customHeight="1" x14ac:dyDescent="0.2">
      <c r="A93" s="3">
        <f t="shared" si="12"/>
        <v>8208</v>
      </c>
      <c r="B93" s="5">
        <v>90</v>
      </c>
      <c r="C93" s="6">
        <f t="shared" si="8"/>
        <v>3.0666999999999934E-2</v>
      </c>
      <c r="D93" s="6">
        <f t="shared" si="10"/>
        <v>2.6666956521739074E-2</v>
      </c>
      <c r="E93" s="6">
        <f t="shared" si="13"/>
        <v>4.0480439999999916E-2</v>
      </c>
      <c r="F93" s="315">
        <f t="shared" si="9"/>
        <v>1.411690000000004E-2</v>
      </c>
      <c r="G93" s="7">
        <f t="shared" si="11"/>
        <v>1.283354545454549E-2</v>
      </c>
      <c r="H93" s="7">
        <f t="shared" si="14"/>
        <v>2.3998730000000069E-2</v>
      </c>
    </row>
    <row r="94" spans="1:8" ht="14.25" customHeight="1" x14ac:dyDescent="0.2">
      <c r="A94" s="3">
        <f t="shared" si="12"/>
        <v>8238</v>
      </c>
      <c r="B94" s="5">
        <v>91</v>
      </c>
      <c r="C94" s="6">
        <f t="shared" si="8"/>
        <v>3.0856999999999933E-2</v>
      </c>
      <c r="D94" s="6">
        <f t="shared" si="10"/>
        <v>2.6832173913043423E-2</v>
      </c>
      <c r="E94" s="6">
        <f t="shared" si="13"/>
        <v>4.0731239999999912E-2</v>
      </c>
      <c r="F94" s="315">
        <f t="shared" si="9"/>
        <v>1.4118230000000041E-2</v>
      </c>
      <c r="G94" s="7">
        <f t="shared" si="11"/>
        <v>1.2834754545454581E-2</v>
      </c>
      <c r="H94" s="7">
        <f t="shared" si="14"/>
        <v>2.4000991000000069E-2</v>
      </c>
    </row>
    <row r="95" spans="1:8" ht="14.25" customHeight="1" x14ac:dyDescent="0.2">
      <c r="A95" s="3">
        <f t="shared" si="12"/>
        <v>8269</v>
      </c>
      <c r="B95" s="5">
        <v>92</v>
      </c>
      <c r="C95" s="6">
        <f t="shared" si="8"/>
        <v>3.1046999999999932E-2</v>
      </c>
      <c r="D95" s="6">
        <f t="shared" si="10"/>
        <v>2.6997391304347768E-2</v>
      </c>
      <c r="E95" s="6">
        <f t="shared" si="13"/>
        <v>4.0982039999999914E-2</v>
      </c>
      <c r="F95" s="315">
        <f t="shared" si="9"/>
        <v>1.4119560000000041E-2</v>
      </c>
      <c r="G95" s="7">
        <f t="shared" si="11"/>
        <v>1.2835963636363672E-2</v>
      </c>
      <c r="H95" s="7">
        <f t="shared" si="14"/>
        <v>2.4003252000000069E-2</v>
      </c>
    </row>
    <row r="96" spans="1:8" ht="14.25" customHeight="1" x14ac:dyDescent="0.2">
      <c r="A96" s="3">
        <f t="shared" si="12"/>
        <v>8300</v>
      </c>
      <c r="B96" s="5">
        <v>93</v>
      </c>
      <c r="C96" s="6">
        <f t="shared" si="8"/>
        <v>3.1236999999999931E-2</v>
      </c>
      <c r="D96" s="6">
        <f t="shared" si="10"/>
        <v>2.7162608695652117E-2</v>
      </c>
      <c r="E96" s="6">
        <f t="shared" si="13"/>
        <v>4.123283999999991E-2</v>
      </c>
      <c r="F96" s="315">
        <f t="shared" si="9"/>
        <v>1.4120890000000042E-2</v>
      </c>
      <c r="G96" s="7">
        <f t="shared" si="11"/>
        <v>1.2837172727272764E-2</v>
      </c>
      <c r="H96" s="7">
        <f t="shared" si="14"/>
        <v>2.4005513000000072E-2</v>
      </c>
    </row>
    <row r="97" spans="1:8" ht="14.25" customHeight="1" x14ac:dyDescent="0.2">
      <c r="A97" s="3">
        <f t="shared" si="12"/>
        <v>8330</v>
      </c>
      <c r="B97" s="5">
        <v>94</v>
      </c>
      <c r="C97" s="6">
        <f t="shared" si="8"/>
        <v>3.1426999999999934E-2</v>
      </c>
      <c r="D97" s="6">
        <f t="shared" si="10"/>
        <v>2.7327826086956466E-2</v>
      </c>
      <c r="E97" s="6">
        <f t="shared" si="13"/>
        <v>4.1483639999999912E-2</v>
      </c>
      <c r="F97" s="315">
        <f t="shared" si="9"/>
        <v>1.4122220000000043E-2</v>
      </c>
      <c r="G97" s="7">
        <f t="shared" si="11"/>
        <v>1.2838381818181857E-2</v>
      </c>
      <c r="H97" s="7">
        <f t="shared" si="14"/>
        <v>2.4007774000000072E-2</v>
      </c>
    </row>
    <row r="98" spans="1:8" ht="14.25" customHeight="1" x14ac:dyDescent="0.2">
      <c r="A98" s="3">
        <f t="shared" si="12"/>
        <v>8361</v>
      </c>
      <c r="B98" s="5">
        <v>95</v>
      </c>
      <c r="C98" s="6">
        <f t="shared" si="8"/>
        <v>3.1616999999999937E-2</v>
      </c>
      <c r="D98" s="6">
        <f t="shared" si="10"/>
        <v>2.7493043478260818E-2</v>
      </c>
      <c r="E98" s="6">
        <f t="shared" si="13"/>
        <v>4.1734439999999921E-2</v>
      </c>
      <c r="F98" s="315">
        <f t="shared" si="9"/>
        <v>1.4123550000000044E-2</v>
      </c>
      <c r="G98" s="7">
        <f t="shared" si="11"/>
        <v>1.2839590909090948E-2</v>
      </c>
      <c r="H98" s="7">
        <f t="shared" si="14"/>
        <v>2.4010035000000075E-2</v>
      </c>
    </row>
    <row r="99" spans="1:8" ht="14.25" customHeight="1" x14ac:dyDescent="0.2">
      <c r="A99" s="3">
        <f t="shared" si="12"/>
        <v>8391</v>
      </c>
      <c r="B99" s="5">
        <v>96</v>
      </c>
      <c r="C99" s="6">
        <f t="shared" si="8"/>
        <v>3.1806999999999939E-2</v>
      </c>
      <c r="D99" s="6">
        <f t="shared" si="10"/>
        <v>2.7658260869565167E-2</v>
      </c>
      <c r="E99" s="6">
        <f t="shared" si="13"/>
        <v>4.1985239999999924E-2</v>
      </c>
      <c r="F99" s="315">
        <f t="shared" si="9"/>
        <v>1.4124880000000044E-2</v>
      </c>
      <c r="G99" s="7">
        <f t="shared" si="11"/>
        <v>1.2840800000000039E-2</v>
      </c>
      <c r="H99" s="7">
        <f t="shared" si="14"/>
        <v>2.4012296000000075E-2</v>
      </c>
    </row>
    <row r="100" spans="1:8" ht="14.25" customHeight="1" x14ac:dyDescent="0.2">
      <c r="A100" s="3">
        <f t="shared" si="12"/>
        <v>8422</v>
      </c>
      <c r="B100" s="5">
        <v>97</v>
      </c>
      <c r="C100" s="6">
        <f t="shared" si="8"/>
        <v>3.1996999999999942E-2</v>
      </c>
      <c r="D100" s="6">
        <f t="shared" si="10"/>
        <v>2.7823478260869516E-2</v>
      </c>
      <c r="E100" s="6">
        <f t="shared" si="13"/>
        <v>4.2236039999999926E-2</v>
      </c>
      <c r="F100" s="315">
        <f t="shared" si="9"/>
        <v>1.4126210000000045E-2</v>
      </c>
      <c r="G100" s="7">
        <f t="shared" si="11"/>
        <v>1.2842009090909131E-2</v>
      </c>
      <c r="H100" s="7">
        <f t="shared" si="14"/>
        <v>2.4014557000000075E-2</v>
      </c>
    </row>
    <row r="101" spans="1:8" ht="14.25" customHeight="1" x14ac:dyDescent="0.2">
      <c r="A101" s="3">
        <f t="shared" si="12"/>
        <v>8453</v>
      </c>
      <c r="B101" s="5">
        <v>98</v>
      </c>
      <c r="C101" s="6">
        <f t="shared" si="8"/>
        <v>3.2186999999999945E-2</v>
      </c>
      <c r="D101" s="6">
        <f t="shared" si="10"/>
        <v>2.7988695652173868E-2</v>
      </c>
      <c r="E101" s="6">
        <f t="shared" si="13"/>
        <v>4.2486839999999929E-2</v>
      </c>
      <c r="F101" s="315">
        <f t="shared" si="9"/>
        <v>1.4127540000000046E-2</v>
      </c>
      <c r="G101" s="7">
        <f t="shared" si="11"/>
        <v>1.2843218181818222E-2</v>
      </c>
      <c r="H101" s="7">
        <f t="shared" si="14"/>
        <v>2.4016818000000079E-2</v>
      </c>
    </row>
    <row r="102" spans="1:8" ht="14.25" customHeight="1" x14ac:dyDescent="0.2">
      <c r="A102" s="3">
        <f t="shared" si="12"/>
        <v>8481</v>
      </c>
      <c r="B102" s="5">
        <v>99</v>
      </c>
      <c r="C102" s="6">
        <f t="shared" si="8"/>
        <v>3.2376999999999947E-2</v>
      </c>
      <c r="D102" s="6">
        <f t="shared" si="10"/>
        <v>2.8153913043478217E-2</v>
      </c>
      <c r="E102" s="6">
        <f t="shared" si="13"/>
        <v>4.2737639999999931E-2</v>
      </c>
      <c r="F102" s="315">
        <f t="shared" si="9"/>
        <v>1.4128870000000047E-2</v>
      </c>
      <c r="G102" s="7">
        <f t="shared" si="11"/>
        <v>1.2844427272727315E-2</v>
      </c>
      <c r="H102" s="7">
        <f t="shared" si="14"/>
        <v>2.4019079000000079E-2</v>
      </c>
    </row>
    <row r="103" spans="1:8" ht="14.25" customHeight="1" x14ac:dyDescent="0.2">
      <c r="A103" s="3">
        <f t="shared" si="12"/>
        <v>8512</v>
      </c>
      <c r="B103" s="5">
        <v>100</v>
      </c>
      <c r="C103" s="6">
        <f t="shared" si="8"/>
        <v>3.256699999999995E-2</v>
      </c>
      <c r="D103" s="6">
        <f t="shared" si="10"/>
        <v>2.8319130434782569E-2</v>
      </c>
      <c r="E103" s="6">
        <f t="shared" si="13"/>
        <v>4.2988439999999933E-2</v>
      </c>
      <c r="F103" s="315">
        <f t="shared" si="9"/>
        <v>1.4130200000000048E-2</v>
      </c>
      <c r="G103" s="7">
        <f t="shared" si="11"/>
        <v>1.2845636363636406E-2</v>
      </c>
      <c r="H103" s="7">
        <f t="shared" si="14"/>
        <v>2.4021340000000082E-2</v>
      </c>
    </row>
    <row r="104" spans="1:8" ht="14.25" customHeight="1" x14ac:dyDescent="0.2">
      <c r="A104" s="3">
        <f t="shared" si="12"/>
        <v>8542</v>
      </c>
      <c r="B104" s="5">
        <v>101</v>
      </c>
      <c r="C104" s="6">
        <f t="shared" si="8"/>
        <v>3.2756999999999953E-2</v>
      </c>
      <c r="D104" s="6">
        <f t="shared" si="10"/>
        <v>2.8484347826086918E-2</v>
      </c>
      <c r="E104" s="6">
        <f t="shared" si="13"/>
        <v>4.3239239999999943E-2</v>
      </c>
      <c r="F104" s="315">
        <f t="shared" si="9"/>
        <v>1.4131530000000048E-2</v>
      </c>
      <c r="G104" s="7">
        <f t="shared" si="11"/>
        <v>1.2846845454545498E-2</v>
      </c>
      <c r="H104" s="7">
        <f t="shared" si="14"/>
        <v>2.4023601000000082E-2</v>
      </c>
    </row>
    <row r="105" spans="1:8" ht="14.25" customHeight="1" x14ac:dyDescent="0.2">
      <c r="A105" s="3">
        <f t="shared" si="12"/>
        <v>8573</v>
      </c>
      <c r="B105" s="5">
        <v>102</v>
      </c>
      <c r="C105" s="6">
        <f t="shared" si="8"/>
        <v>3.2946999999999955E-2</v>
      </c>
      <c r="D105" s="6">
        <f t="shared" si="10"/>
        <v>2.8649565217391267E-2</v>
      </c>
      <c r="E105" s="6">
        <f t="shared" si="13"/>
        <v>4.3490039999999945E-2</v>
      </c>
      <c r="F105" s="315">
        <f t="shared" si="9"/>
        <v>1.4132860000000049E-2</v>
      </c>
      <c r="G105" s="7">
        <f t="shared" si="11"/>
        <v>1.2848054545454589E-2</v>
      </c>
      <c r="H105" s="7">
        <f t="shared" si="14"/>
        <v>2.4025862000000082E-2</v>
      </c>
    </row>
    <row r="106" spans="1:8" ht="14.25" customHeight="1" x14ac:dyDescent="0.2">
      <c r="A106" s="3">
        <f t="shared" si="12"/>
        <v>8603</v>
      </c>
      <c r="B106" s="5">
        <v>103</v>
      </c>
      <c r="C106" s="6">
        <f t="shared" si="8"/>
        <v>3.3136999999999958E-2</v>
      </c>
      <c r="D106" s="6">
        <f t="shared" si="10"/>
        <v>2.8814782608695619E-2</v>
      </c>
      <c r="E106" s="6">
        <f t="shared" si="13"/>
        <v>4.3740839999999948E-2</v>
      </c>
      <c r="F106" s="315">
        <f t="shared" si="9"/>
        <v>1.413419000000005E-2</v>
      </c>
      <c r="G106" s="7">
        <f t="shared" si="11"/>
        <v>1.284926363636368E-2</v>
      </c>
      <c r="H106" s="7">
        <f t="shared" si="14"/>
        <v>2.4028123000000085E-2</v>
      </c>
    </row>
    <row r="107" spans="1:8" ht="14.25" customHeight="1" x14ac:dyDescent="0.2">
      <c r="A107" s="3">
        <f t="shared" si="12"/>
        <v>8634</v>
      </c>
      <c r="B107" s="5">
        <v>104</v>
      </c>
      <c r="C107" s="6">
        <f t="shared" si="8"/>
        <v>3.3326999999999961E-2</v>
      </c>
      <c r="D107" s="6">
        <f t="shared" si="10"/>
        <v>2.8979999999999968E-2</v>
      </c>
      <c r="E107" s="6">
        <f t="shared" si="13"/>
        <v>4.399163999999995E-2</v>
      </c>
      <c r="F107" s="315">
        <f t="shared" si="9"/>
        <v>1.4135520000000051E-2</v>
      </c>
      <c r="G107" s="7">
        <f t="shared" si="11"/>
        <v>1.2850472727272771E-2</v>
      </c>
      <c r="H107" s="7">
        <f t="shared" si="14"/>
        <v>2.4030384000000085E-2</v>
      </c>
    </row>
    <row r="108" spans="1:8" ht="14.25" customHeight="1" x14ac:dyDescent="0.2">
      <c r="A108" s="3">
        <f t="shared" si="12"/>
        <v>8665</v>
      </c>
      <c r="B108" s="5">
        <v>105</v>
      </c>
      <c r="C108" s="6">
        <f t="shared" si="8"/>
        <v>3.3516999999999963E-2</v>
      </c>
      <c r="D108" s="6">
        <f t="shared" si="10"/>
        <v>2.914521739130432E-2</v>
      </c>
      <c r="E108" s="6">
        <f t="shared" si="13"/>
        <v>4.4242439999999952E-2</v>
      </c>
      <c r="F108" s="315">
        <f t="shared" si="9"/>
        <v>1.4136850000000051E-2</v>
      </c>
      <c r="G108" s="7">
        <f t="shared" si="11"/>
        <v>1.2851681818181864E-2</v>
      </c>
      <c r="H108" s="7">
        <f t="shared" si="14"/>
        <v>2.4032645000000089E-2</v>
      </c>
    </row>
    <row r="109" spans="1:8" ht="14.25" customHeight="1" x14ac:dyDescent="0.2">
      <c r="A109" s="3">
        <f t="shared" si="12"/>
        <v>8695</v>
      </c>
      <c r="B109" s="5">
        <v>106</v>
      </c>
      <c r="C109" s="6">
        <f t="shared" si="8"/>
        <v>3.3706999999999966E-2</v>
      </c>
      <c r="D109" s="6">
        <f t="shared" si="10"/>
        <v>2.9310434782608669E-2</v>
      </c>
      <c r="E109" s="6">
        <f t="shared" si="13"/>
        <v>4.4493239999999955E-2</v>
      </c>
      <c r="F109" s="315">
        <f t="shared" si="9"/>
        <v>1.4138180000000052E-2</v>
      </c>
      <c r="G109" s="7">
        <f t="shared" si="11"/>
        <v>1.2852890909090956E-2</v>
      </c>
      <c r="H109" s="7">
        <f t="shared" si="14"/>
        <v>2.4034906000000088E-2</v>
      </c>
    </row>
    <row r="110" spans="1:8" ht="14.25" customHeight="1" x14ac:dyDescent="0.2">
      <c r="A110" s="3">
        <f t="shared" si="12"/>
        <v>8726</v>
      </c>
      <c r="B110" s="5">
        <v>107</v>
      </c>
      <c r="C110" s="6">
        <f t="shared" si="8"/>
        <v>3.3896999999999969E-2</v>
      </c>
      <c r="D110" s="6">
        <f t="shared" si="10"/>
        <v>2.9475652173913017E-2</v>
      </c>
      <c r="E110" s="6">
        <f t="shared" si="13"/>
        <v>4.4744039999999964E-2</v>
      </c>
      <c r="F110" s="315">
        <f t="shared" si="9"/>
        <v>1.4139510000000053E-2</v>
      </c>
      <c r="G110" s="7">
        <f t="shared" si="11"/>
        <v>1.2854100000000047E-2</v>
      </c>
      <c r="H110" s="7">
        <f t="shared" si="14"/>
        <v>2.4037167000000088E-2</v>
      </c>
    </row>
    <row r="111" spans="1:8" ht="14.25" customHeight="1" x14ac:dyDescent="0.2">
      <c r="A111" s="3">
        <f t="shared" si="12"/>
        <v>8756</v>
      </c>
      <c r="B111" s="5">
        <v>108</v>
      </c>
      <c r="C111" s="6">
        <f t="shared" si="8"/>
        <v>3.4086999999999971E-2</v>
      </c>
      <c r="D111" s="6">
        <f t="shared" si="10"/>
        <v>2.964086956521737E-2</v>
      </c>
      <c r="E111" s="6">
        <f t="shared" si="13"/>
        <v>4.4994839999999967E-2</v>
      </c>
      <c r="F111" s="315">
        <f t="shared" si="9"/>
        <v>1.4140840000000054E-2</v>
      </c>
      <c r="G111" s="7">
        <f t="shared" si="11"/>
        <v>1.2855309090909138E-2</v>
      </c>
      <c r="H111" s="7">
        <f t="shared" si="14"/>
        <v>2.4039428000000092E-2</v>
      </c>
    </row>
    <row r="112" spans="1:8" ht="14.25" customHeight="1" x14ac:dyDescent="0.2">
      <c r="A112" s="3">
        <f t="shared" si="12"/>
        <v>8787</v>
      </c>
      <c r="B112" s="5">
        <v>109</v>
      </c>
      <c r="C112" s="6">
        <f t="shared" si="8"/>
        <v>3.4276999999999974E-2</v>
      </c>
      <c r="D112" s="6">
        <f t="shared" si="10"/>
        <v>2.9806086956521718E-2</v>
      </c>
      <c r="E112" s="6">
        <f t="shared" si="13"/>
        <v>4.5245639999999969E-2</v>
      </c>
      <c r="F112" s="315">
        <f t="shared" si="9"/>
        <v>1.4142170000000055E-2</v>
      </c>
      <c r="G112" s="7">
        <f t="shared" si="11"/>
        <v>1.285651818181823E-2</v>
      </c>
      <c r="H112" s="7">
        <f t="shared" si="14"/>
        <v>2.4041689000000092E-2</v>
      </c>
    </row>
    <row r="113" spans="1:8" ht="14.25" customHeight="1" x14ac:dyDescent="0.2">
      <c r="A113" s="3">
        <f t="shared" si="12"/>
        <v>8818</v>
      </c>
      <c r="B113" s="5">
        <v>110</v>
      </c>
      <c r="C113" s="6">
        <f t="shared" si="8"/>
        <v>3.4466999999999977E-2</v>
      </c>
      <c r="D113" s="6">
        <f t="shared" si="10"/>
        <v>2.9971304347826071E-2</v>
      </c>
      <c r="E113" s="6">
        <f t="shared" si="13"/>
        <v>4.5496439999999971E-2</v>
      </c>
      <c r="F113" s="315">
        <f t="shared" si="9"/>
        <v>1.4143500000000055E-2</v>
      </c>
      <c r="G113" s="7">
        <f t="shared" si="11"/>
        <v>1.2857727272727323E-2</v>
      </c>
      <c r="H113" s="7">
        <f t="shared" si="14"/>
        <v>2.4043950000000095E-2</v>
      </c>
    </row>
    <row r="114" spans="1:8" ht="14.25" customHeight="1" x14ac:dyDescent="0.2">
      <c r="A114" s="3">
        <f t="shared" si="12"/>
        <v>8847</v>
      </c>
      <c r="B114" s="5">
        <v>111</v>
      </c>
      <c r="C114" s="6">
        <f t="shared" si="8"/>
        <v>3.4656999999999979E-2</v>
      </c>
      <c r="D114" s="6">
        <f t="shared" si="10"/>
        <v>3.013652173913042E-2</v>
      </c>
      <c r="E114" s="6">
        <f t="shared" si="13"/>
        <v>4.5747239999999974E-2</v>
      </c>
      <c r="F114" s="315">
        <f t="shared" si="9"/>
        <v>1.4144830000000056E-2</v>
      </c>
      <c r="G114" s="7">
        <f t="shared" si="11"/>
        <v>1.2858936363636414E-2</v>
      </c>
      <c r="H114" s="7">
        <f t="shared" si="14"/>
        <v>2.4046211000000095E-2</v>
      </c>
    </row>
    <row r="115" spans="1:8" ht="14.25" customHeight="1" x14ac:dyDescent="0.2">
      <c r="A115" s="3">
        <f t="shared" si="12"/>
        <v>8878</v>
      </c>
      <c r="B115" s="5">
        <v>112</v>
      </c>
      <c r="C115" s="6">
        <f t="shared" si="8"/>
        <v>3.4846999999999982E-2</v>
      </c>
      <c r="D115" s="6">
        <f t="shared" si="10"/>
        <v>3.0301739130434768E-2</v>
      </c>
      <c r="E115" s="6">
        <f t="shared" si="13"/>
        <v>4.5998039999999976E-2</v>
      </c>
      <c r="F115" s="315">
        <f t="shared" si="9"/>
        <v>1.4146160000000057E-2</v>
      </c>
      <c r="G115" s="7">
        <f t="shared" si="11"/>
        <v>1.2860145454545505E-2</v>
      </c>
      <c r="H115" s="7">
        <f t="shared" si="14"/>
        <v>2.4048472000000095E-2</v>
      </c>
    </row>
    <row r="116" spans="1:8" ht="14.25" customHeight="1" x14ac:dyDescent="0.2">
      <c r="A116" s="3">
        <f t="shared" si="12"/>
        <v>8908</v>
      </c>
      <c r="B116" s="5">
        <v>113</v>
      </c>
      <c r="C116" s="6">
        <f t="shared" si="8"/>
        <v>3.5036999999999985E-2</v>
      </c>
      <c r="D116" s="6">
        <f t="shared" si="10"/>
        <v>3.0466956521739121E-2</v>
      </c>
      <c r="E116" s="6">
        <f t="shared" si="13"/>
        <v>4.6248839999999986E-2</v>
      </c>
      <c r="F116" s="315">
        <f t="shared" si="9"/>
        <v>1.4147490000000058E-2</v>
      </c>
      <c r="G116" s="7">
        <f t="shared" si="11"/>
        <v>1.2861354545454597E-2</v>
      </c>
      <c r="H116" s="7">
        <f t="shared" si="14"/>
        <v>2.4050733000000098E-2</v>
      </c>
    </row>
    <row r="117" spans="1:8" ht="14.25" customHeight="1" x14ac:dyDescent="0.2">
      <c r="A117" s="3">
        <f t="shared" si="12"/>
        <v>8939</v>
      </c>
      <c r="B117" s="5">
        <v>114</v>
      </c>
      <c r="C117" s="6">
        <f t="shared" si="8"/>
        <v>3.5226999999999987E-2</v>
      </c>
      <c r="D117" s="6">
        <f t="shared" si="10"/>
        <v>3.0632173913043469E-2</v>
      </c>
      <c r="E117" s="6">
        <f t="shared" si="13"/>
        <v>4.6499639999999988E-2</v>
      </c>
      <c r="F117" s="315">
        <f t="shared" si="9"/>
        <v>1.4148820000000058E-2</v>
      </c>
      <c r="G117" s="7">
        <f t="shared" si="11"/>
        <v>1.2862563636363688E-2</v>
      </c>
      <c r="H117" s="7">
        <f t="shared" si="14"/>
        <v>2.4052994000000098E-2</v>
      </c>
    </row>
    <row r="118" spans="1:8" ht="14.25" customHeight="1" x14ac:dyDescent="0.2">
      <c r="A118" s="3">
        <f t="shared" si="12"/>
        <v>8969</v>
      </c>
      <c r="B118" s="5">
        <v>115</v>
      </c>
      <c r="C118" s="6">
        <f t="shared" si="8"/>
        <v>3.541699999999999E-2</v>
      </c>
      <c r="D118" s="6">
        <f t="shared" si="10"/>
        <v>3.0797391304347822E-2</v>
      </c>
      <c r="E118" s="6">
        <f t="shared" si="13"/>
        <v>4.675043999999999E-2</v>
      </c>
      <c r="F118" s="315">
        <f t="shared" si="9"/>
        <v>1.4150150000000059E-2</v>
      </c>
      <c r="G118" s="7">
        <f t="shared" si="11"/>
        <v>1.2863772727272779E-2</v>
      </c>
      <c r="H118" s="7">
        <f t="shared" si="14"/>
        <v>2.4055255000000102E-2</v>
      </c>
    </row>
    <row r="119" spans="1:8" ht="14.25" customHeight="1" x14ac:dyDescent="0.2">
      <c r="A119" s="3">
        <f t="shared" si="12"/>
        <v>9000</v>
      </c>
      <c r="B119" s="5">
        <v>116</v>
      </c>
      <c r="C119" s="6">
        <f t="shared" si="8"/>
        <v>3.5606999999999993E-2</v>
      </c>
      <c r="D119" s="6">
        <f t="shared" si="10"/>
        <v>3.096260869565217E-2</v>
      </c>
      <c r="E119" s="6">
        <f t="shared" si="13"/>
        <v>4.7001239999999993E-2</v>
      </c>
      <c r="F119" s="315">
        <f t="shared" si="9"/>
        <v>1.415148000000006E-2</v>
      </c>
      <c r="G119" s="7">
        <f t="shared" si="11"/>
        <v>1.2864981818181872E-2</v>
      </c>
      <c r="H119" s="7">
        <f t="shared" si="14"/>
        <v>2.4057516000000102E-2</v>
      </c>
    </row>
    <row r="120" spans="1:8" ht="14.25" customHeight="1" x14ac:dyDescent="0.2">
      <c r="A120" s="3">
        <f t="shared" si="12"/>
        <v>9031</v>
      </c>
      <c r="B120" s="5">
        <v>117</v>
      </c>
      <c r="C120" s="6">
        <f t="shared" si="8"/>
        <v>3.5796999999999995E-2</v>
      </c>
      <c r="D120" s="6">
        <f t="shared" si="10"/>
        <v>3.1127826086956519E-2</v>
      </c>
      <c r="E120" s="6">
        <f t="shared" si="13"/>
        <v>4.7252039999999995E-2</v>
      </c>
      <c r="F120" s="315">
        <f t="shared" si="9"/>
        <v>1.4152810000000061E-2</v>
      </c>
      <c r="G120" s="7">
        <f t="shared" si="11"/>
        <v>1.2866190909090964E-2</v>
      </c>
      <c r="H120" s="7">
        <f t="shared" si="14"/>
        <v>2.4059777000000102E-2</v>
      </c>
    </row>
    <row r="121" spans="1:8" ht="14.25" customHeight="1" x14ac:dyDescent="0.2">
      <c r="A121" s="3">
        <f t="shared" si="12"/>
        <v>9061</v>
      </c>
      <c r="B121" s="5">
        <v>118</v>
      </c>
      <c r="C121" s="6">
        <f t="shared" si="8"/>
        <v>3.5986999999999998E-2</v>
      </c>
      <c r="D121" s="6">
        <f t="shared" si="10"/>
        <v>3.1293043478260868E-2</v>
      </c>
      <c r="E121" s="6">
        <f t="shared" si="13"/>
        <v>4.7502839999999998E-2</v>
      </c>
      <c r="F121" s="315">
        <f t="shared" si="9"/>
        <v>1.4154140000000062E-2</v>
      </c>
      <c r="G121" s="7">
        <f t="shared" si="11"/>
        <v>1.2867400000000055E-2</v>
      </c>
      <c r="H121" s="7">
        <f t="shared" si="14"/>
        <v>2.4062038000000105E-2</v>
      </c>
    </row>
    <row r="122" spans="1:8" ht="14.25" customHeight="1" x14ac:dyDescent="0.2">
      <c r="A122" s="3">
        <f t="shared" si="12"/>
        <v>9092</v>
      </c>
      <c r="B122" s="5">
        <v>119</v>
      </c>
      <c r="C122" s="6">
        <f t="shared" si="8"/>
        <v>3.6177000000000001E-2</v>
      </c>
      <c r="D122" s="6">
        <f t="shared" si="10"/>
        <v>3.145826086956522E-2</v>
      </c>
      <c r="E122" s="6">
        <f t="shared" si="13"/>
        <v>4.775364E-2</v>
      </c>
      <c r="F122" s="315">
        <f t="shared" si="9"/>
        <v>1.4155470000000062E-2</v>
      </c>
      <c r="G122" s="7">
        <f t="shared" si="11"/>
        <v>1.2868609090909146E-2</v>
      </c>
      <c r="H122" s="7">
        <f t="shared" si="14"/>
        <v>2.4064299000000105E-2</v>
      </c>
    </row>
    <row r="123" spans="1:8" ht="14.25" customHeight="1" x14ac:dyDescent="0.2">
      <c r="A123" s="3">
        <f t="shared" si="12"/>
        <v>9122</v>
      </c>
      <c r="B123" s="5">
        <v>120</v>
      </c>
      <c r="C123" s="6">
        <f t="shared" si="8"/>
        <v>3.6367000000000003E-2</v>
      </c>
      <c r="D123" s="6">
        <f t="shared" si="10"/>
        <v>3.1623478260869572E-2</v>
      </c>
      <c r="E123" s="6">
        <f t="shared" si="13"/>
        <v>4.8004440000000009E-2</v>
      </c>
      <c r="F123" s="315">
        <f t="shared" si="9"/>
        <v>1.4156800000000063E-2</v>
      </c>
      <c r="G123" s="7">
        <f t="shared" si="11"/>
        <v>1.2869818181818237E-2</v>
      </c>
      <c r="H123" s="7">
        <f t="shared" si="14"/>
        <v>2.4066560000000108E-2</v>
      </c>
    </row>
    <row r="124" spans="1:8" ht="14.25" customHeight="1" x14ac:dyDescent="0.2">
      <c r="A124" s="3">
        <f t="shared" si="12"/>
        <v>9153</v>
      </c>
      <c r="B124" s="5">
        <v>121</v>
      </c>
      <c r="C124" s="6">
        <f>C123+0.000152</f>
        <v>3.6519000000000003E-2</v>
      </c>
      <c r="D124" s="6">
        <f t="shared" si="10"/>
        <v>3.1755652173913046E-2</v>
      </c>
      <c r="E124" s="6">
        <f t="shared" si="13"/>
        <v>4.8205080000000004E-2</v>
      </c>
      <c r="F124" s="315">
        <f t="shared" si="9"/>
        <v>1.4158130000000064E-2</v>
      </c>
      <c r="G124" s="7">
        <f t="shared" si="11"/>
        <v>1.287102727272733E-2</v>
      </c>
      <c r="H124" s="7">
        <f t="shared" si="14"/>
        <v>2.4068821000000108E-2</v>
      </c>
    </row>
    <row r="125" spans="1:8" ht="14.25" customHeight="1" x14ac:dyDescent="0.2">
      <c r="A125" s="3">
        <f t="shared" si="12"/>
        <v>9184</v>
      </c>
      <c r="B125" s="5">
        <v>122</v>
      </c>
      <c r="C125" s="6">
        <f t="shared" ref="C125:C154" si="15">C124+0.000152</f>
        <v>3.6671000000000002E-2</v>
      </c>
      <c r="D125" s="6">
        <f t="shared" si="10"/>
        <v>3.1887826086956526E-2</v>
      </c>
      <c r="E125" s="6">
        <f t="shared" si="13"/>
        <v>4.8405720000000006E-2</v>
      </c>
      <c r="F125" s="315">
        <f t="shared" si="9"/>
        <v>1.4159460000000065E-2</v>
      </c>
      <c r="G125" s="7">
        <f t="shared" si="11"/>
        <v>1.2872236363636422E-2</v>
      </c>
      <c r="H125" s="7">
        <f t="shared" si="14"/>
        <v>2.4071082000000108E-2</v>
      </c>
    </row>
    <row r="126" spans="1:8" ht="14.25" customHeight="1" x14ac:dyDescent="0.2">
      <c r="A126" s="3">
        <f t="shared" si="12"/>
        <v>9212</v>
      </c>
      <c r="B126" s="5">
        <v>123</v>
      </c>
      <c r="C126" s="6">
        <f t="shared" si="15"/>
        <v>3.6823000000000002E-2</v>
      </c>
      <c r="D126" s="6">
        <f t="shared" si="10"/>
        <v>3.2020000000000007E-2</v>
      </c>
      <c r="E126" s="6">
        <f t="shared" si="13"/>
        <v>4.8606360000000001E-2</v>
      </c>
      <c r="F126" s="315">
        <f t="shared" si="9"/>
        <v>1.4160790000000065E-2</v>
      </c>
      <c r="G126" s="7">
        <f t="shared" si="11"/>
        <v>1.2873445454545513E-2</v>
      </c>
      <c r="H126" s="7">
        <f t="shared" si="14"/>
        <v>2.4073343000000112E-2</v>
      </c>
    </row>
    <row r="127" spans="1:8" ht="14.25" customHeight="1" x14ac:dyDescent="0.2">
      <c r="A127" s="3">
        <f t="shared" si="12"/>
        <v>9243</v>
      </c>
      <c r="B127" s="5">
        <v>124</v>
      </c>
      <c r="C127" s="6">
        <f t="shared" si="15"/>
        <v>3.6975000000000001E-2</v>
      </c>
      <c r="D127" s="6">
        <f t="shared" si="10"/>
        <v>3.215217391304348E-2</v>
      </c>
      <c r="E127" s="6">
        <f t="shared" si="13"/>
        <v>4.8807000000000003E-2</v>
      </c>
      <c r="F127" s="315">
        <f t="shared" si="9"/>
        <v>1.4162120000000066E-2</v>
      </c>
      <c r="G127" s="7">
        <f t="shared" si="11"/>
        <v>1.2874654545454604E-2</v>
      </c>
      <c r="H127" s="7">
        <f t="shared" si="14"/>
        <v>2.4075604000000111E-2</v>
      </c>
    </row>
    <row r="128" spans="1:8" ht="14.25" customHeight="1" x14ac:dyDescent="0.2">
      <c r="A128" s="3">
        <f t="shared" si="12"/>
        <v>9273</v>
      </c>
      <c r="B128" s="5">
        <v>125</v>
      </c>
      <c r="C128" s="6">
        <f t="shared" si="15"/>
        <v>3.7127E-2</v>
      </c>
      <c r="D128" s="6">
        <f t="shared" si="10"/>
        <v>3.2284347826086961E-2</v>
      </c>
      <c r="E128" s="6">
        <f t="shared" si="13"/>
        <v>4.9007640000000005E-2</v>
      </c>
      <c r="F128" s="315">
        <f t="shared" si="9"/>
        <v>1.4163450000000067E-2</v>
      </c>
      <c r="G128" s="7">
        <f t="shared" si="11"/>
        <v>1.2875863636363696E-2</v>
      </c>
      <c r="H128" s="7">
        <f t="shared" si="14"/>
        <v>2.4077865000000115E-2</v>
      </c>
    </row>
    <row r="129" spans="1:8" ht="14.25" customHeight="1" x14ac:dyDescent="0.2">
      <c r="A129" s="3">
        <f t="shared" si="12"/>
        <v>9304</v>
      </c>
      <c r="B129" s="5">
        <v>126</v>
      </c>
      <c r="C129" s="6">
        <f t="shared" si="15"/>
        <v>3.7279E-2</v>
      </c>
      <c r="D129" s="6">
        <f t="shared" si="10"/>
        <v>3.2416521739130434E-2</v>
      </c>
      <c r="E129" s="6">
        <f t="shared" si="13"/>
        <v>4.920828E-2</v>
      </c>
      <c r="F129" s="315">
        <f t="shared" ref="F129:F192" si="16">F128+0.00000133</f>
        <v>1.4164780000000068E-2</v>
      </c>
      <c r="G129" s="7">
        <f t="shared" si="11"/>
        <v>1.2877072727272787E-2</v>
      </c>
      <c r="H129" s="7">
        <f t="shared" si="14"/>
        <v>2.4080126000000115E-2</v>
      </c>
    </row>
    <row r="130" spans="1:8" ht="14.25" customHeight="1" x14ac:dyDescent="0.2">
      <c r="A130" s="3">
        <f t="shared" si="12"/>
        <v>9334</v>
      </c>
      <c r="B130" s="5">
        <v>127</v>
      </c>
      <c r="C130" s="6">
        <f t="shared" si="15"/>
        <v>3.7430999999999999E-2</v>
      </c>
      <c r="D130" s="6">
        <f t="shared" si="10"/>
        <v>3.2548695652173915E-2</v>
      </c>
      <c r="E130" s="6">
        <f t="shared" si="13"/>
        <v>4.9408920000000002E-2</v>
      </c>
      <c r="F130" s="315">
        <f t="shared" si="16"/>
        <v>1.4166110000000069E-2</v>
      </c>
      <c r="G130" s="7">
        <f t="shared" si="11"/>
        <v>1.287828181818188E-2</v>
      </c>
      <c r="H130" s="7">
        <f t="shared" si="14"/>
        <v>2.4082387000000115E-2</v>
      </c>
    </row>
    <row r="131" spans="1:8" ht="14.25" customHeight="1" x14ac:dyDescent="0.2">
      <c r="A131" s="3">
        <f t="shared" si="12"/>
        <v>9365</v>
      </c>
      <c r="B131" s="5">
        <v>128</v>
      </c>
      <c r="C131" s="6">
        <f t="shared" si="15"/>
        <v>3.7582999999999998E-2</v>
      </c>
      <c r="D131" s="6">
        <f t="shared" si="10"/>
        <v>3.2680869565217395E-2</v>
      </c>
      <c r="E131" s="6">
        <f t="shared" si="13"/>
        <v>4.9609559999999997E-2</v>
      </c>
      <c r="F131" s="315">
        <f t="shared" si="16"/>
        <v>1.4167440000000069E-2</v>
      </c>
      <c r="G131" s="7">
        <f t="shared" si="11"/>
        <v>1.2879490909090971E-2</v>
      </c>
      <c r="H131" s="7">
        <f t="shared" si="14"/>
        <v>2.4084648000000118E-2</v>
      </c>
    </row>
    <row r="132" spans="1:8" ht="14.25" customHeight="1" x14ac:dyDescent="0.2">
      <c r="A132" s="3">
        <f t="shared" si="12"/>
        <v>9396</v>
      </c>
      <c r="B132" s="5">
        <v>129</v>
      </c>
      <c r="C132" s="6">
        <f t="shared" si="15"/>
        <v>3.7734999999999998E-2</v>
      </c>
      <c r="D132" s="6">
        <f t="shared" ref="D132:D195" si="17">IF((C132/1.15)&gt;=$C$4,C132/1.15,C132)</f>
        <v>3.2813043478260868E-2</v>
      </c>
      <c r="E132" s="6">
        <f t="shared" si="13"/>
        <v>4.9810199999999999E-2</v>
      </c>
      <c r="F132" s="315">
        <f t="shared" si="16"/>
        <v>1.416877000000007E-2</v>
      </c>
      <c r="G132" s="7">
        <f t="shared" ref="G132:G195" si="18">IF((F132/1.1)&gt;=$F$4,F132/1.1,F132)</f>
        <v>1.2880700000000063E-2</v>
      </c>
      <c r="H132" s="7">
        <f t="shared" si="14"/>
        <v>2.4086909000000118E-2</v>
      </c>
    </row>
    <row r="133" spans="1:8" ht="14.25" customHeight="1" x14ac:dyDescent="0.2">
      <c r="A133" s="3">
        <f t="shared" ref="A133:A196" si="19">EDATE(A132,1)</f>
        <v>9426</v>
      </c>
      <c r="B133" s="5">
        <v>130</v>
      </c>
      <c r="C133" s="6">
        <f t="shared" si="15"/>
        <v>3.7886999999999997E-2</v>
      </c>
      <c r="D133" s="6">
        <f t="shared" si="17"/>
        <v>3.2945217391304349E-2</v>
      </c>
      <c r="E133" s="6">
        <f t="shared" ref="E133:E196" si="20">C133*1.32</f>
        <v>5.0010840000000001E-2</v>
      </c>
      <c r="F133" s="315">
        <f t="shared" si="16"/>
        <v>1.4170100000000071E-2</v>
      </c>
      <c r="G133" s="7">
        <f t="shared" si="18"/>
        <v>1.2881909090909154E-2</v>
      </c>
      <c r="H133" s="7">
        <f t="shared" ref="H133:H196" si="21">F133*1.7</f>
        <v>2.4089170000000121E-2</v>
      </c>
    </row>
    <row r="134" spans="1:8" ht="14.25" customHeight="1" x14ac:dyDescent="0.2">
      <c r="A134" s="3">
        <f t="shared" si="19"/>
        <v>9457</v>
      </c>
      <c r="B134" s="5">
        <v>131</v>
      </c>
      <c r="C134" s="6">
        <f t="shared" si="15"/>
        <v>3.8038999999999996E-2</v>
      </c>
      <c r="D134" s="6">
        <f t="shared" si="17"/>
        <v>3.3077391304347822E-2</v>
      </c>
      <c r="E134" s="6">
        <f t="shared" si="20"/>
        <v>5.0211479999999996E-2</v>
      </c>
      <c r="F134" s="315">
        <f t="shared" si="16"/>
        <v>1.4171430000000072E-2</v>
      </c>
      <c r="G134" s="7">
        <f t="shared" si="18"/>
        <v>1.2883118181818245E-2</v>
      </c>
      <c r="H134" s="7">
        <f t="shared" si="21"/>
        <v>2.4091431000000121E-2</v>
      </c>
    </row>
    <row r="135" spans="1:8" ht="14.25" customHeight="1" x14ac:dyDescent="0.2">
      <c r="A135" s="3">
        <f t="shared" si="19"/>
        <v>9487</v>
      </c>
      <c r="B135" s="5">
        <v>132</v>
      </c>
      <c r="C135" s="6">
        <f t="shared" si="15"/>
        <v>3.8190999999999996E-2</v>
      </c>
      <c r="D135" s="6">
        <f t="shared" si="17"/>
        <v>3.3209565217391303E-2</v>
      </c>
      <c r="E135" s="6">
        <f t="shared" si="20"/>
        <v>5.0412119999999998E-2</v>
      </c>
      <c r="F135" s="315">
        <f t="shared" si="16"/>
        <v>1.4172760000000072E-2</v>
      </c>
      <c r="G135" s="7">
        <f t="shared" si="18"/>
        <v>1.2884327272727338E-2</v>
      </c>
      <c r="H135" s="7">
        <f t="shared" si="21"/>
        <v>2.4093692000000121E-2</v>
      </c>
    </row>
    <row r="136" spans="1:8" ht="14.25" customHeight="1" x14ac:dyDescent="0.2">
      <c r="A136" s="3">
        <f t="shared" si="19"/>
        <v>9518</v>
      </c>
      <c r="B136" s="5">
        <v>133</v>
      </c>
      <c r="C136" s="6">
        <f t="shared" si="15"/>
        <v>3.8342999999999995E-2</v>
      </c>
      <c r="D136" s="6">
        <f t="shared" si="17"/>
        <v>3.3341739130434783E-2</v>
      </c>
      <c r="E136" s="6">
        <f t="shared" si="20"/>
        <v>5.0612759999999993E-2</v>
      </c>
      <c r="F136" s="315">
        <f t="shared" si="16"/>
        <v>1.4174090000000073E-2</v>
      </c>
      <c r="G136" s="7">
        <f t="shared" si="18"/>
        <v>1.288553636363643E-2</v>
      </c>
      <c r="H136" s="7">
        <f t="shared" si="21"/>
        <v>2.4095953000000125E-2</v>
      </c>
    </row>
    <row r="137" spans="1:8" ht="14.25" customHeight="1" x14ac:dyDescent="0.2">
      <c r="A137" s="3">
        <f t="shared" si="19"/>
        <v>9549</v>
      </c>
      <c r="B137" s="5">
        <v>134</v>
      </c>
      <c r="C137" s="6">
        <f t="shared" si="15"/>
        <v>3.8494999999999994E-2</v>
      </c>
      <c r="D137" s="6">
        <f t="shared" si="17"/>
        <v>3.3473913043478257E-2</v>
      </c>
      <c r="E137" s="6">
        <f t="shared" si="20"/>
        <v>5.0813399999999995E-2</v>
      </c>
      <c r="F137" s="315">
        <f t="shared" si="16"/>
        <v>1.4175420000000074E-2</v>
      </c>
      <c r="G137" s="7">
        <f t="shared" si="18"/>
        <v>1.2886745454545521E-2</v>
      </c>
      <c r="H137" s="7">
        <f t="shared" si="21"/>
        <v>2.4098214000000125E-2</v>
      </c>
    </row>
    <row r="138" spans="1:8" ht="14.25" customHeight="1" x14ac:dyDescent="0.2">
      <c r="A138" s="3">
        <f t="shared" si="19"/>
        <v>9577</v>
      </c>
      <c r="B138" s="5">
        <v>135</v>
      </c>
      <c r="C138" s="6">
        <f t="shared" si="15"/>
        <v>3.8646999999999994E-2</v>
      </c>
      <c r="D138" s="6">
        <f t="shared" si="17"/>
        <v>3.3606086956521737E-2</v>
      </c>
      <c r="E138" s="6">
        <f t="shared" si="20"/>
        <v>5.1014039999999997E-2</v>
      </c>
      <c r="F138" s="315">
        <f t="shared" si="16"/>
        <v>1.4176750000000075E-2</v>
      </c>
      <c r="G138" s="7">
        <f t="shared" si="18"/>
        <v>1.2887954545454612E-2</v>
      </c>
      <c r="H138" s="7">
        <f t="shared" si="21"/>
        <v>2.4100475000000128E-2</v>
      </c>
    </row>
    <row r="139" spans="1:8" ht="14.25" customHeight="1" x14ac:dyDescent="0.2">
      <c r="A139" s="3">
        <f t="shared" si="19"/>
        <v>9608</v>
      </c>
      <c r="B139" s="5">
        <v>136</v>
      </c>
      <c r="C139" s="6">
        <f t="shared" si="15"/>
        <v>3.8798999999999993E-2</v>
      </c>
      <c r="D139" s="6">
        <f t="shared" si="17"/>
        <v>3.3738260869565218E-2</v>
      </c>
      <c r="E139" s="6">
        <f t="shared" si="20"/>
        <v>5.1214679999999992E-2</v>
      </c>
      <c r="F139" s="315">
        <f t="shared" si="16"/>
        <v>1.4178080000000075E-2</v>
      </c>
      <c r="G139" s="7">
        <f t="shared" si="18"/>
        <v>1.2889163636363703E-2</v>
      </c>
      <c r="H139" s="7">
        <f t="shared" si="21"/>
        <v>2.4102736000000128E-2</v>
      </c>
    </row>
    <row r="140" spans="1:8" ht="14.25" customHeight="1" x14ac:dyDescent="0.2">
      <c r="A140" s="3">
        <f t="shared" si="19"/>
        <v>9638</v>
      </c>
      <c r="B140" s="5">
        <v>137</v>
      </c>
      <c r="C140" s="6">
        <f t="shared" si="15"/>
        <v>3.8950999999999993E-2</v>
      </c>
      <c r="D140" s="6">
        <f t="shared" si="17"/>
        <v>3.3870434782608691E-2</v>
      </c>
      <c r="E140" s="6">
        <f t="shared" si="20"/>
        <v>5.1415319999999994E-2</v>
      </c>
      <c r="F140" s="315">
        <f t="shared" si="16"/>
        <v>1.4179410000000076E-2</v>
      </c>
      <c r="G140" s="7">
        <f t="shared" si="18"/>
        <v>1.2890372727272795E-2</v>
      </c>
      <c r="H140" s="7">
        <f t="shared" si="21"/>
        <v>2.4104997000000128E-2</v>
      </c>
    </row>
    <row r="141" spans="1:8" ht="14.25" customHeight="1" x14ac:dyDescent="0.2">
      <c r="A141" s="3">
        <f t="shared" si="19"/>
        <v>9669</v>
      </c>
      <c r="B141" s="5">
        <v>138</v>
      </c>
      <c r="C141" s="6">
        <f t="shared" si="15"/>
        <v>3.9102999999999992E-2</v>
      </c>
      <c r="D141" s="6">
        <f t="shared" si="17"/>
        <v>3.4002608695652171E-2</v>
      </c>
      <c r="E141" s="6">
        <f t="shared" si="20"/>
        <v>5.1615959999999989E-2</v>
      </c>
      <c r="F141" s="315">
        <f t="shared" si="16"/>
        <v>1.4180740000000077E-2</v>
      </c>
      <c r="G141" s="7">
        <f t="shared" si="18"/>
        <v>1.2891581818181888E-2</v>
      </c>
      <c r="H141" s="7">
        <f t="shared" si="21"/>
        <v>2.4107258000000131E-2</v>
      </c>
    </row>
    <row r="142" spans="1:8" ht="14.25" customHeight="1" x14ac:dyDescent="0.2">
      <c r="A142" s="3">
        <f t="shared" si="19"/>
        <v>9699</v>
      </c>
      <c r="B142" s="5">
        <v>139</v>
      </c>
      <c r="C142" s="6">
        <f t="shared" si="15"/>
        <v>3.9254999999999991E-2</v>
      </c>
      <c r="D142" s="6">
        <f t="shared" si="17"/>
        <v>3.4134782608695645E-2</v>
      </c>
      <c r="E142" s="6">
        <f t="shared" si="20"/>
        <v>5.181659999999999E-2</v>
      </c>
      <c r="F142" s="315">
        <f t="shared" si="16"/>
        <v>1.4182070000000078E-2</v>
      </c>
      <c r="G142" s="7">
        <f t="shared" si="18"/>
        <v>1.2892790909090979E-2</v>
      </c>
      <c r="H142" s="7">
        <f t="shared" si="21"/>
        <v>2.4109519000000131E-2</v>
      </c>
    </row>
    <row r="143" spans="1:8" ht="14.25" customHeight="1" x14ac:dyDescent="0.2">
      <c r="A143" s="3">
        <f t="shared" si="19"/>
        <v>9730</v>
      </c>
      <c r="B143" s="5">
        <v>140</v>
      </c>
      <c r="C143" s="6">
        <f t="shared" si="15"/>
        <v>3.9406999999999991E-2</v>
      </c>
      <c r="D143" s="6">
        <f t="shared" si="17"/>
        <v>3.4266956521739125E-2</v>
      </c>
      <c r="E143" s="6">
        <f t="shared" si="20"/>
        <v>5.2017239999999992E-2</v>
      </c>
      <c r="F143" s="315">
        <f t="shared" si="16"/>
        <v>1.4183400000000079E-2</v>
      </c>
      <c r="G143" s="7">
        <f t="shared" si="18"/>
        <v>1.289400000000007E-2</v>
      </c>
      <c r="H143" s="7">
        <f t="shared" si="21"/>
        <v>2.4111780000000135E-2</v>
      </c>
    </row>
    <row r="144" spans="1:8" ht="14.25" customHeight="1" x14ac:dyDescent="0.2">
      <c r="A144" s="3">
        <f t="shared" si="19"/>
        <v>9761</v>
      </c>
      <c r="B144" s="5">
        <v>141</v>
      </c>
      <c r="C144" s="6">
        <f t="shared" si="15"/>
        <v>3.955899999999999E-2</v>
      </c>
      <c r="D144" s="6">
        <f t="shared" si="17"/>
        <v>3.4399130434782606E-2</v>
      </c>
      <c r="E144" s="6">
        <f t="shared" si="20"/>
        <v>5.2217879999999987E-2</v>
      </c>
      <c r="F144" s="315">
        <f t="shared" si="16"/>
        <v>1.4184730000000079E-2</v>
      </c>
      <c r="G144" s="7">
        <f t="shared" si="18"/>
        <v>1.2895209090909162E-2</v>
      </c>
      <c r="H144" s="7">
        <f t="shared" si="21"/>
        <v>2.4114041000000135E-2</v>
      </c>
    </row>
    <row r="145" spans="1:8" ht="14.25" customHeight="1" x14ac:dyDescent="0.2">
      <c r="A145" s="3">
        <f t="shared" si="19"/>
        <v>9791</v>
      </c>
      <c r="B145" s="5">
        <v>142</v>
      </c>
      <c r="C145" s="6">
        <f t="shared" si="15"/>
        <v>3.9710999999999989E-2</v>
      </c>
      <c r="D145" s="6">
        <f t="shared" si="17"/>
        <v>3.4531304347826079E-2</v>
      </c>
      <c r="E145" s="6">
        <f t="shared" si="20"/>
        <v>5.2418519999999989E-2</v>
      </c>
      <c r="F145" s="315">
        <f t="shared" si="16"/>
        <v>1.418606000000008E-2</v>
      </c>
      <c r="G145" s="7">
        <f t="shared" si="18"/>
        <v>1.2896418181818253E-2</v>
      </c>
      <c r="H145" s="7">
        <f t="shared" si="21"/>
        <v>2.4116302000000134E-2</v>
      </c>
    </row>
    <row r="146" spans="1:8" ht="14.25" customHeight="1" x14ac:dyDescent="0.2">
      <c r="A146" s="3">
        <f t="shared" si="19"/>
        <v>9822</v>
      </c>
      <c r="B146" s="5">
        <v>143</v>
      </c>
      <c r="C146" s="6">
        <f t="shared" si="15"/>
        <v>3.9862999999999989E-2</v>
      </c>
      <c r="D146" s="6">
        <f t="shared" si="17"/>
        <v>3.466347826086956E-2</v>
      </c>
      <c r="E146" s="6">
        <f t="shared" si="20"/>
        <v>5.2619159999999984E-2</v>
      </c>
      <c r="F146" s="315">
        <f t="shared" si="16"/>
        <v>1.4187390000000081E-2</v>
      </c>
      <c r="G146" s="7">
        <f t="shared" si="18"/>
        <v>1.2897627272727346E-2</v>
      </c>
      <c r="H146" s="7">
        <f t="shared" si="21"/>
        <v>2.4118563000000138E-2</v>
      </c>
    </row>
    <row r="147" spans="1:8" ht="14.25" customHeight="1" x14ac:dyDescent="0.2">
      <c r="A147" s="3">
        <f t="shared" si="19"/>
        <v>9852</v>
      </c>
      <c r="B147" s="5">
        <v>144</v>
      </c>
      <c r="C147" s="6">
        <f t="shared" si="15"/>
        <v>4.0014999999999988E-2</v>
      </c>
      <c r="D147" s="6">
        <f t="shared" si="17"/>
        <v>3.4795652173913033E-2</v>
      </c>
      <c r="E147" s="6">
        <f t="shared" si="20"/>
        <v>5.2819799999999986E-2</v>
      </c>
      <c r="F147" s="315">
        <f t="shared" si="16"/>
        <v>1.4188720000000082E-2</v>
      </c>
      <c r="G147" s="7">
        <f t="shared" si="18"/>
        <v>1.2898836363636437E-2</v>
      </c>
      <c r="H147" s="7">
        <f t="shared" si="21"/>
        <v>2.4120824000000138E-2</v>
      </c>
    </row>
    <row r="148" spans="1:8" ht="14.25" customHeight="1" x14ac:dyDescent="0.2">
      <c r="A148" s="3">
        <f t="shared" si="19"/>
        <v>9883</v>
      </c>
      <c r="B148" s="5">
        <v>145</v>
      </c>
      <c r="C148" s="6">
        <f t="shared" si="15"/>
        <v>4.0166999999999987E-2</v>
      </c>
      <c r="D148" s="6">
        <f t="shared" si="17"/>
        <v>3.4927826086956514E-2</v>
      </c>
      <c r="E148" s="6">
        <f t="shared" si="20"/>
        <v>5.3020439999999988E-2</v>
      </c>
      <c r="F148" s="315">
        <f t="shared" si="16"/>
        <v>1.4190050000000082E-2</v>
      </c>
      <c r="G148" s="7">
        <f t="shared" si="18"/>
        <v>1.2900045454545529E-2</v>
      </c>
      <c r="H148" s="7">
        <f t="shared" si="21"/>
        <v>2.4123085000000141E-2</v>
      </c>
    </row>
    <row r="149" spans="1:8" ht="14.25" customHeight="1" x14ac:dyDescent="0.2">
      <c r="A149" s="3">
        <f t="shared" si="19"/>
        <v>9914</v>
      </c>
      <c r="B149" s="5">
        <v>146</v>
      </c>
      <c r="C149" s="6">
        <f t="shared" si="15"/>
        <v>4.0318999999999987E-2</v>
      </c>
      <c r="D149" s="6">
        <f t="shared" si="17"/>
        <v>3.5059999999999994E-2</v>
      </c>
      <c r="E149" s="6">
        <f t="shared" si="20"/>
        <v>5.3221079999999983E-2</v>
      </c>
      <c r="F149" s="315">
        <f t="shared" si="16"/>
        <v>1.4191380000000083E-2</v>
      </c>
      <c r="G149" s="7">
        <f t="shared" si="18"/>
        <v>1.290125454545462E-2</v>
      </c>
      <c r="H149" s="7">
        <f t="shared" si="21"/>
        <v>2.4125346000000141E-2</v>
      </c>
    </row>
    <row r="150" spans="1:8" ht="14.25" customHeight="1" x14ac:dyDescent="0.2">
      <c r="A150" s="3">
        <f t="shared" si="19"/>
        <v>9942</v>
      </c>
      <c r="B150" s="5">
        <v>147</v>
      </c>
      <c r="C150" s="6">
        <f t="shared" si="15"/>
        <v>4.0470999999999986E-2</v>
      </c>
      <c r="D150" s="6">
        <f t="shared" si="17"/>
        <v>3.5192173913043467E-2</v>
      </c>
      <c r="E150" s="6">
        <f t="shared" si="20"/>
        <v>5.3421719999999985E-2</v>
      </c>
      <c r="F150" s="315">
        <f t="shared" si="16"/>
        <v>1.4192710000000084E-2</v>
      </c>
      <c r="G150" s="7">
        <f t="shared" si="18"/>
        <v>1.2902463636363711E-2</v>
      </c>
      <c r="H150" s="7">
        <f t="shared" si="21"/>
        <v>2.4127607000000141E-2</v>
      </c>
    </row>
    <row r="151" spans="1:8" ht="14.25" customHeight="1" x14ac:dyDescent="0.2">
      <c r="A151" s="3">
        <f t="shared" si="19"/>
        <v>9973</v>
      </c>
      <c r="B151" s="5">
        <v>148</v>
      </c>
      <c r="C151" s="6">
        <f t="shared" si="15"/>
        <v>4.0622999999999986E-2</v>
      </c>
      <c r="D151" s="6">
        <f t="shared" si="17"/>
        <v>3.5324347826086948E-2</v>
      </c>
      <c r="E151" s="6">
        <f t="shared" si="20"/>
        <v>5.362235999999998E-2</v>
      </c>
      <c r="F151" s="315">
        <f t="shared" si="16"/>
        <v>1.4194040000000085E-2</v>
      </c>
      <c r="G151" s="7">
        <f t="shared" si="18"/>
        <v>1.2903672727272802E-2</v>
      </c>
      <c r="H151" s="7">
        <f t="shared" si="21"/>
        <v>2.4129868000000144E-2</v>
      </c>
    </row>
    <row r="152" spans="1:8" ht="14.25" customHeight="1" x14ac:dyDescent="0.2">
      <c r="A152" s="3">
        <f t="shared" si="19"/>
        <v>10003</v>
      </c>
      <c r="B152" s="5">
        <v>149</v>
      </c>
      <c r="C152" s="6">
        <f t="shared" si="15"/>
        <v>4.0774999999999985E-2</v>
      </c>
      <c r="D152" s="6">
        <f t="shared" si="17"/>
        <v>3.5456521739130421E-2</v>
      </c>
      <c r="E152" s="6">
        <f t="shared" si="20"/>
        <v>5.3822999999999982E-2</v>
      </c>
      <c r="F152" s="315">
        <f t="shared" si="16"/>
        <v>1.4195370000000086E-2</v>
      </c>
      <c r="G152" s="7">
        <f t="shared" si="18"/>
        <v>1.2904881818181895E-2</v>
      </c>
      <c r="H152" s="7">
        <f t="shared" si="21"/>
        <v>2.4132129000000144E-2</v>
      </c>
    </row>
    <row r="153" spans="1:8" ht="14.25" customHeight="1" x14ac:dyDescent="0.2">
      <c r="A153" s="3">
        <f t="shared" si="19"/>
        <v>10034</v>
      </c>
      <c r="B153" s="5">
        <v>150</v>
      </c>
      <c r="C153" s="6">
        <f t="shared" si="15"/>
        <v>4.0926999999999984E-2</v>
      </c>
      <c r="D153" s="6">
        <f t="shared" si="17"/>
        <v>3.5588695652173902E-2</v>
      </c>
      <c r="E153" s="6">
        <f t="shared" si="20"/>
        <v>5.4023639999999984E-2</v>
      </c>
      <c r="F153" s="315">
        <f t="shared" si="16"/>
        <v>1.4196700000000086E-2</v>
      </c>
      <c r="G153" s="7">
        <f t="shared" si="18"/>
        <v>1.2906090909090987E-2</v>
      </c>
      <c r="H153" s="7">
        <f t="shared" si="21"/>
        <v>2.4134390000000148E-2</v>
      </c>
    </row>
    <row r="154" spans="1:8" ht="14.25" customHeight="1" x14ac:dyDescent="0.2">
      <c r="A154" s="3">
        <f t="shared" si="19"/>
        <v>10064</v>
      </c>
      <c r="B154" s="5">
        <v>151</v>
      </c>
      <c r="C154" s="6">
        <f>C153+0.00012</f>
        <v>4.1046999999999986E-2</v>
      </c>
      <c r="D154" s="6">
        <f t="shared" si="17"/>
        <v>3.5693043478260862E-2</v>
      </c>
      <c r="E154" s="6">
        <f t="shared" si="20"/>
        <v>5.4182039999999987E-2</v>
      </c>
      <c r="F154" s="315">
        <f t="shared" si="16"/>
        <v>1.4198030000000087E-2</v>
      </c>
      <c r="G154" s="7">
        <f t="shared" si="18"/>
        <v>1.2907300000000078E-2</v>
      </c>
      <c r="H154" s="7">
        <f t="shared" si="21"/>
        <v>2.4136651000000148E-2</v>
      </c>
    </row>
    <row r="155" spans="1:8" ht="14.25" customHeight="1" x14ac:dyDescent="0.2">
      <c r="A155" s="3">
        <f t="shared" si="19"/>
        <v>10095</v>
      </c>
      <c r="B155" s="5">
        <v>152</v>
      </c>
      <c r="C155" s="6">
        <f t="shared" ref="C155:C184" si="22">C154+0.00012</f>
        <v>4.1166999999999988E-2</v>
      </c>
      <c r="D155" s="6">
        <f t="shared" si="17"/>
        <v>3.5797391304347816E-2</v>
      </c>
      <c r="E155" s="6">
        <f t="shared" si="20"/>
        <v>5.434043999999999E-2</v>
      </c>
      <c r="F155" s="315">
        <f t="shared" si="16"/>
        <v>1.4199360000000088E-2</v>
      </c>
      <c r="G155" s="7">
        <f t="shared" si="18"/>
        <v>1.2908509090909169E-2</v>
      </c>
      <c r="H155" s="7">
        <f t="shared" si="21"/>
        <v>2.4138912000000148E-2</v>
      </c>
    </row>
    <row r="156" spans="1:8" ht="14.25" customHeight="1" x14ac:dyDescent="0.2">
      <c r="A156" s="3">
        <f t="shared" si="19"/>
        <v>10126</v>
      </c>
      <c r="B156" s="5">
        <v>153</v>
      </c>
      <c r="C156" s="6">
        <f t="shared" si="22"/>
        <v>4.128699999999999E-2</v>
      </c>
      <c r="D156" s="6">
        <f t="shared" si="17"/>
        <v>3.5901739130434776E-2</v>
      </c>
      <c r="E156" s="6">
        <f t="shared" si="20"/>
        <v>5.4498839999999993E-2</v>
      </c>
      <c r="F156" s="315">
        <f t="shared" si="16"/>
        <v>1.4200690000000089E-2</v>
      </c>
      <c r="G156" s="7">
        <f t="shared" si="18"/>
        <v>1.2909718181818261E-2</v>
      </c>
      <c r="H156" s="7">
        <f t="shared" si="21"/>
        <v>2.4141173000000151E-2</v>
      </c>
    </row>
    <row r="157" spans="1:8" ht="14.25" customHeight="1" x14ac:dyDescent="0.2">
      <c r="A157" s="3">
        <f t="shared" si="19"/>
        <v>10156</v>
      </c>
      <c r="B157" s="5">
        <v>154</v>
      </c>
      <c r="C157" s="6">
        <f t="shared" si="22"/>
        <v>4.1406999999999992E-2</v>
      </c>
      <c r="D157" s="6">
        <f t="shared" si="17"/>
        <v>3.6006086956521736E-2</v>
      </c>
      <c r="E157" s="6">
        <f t="shared" si="20"/>
        <v>5.4657239999999996E-2</v>
      </c>
      <c r="F157" s="315">
        <f t="shared" si="16"/>
        <v>1.4202020000000089E-2</v>
      </c>
      <c r="G157" s="7">
        <f t="shared" si="18"/>
        <v>1.2910927272727354E-2</v>
      </c>
      <c r="H157" s="7">
        <f t="shared" si="21"/>
        <v>2.4143434000000151E-2</v>
      </c>
    </row>
    <row r="158" spans="1:8" ht="14.25" customHeight="1" x14ac:dyDescent="0.2">
      <c r="A158" s="3">
        <f t="shared" si="19"/>
        <v>10187</v>
      </c>
      <c r="B158" s="5">
        <v>155</v>
      </c>
      <c r="C158" s="6">
        <f t="shared" si="22"/>
        <v>4.1526999999999994E-2</v>
      </c>
      <c r="D158" s="6">
        <f t="shared" si="17"/>
        <v>3.6110434782608697E-2</v>
      </c>
      <c r="E158" s="6">
        <f t="shared" si="20"/>
        <v>5.4815639999999992E-2</v>
      </c>
      <c r="F158" s="315">
        <f t="shared" si="16"/>
        <v>1.420335000000009E-2</v>
      </c>
      <c r="G158" s="7">
        <f t="shared" si="18"/>
        <v>1.2912136363636445E-2</v>
      </c>
      <c r="H158" s="7">
        <f t="shared" si="21"/>
        <v>2.4145695000000154E-2</v>
      </c>
    </row>
    <row r="159" spans="1:8" ht="14.25" customHeight="1" x14ac:dyDescent="0.2">
      <c r="A159" s="3">
        <f t="shared" si="19"/>
        <v>10217</v>
      </c>
      <c r="B159" s="5">
        <v>156</v>
      </c>
      <c r="C159" s="6">
        <f t="shared" si="22"/>
        <v>4.1646999999999997E-2</v>
      </c>
      <c r="D159" s="6">
        <f t="shared" si="17"/>
        <v>3.621478260869565E-2</v>
      </c>
      <c r="E159" s="6">
        <f t="shared" si="20"/>
        <v>5.4974039999999995E-2</v>
      </c>
      <c r="F159" s="315">
        <f t="shared" si="16"/>
        <v>1.4204680000000091E-2</v>
      </c>
      <c r="G159" s="7">
        <f t="shared" si="18"/>
        <v>1.2913345454545536E-2</v>
      </c>
      <c r="H159" s="7">
        <f t="shared" si="21"/>
        <v>2.4147956000000154E-2</v>
      </c>
    </row>
    <row r="160" spans="1:8" ht="14.25" customHeight="1" x14ac:dyDescent="0.2">
      <c r="A160" s="3">
        <f t="shared" si="19"/>
        <v>10248</v>
      </c>
      <c r="B160" s="5">
        <v>157</v>
      </c>
      <c r="C160" s="6">
        <f t="shared" si="22"/>
        <v>4.1766999999999999E-2</v>
      </c>
      <c r="D160" s="6">
        <f t="shared" si="17"/>
        <v>3.6319130434782611E-2</v>
      </c>
      <c r="E160" s="6">
        <f t="shared" si="20"/>
        <v>5.5132439999999998E-2</v>
      </c>
      <c r="F160" s="315">
        <f t="shared" si="16"/>
        <v>1.4206010000000092E-2</v>
      </c>
      <c r="G160" s="7">
        <f t="shared" si="18"/>
        <v>1.2914554545454628E-2</v>
      </c>
      <c r="H160" s="7">
        <f t="shared" si="21"/>
        <v>2.4150217000000154E-2</v>
      </c>
    </row>
    <row r="161" spans="1:8" ht="14.25" customHeight="1" x14ac:dyDescent="0.2">
      <c r="A161" s="3">
        <f t="shared" si="19"/>
        <v>10279</v>
      </c>
      <c r="B161" s="5">
        <v>158</v>
      </c>
      <c r="C161" s="6">
        <f t="shared" si="22"/>
        <v>4.1887000000000001E-2</v>
      </c>
      <c r="D161" s="6">
        <f t="shared" si="17"/>
        <v>3.6423478260869571E-2</v>
      </c>
      <c r="E161" s="6">
        <f t="shared" si="20"/>
        <v>5.5290840000000001E-2</v>
      </c>
      <c r="F161" s="315">
        <f t="shared" si="16"/>
        <v>1.4207340000000093E-2</v>
      </c>
      <c r="G161" s="7">
        <f t="shared" si="18"/>
        <v>1.2915763636363719E-2</v>
      </c>
      <c r="H161" s="7">
        <f t="shared" si="21"/>
        <v>2.4152478000000158E-2</v>
      </c>
    </row>
    <row r="162" spans="1:8" ht="14.25" customHeight="1" x14ac:dyDescent="0.2">
      <c r="A162" s="3">
        <f t="shared" si="19"/>
        <v>10308</v>
      </c>
      <c r="B162" s="5">
        <v>159</v>
      </c>
      <c r="C162" s="6">
        <f t="shared" si="22"/>
        <v>4.2007000000000003E-2</v>
      </c>
      <c r="D162" s="6">
        <f t="shared" si="17"/>
        <v>3.6527826086956525E-2</v>
      </c>
      <c r="E162" s="6">
        <f t="shared" si="20"/>
        <v>5.5449240000000004E-2</v>
      </c>
      <c r="F162" s="315">
        <f t="shared" si="16"/>
        <v>1.4208670000000093E-2</v>
      </c>
      <c r="G162" s="7">
        <f t="shared" si="18"/>
        <v>1.291697272727281E-2</v>
      </c>
      <c r="H162" s="7">
        <f t="shared" si="21"/>
        <v>2.4154739000000158E-2</v>
      </c>
    </row>
    <row r="163" spans="1:8" ht="14.25" customHeight="1" x14ac:dyDescent="0.2">
      <c r="A163" s="3">
        <f t="shared" si="19"/>
        <v>10339</v>
      </c>
      <c r="B163" s="5">
        <v>160</v>
      </c>
      <c r="C163" s="6">
        <f t="shared" si="22"/>
        <v>4.2127000000000005E-2</v>
      </c>
      <c r="D163" s="6">
        <f t="shared" si="17"/>
        <v>3.6632173913043485E-2</v>
      </c>
      <c r="E163" s="6">
        <f t="shared" si="20"/>
        <v>5.5607640000000007E-2</v>
      </c>
      <c r="F163" s="315">
        <f t="shared" si="16"/>
        <v>1.4210000000000094E-2</v>
      </c>
      <c r="G163" s="7">
        <f t="shared" si="18"/>
        <v>1.2918181818181903E-2</v>
      </c>
      <c r="H163" s="7">
        <f t="shared" si="21"/>
        <v>2.4157000000000161E-2</v>
      </c>
    </row>
    <row r="164" spans="1:8" ht="14.25" customHeight="1" x14ac:dyDescent="0.2">
      <c r="A164" s="3">
        <f t="shared" si="19"/>
        <v>10369</v>
      </c>
      <c r="B164" s="5">
        <v>161</v>
      </c>
      <c r="C164" s="6">
        <f t="shared" si="22"/>
        <v>4.2247000000000007E-2</v>
      </c>
      <c r="D164" s="6">
        <f t="shared" si="17"/>
        <v>3.6736521739130445E-2</v>
      </c>
      <c r="E164" s="6">
        <f t="shared" si="20"/>
        <v>5.576604000000001E-2</v>
      </c>
      <c r="F164" s="315">
        <f t="shared" si="16"/>
        <v>1.4211330000000095E-2</v>
      </c>
      <c r="G164" s="7">
        <f t="shared" si="18"/>
        <v>1.2919390909090995E-2</v>
      </c>
      <c r="H164" s="7">
        <f t="shared" si="21"/>
        <v>2.4159261000000161E-2</v>
      </c>
    </row>
    <row r="165" spans="1:8" ht="14.25" customHeight="1" x14ac:dyDescent="0.2">
      <c r="A165" s="3">
        <f t="shared" si="19"/>
        <v>10400</v>
      </c>
      <c r="B165" s="5">
        <v>162</v>
      </c>
      <c r="C165" s="6">
        <f t="shared" si="22"/>
        <v>4.2367000000000009E-2</v>
      </c>
      <c r="D165" s="6">
        <f t="shared" si="17"/>
        <v>3.6840869565217399E-2</v>
      </c>
      <c r="E165" s="6">
        <f t="shared" si="20"/>
        <v>5.5924440000000013E-2</v>
      </c>
      <c r="F165" s="315">
        <f t="shared" si="16"/>
        <v>1.4212660000000096E-2</v>
      </c>
      <c r="G165" s="7">
        <f t="shared" si="18"/>
        <v>1.2920600000000086E-2</v>
      </c>
      <c r="H165" s="7">
        <f t="shared" si="21"/>
        <v>2.4161522000000161E-2</v>
      </c>
    </row>
    <row r="166" spans="1:8" ht="14.25" customHeight="1" x14ac:dyDescent="0.2">
      <c r="A166" s="3">
        <f t="shared" si="19"/>
        <v>10430</v>
      </c>
      <c r="B166" s="5">
        <v>163</v>
      </c>
      <c r="C166" s="6">
        <f t="shared" si="22"/>
        <v>4.2487000000000011E-2</v>
      </c>
      <c r="D166" s="6">
        <f t="shared" si="17"/>
        <v>3.6945217391304359E-2</v>
      </c>
      <c r="E166" s="6">
        <f t="shared" si="20"/>
        <v>5.6082840000000016E-2</v>
      </c>
      <c r="F166" s="315">
        <f t="shared" si="16"/>
        <v>1.4213990000000096E-2</v>
      </c>
      <c r="G166" s="7">
        <f t="shared" si="18"/>
        <v>1.2921809090909177E-2</v>
      </c>
      <c r="H166" s="7">
        <f t="shared" si="21"/>
        <v>2.4163783000000164E-2</v>
      </c>
    </row>
    <row r="167" spans="1:8" ht="14.25" customHeight="1" x14ac:dyDescent="0.2">
      <c r="A167" s="3">
        <f t="shared" si="19"/>
        <v>10461</v>
      </c>
      <c r="B167" s="5">
        <v>164</v>
      </c>
      <c r="C167" s="6">
        <f t="shared" si="22"/>
        <v>4.2607000000000013E-2</v>
      </c>
      <c r="D167" s="6">
        <f t="shared" si="17"/>
        <v>3.704956521739132E-2</v>
      </c>
      <c r="E167" s="6">
        <f t="shared" si="20"/>
        <v>5.6241240000000019E-2</v>
      </c>
      <c r="F167" s="315">
        <f t="shared" si="16"/>
        <v>1.4215320000000097E-2</v>
      </c>
      <c r="G167" s="7">
        <f t="shared" si="18"/>
        <v>1.2923018181818268E-2</v>
      </c>
      <c r="H167" s="7">
        <f t="shared" si="21"/>
        <v>2.4166044000000164E-2</v>
      </c>
    </row>
    <row r="168" spans="1:8" ht="14.25" customHeight="1" x14ac:dyDescent="0.2">
      <c r="A168" s="3">
        <f t="shared" si="19"/>
        <v>10492</v>
      </c>
      <c r="B168" s="5">
        <v>165</v>
      </c>
      <c r="C168" s="6">
        <f t="shared" si="22"/>
        <v>4.2727000000000015E-2</v>
      </c>
      <c r="D168" s="6">
        <f t="shared" si="17"/>
        <v>3.715391304347828E-2</v>
      </c>
      <c r="E168" s="6">
        <f t="shared" si="20"/>
        <v>5.6399640000000022E-2</v>
      </c>
      <c r="F168" s="315">
        <f t="shared" si="16"/>
        <v>1.4216650000000098E-2</v>
      </c>
      <c r="G168" s="7">
        <f t="shared" si="18"/>
        <v>1.2924227272727361E-2</v>
      </c>
      <c r="H168" s="7">
        <f t="shared" si="21"/>
        <v>2.4168305000000168E-2</v>
      </c>
    </row>
    <row r="169" spans="1:8" ht="14.25" customHeight="1" x14ac:dyDescent="0.2">
      <c r="A169" s="3">
        <f t="shared" si="19"/>
        <v>10522</v>
      </c>
      <c r="B169" s="5">
        <v>166</v>
      </c>
      <c r="C169" s="6">
        <f t="shared" si="22"/>
        <v>4.2847000000000017E-2</v>
      </c>
      <c r="D169" s="6">
        <f t="shared" si="17"/>
        <v>3.7258260869565234E-2</v>
      </c>
      <c r="E169" s="6">
        <f t="shared" si="20"/>
        <v>5.6558040000000025E-2</v>
      </c>
      <c r="F169" s="315">
        <f t="shared" si="16"/>
        <v>1.4217980000000099E-2</v>
      </c>
      <c r="G169" s="7">
        <f t="shared" si="18"/>
        <v>1.2925436363636453E-2</v>
      </c>
      <c r="H169" s="7">
        <f t="shared" si="21"/>
        <v>2.4170566000000168E-2</v>
      </c>
    </row>
    <row r="170" spans="1:8" ht="14.25" customHeight="1" x14ac:dyDescent="0.2">
      <c r="A170" s="3">
        <f t="shared" si="19"/>
        <v>10553</v>
      </c>
      <c r="B170" s="5">
        <v>167</v>
      </c>
      <c r="C170" s="6">
        <f t="shared" si="22"/>
        <v>4.2967000000000019E-2</v>
      </c>
      <c r="D170" s="6">
        <f t="shared" si="17"/>
        <v>3.7362608695652194E-2</v>
      </c>
      <c r="E170" s="6">
        <f t="shared" si="20"/>
        <v>5.6716440000000028E-2</v>
      </c>
      <c r="F170" s="315">
        <f t="shared" si="16"/>
        <v>1.42193100000001E-2</v>
      </c>
      <c r="G170" s="7">
        <f t="shared" si="18"/>
        <v>1.2926645454545544E-2</v>
      </c>
      <c r="H170" s="7">
        <f t="shared" si="21"/>
        <v>2.4172827000000167E-2</v>
      </c>
    </row>
    <row r="171" spans="1:8" ht="14.25" customHeight="1" x14ac:dyDescent="0.2">
      <c r="A171" s="3">
        <f t="shared" si="19"/>
        <v>10583</v>
      </c>
      <c r="B171" s="5">
        <v>168</v>
      </c>
      <c r="C171" s="6">
        <f t="shared" si="22"/>
        <v>4.3087000000000021E-2</v>
      </c>
      <c r="D171" s="6">
        <f t="shared" si="17"/>
        <v>3.7466956521739155E-2</v>
      </c>
      <c r="E171" s="6">
        <f t="shared" si="20"/>
        <v>5.6874840000000031E-2</v>
      </c>
      <c r="F171" s="315">
        <f t="shared" si="16"/>
        <v>1.42206400000001E-2</v>
      </c>
      <c r="G171" s="7">
        <f t="shared" si="18"/>
        <v>1.2927854545454635E-2</v>
      </c>
      <c r="H171" s="7">
        <f t="shared" si="21"/>
        <v>2.4175088000000171E-2</v>
      </c>
    </row>
    <row r="172" spans="1:8" ht="14.25" customHeight="1" x14ac:dyDescent="0.2">
      <c r="A172" s="3">
        <f t="shared" si="19"/>
        <v>10614</v>
      </c>
      <c r="B172" s="5">
        <v>169</v>
      </c>
      <c r="C172" s="6">
        <f t="shared" si="22"/>
        <v>4.3207000000000023E-2</v>
      </c>
      <c r="D172" s="6">
        <f t="shared" si="17"/>
        <v>3.7571304347826108E-2</v>
      </c>
      <c r="E172" s="6">
        <f t="shared" si="20"/>
        <v>5.7033240000000034E-2</v>
      </c>
      <c r="F172" s="315">
        <f t="shared" si="16"/>
        <v>1.4221970000000101E-2</v>
      </c>
      <c r="G172" s="7">
        <f t="shared" si="18"/>
        <v>1.2929063636363727E-2</v>
      </c>
      <c r="H172" s="7">
        <f t="shared" si="21"/>
        <v>2.4177349000000171E-2</v>
      </c>
    </row>
    <row r="173" spans="1:8" ht="14.25" customHeight="1" x14ac:dyDescent="0.2">
      <c r="A173" s="3">
        <f t="shared" si="19"/>
        <v>10645</v>
      </c>
      <c r="B173" s="5">
        <v>170</v>
      </c>
      <c r="C173" s="6">
        <f t="shared" si="22"/>
        <v>4.3327000000000025E-2</v>
      </c>
      <c r="D173" s="6">
        <f t="shared" si="17"/>
        <v>3.7675652173913068E-2</v>
      </c>
      <c r="E173" s="6">
        <f t="shared" si="20"/>
        <v>5.7191640000000037E-2</v>
      </c>
      <c r="F173" s="315">
        <f t="shared" si="16"/>
        <v>1.4223300000000102E-2</v>
      </c>
      <c r="G173" s="7">
        <f t="shared" si="18"/>
        <v>1.2930272727272818E-2</v>
      </c>
      <c r="H173" s="7">
        <f t="shared" si="21"/>
        <v>2.4179610000000174E-2</v>
      </c>
    </row>
    <row r="174" spans="1:8" ht="14.25" customHeight="1" x14ac:dyDescent="0.2">
      <c r="A174" s="3">
        <f t="shared" si="19"/>
        <v>10673</v>
      </c>
      <c r="B174" s="5">
        <v>171</v>
      </c>
      <c r="C174" s="6">
        <f t="shared" si="22"/>
        <v>4.3447000000000027E-2</v>
      </c>
      <c r="D174" s="6">
        <f t="shared" si="17"/>
        <v>3.7780000000000029E-2</v>
      </c>
      <c r="E174" s="6">
        <f t="shared" si="20"/>
        <v>5.735004000000004E-2</v>
      </c>
      <c r="F174" s="315">
        <f t="shared" si="16"/>
        <v>1.4224630000000103E-2</v>
      </c>
      <c r="G174" s="7">
        <f t="shared" si="18"/>
        <v>1.2931481818181911E-2</v>
      </c>
      <c r="H174" s="7">
        <f t="shared" si="21"/>
        <v>2.4181871000000174E-2</v>
      </c>
    </row>
    <row r="175" spans="1:8" ht="14.25" customHeight="1" x14ac:dyDescent="0.2">
      <c r="A175" s="3">
        <f t="shared" si="19"/>
        <v>10704</v>
      </c>
      <c r="B175" s="5">
        <v>172</v>
      </c>
      <c r="C175" s="6">
        <f t="shared" si="22"/>
        <v>4.3567000000000029E-2</v>
      </c>
      <c r="D175" s="6">
        <f t="shared" si="17"/>
        <v>3.7884347826086982E-2</v>
      </c>
      <c r="E175" s="6">
        <f t="shared" si="20"/>
        <v>5.7508440000000043E-2</v>
      </c>
      <c r="F175" s="315">
        <f t="shared" si="16"/>
        <v>1.4225960000000103E-2</v>
      </c>
      <c r="G175" s="7">
        <f t="shared" si="18"/>
        <v>1.2932690909091002E-2</v>
      </c>
      <c r="H175" s="7">
        <f t="shared" si="21"/>
        <v>2.4184132000000174E-2</v>
      </c>
    </row>
    <row r="176" spans="1:8" ht="14.25" customHeight="1" x14ac:dyDescent="0.2">
      <c r="A176" s="3">
        <f t="shared" si="19"/>
        <v>10734</v>
      </c>
      <c r="B176" s="5">
        <v>173</v>
      </c>
      <c r="C176" s="6">
        <f t="shared" si="22"/>
        <v>4.3687000000000031E-2</v>
      </c>
      <c r="D176" s="6">
        <f t="shared" si="17"/>
        <v>3.7988695652173943E-2</v>
      </c>
      <c r="E176" s="6">
        <f t="shared" si="20"/>
        <v>5.7666840000000046E-2</v>
      </c>
      <c r="F176" s="315">
        <f t="shared" si="16"/>
        <v>1.4227290000000104E-2</v>
      </c>
      <c r="G176" s="7">
        <f t="shared" si="18"/>
        <v>1.2933900000000094E-2</v>
      </c>
      <c r="H176" s="7">
        <f t="shared" si="21"/>
        <v>2.4186393000000177E-2</v>
      </c>
    </row>
    <row r="177" spans="1:8" ht="14.25" customHeight="1" x14ac:dyDescent="0.2">
      <c r="A177" s="3">
        <f t="shared" si="19"/>
        <v>10765</v>
      </c>
      <c r="B177" s="5">
        <v>174</v>
      </c>
      <c r="C177" s="6">
        <f t="shared" si="22"/>
        <v>4.3807000000000033E-2</v>
      </c>
      <c r="D177" s="6">
        <f t="shared" si="17"/>
        <v>3.8093043478260903E-2</v>
      </c>
      <c r="E177" s="6">
        <f t="shared" si="20"/>
        <v>5.7825240000000049E-2</v>
      </c>
      <c r="F177" s="315">
        <f t="shared" si="16"/>
        <v>1.4228620000000105E-2</v>
      </c>
      <c r="G177" s="7">
        <f t="shared" si="18"/>
        <v>1.2935109090909185E-2</v>
      </c>
      <c r="H177" s="7">
        <f t="shared" si="21"/>
        <v>2.4188654000000177E-2</v>
      </c>
    </row>
    <row r="178" spans="1:8" ht="14.25" customHeight="1" x14ac:dyDescent="0.2">
      <c r="A178" s="3">
        <f t="shared" si="19"/>
        <v>10795</v>
      </c>
      <c r="B178" s="5">
        <v>175</v>
      </c>
      <c r="C178" s="6">
        <f t="shared" si="22"/>
        <v>4.3927000000000035E-2</v>
      </c>
      <c r="D178" s="6">
        <f t="shared" si="17"/>
        <v>3.8197391304347857E-2</v>
      </c>
      <c r="E178" s="6">
        <f t="shared" si="20"/>
        <v>5.7983640000000052E-2</v>
      </c>
      <c r="F178" s="315">
        <f t="shared" si="16"/>
        <v>1.4229950000000106E-2</v>
      </c>
      <c r="G178" s="7">
        <f t="shared" si="18"/>
        <v>1.2936318181818276E-2</v>
      </c>
      <c r="H178" s="7">
        <f t="shared" si="21"/>
        <v>2.4190915000000181E-2</v>
      </c>
    </row>
    <row r="179" spans="1:8" ht="14.25" customHeight="1" x14ac:dyDescent="0.2">
      <c r="A179" s="3">
        <f t="shared" si="19"/>
        <v>10826</v>
      </c>
      <c r="B179" s="5">
        <v>176</v>
      </c>
      <c r="C179" s="6">
        <f t="shared" si="22"/>
        <v>4.4047000000000038E-2</v>
      </c>
      <c r="D179" s="6">
        <f t="shared" si="17"/>
        <v>3.8301739130434817E-2</v>
      </c>
      <c r="E179" s="6">
        <f t="shared" si="20"/>
        <v>5.8142040000000055E-2</v>
      </c>
      <c r="F179" s="315">
        <f t="shared" si="16"/>
        <v>1.4231280000000106E-2</v>
      </c>
      <c r="G179" s="7">
        <f t="shared" si="18"/>
        <v>1.2937527272727369E-2</v>
      </c>
      <c r="H179" s="7">
        <f t="shared" si="21"/>
        <v>2.4193176000000181E-2</v>
      </c>
    </row>
    <row r="180" spans="1:8" ht="14.25" customHeight="1" x14ac:dyDescent="0.2">
      <c r="A180" s="3">
        <f t="shared" si="19"/>
        <v>10857</v>
      </c>
      <c r="B180" s="5">
        <v>177</v>
      </c>
      <c r="C180" s="6">
        <f t="shared" si="22"/>
        <v>4.416700000000004E-2</v>
      </c>
      <c r="D180" s="6">
        <f t="shared" si="17"/>
        <v>3.8406086956521777E-2</v>
      </c>
      <c r="E180" s="6">
        <f t="shared" si="20"/>
        <v>5.8300440000000057E-2</v>
      </c>
      <c r="F180" s="315">
        <f t="shared" si="16"/>
        <v>1.4232610000000107E-2</v>
      </c>
      <c r="G180" s="7">
        <f t="shared" si="18"/>
        <v>1.2938736363636461E-2</v>
      </c>
      <c r="H180" s="7">
        <f t="shared" si="21"/>
        <v>2.4195437000000181E-2</v>
      </c>
    </row>
    <row r="181" spans="1:8" ht="14.25" customHeight="1" x14ac:dyDescent="0.2">
      <c r="A181" s="3">
        <f t="shared" si="19"/>
        <v>10887</v>
      </c>
      <c r="B181" s="5">
        <v>178</v>
      </c>
      <c r="C181" s="6">
        <f t="shared" si="22"/>
        <v>4.4287000000000042E-2</v>
      </c>
      <c r="D181" s="6">
        <f t="shared" si="17"/>
        <v>3.8510434782608738E-2</v>
      </c>
      <c r="E181" s="6">
        <f t="shared" si="20"/>
        <v>5.845884000000006E-2</v>
      </c>
      <c r="F181" s="315">
        <f t="shared" si="16"/>
        <v>1.4233940000000108E-2</v>
      </c>
      <c r="G181" s="7">
        <f t="shared" si="18"/>
        <v>1.2939945454545552E-2</v>
      </c>
      <c r="H181" s="7">
        <f t="shared" si="21"/>
        <v>2.4197698000000184E-2</v>
      </c>
    </row>
    <row r="182" spans="1:8" ht="14.25" customHeight="1" x14ac:dyDescent="0.2">
      <c r="A182" s="3">
        <f t="shared" si="19"/>
        <v>10918</v>
      </c>
      <c r="B182" s="5">
        <v>179</v>
      </c>
      <c r="C182" s="6">
        <f t="shared" si="22"/>
        <v>4.4407000000000044E-2</v>
      </c>
      <c r="D182" s="6">
        <f t="shared" si="17"/>
        <v>3.8614782608695691E-2</v>
      </c>
      <c r="E182" s="6">
        <f t="shared" si="20"/>
        <v>5.8617240000000063E-2</v>
      </c>
      <c r="F182" s="315">
        <f t="shared" si="16"/>
        <v>1.4235270000000109E-2</v>
      </c>
      <c r="G182" s="7">
        <f t="shared" si="18"/>
        <v>1.2941154545454643E-2</v>
      </c>
      <c r="H182" s="7">
        <f t="shared" si="21"/>
        <v>2.4199959000000184E-2</v>
      </c>
    </row>
    <row r="183" spans="1:8" ht="14.25" customHeight="1" x14ac:dyDescent="0.2">
      <c r="A183" s="3">
        <f t="shared" si="19"/>
        <v>10948</v>
      </c>
      <c r="B183" s="5">
        <v>180</v>
      </c>
      <c r="C183" s="6">
        <f t="shared" si="22"/>
        <v>4.4527000000000046E-2</v>
      </c>
      <c r="D183" s="6">
        <f t="shared" si="17"/>
        <v>3.8719130434782652E-2</v>
      </c>
      <c r="E183" s="6">
        <f t="shared" si="20"/>
        <v>5.8775640000000066E-2</v>
      </c>
      <c r="F183" s="315">
        <f t="shared" si="16"/>
        <v>1.423660000000011E-2</v>
      </c>
      <c r="G183" s="7">
        <f t="shared" si="18"/>
        <v>1.2942363636363734E-2</v>
      </c>
      <c r="H183" s="7">
        <f t="shared" si="21"/>
        <v>2.4202220000000187E-2</v>
      </c>
    </row>
    <row r="184" spans="1:8" ht="14.25" customHeight="1" x14ac:dyDescent="0.2">
      <c r="A184" s="3">
        <f t="shared" si="19"/>
        <v>10979</v>
      </c>
      <c r="B184" s="5">
        <v>181</v>
      </c>
      <c r="C184" s="6">
        <f t="shared" si="22"/>
        <v>4.4647000000000048E-2</v>
      </c>
      <c r="D184" s="6">
        <f t="shared" si="17"/>
        <v>3.8823478260869612E-2</v>
      </c>
      <c r="E184" s="6">
        <f t="shared" si="20"/>
        <v>5.8934040000000062E-2</v>
      </c>
      <c r="F184" s="315">
        <f t="shared" si="16"/>
        <v>1.423793000000011E-2</v>
      </c>
      <c r="G184" s="7">
        <f t="shared" si="18"/>
        <v>1.2943572727272826E-2</v>
      </c>
      <c r="H184" s="7">
        <f t="shared" si="21"/>
        <v>2.4204481000000187E-2</v>
      </c>
    </row>
    <row r="185" spans="1:8" ht="14.25" customHeight="1" x14ac:dyDescent="0.2">
      <c r="A185" s="3">
        <f t="shared" si="19"/>
        <v>11010</v>
      </c>
      <c r="B185" s="5">
        <v>182</v>
      </c>
      <c r="C185" s="6">
        <f>C184+0.00833%</f>
        <v>4.4730300000000049E-2</v>
      </c>
      <c r="D185" s="6">
        <f t="shared" si="17"/>
        <v>3.8895913043478308E-2</v>
      </c>
      <c r="E185" s="6">
        <f t="shared" si="20"/>
        <v>5.9043996000000071E-2</v>
      </c>
      <c r="F185" s="315">
        <f t="shared" si="16"/>
        <v>1.4239260000000111E-2</v>
      </c>
      <c r="G185" s="7">
        <f t="shared" si="18"/>
        <v>1.2944781818181919E-2</v>
      </c>
      <c r="H185" s="7">
        <f t="shared" si="21"/>
        <v>2.4206742000000187E-2</v>
      </c>
    </row>
    <row r="186" spans="1:8" ht="14.25" customHeight="1" x14ac:dyDescent="0.2">
      <c r="A186" s="3">
        <f t="shared" si="19"/>
        <v>11038</v>
      </c>
      <c r="B186" s="5">
        <v>183</v>
      </c>
      <c r="C186" s="6">
        <f t="shared" ref="C186:C243" si="23">C185+0.00833%</f>
        <v>4.4813600000000051E-2</v>
      </c>
      <c r="D186" s="6">
        <f t="shared" si="17"/>
        <v>3.8968347826087005E-2</v>
      </c>
      <c r="E186" s="6">
        <f t="shared" si="20"/>
        <v>5.9153952000000072E-2</v>
      </c>
      <c r="F186" s="315">
        <f t="shared" si="16"/>
        <v>1.4240590000000112E-2</v>
      </c>
      <c r="G186" s="7">
        <f t="shared" si="18"/>
        <v>1.294599090909101E-2</v>
      </c>
      <c r="H186" s="7">
        <f t="shared" si="21"/>
        <v>2.4209003000000191E-2</v>
      </c>
    </row>
    <row r="187" spans="1:8" ht="14.25" customHeight="1" x14ac:dyDescent="0.2">
      <c r="A187" s="3">
        <f t="shared" si="19"/>
        <v>11069</v>
      </c>
      <c r="B187" s="5">
        <v>184</v>
      </c>
      <c r="C187" s="6">
        <f t="shared" si="23"/>
        <v>4.4896900000000052E-2</v>
      </c>
      <c r="D187" s="6">
        <f t="shared" si="17"/>
        <v>3.9040782608695701E-2</v>
      </c>
      <c r="E187" s="6">
        <f t="shared" si="20"/>
        <v>5.9263908000000073E-2</v>
      </c>
      <c r="F187" s="315">
        <f t="shared" si="16"/>
        <v>1.4241920000000113E-2</v>
      </c>
      <c r="G187" s="7">
        <f t="shared" si="18"/>
        <v>1.2947200000000101E-2</v>
      </c>
      <c r="H187" s="7">
        <f t="shared" si="21"/>
        <v>2.4211264000000191E-2</v>
      </c>
    </row>
    <row r="188" spans="1:8" ht="14.25" customHeight="1" x14ac:dyDescent="0.2">
      <c r="A188" s="3">
        <f t="shared" si="19"/>
        <v>11099</v>
      </c>
      <c r="B188" s="5">
        <v>185</v>
      </c>
      <c r="C188" s="6">
        <f t="shared" si="23"/>
        <v>4.4980200000000053E-2</v>
      </c>
      <c r="D188" s="6">
        <f t="shared" si="17"/>
        <v>3.9113217391304397E-2</v>
      </c>
      <c r="E188" s="6">
        <f t="shared" si="20"/>
        <v>5.9373864000000075E-2</v>
      </c>
      <c r="F188" s="315">
        <f t="shared" si="16"/>
        <v>1.4243250000000113E-2</v>
      </c>
      <c r="G188" s="7">
        <f t="shared" si="18"/>
        <v>1.2948409090909193E-2</v>
      </c>
      <c r="H188" s="7">
        <f t="shared" si="21"/>
        <v>2.4213525000000194E-2</v>
      </c>
    </row>
    <row r="189" spans="1:8" ht="14.25" customHeight="1" x14ac:dyDescent="0.2">
      <c r="A189" s="3">
        <f t="shared" si="19"/>
        <v>11130</v>
      </c>
      <c r="B189" s="5">
        <v>186</v>
      </c>
      <c r="C189" s="6">
        <f t="shared" si="23"/>
        <v>4.5063500000000055E-2</v>
      </c>
      <c r="D189" s="6">
        <f t="shared" si="17"/>
        <v>3.9185652173913094E-2</v>
      </c>
      <c r="E189" s="6">
        <f t="shared" si="20"/>
        <v>5.9483820000000076E-2</v>
      </c>
      <c r="F189" s="315">
        <f t="shared" si="16"/>
        <v>1.4244580000000114E-2</v>
      </c>
      <c r="G189" s="7">
        <f t="shared" si="18"/>
        <v>1.2949618181818284E-2</v>
      </c>
      <c r="H189" s="7">
        <f t="shared" si="21"/>
        <v>2.4215786000000194E-2</v>
      </c>
    </row>
    <row r="190" spans="1:8" ht="14.25" customHeight="1" x14ac:dyDescent="0.2">
      <c r="A190" s="3">
        <f t="shared" si="19"/>
        <v>11160</v>
      </c>
      <c r="B190" s="5">
        <v>187</v>
      </c>
      <c r="C190" s="6">
        <f t="shared" si="23"/>
        <v>4.5146800000000056E-2</v>
      </c>
      <c r="D190" s="6">
        <f t="shared" si="17"/>
        <v>3.925808695652179E-2</v>
      </c>
      <c r="E190" s="6">
        <f t="shared" si="20"/>
        <v>5.9593776000000077E-2</v>
      </c>
      <c r="F190" s="315">
        <f t="shared" si="16"/>
        <v>1.4245910000000115E-2</v>
      </c>
      <c r="G190" s="7">
        <f t="shared" si="18"/>
        <v>1.2950827272727377E-2</v>
      </c>
      <c r="H190" s="7">
        <f t="shared" si="21"/>
        <v>2.4218047000000194E-2</v>
      </c>
    </row>
    <row r="191" spans="1:8" ht="14.25" customHeight="1" x14ac:dyDescent="0.2">
      <c r="A191" s="3">
        <f t="shared" si="19"/>
        <v>11191</v>
      </c>
      <c r="B191" s="5">
        <v>188</v>
      </c>
      <c r="C191" s="6">
        <f t="shared" si="23"/>
        <v>4.5230100000000058E-2</v>
      </c>
      <c r="D191" s="6">
        <f t="shared" si="17"/>
        <v>3.9330521739130486E-2</v>
      </c>
      <c r="E191" s="6">
        <f t="shared" si="20"/>
        <v>5.9703732000000079E-2</v>
      </c>
      <c r="F191" s="315">
        <f t="shared" si="16"/>
        <v>1.4247240000000116E-2</v>
      </c>
      <c r="G191" s="7">
        <f t="shared" si="18"/>
        <v>1.2952036363636468E-2</v>
      </c>
      <c r="H191" s="7">
        <f t="shared" si="21"/>
        <v>2.4220308000000197E-2</v>
      </c>
    </row>
    <row r="192" spans="1:8" ht="14.25" customHeight="1" x14ac:dyDescent="0.2">
      <c r="A192" s="3">
        <f t="shared" si="19"/>
        <v>11222</v>
      </c>
      <c r="B192" s="5">
        <v>189</v>
      </c>
      <c r="C192" s="6">
        <f t="shared" si="23"/>
        <v>4.5313400000000059E-2</v>
      </c>
      <c r="D192" s="6">
        <f t="shared" si="17"/>
        <v>3.9402956521739183E-2</v>
      </c>
      <c r="E192" s="6">
        <f t="shared" si="20"/>
        <v>5.981368800000008E-2</v>
      </c>
      <c r="F192" s="315">
        <f t="shared" si="16"/>
        <v>1.4248570000000117E-2</v>
      </c>
      <c r="G192" s="7">
        <f t="shared" si="18"/>
        <v>1.295324545454556E-2</v>
      </c>
      <c r="H192" s="7">
        <f t="shared" si="21"/>
        <v>2.4222569000000197E-2</v>
      </c>
    </row>
    <row r="193" spans="1:8" ht="14.25" customHeight="1" x14ac:dyDescent="0.2">
      <c r="A193" s="3">
        <f t="shared" si="19"/>
        <v>11252</v>
      </c>
      <c r="B193" s="5">
        <v>190</v>
      </c>
      <c r="C193" s="6">
        <f t="shared" si="23"/>
        <v>4.5396700000000061E-2</v>
      </c>
      <c r="D193" s="6">
        <f t="shared" si="17"/>
        <v>3.9475391304347879E-2</v>
      </c>
      <c r="E193" s="6">
        <f t="shared" si="20"/>
        <v>5.9923644000000081E-2</v>
      </c>
      <c r="F193" s="315">
        <f t="shared" ref="F193:F256" si="24">F192+0.00000133</f>
        <v>1.4249900000000117E-2</v>
      </c>
      <c r="G193" s="7">
        <f t="shared" si="18"/>
        <v>1.2954454545454651E-2</v>
      </c>
      <c r="H193" s="7">
        <f t="shared" si="21"/>
        <v>2.4224830000000201E-2</v>
      </c>
    </row>
    <row r="194" spans="1:8" ht="14.25" customHeight="1" x14ac:dyDescent="0.2">
      <c r="A194" s="3">
        <f t="shared" si="19"/>
        <v>11283</v>
      </c>
      <c r="B194" s="5">
        <v>191</v>
      </c>
      <c r="C194" s="6">
        <f t="shared" si="23"/>
        <v>4.5480000000000062E-2</v>
      </c>
      <c r="D194" s="6">
        <f t="shared" si="17"/>
        <v>3.9547826086956582E-2</v>
      </c>
      <c r="E194" s="6">
        <f t="shared" si="20"/>
        <v>6.0033600000000083E-2</v>
      </c>
      <c r="F194" s="315">
        <f t="shared" si="24"/>
        <v>1.4251230000000118E-2</v>
      </c>
      <c r="G194" s="7">
        <f t="shared" si="18"/>
        <v>1.2955663636363742E-2</v>
      </c>
      <c r="H194" s="7">
        <f t="shared" si="21"/>
        <v>2.42270910000002E-2</v>
      </c>
    </row>
    <row r="195" spans="1:8" ht="14.25" customHeight="1" x14ac:dyDescent="0.2">
      <c r="A195" s="3">
        <f t="shared" si="19"/>
        <v>11313</v>
      </c>
      <c r="B195" s="5">
        <v>192</v>
      </c>
      <c r="C195" s="6">
        <f t="shared" si="23"/>
        <v>4.5563300000000063E-2</v>
      </c>
      <c r="D195" s="6">
        <f t="shared" si="17"/>
        <v>3.9620260869565278E-2</v>
      </c>
      <c r="E195" s="6">
        <f t="shared" si="20"/>
        <v>6.0143556000000084E-2</v>
      </c>
      <c r="F195" s="315">
        <f t="shared" si="24"/>
        <v>1.4252560000000119E-2</v>
      </c>
      <c r="G195" s="7">
        <f t="shared" si="18"/>
        <v>1.2956872727272833E-2</v>
      </c>
      <c r="H195" s="7">
        <f t="shared" si="21"/>
        <v>2.42293520000002E-2</v>
      </c>
    </row>
    <row r="196" spans="1:8" ht="14.25" customHeight="1" x14ac:dyDescent="0.2">
      <c r="A196" s="3">
        <f t="shared" si="19"/>
        <v>11344</v>
      </c>
      <c r="B196" s="5">
        <v>193</v>
      </c>
      <c r="C196" s="6">
        <f t="shared" si="23"/>
        <v>4.5646600000000065E-2</v>
      </c>
      <c r="D196" s="6">
        <f t="shared" ref="D196:D259" si="25">IF((C196/1.15)&gt;=$C$4,C196/1.15,C196)</f>
        <v>3.9692695652173975E-2</v>
      </c>
      <c r="E196" s="6">
        <f t="shared" si="20"/>
        <v>6.0253512000000085E-2</v>
      </c>
      <c r="F196" s="315">
        <f t="shared" si="24"/>
        <v>1.425389000000012E-2</v>
      </c>
      <c r="G196" s="7">
        <f t="shared" ref="G196:G259" si="26">IF((F196/1.1)&gt;=$F$4,F196/1.1,F196)</f>
        <v>1.2958081818181926E-2</v>
      </c>
      <c r="H196" s="7">
        <f t="shared" si="21"/>
        <v>2.4231613000000204E-2</v>
      </c>
    </row>
    <row r="197" spans="1:8" ht="14.25" customHeight="1" x14ac:dyDescent="0.2">
      <c r="A197" s="3">
        <f t="shared" ref="A197:A260" si="27">EDATE(A196,1)</f>
        <v>11375</v>
      </c>
      <c r="B197" s="5">
        <v>194</v>
      </c>
      <c r="C197" s="6">
        <f t="shared" si="23"/>
        <v>4.5729900000000066E-2</v>
      </c>
      <c r="D197" s="6">
        <f t="shared" si="25"/>
        <v>3.9765130434782671E-2</v>
      </c>
      <c r="E197" s="6">
        <f t="shared" ref="E197:E260" si="28">C197*1.32</f>
        <v>6.0363468000000094E-2</v>
      </c>
      <c r="F197" s="315">
        <f t="shared" si="24"/>
        <v>1.425522000000012E-2</v>
      </c>
      <c r="G197" s="7">
        <f t="shared" si="26"/>
        <v>1.2959290909091018E-2</v>
      </c>
      <c r="H197" s="7">
        <f t="shared" ref="H197:H260" si="29">F197*1.7</f>
        <v>2.4233874000000204E-2</v>
      </c>
    </row>
    <row r="198" spans="1:8" ht="14.25" customHeight="1" x14ac:dyDescent="0.2">
      <c r="A198" s="3">
        <f t="shared" si="27"/>
        <v>11403</v>
      </c>
      <c r="B198" s="5">
        <v>195</v>
      </c>
      <c r="C198" s="6">
        <f t="shared" si="23"/>
        <v>4.5813200000000068E-2</v>
      </c>
      <c r="D198" s="6">
        <f t="shared" si="25"/>
        <v>3.9837565217391367E-2</v>
      </c>
      <c r="E198" s="6">
        <f t="shared" si="28"/>
        <v>6.0473424000000095E-2</v>
      </c>
      <c r="F198" s="315">
        <f t="shared" si="24"/>
        <v>1.4256550000000121E-2</v>
      </c>
      <c r="G198" s="7">
        <f t="shared" si="26"/>
        <v>1.2960500000000109E-2</v>
      </c>
      <c r="H198" s="7">
        <f t="shared" si="29"/>
        <v>2.4236135000000207E-2</v>
      </c>
    </row>
    <row r="199" spans="1:8" ht="14.25" customHeight="1" x14ac:dyDescent="0.2">
      <c r="A199" s="3">
        <f t="shared" si="27"/>
        <v>11434</v>
      </c>
      <c r="B199" s="5">
        <v>196</v>
      </c>
      <c r="C199" s="6">
        <f t="shared" si="23"/>
        <v>4.5896500000000069E-2</v>
      </c>
      <c r="D199" s="6">
        <f t="shared" si="25"/>
        <v>3.9910000000000063E-2</v>
      </c>
      <c r="E199" s="6">
        <f t="shared" si="28"/>
        <v>6.0583380000000096E-2</v>
      </c>
      <c r="F199" s="315">
        <f t="shared" si="24"/>
        <v>1.4257880000000122E-2</v>
      </c>
      <c r="G199" s="7">
        <f t="shared" si="26"/>
        <v>1.29617090909092E-2</v>
      </c>
      <c r="H199" s="7">
        <f t="shared" si="29"/>
        <v>2.4238396000000207E-2</v>
      </c>
    </row>
    <row r="200" spans="1:8" ht="14.25" customHeight="1" x14ac:dyDescent="0.2">
      <c r="A200" s="3">
        <f t="shared" si="27"/>
        <v>11464</v>
      </c>
      <c r="B200" s="5">
        <v>197</v>
      </c>
      <c r="C200" s="6">
        <f t="shared" si="23"/>
        <v>4.5979800000000071E-2</v>
      </c>
      <c r="D200" s="6">
        <f t="shared" si="25"/>
        <v>3.998243478260876E-2</v>
      </c>
      <c r="E200" s="6">
        <f t="shared" si="28"/>
        <v>6.0693336000000098E-2</v>
      </c>
      <c r="F200" s="315">
        <f t="shared" si="24"/>
        <v>1.4259210000000123E-2</v>
      </c>
      <c r="G200" s="7">
        <f t="shared" si="26"/>
        <v>1.2962918181818292E-2</v>
      </c>
      <c r="H200" s="7">
        <f t="shared" si="29"/>
        <v>2.4240657000000207E-2</v>
      </c>
    </row>
    <row r="201" spans="1:8" ht="14.25" customHeight="1" x14ac:dyDescent="0.2">
      <c r="A201" s="3">
        <f t="shared" si="27"/>
        <v>11495</v>
      </c>
      <c r="B201" s="5">
        <v>198</v>
      </c>
      <c r="C201" s="6">
        <f t="shared" si="23"/>
        <v>4.6063100000000072E-2</v>
      </c>
      <c r="D201" s="6">
        <f t="shared" si="25"/>
        <v>4.0054869565217456E-2</v>
      </c>
      <c r="E201" s="6">
        <f t="shared" si="28"/>
        <v>6.0803292000000099E-2</v>
      </c>
      <c r="F201" s="315">
        <f t="shared" si="24"/>
        <v>1.4260540000000124E-2</v>
      </c>
      <c r="G201" s="7">
        <f t="shared" si="26"/>
        <v>1.2964127272727385E-2</v>
      </c>
      <c r="H201" s="7">
        <f t="shared" si="29"/>
        <v>2.424291800000021E-2</v>
      </c>
    </row>
    <row r="202" spans="1:8" ht="14.25" customHeight="1" x14ac:dyDescent="0.2">
      <c r="A202" s="3">
        <f t="shared" si="27"/>
        <v>11525</v>
      </c>
      <c r="B202" s="5">
        <v>199</v>
      </c>
      <c r="C202" s="6">
        <f t="shared" si="23"/>
        <v>4.6146400000000073E-2</v>
      </c>
      <c r="D202" s="6">
        <f t="shared" si="25"/>
        <v>4.0127304347826152E-2</v>
      </c>
      <c r="E202" s="6">
        <f t="shared" si="28"/>
        <v>6.09132480000001E-2</v>
      </c>
      <c r="F202" s="315">
        <f t="shared" si="24"/>
        <v>1.4261870000000124E-2</v>
      </c>
      <c r="G202" s="7">
        <f t="shared" si="26"/>
        <v>1.2965336363636476E-2</v>
      </c>
      <c r="H202" s="7">
        <f t="shared" si="29"/>
        <v>2.424517900000021E-2</v>
      </c>
    </row>
    <row r="203" spans="1:8" ht="14.25" customHeight="1" x14ac:dyDescent="0.2">
      <c r="A203" s="3">
        <f t="shared" si="27"/>
        <v>11556</v>
      </c>
      <c r="B203" s="5">
        <v>200</v>
      </c>
      <c r="C203" s="6">
        <f t="shared" si="23"/>
        <v>4.6229700000000075E-2</v>
      </c>
      <c r="D203" s="6">
        <f t="shared" si="25"/>
        <v>4.0199739130434849E-2</v>
      </c>
      <c r="E203" s="6">
        <f t="shared" si="28"/>
        <v>6.1023204000000102E-2</v>
      </c>
      <c r="F203" s="315">
        <f t="shared" si="24"/>
        <v>1.4263200000000125E-2</v>
      </c>
      <c r="G203" s="7">
        <f t="shared" si="26"/>
        <v>1.2966545454545567E-2</v>
      </c>
      <c r="H203" s="7">
        <f t="shared" si="29"/>
        <v>2.4247440000000214E-2</v>
      </c>
    </row>
    <row r="204" spans="1:8" ht="14.25" customHeight="1" x14ac:dyDescent="0.2">
      <c r="A204" s="3">
        <f t="shared" si="27"/>
        <v>11587</v>
      </c>
      <c r="B204" s="5">
        <v>201</v>
      </c>
      <c r="C204" s="6">
        <f t="shared" si="23"/>
        <v>4.6313000000000076E-2</v>
      </c>
      <c r="D204" s="6">
        <f t="shared" si="25"/>
        <v>4.0272173913043545E-2</v>
      </c>
      <c r="E204" s="6">
        <f t="shared" si="28"/>
        <v>6.1133160000000103E-2</v>
      </c>
      <c r="F204" s="315">
        <f t="shared" si="24"/>
        <v>1.4264530000000126E-2</v>
      </c>
      <c r="G204" s="7">
        <f t="shared" si="26"/>
        <v>1.2967754545454659E-2</v>
      </c>
      <c r="H204" s="7">
        <f t="shared" si="29"/>
        <v>2.4249701000000214E-2</v>
      </c>
    </row>
    <row r="205" spans="1:8" ht="14.25" customHeight="1" x14ac:dyDescent="0.2">
      <c r="A205" s="3">
        <f t="shared" si="27"/>
        <v>11617</v>
      </c>
      <c r="B205" s="5">
        <v>202</v>
      </c>
      <c r="C205" s="6">
        <f t="shared" si="23"/>
        <v>4.6396300000000078E-2</v>
      </c>
      <c r="D205" s="6">
        <f t="shared" si="25"/>
        <v>4.0344608695652241E-2</v>
      </c>
      <c r="E205" s="6">
        <f t="shared" si="28"/>
        <v>6.1243116000000104E-2</v>
      </c>
      <c r="F205" s="315">
        <f t="shared" si="24"/>
        <v>1.4265860000000127E-2</v>
      </c>
      <c r="G205" s="7">
        <f t="shared" si="26"/>
        <v>1.296896363636375E-2</v>
      </c>
      <c r="H205" s="7">
        <f t="shared" si="29"/>
        <v>2.4251962000000214E-2</v>
      </c>
    </row>
    <row r="206" spans="1:8" ht="14.25" customHeight="1" x14ac:dyDescent="0.2">
      <c r="A206" s="3">
        <f t="shared" si="27"/>
        <v>11648</v>
      </c>
      <c r="B206" s="5">
        <v>203</v>
      </c>
      <c r="C206" s="6">
        <f t="shared" si="23"/>
        <v>4.6479600000000079E-2</v>
      </c>
      <c r="D206" s="6">
        <f t="shared" si="25"/>
        <v>4.0417043478260944E-2</v>
      </c>
      <c r="E206" s="6">
        <f t="shared" si="28"/>
        <v>6.1353072000000106E-2</v>
      </c>
      <c r="F206" s="315">
        <f t="shared" si="24"/>
        <v>1.4267190000000127E-2</v>
      </c>
      <c r="G206" s="7">
        <f t="shared" si="26"/>
        <v>1.2970172727272841E-2</v>
      </c>
      <c r="H206" s="7">
        <f t="shared" si="29"/>
        <v>2.4254223000000217E-2</v>
      </c>
    </row>
    <row r="207" spans="1:8" ht="14.25" customHeight="1" x14ac:dyDescent="0.2">
      <c r="A207" s="3">
        <f t="shared" si="27"/>
        <v>11678</v>
      </c>
      <c r="B207" s="5">
        <v>204</v>
      </c>
      <c r="C207" s="6">
        <f t="shared" si="23"/>
        <v>4.6562900000000081E-2</v>
      </c>
      <c r="D207" s="6">
        <f t="shared" si="25"/>
        <v>4.0489478260869641E-2</v>
      </c>
      <c r="E207" s="6">
        <f t="shared" si="28"/>
        <v>6.1463028000000107E-2</v>
      </c>
      <c r="F207" s="315">
        <f t="shared" si="24"/>
        <v>1.4268520000000128E-2</v>
      </c>
      <c r="G207" s="7">
        <f t="shared" si="26"/>
        <v>1.2971381818181934E-2</v>
      </c>
      <c r="H207" s="7">
        <f t="shared" si="29"/>
        <v>2.4256484000000217E-2</v>
      </c>
    </row>
    <row r="208" spans="1:8" ht="14.25" customHeight="1" x14ac:dyDescent="0.2">
      <c r="A208" s="3">
        <f t="shared" si="27"/>
        <v>11709</v>
      </c>
      <c r="B208" s="5">
        <v>205</v>
      </c>
      <c r="C208" s="6">
        <f t="shared" si="23"/>
        <v>4.6646200000000082E-2</v>
      </c>
      <c r="D208" s="6">
        <f t="shared" si="25"/>
        <v>4.0561913043478337E-2</v>
      </c>
      <c r="E208" s="6">
        <f t="shared" si="28"/>
        <v>6.1572984000000108E-2</v>
      </c>
      <c r="F208" s="315">
        <f t="shared" si="24"/>
        <v>1.4269850000000129E-2</v>
      </c>
      <c r="G208" s="7">
        <f t="shared" si="26"/>
        <v>1.2972590909091026E-2</v>
      </c>
      <c r="H208" s="7">
        <f t="shared" si="29"/>
        <v>2.425874500000022E-2</v>
      </c>
    </row>
    <row r="209" spans="1:8" ht="14.25" customHeight="1" x14ac:dyDescent="0.2">
      <c r="A209" s="3">
        <f t="shared" si="27"/>
        <v>11740</v>
      </c>
      <c r="B209" s="5">
        <v>206</v>
      </c>
      <c r="C209" s="6">
        <f t="shared" si="23"/>
        <v>4.6729500000000083E-2</v>
      </c>
      <c r="D209" s="6">
        <f t="shared" si="25"/>
        <v>4.0634347826087033E-2</v>
      </c>
      <c r="E209" s="6">
        <f t="shared" si="28"/>
        <v>6.168294000000011E-2</v>
      </c>
      <c r="F209" s="315">
        <f t="shared" si="24"/>
        <v>1.427118000000013E-2</v>
      </c>
      <c r="G209" s="7">
        <f t="shared" si="26"/>
        <v>1.2973800000000117E-2</v>
      </c>
      <c r="H209" s="7">
        <f t="shared" si="29"/>
        <v>2.426100600000022E-2</v>
      </c>
    </row>
    <row r="210" spans="1:8" ht="14.25" customHeight="1" x14ac:dyDescent="0.2">
      <c r="A210" s="3">
        <f t="shared" si="27"/>
        <v>11769</v>
      </c>
      <c r="B210" s="5">
        <v>207</v>
      </c>
      <c r="C210" s="6">
        <f t="shared" si="23"/>
        <v>4.6812800000000085E-2</v>
      </c>
      <c r="D210" s="6">
        <f t="shared" si="25"/>
        <v>4.070678260869573E-2</v>
      </c>
      <c r="E210" s="6">
        <f t="shared" si="28"/>
        <v>6.1792896000000118E-2</v>
      </c>
      <c r="F210" s="315">
        <f t="shared" si="24"/>
        <v>1.4272510000000131E-2</v>
      </c>
      <c r="G210" s="7">
        <f t="shared" si="26"/>
        <v>1.2975009090909208E-2</v>
      </c>
      <c r="H210" s="7">
        <f t="shared" si="29"/>
        <v>2.426326700000022E-2</v>
      </c>
    </row>
    <row r="211" spans="1:8" ht="14.25" customHeight="1" x14ac:dyDescent="0.2">
      <c r="A211" s="3">
        <f t="shared" si="27"/>
        <v>11800</v>
      </c>
      <c r="B211" s="5">
        <v>208</v>
      </c>
      <c r="C211" s="6">
        <f t="shared" si="23"/>
        <v>4.6896100000000086E-2</v>
      </c>
      <c r="D211" s="6">
        <f t="shared" si="25"/>
        <v>4.0779217391304426E-2</v>
      </c>
      <c r="E211" s="6">
        <f t="shared" si="28"/>
        <v>6.1902852000000119E-2</v>
      </c>
      <c r="F211" s="315">
        <f t="shared" si="24"/>
        <v>1.4273840000000131E-2</v>
      </c>
      <c r="G211" s="7">
        <f t="shared" si="26"/>
        <v>1.2976218181818299E-2</v>
      </c>
      <c r="H211" s="7">
        <f t="shared" si="29"/>
        <v>2.4265528000000224E-2</v>
      </c>
    </row>
    <row r="212" spans="1:8" ht="14.25" customHeight="1" x14ac:dyDescent="0.2">
      <c r="A212" s="3">
        <f t="shared" si="27"/>
        <v>11830</v>
      </c>
      <c r="B212" s="5">
        <v>209</v>
      </c>
      <c r="C212" s="6">
        <f t="shared" si="23"/>
        <v>4.6979400000000088E-2</v>
      </c>
      <c r="D212" s="6">
        <f t="shared" si="25"/>
        <v>4.0851652173913122E-2</v>
      </c>
      <c r="E212" s="6">
        <f t="shared" si="28"/>
        <v>6.2012808000000121E-2</v>
      </c>
      <c r="F212" s="315">
        <f t="shared" si="24"/>
        <v>1.4275170000000132E-2</v>
      </c>
      <c r="G212" s="7">
        <f t="shared" si="26"/>
        <v>1.2977427272727392E-2</v>
      </c>
      <c r="H212" s="7">
        <f t="shared" si="29"/>
        <v>2.4267789000000223E-2</v>
      </c>
    </row>
    <row r="213" spans="1:8" ht="14.25" customHeight="1" x14ac:dyDescent="0.2">
      <c r="A213" s="3">
        <f t="shared" si="27"/>
        <v>11861</v>
      </c>
      <c r="B213" s="5">
        <v>210</v>
      </c>
      <c r="C213" s="6">
        <f t="shared" si="23"/>
        <v>4.7062700000000089E-2</v>
      </c>
      <c r="D213" s="6">
        <f t="shared" si="25"/>
        <v>4.0924086956521818E-2</v>
      </c>
      <c r="E213" s="6">
        <f t="shared" si="28"/>
        <v>6.2122764000000122E-2</v>
      </c>
      <c r="F213" s="315">
        <f t="shared" si="24"/>
        <v>1.4276500000000133E-2</v>
      </c>
      <c r="G213" s="7">
        <f t="shared" si="26"/>
        <v>1.2978636363636484E-2</v>
      </c>
      <c r="H213" s="7">
        <f t="shared" si="29"/>
        <v>2.4270050000000227E-2</v>
      </c>
    </row>
    <row r="214" spans="1:8" ht="14.25" customHeight="1" x14ac:dyDescent="0.2">
      <c r="A214" s="3">
        <f t="shared" si="27"/>
        <v>11891</v>
      </c>
      <c r="B214" s="5">
        <v>211</v>
      </c>
      <c r="C214" s="6">
        <f t="shared" si="23"/>
        <v>4.7146000000000091E-2</v>
      </c>
      <c r="D214" s="6">
        <f t="shared" si="25"/>
        <v>4.0996521739130515E-2</v>
      </c>
      <c r="E214" s="6">
        <f t="shared" si="28"/>
        <v>6.2232720000000123E-2</v>
      </c>
      <c r="F214" s="315">
        <f t="shared" si="24"/>
        <v>1.4277830000000134E-2</v>
      </c>
      <c r="G214" s="7">
        <f t="shared" si="26"/>
        <v>1.2979845454545575E-2</v>
      </c>
      <c r="H214" s="7">
        <f t="shared" si="29"/>
        <v>2.4272311000000227E-2</v>
      </c>
    </row>
    <row r="215" spans="1:8" ht="14.25" customHeight="1" x14ac:dyDescent="0.2">
      <c r="A215" s="3">
        <f t="shared" si="27"/>
        <v>11922</v>
      </c>
      <c r="B215" s="5">
        <v>212</v>
      </c>
      <c r="C215" s="6">
        <f t="shared" si="23"/>
        <v>4.7229300000000092E-2</v>
      </c>
      <c r="D215" s="6">
        <f t="shared" si="25"/>
        <v>4.1068956521739211E-2</v>
      </c>
      <c r="E215" s="6">
        <f t="shared" si="28"/>
        <v>6.2342676000000125E-2</v>
      </c>
      <c r="F215" s="315">
        <f t="shared" si="24"/>
        <v>1.4279160000000134E-2</v>
      </c>
      <c r="G215" s="7">
        <f t="shared" si="26"/>
        <v>1.2981054545454666E-2</v>
      </c>
      <c r="H215" s="7">
        <f t="shared" si="29"/>
        <v>2.4274572000000227E-2</v>
      </c>
    </row>
    <row r="216" spans="1:8" ht="14.25" customHeight="1" x14ac:dyDescent="0.2">
      <c r="A216" s="3">
        <f t="shared" si="27"/>
        <v>11953</v>
      </c>
      <c r="B216" s="5">
        <v>213</v>
      </c>
      <c r="C216" s="6">
        <f t="shared" si="23"/>
        <v>4.7312600000000093E-2</v>
      </c>
      <c r="D216" s="6">
        <f t="shared" si="25"/>
        <v>4.1141391304347907E-2</v>
      </c>
      <c r="E216" s="6">
        <f t="shared" si="28"/>
        <v>6.2452632000000126E-2</v>
      </c>
      <c r="F216" s="315">
        <f t="shared" si="24"/>
        <v>1.4280490000000135E-2</v>
      </c>
      <c r="G216" s="7">
        <f t="shared" si="26"/>
        <v>1.2982263636363758E-2</v>
      </c>
      <c r="H216" s="7">
        <f t="shared" si="29"/>
        <v>2.427683300000023E-2</v>
      </c>
    </row>
    <row r="217" spans="1:8" ht="14.25" customHeight="1" x14ac:dyDescent="0.2">
      <c r="A217" s="3">
        <f t="shared" si="27"/>
        <v>11983</v>
      </c>
      <c r="B217" s="5">
        <v>214</v>
      </c>
      <c r="C217" s="6">
        <f t="shared" si="23"/>
        <v>4.7395900000000095E-2</v>
      </c>
      <c r="D217" s="6">
        <f t="shared" si="25"/>
        <v>4.1213826086956611E-2</v>
      </c>
      <c r="E217" s="6">
        <f t="shared" si="28"/>
        <v>6.2562588000000127E-2</v>
      </c>
      <c r="F217" s="315">
        <f t="shared" si="24"/>
        <v>1.4281820000000136E-2</v>
      </c>
      <c r="G217" s="7">
        <f t="shared" si="26"/>
        <v>1.2983472727272849E-2</v>
      </c>
      <c r="H217" s="7">
        <f t="shared" si="29"/>
        <v>2.427909400000023E-2</v>
      </c>
    </row>
    <row r="218" spans="1:8" ht="14.25" customHeight="1" x14ac:dyDescent="0.2">
      <c r="A218" s="3">
        <f t="shared" si="27"/>
        <v>12014</v>
      </c>
      <c r="B218" s="5">
        <v>215</v>
      </c>
      <c r="C218" s="6">
        <f t="shared" si="23"/>
        <v>4.7479200000000096E-2</v>
      </c>
      <c r="D218" s="6">
        <f t="shared" si="25"/>
        <v>4.1286260869565307E-2</v>
      </c>
      <c r="E218" s="6">
        <f t="shared" si="28"/>
        <v>6.2672544000000135E-2</v>
      </c>
      <c r="F218" s="315">
        <f t="shared" si="24"/>
        <v>1.4283150000000137E-2</v>
      </c>
      <c r="G218" s="7">
        <f t="shared" si="26"/>
        <v>1.2984681818181942E-2</v>
      </c>
      <c r="H218" s="7">
        <f t="shared" si="29"/>
        <v>2.4281355000000233E-2</v>
      </c>
    </row>
    <row r="219" spans="1:8" ht="14.25" customHeight="1" x14ac:dyDescent="0.2">
      <c r="A219" s="3">
        <f t="shared" si="27"/>
        <v>12044</v>
      </c>
      <c r="B219" s="5">
        <v>216</v>
      </c>
      <c r="C219" s="6">
        <f t="shared" si="23"/>
        <v>4.7562500000000098E-2</v>
      </c>
      <c r="D219" s="6">
        <f t="shared" si="25"/>
        <v>4.1358695652174003E-2</v>
      </c>
      <c r="E219" s="6">
        <f t="shared" si="28"/>
        <v>6.278250000000013E-2</v>
      </c>
      <c r="F219" s="315">
        <f t="shared" si="24"/>
        <v>1.4284480000000137E-2</v>
      </c>
      <c r="G219" s="7">
        <f t="shared" si="26"/>
        <v>1.2985890909091033E-2</v>
      </c>
      <c r="H219" s="7">
        <f t="shared" si="29"/>
        <v>2.4283616000000233E-2</v>
      </c>
    </row>
    <row r="220" spans="1:8" ht="14.25" customHeight="1" x14ac:dyDescent="0.2">
      <c r="A220" s="3">
        <f t="shared" si="27"/>
        <v>12075</v>
      </c>
      <c r="B220" s="5">
        <v>217</v>
      </c>
      <c r="C220" s="6">
        <f t="shared" si="23"/>
        <v>4.7645800000000099E-2</v>
      </c>
      <c r="D220" s="6">
        <f t="shared" si="25"/>
        <v>4.1431130434782699E-2</v>
      </c>
      <c r="E220" s="6">
        <f t="shared" si="28"/>
        <v>6.2892456000000138E-2</v>
      </c>
      <c r="F220" s="315">
        <f t="shared" si="24"/>
        <v>1.4285810000000138E-2</v>
      </c>
      <c r="G220" s="7">
        <f t="shared" si="26"/>
        <v>1.2987100000000125E-2</v>
      </c>
      <c r="H220" s="7">
        <f t="shared" si="29"/>
        <v>2.4285877000000233E-2</v>
      </c>
    </row>
    <row r="221" spans="1:8" ht="14.25" customHeight="1" x14ac:dyDescent="0.2">
      <c r="A221" s="3">
        <f t="shared" si="27"/>
        <v>12106</v>
      </c>
      <c r="B221" s="5">
        <v>218</v>
      </c>
      <c r="C221" s="6">
        <f t="shared" si="23"/>
        <v>4.7729100000000101E-2</v>
      </c>
      <c r="D221" s="6">
        <f t="shared" si="25"/>
        <v>4.1503565217391396E-2</v>
      </c>
      <c r="E221" s="6">
        <f t="shared" si="28"/>
        <v>6.3002412000000133E-2</v>
      </c>
      <c r="F221" s="315">
        <f t="shared" si="24"/>
        <v>1.4287140000000139E-2</v>
      </c>
      <c r="G221" s="7">
        <f t="shared" si="26"/>
        <v>1.2988309090909216E-2</v>
      </c>
      <c r="H221" s="7">
        <f t="shared" si="29"/>
        <v>2.4288138000000237E-2</v>
      </c>
    </row>
    <row r="222" spans="1:8" ht="14.25" customHeight="1" x14ac:dyDescent="0.2">
      <c r="A222" s="3">
        <f t="shared" si="27"/>
        <v>12134</v>
      </c>
      <c r="B222" s="5">
        <v>219</v>
      </c>
      <c r="C222" s="6">
        <f t="shared" si="23"/>
        <v>4.7812400000000102E-2</v>
      </c>
      <c r="D222" s="6">
        <f t="shared" si="25"/>
        <v>4.1576000000000092E-2</v>
      </c>
      <c r="E222" s="6">
        <f t="shared" si="28"/>
        <v>6.3112368000000141E-2</v>
      </c>
      <c r="F222" s="315">
        <f t="shared" si="24"/>
        <v>1.428847000000014E-2</v>
      </c>
      <c r="G222" s="7">
        <f t="shared" si="26"/>
        <v>1.2989518181818307E-2</v>
      </c>
      <c r="H222" s="7">
        <f t="shared" si="29"/>
        <v>2.4290399000000237E-2</v>
      </c>
    </row>
    <row r="223" spans="1:8" ht="14.25" customHeight="1" x14ac:dyDescent="0.2">
      <c r="A223" s="3">
        <f t="shared" si="27"/>
        <v>12165</v>
      </c>
      <c r="B223" s="5">
        <v>220</v>
      </c>
      <c r="C223" s="6">
        <f t="shared" si="23"/>
        <v>4.7895700000000103E-2</v>
      </c>
      <c r="D223" s="6">
        <f t="shared" si="25"/>
        <v>4.1648434782608788E-2</v>
      </c>
      <c r="E223" s="6">
        <f t="shared" si="28"/>
        <v>6.3222324000000135E-2</v>
      </c>
      <c r="F223" s="315">
        <f t="shared" si="24"/>
        <v>1.4289800000000141E-2</v>
      </c>
      <c r="G223" s="7">
        <f t="shared" si="26"/>
        <v>1.29907272727274E-2</v>
      </c>
      <c r="H223" s="7">
        <f t="shared" si="29"/>
        <v>2.429266000000024E-2</v>
      </c>
    </row>
    <row r="224" spans="1:8" ht="14.25" customHeight="1" x14ac:dyDescent="0.2">
      <c r="A224" s="3">
        <f t="shared" si="27"/>
        <v>12195</v>
      </c>
      <c r="B224" s="5">
        <v>221</v>
      </c>
      <c r="C224" s="6">
        <f t="shared" si="23"/>
        <v>4.7979000000000105E-2</v>
      </c>
      <c r="D224" s="6">
        <f t="shared" si="25"/>
        <v>4.1720869565217485E-2</v>
      </c>
      <c r="E224" s="6">
        <f t="shared" si="28"/>
        <v>6.3332280000000143E-2</v>
      </c>
      <c r="F224" s="315">
        <f t="shared" si="24"/>
        <v>1.4291130000000141E-2</v>
      </c>
      <c r="G224" s="7">
        <f t="shared" si="26"/>
        <v>1.2991936363636492E-2</v>
      </c>
      <c r="H224" s="7">
        <f t="shared" si="29"/>
        <v>2.429492100000024E-2</v>
      </c>
    </row>
    <row r="225" spans="1:8" ht="14.25" customHeight="1" x14ac:dyDescent="0.2">
      <c r="A225" s="3">
        <f t="shared" si="27"/>
        <v>12226</v>
      </c>
      <c r="B225" s="5">
        <v>222</v>
      </c>
      <c r="C225" s="6">
        <f t="shared" si="23"/>
        <v>4.8062300000000106E-2</v>
      </c>
      <c r="D225" s="6">
        <f t="shared" si="25"/>
        <v>4.1793304347826181E-2</v>
      </c>
      <c r="E225" s="6">
        <f t="shared" si="28"/>
        <v>6.3442236000000138E-2</v>
      </c>
      <c r="F225" s="315">
        <f t="shared" si="24"/>
        <v>1.4292460000000142E-2</v>
      </c>
      <c r="G225" s="7">
        <f t="shared" si="26"/>
        <v>1.2993145454545583E-2</v>
      </c>
      <c r="H225" s="7">
        <f t="shared" si="29"/>
        <v>2.429718200000024E-2</v>
      </c>
    </row>
    <row r="226" spans="1:8" ht="14.25" customHeight="1" x14ac:dyDescent="0.2">
      <c r="A226" s="3">
        <f t="shared" si="27"/>
        <v>12256</v>
      </c>
      <c r="B226" s="5">
        <v>223</v>
      </c>
      <c r="C226" s="6">
        <f t="shared" si="23"/>
        <v>4.8145600000000108E-2</v>
      </c>
      <c r="D226" s="6">
        <f t="shared" si="25"/>
        <v>4.1865739130434877E-2</v>
      </c>
      <c r="E226" s="6">
        <f t="shared" si="28"/>
        <v>6.3552192000000146E-2</v>
      </c>
      <c r="F226" s="315">
        <f t="shared" si="24"/>
        <v>1.4293790000000143E-2</v>
      </c>
      <c r="G226" s="7">
        <f t="shared" si="26"/>
        <v>1.2994354545454674E-2</v>
      </c>
      <c r="H226" s="7">
        <f t="shared" si="29"/>
        <v>2.4299443000000243E-2</v>
      </c>
    </row>
    <row r="227" spans="1:8" ht="14.25" customHeight="1" x14ac:dyDescent="0.2">
      <c r="A227" s="3">
        <f t="shared" si="27"/>
        <v>12287</v>
      </c>
      <c r="B227" s="5">
        <v>224</v>
      </c>
      <c r="C227" s="6">
        <f t="shared" si="23"/>
        <v>4.8228900000000109E-2</v>
      </c>
      <c r="D227" s="6">
        <f t="shared" si="25"/>
        <v>4.1938173913043574E-2</v>
      </c>
      <c r="E227" s="6">
        <f t="shared" si="28"/>
        <v>6.3662148000000141E-2</v>
      </c>
      <c r="F227" s="315">
        <f t="shared" si="24"/>
        <v>1.4295120000000144E-2</v>
      </c>
      <c r="G227" s="7">
        <f t="shared" si="26"/>
        <v>1.2995563636363765E-2</v>
      </c>
      <c r="H227" s="7">
        <f t="shared" si="29"/>
        <v>2.4301704000000243E-2</v>
      </c>
    </row>
    <row r="228" spans="1:8" ht="14.25" customHeight="1" x14ac:dyDescent="0.2">
      <c r="A228" s="3">
        <f t="shared" si="27"/>
        <v>12318</v>
      </c>
      <c r="B228" s="5">
        <v>225</v>
      </c>
      <c r="C228" s="6">
        <f t="shared" si="23"/>
        <v>4.8312200000000111E-2</v>
      </c>
      <c r="D228" s="6">
        <f t="shared" si="25"/>
        <v>4.2010608695652277E-2</v>
      </c>
      <c r="E228" s="6">
        <f t="shared" si="28"/>
        <v>6.3772104000000149E-2</v>
      </c>
      <c r="F228" s="315">
        <f t="shared" si="24"/>
        <v>1.4296450000000144E-2</v>
      </c>
      <c r="G228" s="7">
        <f t="shared" si="26"/>
        <v>1.2996772727272857E-2</v>
      </c>
      <c r="H228" s="7">
        <f t="shared" si="29"/>
        <v>2.4303965000000247E-2</v>
      </c>
    </row>
    <row r="229" spans="1:8" ht="14.25" customHeight="1" x14ac:dyDescent="0.2">
      <c r="A229" s="3">
        <f t="shared" si="27"/>
        <v>12348</v>
      </c>
      <c r="B229" s="5">
        <v>226</v>
      </c>
      <c r="C229" s="6">
        <f t="shared" si="23"/>
        <v>4.8395500000000112E-2</v>
      </c>
      <c r="D229" s="6">
        <f t="shared" si="25"/>
        <v>4.2083043478260973E-2</v>
      </c>
      <c r="E229" s="6">
        <f t="shared" si="28"/>
        <v>6.3882060000000157E-2</v>
      </c>
      <c r="F229" s="315">
        <f t="shared" si="24"/>
        <v>1.4297780000000145E-2</v>
      </c>
      <c r="G229" s="7">
        <f t="shared" si="26"/>
        <v>1.299798181818195E-2</v>
      </c>
      <c r="H229" s="7">
        <f t="shared" si="29"/>
        <v>2.4306226000000247E-2</v>
      </c>
    </row>
    <row r="230" spans="1:8" ht="14.25" customHeight="1" x14ac:dyDescent="0.2">
      <c r="A230" s="3">
        <f t="shared" si="27"/>
        <v>12379</v>
      </c>
      <c r="B230" s="5">
        <v>227</v>
      </c>
      <c r="C230" s="6">
        <f t="shared" si="23"/>
        <v>4.8478800000000113E-2</v>
      </c>
      <c r="D230" s="6">
        <f t="shared" si="25"/>
        <v>4.2155478260869669E-2</v>
      </c>
      <c r="E230" s="6">
        <f t="shared" si="28"/>
        <v>6.3992016000000151E-2</v>
      </c>
      <c r="F230" s="315">
        <f t="shared" si="24"/>
        <v>1.4299110000000146E-2</v>
      </c>
      <c r="G230" s="7">
        <f t="shared" si="26"/>
        <v>1.2999190909091041E-2</v>
      </c>
      <c r="H230" s="7">
        <f t="shared" si="29"/>
        <v>2.4308487000000246E-2</v>
      </c>
    </row>
    <row r="231" spans="1:8" ht="14.25" customHeight="1" x14ac:dyDescent="0.2">
      <c r="A231" s="3">
        <f t="shared" si="27"/>
        <v>12409</v>
      </c>
      <c r="B231" s="5">
        <v>228</v>
      </c>
      <c r="C231" s="6">
        <f t="shared" si="23"/>
        <v>4.8562100000000115E-2</v>
      </c>
      <c r="D231" s="6">
        <f t="shared" si="25"/>
        <v>4.2227913043478366E-2</v>
      </c>
      <c r="E231" s="6">
        <f t="shared" si="28"/>
        <v>6.410197200000016E-2</v>
      </c>
      <c r="F231" s="315">
        <f t="shared" si="24"/>
        <v>1.4300440000000147E-2</v>
      </c>
      <c r="G231" s="7">
        <f t="shared" si="26"/>
        <v>1.3000400000000132E-2</v>
      </c>
      <c r="H231" s="7">
        <f t="shared" si="29"/>
        <v>2.431074800000025E-2</v>
      </c>
    </row>
    <row r="232" spans="1:8" ht="14.25" customHeight="1" x14ac:dyDescent="0.2">
      <c r="A232" s="3">
        <f t="shared" si="27"/>
        <v>12440</v>
      </c>
      <c r="B232" s="5">
        <v>229</v>
      </c>
      <c r="C232" s="6">
        <f t="shared" si="23"/>
        <v>4.8645400000000116E-2</v>
      </c>
      <c r="D232" s="6">
        <f t="shared" si="25"/>
        <v>4.2300347826087062E-2</v>
      </c>
      <c r="E232" s="6">
        <f t="shared" si="28"/>
        <v>6.4211928000000154E-2</v>
      </c>
      <c r="F232" s="315">
        <f t="shared" si="24"/>
        <v>1.4301770000000148E-2</v>
      </c>
      <c r="G232" s="7">
        <f t="shared" si="26"/>
        <v>1.3001609090909224E-2</v>
      </c>
      <c r="H232" s="7">
        <f t="shared" si="29"/>
        <v>2.431300900000025E-2</v>
      </c>
    </row>
    <row r="233" spans="1:8" ht="14.25" customHeight="1" x14ac:dyDescent="0.2">
      <c r="A233" s="3">
        <f t="shared" si="27"/>
        <v>12471</v>
      </c>
      <c r="B233" s="5">
        <v>230</v>
      </c>
      <c r="C233" s="6">
        <f t="shared" si="23"/>
        <v>4.8728700000000118E-2</v>
      </c>
      <c r="D233" s="6">
        <f t="shared" si="25"/>
        <v>4.2372782608695758E-2</v>
      </c>
      <c r="E233" s="6">
        <f t="shared" si="28"/>
        <v>6.4321884000000162E-2</v>
      </c>
      <c r="F233" s="315">
        <f t="shared" si="24"/>
        <v>1.4303100000000148E-2</v>
      </c>
      <c r="G233" s="7">
        <f t="shared" si="26"/>
        <v>1.3002818181818315E-2</v>
      </c>
      <c r="H233" s="7">
        <f t="shared" si="29"/>
        <v>2.4315270000000253E-2</v>
      </c>
    </row>
    <row r="234" spans="1:8" ht="14.25" customHeight="1" x14ac:dyDescent="0.2">
      <c r="A234" s="3">
        <f t="shared" si="27"/>
        <v>12499</v>
      </c>
      <c r="B234" s="5">
        <v>231</v>
      </c>
      <c r="C234" s="6">
        <f t="shared" si="23"/>
        <v>4.8812000000000119E-2</v>
      </c>
      <c r="D234" s="6">
        <f t="shared" si="25"/>
        <v>4.2445217391304454E-2</v>
      </c>
      <c r="E234" s="6">
        <f t="shared" si="28"/>
        <v>6.4431840000000157E-2</v>
      </c>
      <c r="F234" s="315">
        <f t="shared" si="24"/>
        <v>1.4304430000000149E-2</v>
      </c>
      <c r="G234" s="7">
        <f t="shared" si="26"/>
        <v>1.3004027272727408E-2</v>
      </c>
      <c r="H234" s="7">
        <f t="shared" si="29"/>
        <v>2.4317531000000253E-2</v>
      </c>
    </row>
    <row r="235" spans="1:8" ht="14.25" customHeight="1" x14ac:dyDescent="0.2">
      <c r="A235" s="3">
        <f t="shared" si="27"/>
        <v>12530</v>
      </c>
      <c r="B235" s="5">
        <v>232</v>
      </c>
      <c r="C235" s="6">
        <f t="shared" si="23"/>
        <v>4.8895300000000121E-2</v>
      </c>
      <c r="D235" s="6">
        <f t="shared" si="25"/>
        <v>4.2517652173913151E-2</v>
      </c>
      <c r="E235" s="6">
        <f t="shared" si="28"/>
        <v>6.4541796000000165E-2</v>
      </c>
      <c r="F235" s="315">
        <f t="shared" si="24"/>
        <v>1.430576000000015E-2</v>
      </c>
      <c r="G235" s="7">
        <f t="shared" si="26"/>
        <v>1.3005236363636499E-2</v>
      </c>
      <c r="H235" s="7">
        <f t="shared" si="29"/>
        <v>2.4319792000000253E-2</v>
      </c>
    </row>
    <row r="236" spans="1:8" ht="14.25" customHeight="1" x14ac:dyDescent="0.2">
      <c r="A236" s="3">
        <f t="shared" si="27"/>
        <v>12560</v>
      </c>
      <c r="B236" s="5">
        <v>233</v>
      </c>
      <c r="C236" s="6">
        <f t="shared" si="23"/>
        <v>4.8978600000000122E-2</v>
      </c>
      <c r="D236" s="6">
        <f t="shared" si="25"/>
        <v>4.2590086956521847E-2</v>
      </c>
      <c r="E236" s="6">
        <f t="shared" si="28"/>
        <v>6.4651752000000159E-2</v>
      </c>
      <c r="F236" s="315">
        <f t="shared" si="24"/>
        <v>1.4307090000000151E-2</v>
      </c>
      <c r="G236" s="7">
        <f t="shared" si="26"/>
        <v>1.3006445454545591E-2</v>
      </c>
      <c r="H236" s="7">
        <f t="shared" si="29"/>
        <v>2.4322053000000256E-2</v>
      </c>
    </row>
    <row r="237" spans="1:8" ht="14.25" customHeight="1" x14ac:dyDescent="0.2">
      <c r="A237" s="3">
        <f t="shared" si="27"/>
        <v>12591</v>
      </c>
      <c r="B237" s="5">
        <v>234</v>
      </c>
      <c r="C237" s="6">
        <f t="shared" si="23"/>
        <v>4.9061900000000123E-2</v>
      </c>
      <c r="D237" s="6">
        <f t="shared" si="25"/>
        <v>4.2662521739130543E-2</v>
      </c>
      <c r="E237" s="6">
        <f t="shared" si="28"/>
        <v>6.4761708000000168E-2</v>
      </c>
      <c r="F237" s="315">
        <f t="shared" si="24"/>
        <v>1.4308420000000151E-2</v>
      </c>
      <c r="G237" s="7">
        <f t="shared" si="26"/>
        <v>1.3007654545454682E-2</v>
      </c>
      <c r="H237" s="7">
        <f t="shared" si="29"/>
        <v>2.4324314000000256E-2</v>
      </c>
    </row>
    <row r="238" spans="1:8" ht="14.25" customHeight="1" x14ac:dyDescent="0.2">
      <c r="A238" s="3">
        <f t="shared" si="27"/>
        <v>12621</v>
      </c>
      <c r="B238" s="5">
        <v>235</v>
      </c>
      <c r="C238" s="6">
        <f t="shared" si="23"/>
        <v>4.9145200000000125E-2</v>
      </c>
      <c r="D238" s="6">
        <f t="shared" si="25"/>
        <v>4.273495652173924E-2</v>
      </c>
      <c r="E238" s="6">
        <f t="shared" si="28"/>
        <v>6.4871664000000162E-2</v>
      </c>
      <c r="F238" s="315">
        <f t="shared" si="24"/>
        <v>1.4309750000000152E-2</v>
      </c>
      <c r="G238" s="7">
        <f t="shared" si="26"/>
        <v>1.3008863636363773E-2</v>
      </c>
      <c r="H238" s="7">
        <f t="shared" si="29"/>
        <v>2.432657500000026E-2</v>
      </c>
    </row>
    <row r="239" spans="1:8" ht="14.25" customHeight="1" x14ac:dyDescent="0.2">
      <c r="A239" s="3">
        <f t="shared" si="27"/>
        <v>12652</v>
      </c>
      <c r="B239" s="5">
        <v>236</v>
      </c>
      <c r="C239" s="6">
        <f t="shared" si="23"/>
        <v>4.9228500000000126E-2</v>
      </c>
      <c r="D239" s="6">
        <f t="shared" si="25"/>
        <v>4.2807391304347936E-2</v>
      </c>
      <c r="E239" s="6">
        <f t="shared" si="28"/>
        <v>6.498162000000017E-2</v>
      </c>
      <c r="F239" s="315">
        <f t="shared" si="24"/>
        <v>1.4311080000000153E-2</v>
      </c>
      <c r="G239" s="7">
        <f t="shared" si="26"/>
        <v>1.3010072727272864E-2</v>
      </c>
      <c r="H239" s="7">
        <f t="shared" si="29"/>
        <v>2.432883600000026E-2</v>
      </c>
    </row>
    <row r="240" spans="1:8" ht="14.25" customHeight="1" x14ac:dyDescent="0.2">
      <c r="A240" s="3">
        <f t="shared" si="27"/>
        <v>12683</v>
      </c>
      <c r="B240" s="5">
        <v>237</v>
      </c>
      <c r="C240" s="6">
        <f t="shared" si="23"/>
        <v>4.9311800000000128E-2</v>
      </c>
      <c r="D240" s="6">
        <f t="shared" si="25"/>
        <v>4.2879826086956639E-2</v>
      </c>
      <c r="E240" s="6">
        <f t="shared" si="28"/>
        <v>6.5091576000000179E-2</v>
      </c>
      <c r="F240" s="315">
        <f t="shared" si="24"/>
        <v>1.4312410000000154E-2</v>
      </c>
      <c r="G240" s="7">
        <f t="shared" si="26"/>
        <v>1.3011281818181957E-2</v>
      </c>
      <c r="H240" s="7">
        <f t="shared" si="29"/>
        <v>2.433109700000026E-2</v>
      </c>
    </row>
    <row r="241" spans="1:8" ht="14.25" customHeight="1" x14ac:dyDescent="0.2">
      <c r="A241" s="3">
        <f t="shared" si="27"/>
        <v>12713</v>
      </c>
      <c r="B241" s="5">
        <v>238</v>
      </c>
      <c r="C241" s="6">
        <f t="shared" si="23"/>
        <v>4.9395100000000129E-2</v>
      </c>
      <c r="D241" s="6">
        <f t="shared" si="25"/>
        <v>4.2952260869565335E-2</v>
      </c>
      <c r="E241" s="6">
        <f t="shared" si="28"/>
        <v>6.5201532000000173E-2</v>
      </c>
      <c r="F241" s="315">
        <f t="shared" si="24"/>
        <v>1.4313740000000155E-2</v>
      </c>
      <c r="G241" s="7">
        <f t="shared" si="26"/>
        <v>1.3012490909091049E-2</v>
      </c>
      <c r="H241" s="7">
        <f t="shared" si="29"/>
        <v>2.4333358000000263E-2</v>
      </c>
    </row>
    <row r="242" spans="1:8" ht="14.25" customHeight="1" x14ac:dyDescent="0.2">
      <c r="A242" s="3">
        <f t="shared" si="27"/>
        <v>12744</v>
      </c>
      <c r="B242" s="5">
        <v>239</v>
      </c>
      <c r="C242" s="6">
        <f t="shared" si="23"/>
        <v>4.9478400000000131E-2</v>
      </c>
      <c r="D242" s="6">
        <f t="shared" si="25"/>
        <v>4.3024695652174032E-2</v>
      </c>
      <c r="E242" s="6">
        <f t="shared" si="28"/>
        <v>6.5311488000000181E-2</v>
      </c>
      <c r="F242" s="315">
        <f t="shared" si="24"/>
        <v>1.4315070000000155E-2</v>
      </c>
      <c r="G242" s="7">
        <f t="shared" si="26"/>
        <v>1.301370000000014E-2</v>
      </c>
      <c r="H242" s="7">
        <f t="shared" si="29"/>
        <v>2.4335619000000263E-2</v>
      </c>
    </row>
    <row r="243" spans="1:8" ht="14.25" customHeight="1" x14ac:dyDescent="0.2">
      <c r="A243" s="3">
        <f t="shared" si="27"/>
        <v>12774</v>
      </c>
      <c r="B243" s="5">
        <v>240</v>
      </c>
      <c r="C243" s="6">
        <f t="shared" si="23"/>
        <v>4.9561700000000132E-2</v>
      </c>
      <c r="D243" s="6">
        <f t="shared" si="25"/>
        <v>4.3097130434782728E-2</v>
      </c>
      <c r="E243" s="6">
        <f t="shared" si="28"/>
        <v>6.5421444000000176E-2</v>
      </c>
      <c r="F243" s="315">
        <f t="shared" si="24"/>
        <v>1.4316400000000156E-2</v>
      </c>
      <c r="G243" s="7">
        <f t="shared" si="26"/>
        <v>1.3014909090909231E-2</v>
      </c>
      <c r="H243" s="7">
        <f t="shared" si="29"/>
        <v>2.4337880000000266E-2</v>
      </c>
    </row>
    <row r="244" spans="1:8" ht="14.25" customHeight="1" x14ac:dyDescent="0.2">
      <c r="A244" s="3">
        <f t="shared" si="27"/>
        <v>12805</v>
      </c>
      <c r="B244" s="5">
        <v>241</v>
      </c>
      <c r="C244" s="6">
        <f>C243+0.00466%</f>
        <v>4.9608300000000133E-2</v>
      </c>
      <c r="D244" s="6">
        <f t="shared" si="25"/>
        <v>4.313765217391316E-2</v>
      </c>
      <c r="E244" s="6">
        <f t="shared" si="28"/>
        <v>6.5482956000000175E-2</v>
      </c>
      <c r="F244" s="315">
        <f t="shared" si="24"/>
        <v>1.4317730000000157E-2</v>
      </c>
      <c r="G244" s="7">
        <f t="shared" si="26"/>
        <v>1.3016118181818323E-2</v>
      </c>
      <c r="H244" s="7">
        <f t="shared" si="29"/>
        <v>2.4340141000000266E-2</v>
      </c>
    </row>
    <row r="245" spans="1:8" ht="14.25" customHeight="1" x14ac:dyDescent="0.2">
      <c r="A245" s="3">
        <f t="shared" si="27"/>
        <v>12836</v>
      </c>
      <c r="B245" s="5">
        <v>242</v>
      </c>
      <c r="C245" s="6">
        <f t="shared" ref="C245:C303" si="30">C244+0.00466%</f>
        <v>4.9654900000000134E-2</v>
      </c>
      <c r="D245" s="6">
        <f t="shared" si="25"/>
        <v>4.3178173913043599E-2</v>
      </c>
      <c r="E245" s="6">
        <f t="shared" si="28"/>
        <v>6.5544468000000175E-2</v>
      </c>
      <c r="F245" s="315">
        <f t="shared" si="24"/>
        <v>1.4319060000000158E-2</v>
      </c>
      <c r="G245" s="7">
        <f t="shared" si="26"/>
        <v>1.3017327272727416E-2</v>
      </c>
      <c r="H245" s="7">
        <f t="shared" si="29"/>
        <v>2.4342402000000266E-2</v>
      </c>
    </row>
    <row r="246" spans="1:8" ht="14.25" customHeight="1" x14ac:dyDescent="0.2">
      <c r="A246" s="3">
        <f t="shared" si="27"/>
        <v>12864</v>
      </c>
      <c r="B246" s="5">
        <v>243</v>
      </c>
      <c r="C246" s="6">
        <f t="shared" si="30"/>
        <v>4.9701500000000134E-2</v>
      </c>
      <c r="D246" s="6">
        <f t="shared" si="25"/>
        <v>4.3218695652174031E-2</v>
      </c>
      <c r="E246" s="6">
        <f t="shared" si="28"/>
        <v>6.5605980000000175E-2</v>
      </c>
      <c r="F246" s="315">
        <f t="shared" si="24"/>
        <v>1.4320390000000158E-2</v>
      </c>
      <c r="G246" s="7">
        <f t="shared" si="26"/>
        <v>1.3018536363636507E-2</v>
      </c>
      <c r="H246" s="7">
        <f t="shared" si="29"/>
        <v>2.434466300000027E-2</v>
      </c>
    </row>
    <row r="247" spans="1:8" ht="14.25" customHeight="1" x14ac:dyDescent="0.2">
      <c r="A247" s="3">
        <f t="shared" si="27"/>
        <v>12895</v>
      </c>
      <c r="B247" s="5">
        <v>244</v>
      </c>
      <c r="C247" s="6">
        <f t="shared" si="30"/>
        <v>4.9748100000000135E-2</v>
      </c>
      <c r="D247" s="6">
        <f t="shared" si="25"/>
        <v>4.3259217391304471E-2</v>
      </c>
      <c r="E247" s="6">
        <f t="shared" si="28"/>
        <v>6.5667492000000188E-2</v>
      </c>
      <c r="F247" s="315">
        <f t="shared" si="24"/>
        <v>1.4321720000000159E-2</v>
      </c>
      <c r="G247" s="7">
        <f t="shared" si="26"/>
        <v>1.3019745454545598E-2</v>
      </c>
      <c r="H247" s="7">
        <f t="shared" si="29"/>
        <v>2.434692400000027E-2</v>
      </c>
    </row>
    <row r="248" spans="1:8" ht="14.25" customHeight="1" x14ac:dyDescent="0.2">
      <c r="A248" s="3">
        <f t="shared" si="27"/>
        <v>12925</v>
      </c>
      <c r="B248" s="5">
        <v>245</v>
      </c>
      <c r="C248" s="6">
        <f t="shared" si="30"/>
        <v>4.9794700000000136E-2</v>
      </c>
      <c r="D248" s="6">
        <f t="shared" si="25"/>
        <v>4.3299739130434903E-2</v>
      </c>
      <c r="E248" s="6">
        <f t="shared" si="28"/>
        <v>6.5729004000000188E-2</v>
      </c>
      <c r="F248" s="315">
        <f t="shared" si="24"/>
        <v>1.432305000000016E-2</v>
      </c>
      <c r="G248" s="7">
        <f t="shared" si="26"/>
        <v>1.302095454545469E-2</v>
      </c>
      <c r="H248" s="7">
        <f t="shared" si="29"/>
        <v>2.4349185000000273E-2</v>
      </c>
    </row>
    <row r="249" spans="1:8" ht="14.25" customHeight="1" x14ac:dyDescent="0.2">
      <c r="A249" s="3">
        <f t="shared" si="27"/>
        <v>12956</v>
      </c>
      <c r="B249" s="5">
        <v>246</v>
      </c>
      <c r="C249" s="6">
        <f t="shared" si="30"/>
        <v>4.9841300000000137E-2</v>
      </c>
      <c r="D249" s="6">
        <f t="shared" si="25"/>
        <v>4.3340260869565342E-2</v>
      </c>
      <c r="E249" s="6">
        <f t="shared" si="28"/>
        <v>6.5790516000000188E-2</v>
      </c>
      <c r="F249" s="315">
        <f t="shared" si="24"/>
        <v>1.4324380000000161E-2</v>
      </c>
      <c r="G249" s="7">
        <f t="shared" si="26"/>
        <v>1.3022163636363781E-2</v>
      </c>
      <c r="H249" s="7">
        <f t="shared" si="29"/>
        <v>2.4351446000000273E-2</v>
      </c>
    </row>
    <row r="250" spans="1:8" ht="14.25" customHeight="1" x14ac:dyDescent="0.2">
      <c r="A250" s="3">
        <f t="shared" si="27"/>
        <v>12986</v>
      </c>
      <c r="B250" s="5">
        <v>247</v>
      </c>
      <c r="C250" s="6">
        <f t="shared" si="30"/>
        <v>4.9887900000000138E-2</v>
      </c>
      <c r="D250" s="6">
        <f t="shared" si="25"/>
        <v>4.3380782608695774E-2</v>
      </c>
      <c r="E250" s="6">
        <f t="shared" si="28"/>
        <v>6.5852028000000187E-2</v>
      </c>
      <c r="F250" s="315">
        <f t="shared" si="24"/>
        <v>1.4325710000000162E-2</v>
      </c>
      <c r="G250" s="7">
        <f t="shared" si="26"/>
        <v>1.3023372727272872E-2</v>
      </c>
      <c r="H250" s="7">
        <f t="shared" si="29"/>
        <v>2.4353707000000273E-2</v>
      </c>
    </row>
    <row r="251" spans="1:8" ht="14.25" customHeight="1" x14ac:dyDescent="0.2">
      <c r="A251" s="3">
        <f t="shared" si="27"/>
        <v>13017</v>
      </c>
      <c r="B251" s="5">
        <v>248</v>
      </c>
      <c r="C251" s="6">
        <f t="shared" si="30"/>
        <v>4.9934500000000138E-2</v>
      </c>
      <c r="D251" s="6">
        <f t="shared" si="25"/>
        <v>4.3421304347826213E-2</v>
      </c>
      <c r="E251" s="6">
        <f t="shared" si="28"/>
        <v>6.5913540000000187E-2</v>
      </c>
      <c r="F251" s="315">
        <f t="shared" si="24"/>
        <v>1.4327040000000162E-2</v>
      </c>
      <c r="G251" s="7">
        <f t="shared" si="26"/>
        <v>1.3024581818181965E-2</v>
      </c>
      <c r="H251" s="7">
        <f t="shared" si="29"/>
        <v>2.4355968000000276E-2</v>
      </c>
    </row>
    <row r="252" spans="1:8" ht="14.25" customHeight="1" x14ac:dyDescent="0.2">
      <c r="A252" s="3">
        <f t="shared" si="27"/>
        <v>13048</v>
      </c>
      <c r="B252" s="5">
        <v>249</v>
      </c>
      <c r="C252" s="6">
        <f t="shared" si="30"/>
        <v>4.9981100000000139E-2</v>
      </c>
      <c r="D252" s="6">
        <f t="shared" si="25"/>
        <v>4.3461826086956645E-2</v>
      </c>
      <c r="E252" s="6">
        <f t="shared" si="28"/>
        <v>6.5975052000000187E-2</v>
      </c>
      <c r="F252" s="315">
        <f t="shared" si="24"/>
        <v>1.4328370000000163E-2</v>
      </c>
      <c r="G252" s="7">
        <f t="shared" si="26"/>
        <v>1.3025790909091057E-2</v>
      </c>
      <c r="H252" s="7">
        <f t="shared" si="29"/>
        <v>2.4358229000000276E-2</v>
      </c>
    </row>
    <row r="253" spans="1:8" ht="14.25" customHeight="1" x14ac:dyDescent="0.2">
      <c r="A253" s="3">
        <f t="shared" si="27"/>
        <v>13078</v>
      </c>
      <c r="B253" s="5">
        <v>250</v>
      </c>
      <c r="C253" s="6">
        <f t="shared" si="30"/>
        <v>5.002770000000014E-2</v>
      </c>
      <c r="D253" s="6">
        <f t="shared" si="25"/>
        <v>4.3502347826087084E-2</v>
      </c>
      <c r="E253" s="6">
        <f t="shared" si="28"/>
        <v>6.6036564000000186E-2</v>
      </c>
      <c r="F253" s="315">
        <f t="shared" si="24"/>
        <v>1.4329700000000164E-2</v>
      </c>
      <c r="G253" s="7">
        <f t="shared" si="26"/>
        <v>1.3027000000000148E-2</v>
      </c>
      <c r="H253" s="7">
        <f t="shared" si="29"/>
        <v>2.436049000000028E-2</v>
      </c>
    </row>
    <row r="254" spans="1:8" ht="14.25" customHeight="1" x14ac:dyDescent="0.2">
      <c r="A254" s="3">
        <f t="shared" si="27"/>
        <v>13109</v>
      </c>
      <c r="B254" s="5">
        <v>251</v>
      </c>
      <c r="C254" s="6">
        <f t="shared" si="30"/>
        <v>5.0074300000000141E-2</v>
      </c>
      <c r="D254" s="6">
        <f t="shared" si="25"/>
        <v>4.3542869565217517E-2</v>
      </c>
      <c r="E254" s="6">
        <f t="shared" si="28"/>
        <v>6.6098076000000186E-2</v>
      </c>
      <c r="F254" s="315">
        <f t="shared" si="24"/>
        <v>1.4331030000000165E-2</v>
      </c>
      <c r="G254" s="7">
        <f t="shared" si="26"/>
        <v>1.3028209090909239E-2</v>
      </c>
      <c r="H254" s="7">
        <f t="shared" si="29"/>
        <v>2.4362751000000279E-2</v>
      </c>
    </row>
    <row r="255" spans="1:8" ht="14.25" customHeight="1" x14ac:dyDescent="0.2">
      <c r="A255" s="3">
        <f t="shared" si="27"/>
        <v>13139</v>
      </c>
      <c r="B255" s="5">
        <v>252</v>
      </c>
      <c r="C255" s="6">
        <f t="shared" si="30"/>
        <v>5.0120900000000142E-2</v>
      </c>
      <c r="D255" s="6">
        <f t="shared" si="25"/>
        <v>4.3583391304347956E-2</v>
      </c>
      <c r="E255" s="6">
        <f t="shared" si="28"/>
        <v>6.6159588000000186E-2</v>
      </c>
      <c r="F255" s="315">
        <f t="shared" si="24"/>
        <v>1.4332360000000165E-2</v>
      </c>
      <c r="G255" s="7">
        <f t="shared" si="26"/>
        <v>1.302941818181833E-2</v>
      </c>
      <c r="H255" s="7">
        <f t="shared" si="29"/>
        <v>2.4365012000000279E-2</v>
      </c>
    </row>
    <row r="256" spans="1:8" ht="14.25" customHeight="1" x14ac:dyDescent="0.2">
      <c r="A256" s="3">
        <f t="shared" si="27"/>
        <v>13170</v>
      </c>
      <c r="B256" s="5">
        <v>253</v>
      </c>
      <c r="C256" s="6">
        <f t="shared" si="30"/>
        <v>5.0167500000000143E-2</v>
      </c>
      <c r="D256" s="6">
        <f t="shared" si="25"/>
        <v>4.3623913043478388E-2</v>
      </c>
      <c r="E256" s="6">
        <f t="shared" si="28"/>
        <v>6.6221100000000185E-2</v>
      </c>
      <c r="F256" s="315">
        <f t="shared" si="24"/>
        <v>1.4333690000000166E-2</v>
      </c>
      <c r="G256" s="7">
        <f t="shared" si="26"/>
        <v>1.3030627272727423E-2</v>
      </c>
      <c r="H256" s="7">
        <f t="shared" si="29"/>
        <v>2.4367273000000283E-2</v>
      </c>
    </row>
    <row r="257" spans="1:8" ht="14.25" customHeight="1" x14ac:dyDescent="0.2">
      <c r="A257" s="3">
        <f t="shared" si="27"/>
        <v>13201</v>
      </c>
      <c r="B257" s="5">
        <v>254</v>
      </c>
      <c r="C257" s="6">
        <f t="shared" si="30"/>
        <v>5.0214100000000143E-2</v>
      </c>
      <c r="D257" s="6">
        <f t="shared" si="25"/>
        <v>4.3664434782608827E-2</v>
      </c>
      <c r="E257" s="6">
        <f t="shared" si="28"/>
        <v>6.6282612000000199E-2</v>
      </c>
      <c r="F257" s="315">
        <f t="shared" ref="F257:F320" si="31">F256+0.00000133</f>
        <v>1.4335020000000167E-2</v>
      </c>
      <c r="G257" s="7">
        <f t="shared" si="26"/>
        <v>1.3031836363636515E-2</v>
      </c>
      <c r="H257" s="7">
        <f t="shared" si="29"/>
        <v>2.4369534000000283E-2</v>
      </c>
    </row>
    <row r="258" spans="1:8" ht="14.25" customHeight="1" x14ac:dyDescent="0.2">
      <c r="A258" s="3">
        <f t="shared" si="27"/>
        <v>13230</v>
      </c>
      <c r="B258" s="5">
        <v>255</v>
      </c>
      <c r="C258" s="6">
        <f t="shared" si="30"/>
        <v>5.0260700000000144E-2</v>
      </c>
      <c r="D258" s="6">
        <f t="shared" si="25"/>
        <v>4.3704956521739259E-2</v>
      </c>
      <c r="E258" s="6">
        <f t="shared" si="28"/>
        <v>6.6344124000000199E-2</v>
      </c>
      <c r="F258" s="315">
        <f t="shared" si="31"/>
        <v>1.4336350000000168E-2</v>
      </c>
      <c r="G258" s="7">
        <f t="shared" si="26"/>
        <v>1.3033045454545606E-2</v>
      </c>
      <c r="H258" s="7">
        <f t="shared" si="29"/>
        <v>2.4371795000000286E-2</v>
      </c>
    </row>
    <row r="259" spans="1:8" ht="14.25" customHeight="1" x14ac:dyDescent="0.2">
      <c r="A259" s="3">
        <f t="shared" si="27"/>
        <v>13261</v>
      </c>
      <c r="B259" s="5">
        <v>256</v>
      </c>
      <c r="C259" s="6">
        <f t="shared" si="30"/>
        <v>5.0307300000000145E-2</v>
      </c>
      <c r="D259" s="6">
        <f t="shared" si="25"/>
        <v>4.3745478260869691E-2</v>
      </c>
      <c r="E259" s="6">
        <f t="shared" si="28"/>
        <v>6.6405636000000198E-2</v>
      </c>
      <c r="F259" s="315">
        <f t="shared" si="31"/>
        <v>1.4337680000000168E-2</v>
      </c>
      <c r="G259" s="7">
        <f t="shared" si="26"/>
        <v>1.3034254545454697E-2</v>
      </c>
      <c r="H259" s="7">
        <f t="shared" si="29"/>
        <v>2.4374056000000286E-2</v>
      </c>
    </row>
    <row r="260" spans="1:8" ht="14.25" customHeight="1" x14ac:dyDescent="0.2">
      <c r="A260" s="3">
        <f t="shared" si="27"/>
        <v>13291</v>
      </c>
      <c r="B260" s="5">
        <v>257</v>
      </c>
      <c r="C260" s="6">
        <f t="shared" si="30"/>
        <v>5.0353900000000146E-2</v>
      </c>
      <c r="D260" s="6">
        <f t="shared" ref="D260:D323" si="32">IF((C260/1.15)&gt;=$C$4,C260/1.15,C260)</f>
        <v>4.378600000000013E-2</v>
      </c>
      <c r="E260" s="6">
        <f t="shared" si="28"/>
        <v>6.6467148000000198E-2</v>
      </c>
      <c r="F260" s="315">
        <f t="shared" si="31"/>
        <v>1.4339010000000169E-2</v>
      </c>
      <c r="G260" s="7">
        <f t="shared" ref="G260:G323" si="33">IF((F260/1.1)&gt;=$F$4,F260/1.1,F260)</f>
        <v>1.3035463636363789E-2</v>
      </c>
      <c r="H260" s="7">
        <f t="shared" si="29"/>
        <v>2.4376317000000286E-2</v>
      </c>
    </row>
    <row r="261" spans="1:8" ht="14.25" customHeight="1" x14ac:dyDescent="0.2">
      <c r="A261" s="3">
        <f t="shared" ref="A261:A324" si="34">EDATE(A260,1)</f>
        <v>13322</v>
      </c>
      <c r="B261" s="5">
        <v>258</v>
      </c>
      <c r="C261" s="6">
        <f t="shared" si="30"/>
        <v>5.0400500000000147E-2</v>
      </c>
      <c r="D261" s="6">
        <f t="shared" si="32"/>
        <v>4.3826521739130563E-2</v>
      </c>
      <c r="E261" s="6">
        <f t="shared" ref="E261:E324" si="35">C261*1.32</f>
        <v>6.6528660000000198E-2</v>
      </c>
      <c r="F261" s="315">
        <f t="shared" si="31"/>
        <v>1.434034000000017E-2</v>
      </c>
      <c r="G261" s="7">
        <f t="shared" si="33"/>
        <v>1.303667272727288E-2</v>
      </c>
      <c r="H261" s="7">
        <f t="shared" ref="H261:H324" si="36">F261*1.7</f>
        <v>2.4378578000000289E-2</v>
      </c>
    </row>
    <row r="262" spans="1:8" ht="14.25" customHeight="1" x14ac:dyDescent="0.2">
      <c r="A262" s="3">
        <f t="shared" si="34"/>
        <v>13352</v>
      </c>
      <c r="B262" s="5">
        <v>259</v>
      </c>
      <c r="C262" s="6">
        <f t="shared" si="30"/>
        <v>5.0447100000000147E-2</v>
      </c>
      <c r="D262" s="6">
        <f t="shared" si="32"/>
        <v>4.3867043478261002E-2</v>
      </c>
      <c r="E262" s="6">
        <f t="shared" si="35"/>
        <v>6.6590172000000197E-2</v>
      </c>
      <c r="F262" s="315">
        <f t="shared" si="31"/>
        <v>1.4341670000000171E-2</v>
      </c>
      <c r="G262" s="7">
        <f t="shared" si="33"/>
        <v>1.3037881818181973E-2</v>
      </c>
      <c r="H262" s="7">
        <f t="shared" si="36"/>
        <v>2.4380839000000289E-2</v>
      </c>
    </row>
    <row r="263" spans="1:8" ht="14.25" customHeight="1" x14ac:dyDescent="0.2">
      <c r="A263" s="3">
        <f t="shared" si="34"/>
        <v>13383</v>
      </c>
      <c r="B263" s="5">
        <v>260</v>
      </c>
      <c r="C263" s="6">
        <f t="shared" si="30"/>
        <v>5.0493700000000148E-2</v>
      </c>
      <c r="D263" s="6">
        <f t="shared" si="32"/>
        <v>4.3907565217391434E-2</v>
      </c>
      <c r="E263" s="6">
        <f t="shared" si="35"/>
        <v>6.6651684000000197E-2</v>
      </c>
      <c r="F263" s="315">
        <f t="shared" si="31"/>
        <v>1.4343000000000172E-2</v>
      </c>
      <c r="G263" s="7">
        <f t="shared" si="33"/>
        <v>1.3039090909091064E-2</v>
      </c>
      <c r="H263" s="7">
        <f t="shared" si="36"/>
        <v>2.4383100000000293E-2</v>
      </c>
    </row>
    <row r="264" spans="1:8" ht="14.25" customHeight="1" x14ac:dyDescent="0.2">
      <c r="A264" s="3">
        <f t="shared" si="34"/>
        <v>13414</v>
      </c>
      <c r="B264" s="5">
        <v>261</v>
      </c>
      <c r="C264" s="6">
        <f t="shared" si="30"/>
        <v>5.0540300000000149E-2</v>
      </c>
      <c r="D264" s="6">
        <f t="shared" si="32"/>
        <v>4.3948086956521873E-2</v>
      </c>
      <c r="E264" s="6">
        <f t="shared" si="35"/>
        <v>6.6713196000000197E-2</v>
      </c>
      <c r="F264" s="315">
        <f t="shared" si="31"/>
        <v>1.4344330000000172E-2</v>
      </c>
      <c r="G264" s="7">
        <f t="shared" si="33"/>
        <v>1.3040300000000156E-2</v>
      </c>
      <c r="H264" s="7">
        <f t="shared" si="36"/>
        <v>2.4385361000000293E-2</v>
      </c>
    </row>
    <row r="265" spans="1:8" ht="14.25" customHeight="1" x14ac:dyDescent="0.2">
      <c r="A265" s="3">
        <f t="shared" si="34"/>
        <v>13444</v>
      </c>
      <c r="B265" s="5">
        <v>262</v>
      </c>
      <c r="C265" s="6">
        <f t="shared" si="30"/>
        <v>5.058690000000015E-2</v>
      </c>
      <c r="D265" s="6">
        <f t="shared" si="32"/>
        <v>4.3988608695652305E-2</v>
      </c>
      <c r="E265" s="6">
        <f t="shared" si="35"/>
        <v>6.6774708000000196E-2</v>
      </c>
      <c r="F265" s="315">
        <f t="shared" si="31"/>
        <v>1.4345660000000173E-2</v>
      </c>
      <c r="G265" s="7">
        <f t="shared" si="33"/>
        <v>1.3041509090909247E-2</v>
      </c>
      <c r="H265" s="7">
        <f t="shared" si="36"/>
        <v>2.4387622000000293E-2</v>
      </c>
    </row>
    <row r="266" spans="1:8" ht="14.25" customHeight="1" x14ac:dyDescent="0.2">
      <c r="A266" s="3">
        <f t="shared" si="34"/>
        <v>13475</v>
      </c>
      <c r="B266" s="5">
        <v>263</v>
      </c>
      <c r="C266" s="6">
        <f t="shared" si="30"/>
        <v>5.0633500000000151E-2</v>
      </c>
      <c r="D266" s="6">
        <f t="shared" si="32"/>
        <v>4.4029130434782744E-2</v>
      </c>
      <c r="E266" s="6">
        <f t="shared" si="35"/>
        <v>6.6836220000000196E-2</v>
      </c>
      <c r="F266" s="315">
        <f t="shared" si="31"/>
        <v>1.4346990000000174E-2</v>
      </c>
      <c r="G266" s="7">
        <f t="shared" si="33"/>
        <v>1.3042718181818338E-2</v>
      </c>
      <c r="H266" s="7">
        <f t="shared" si="36"/>
        <v>2.4389883000000296E-2</v>
      </c>
    </row>
    <row r="267" spans="1:8" ht="14.25" customHeight="1" x14ac:dyDescent="0.2">
      <c r="A267" s="3">
        <f t="shared" si="34"/>
        <v>13505</v>
      </c>
      <c r="B267" s="5">
        <v>264</v>
      </c>
      <c r="C267" s="6">
        <f t="shared" si="30"/>
        <v>5.0680100000000151E-2</v>
      </c>
      <c r="D267" s="6">
        <f t="shared" si="32"/>
        <v>4.4069652173913176E-2</v>
      </c>
      <c r="E267" s="6">
        <f t="shared" si="35"/>
        <v>6.689773200000021E-2</v>
      </c>
      <c r="F267" s="315">
        <f t="shared" si="31"/>
        <v>1.4348320000000175E-2</v>
      </c>
      <c r="G267" s="7">
        <f t="shared" si="33"/>
        <v>1.3043927272727431E-2</v>
      </c>
      <c r="H267" s="7">
        <f t="shared" si="36"/>
        <v>2.4392144000000296E-2</v>
      </c>
    </row>
    <row r="268" spans="1:8" ht="14.25" customHeight="1" x14ac:dyDescent="0.2">
      <c r="A268" s="3">
        <f t="shared" si="34"/>
        <v>13536</v>
      </c>
      <c r="B268" s="5">
        <v>265</v>
      </c>
      <c r="C268" s="6">
        <f t="shared" si="30"/>
        <v>5.0726700000000152E-2</v>
      </c>
      <c r="D268" s="6">
        <f t="shared" si="32"/>
        <v>4.4110173913043615E-2</v>
      </c>
      <c r="E268" s="6">
        <f t="shared" si="35"/>
        <v>6.6959244000000209E-2</v>
      </c>
      <c r="F268" s="315">
        <f t="shared" si="31"/>
        <v>1.4349650000000175E-2</v>
      </c>
      <c r="G268" s="7">
        <f t="shared" si="33"/>
        <v>1.3045136363636523E-2</v>
      </c>
      <c r="H268" s="7">
        <f t="shared" si="36"/>
        <v>2.4394405000000299E-2</v>
      </c>
    </row>
    <row r="269" spans="1:8" ht="14.25" customHeight="1" x14ac:dyDescent="0.2">
      <c r="A269" s="3">
        <f t="shared" si="34"/>
        <v>13567</v>
      </c>
      <c r="B269" s="5">
        <v>266</v>
      </c>
      <c r="C269" s="6">
        <f t="shared" si="30"/>
        <v>5.0773300000000153E-2</v>
      </c>
      <c r="D269" s="6">
        <f t="shared" si="32"/>
        <v>4.4150695652174048E-2</v>
      </c>
      <c r="E269" s="6">
        <f t="shared" si="35"/>
        <v>6.7020756000000209E-2</v>
      </c>
      <c r="F269" s="315">
        <f t="shared" si="31"/>
        <v>1.4350980000000176E-2</v>
      </c>
      <c r="G269" s="7">
        <f t="shared" si="33"/>
        <v>1.3046345454545614E-2</v>
      </c>
      <c r="H269" s="7">
        <f t="shared" si="36"/>
        <v>2.4396666000000299E-2</v>
      </c>
    </row>
    <row r="270" spans="1:8" ht="14.25" customHeight="1" x14ac:dyDescent="0.2">
      <c r="A270" s="3">
        <f t="shared" si="34"/>
        <v>13595</v>
      </c>
      <c r="B270" s="5">
        <v>267</v>
      </c>
      <c r="C270" s="6">
        <f t="shared" si="30"/>
        <v>5.0819900000000154E-2</v>
      </c>
      <c r="D270" s="6">
        <f t="shared" si="32"/>
        <v>4.4191217391304487E-2</v>
      </c>
      <c r="E270" s="6">
        <f t="shared" si="35"/>
        <v>6.7082268000000209E-2</v>
      </c>
      <c r="F270" s="315">
        <f t="shared" si="31"/>
        <v>1.4352310000000177E-2</v>
      </c>
      <c r="G270" s="7">
        <f t="shared" si="33"/>
        <v>1.3047554545454705E-2</v>
      </c>
      <c r="H270" s="7">
        <f t="shared" si="36"/>
        <v>2.4398927000000299E-2</v>
      </c>
    </row>
    <row r="271" spans="1:8" ht="14.25" customHeight="1" x14ac:dyDescent="0.2">
      <c r="A271" s="3">
        <f t="shared" si="34"/>
        <v>13626</v>
      </c>
      <c r="B271" s="5">
        <v>268</v>
      </c>
      <c r="C271" s="6">
        <f t="shared" si="30"/>
        <v>5.0866500000000155E-2</v>
      </c>
      <c r="D271" s="6">
        <f t="shared" si="32"/>
        <v>4.4231739130434919E-2</v>
      </c>
      <c r="E271" s="6">
        <f t="shared" si="35"/>
        <v>6.7143780000000208E-2</v>
      </c>
      <c r="F271" s="315">
        <f t="shared" si="31"/>
        <v>1.4353640000000178E-2</v>
      </c>
      <c r="G271" s="7">
        <f t="shared" si="33"/>
        <v>1.3048763636363796E-2</v>
      </c>
      <c r="H271" s="7">
        <f t="shared" si="36"/>
        <v>2.4401188000000303E-2</v>
      </c>
    </row>
    <row r="272" spans="1:8" ht="14.25" customHeight="1" x14ac:dyDescent="0.2">
      <c r="A272" s="3">
        <f t="shared" si="34"/>
        <v>13656</v>
      </c>
      <c r="B272" s="5">
        <v>269</v>
      </c>
      <c r="C272" s="6">
        <f t="shared" si="30"/>
        <v>5.0913100000000155E-2</v>
      </c>
      <c r="D272" s="6">
        <f t="shared" si="32"/>
        <v>4.4272260869565358E-2</v>
      </c>
      <c r="E272" s="6">
        <f t="shared" si="35"/>
        <v>6.7205292000000208E-2</v>
      </c>
      <c r="F272" s="315">
        <f t="shared" si="31"/>
        <v>1.4354970000000179E-2</v>
      </c>
      <c r="G272" s="7">
        <f t="shared" si="33"/>
        <v>1.3049972727272888E-2</v>
      </c>
      <c r="H272" s="7">
        <f t="shared" si="36"/>
        <v>2.4403449000000303E-2</v>
      </c>
    </row>
    <row r="273" spans="1:8" ht="14.25" customHeight="1" x14ac:dyDescent="0.2">
      <c r="A273" s="3">
        <f t="shared" si="34"/>
        <v>13687</v>
      </c>
      <c r="B273" s="5">
        <v>270</v>
      </c>
      <c r="C273" s="6">
        <f t="shared" si="30"/>
        <v>5.0959700000000156E-2</v>
      </c>
      <c r="D273" s="6">
        <f t="shared" si="32"/>
        <v>4.431278260869579E-2</v>
      </c>
      <c r="E273" s="6">
        <f t="shared" si="35"/>
        <v>6.7266804000000208E-2</v>
      </c>
      <c r="F273" s="315">
        <f t="shared" si="31"/>
        <v>1.4356300000000179E-2</v>
      </c>
      <c r="G273" s="7">
        <f t="shared" si="33"/>
        <v>1.3051181818181981E-2</v>
      </c>
      <c r="H273" s="7">
        <f t="shared" si="36"/>
        <v>2.4405710000000306E-2</v>
      </c>
    </row>
    <row r="274" spans="1:8" ht="14.25" customHeight="1" x14ac:dyDescent="0.2">
      <c r="A274" s="3">
        <f t="shared" si="34"/>
        <v>13717</v>
      </c>
      <c r="B274" s="5">
        <v>271</v>
      </c>
      <c r="C274" s="6">
        <f t="shared" si="30"/>
        <v>5.1006300000000157E-2</v>
      </c>
      <c r="D274" s="6">
        <f t="shared" si="32"/>
        <v>4.4353304347826229E-2</v>
      </c>
      <c r="E274" s="6">
        <f t="shared" si="35"/>
        <v>6.7328316000000207E-2</v>
      </c>
      <c r="F274" s="315">
        <f t="shared" si="31"/>
        <v>1.435763000000018E-2</v>
      </c>
      <c r="G274" s="7">
        <f t="shared" si="33"/>
        <v>1.3052390909091072E-2</v>
      </c>
      <c r="H274" s="7">
        <f t="shared" si="36"/>
        <v>2.4407971000000306E-2</v>
      </c>
    </row>
    <row r="275" spans="1:8" ht="14.25" customHeight="1" x14ac:dyDescent="0.2">
      <c r="A275" s="3">
        <f t="shared" si="34"/>
        <v>13748</v>
      </c>
      <c r="B275" s="5">
        <v>272</v>
      </c>
      <c r="C275" s="6">
        <f t="shared" si="30"/>
        <v>5.1052900000000158E-2</v>
      </c>
      <c r="D275" s="6">
        <f t="shared" si="32"/>
        <v>4.4393826086956661E-2</v>
      </c>
      <c r="E275" s="6">
        <f t="shared" si="35"/>
        <v>6.7389828000000207E-2</v>
      </c>
      <c r="F275" s="315">
        <f t="shared" si="31"/>
        <v>1.4358960000000181E-2</v>
      </c>
      <c r="G275" s="7">
        <f t="shared" si="33"/>
        <v>1.3053600000000163E-2</v>
      </c>
      <c r="H275" s="7">
        <f t="shared" si="36"/>
        <v>2.4410232000000306E-2</v>
      </c>
    </row>
    <row r="276" spans="1:8" ht="14.25" customHeight="1" x14ac:dyDescent="0.2">
      <c r="A276" s="3">
        <f t="shared" si="34"/>
        <v>13779</v>
      </c>
      <c r="B276" s="5">
        <v>273</v>
      </c>
      <c r="C276" s="6">
        <f t="shared" si="30"/>
        <v>5.1099500000000159E-2</v>
      </c>
      <c r="D276" s="6">
        <f t="shared" si="32"/>
        <v>4.4434347826087101E-2</v>
      </c>
      <c r="E276" s="6">
        <f t="shared" si="35"/>
        <v>6.7451340000000207E-2</v>
      </c>
      <c r="F276" s="315">
        <f t="shared" si="31"/>
        <v>1.4360290000000182E-2</v>
      </c>
      <c r="G276" s="7">
        <f t="shared" si="33"/>
        <v>1.3054809090909255E-2</v>
      </c>
      <c r="H276" s="7">
        <f t="shared" si="36"/>
        <v>2.4412493000000309E-2</v>
      </c>
    </row>
    <row r="277" spans="1:8" ht="14.25" customHeight="1" x14ac:dyDescent="0.2">
      <c r="A277" s="3">
        <f t="shared" si="34"/>
        <v>13809</v>
      </c>
      <c r="B277" s="5">
        <v>274</v>
      </c>
      <c r="C277" s="6">
        <f t="shared" si="30"/>
        <v>5.1146100000000159E-2</v>
      </c>
      <c r="D277" s="6">
        <f t="shared" si="32"/>
        <v>4.4474869565217533E-2</v>
      </c>
      <c r="E277" s="6">
        <f t="shared" si="35"/>
        <v>6.751285200000022E-2</v>
      </c>
      <c r="F277" s="315">
        <f t="shared" si="31"/>
        <v>1.4361620000000182E-2</v>
      </c>
      <c r="G277" s="7">
        <f t="shared" si="33"/>
        <v>1.3056018181818346E-2</v>
      </c>
      <c r="H277" s="7">
        <f t="shared" si="36"/>
        <v>2.4414754000000309E-2</v>
      </c>
    </row>
    <row r="278" spans="1:8" ht="14.25" customHeight="1" x14ac:dyDescent="0.2">
      <c r="A278" s="3">
        <f t="shared" si="34"/>
        <v>13840</v>
      </c>
      <c r="B278" s="5">
        <v>275</v>
      </c>
      <c r="C278" s="6">
        <f t="shared" si="30"/>
        <v>5.119270000000016E-2</v>
      </c>
      <c r="D278" s="6">
        <f t="shared" si="32"/>
        <v>4.4515391304347972E-2</v>
      </c>
      <c r="E278" s="6">
        <f t="shared" si="35"/>
        <v>6.757436400000022E-2</v>
      </c>
      <c r="F278" s="315">
        <f t="shared" si="31"/>
        <v>1.4362950000000183E-2</v>
      </c>
      <c r="G278" s="7">
        <f t="shared" si="33"/>
        <v>1.3057227272727439E-2</v>
      </c>
      <c r="H278" s="7">
        <f t="shared" si="36"/>
        <v>2.4417015000000312E-2</v>
      </c>
    </row>
    <row r="279" spans="1:8" ht="14.25" customHeight="1" x14ac:dyDescent="0.2">
      <c r="A279" s="3">
        <f t="shared" si="34"/>
        <v>13870</v>
      </c>
      <c r="B279" s="5">
        <v>276</v>
      </c>
      <c r="C279" s="6">
        <f t="shared" si="30"/>
        <v>5.1239300000000161E-2</v>
      </c>
      <c r="D279" s="6">
        <f t="shared" si="32"/>
        <v>4.4555913043478404E-2</v>
      </c>
      <c r="E279" s="6">
        <f t="shared" si="35"/>
        <v>6.763587600000022E-2</v>
      </c>
      <c r="F279" s="315">
        <f t="shared" si="31"/>
        <v>1.4364280000000184E-2</v>
      </c>
      <c r="G279" s="7">
        <f t="shared" si="33"/>
        <v>1.305843636363653E-2</v>
      </c>
      <c r="H279" s="7">
        <f t="shared" si="36"/>
        <v>2.4419276000000312E-2</v>
      </c>
    </row>
    <row r="280" spans="1:8" ht="14.25" customHeight="1" x14ac:dyDescent="0.2">
      <c r="A280" s="3">
        <f t="shared" si="34"/>
        <v>13901</v>
      </c>
      <c r="B280" s="5">
        <v>277</v>
      </c>
      <c r="C280" s="6">
        <f t="shared" si="30"/>
        <v>5.1285900000000162E-2</v>
      </c>
      <c r="D280" s="6">
        <f t="shared" si="32"/>
        <v>4.4596434782608843E-2</v>
      </c>
      <c r="E280" s="6">
        <f t="shared" si="35"/>
        <v>6.7697388000000219E-2</v>
      </c>
      <c r="F280" s="315">
        <f t="shared" si="31"/>
        <v>1.4365610000000185E-2</v>
      </c>
      <c r="G280" s="7">
        <f t="shared" si="33"/>
        <v>1.3059645454545622E-2</v>
      </c>
      <c r="H280" s="7">
        <f t="shared" si="36"/>
        <v>2.4421537000000312E-2</v>
      </c>
    </row>
    <row r="281" spans="1:8" ht="14.25" customHeight="1" x14ac:dyDescent="0.2">
      <c r="A281" s="3">
        <f t="shared" si="34"/>
        <v>13932</v>
      </c>
      <c r="B281" s="5">
        <v>278</v>
      </c>
      <c r="C281" s="6">
        <f t="shared" si="30"/>
        <v>5.1332500000000163E-2</v>
      </c>
      <c r="D281" s="6">
        <f t="shared" si="32"/>
        <v>4.4636956521739275E-2</v>
      </c>
      <c r="E281" s="6">
        <f t="shared" si="35"/>
        <v>6.7758900000000219E-2</v>
      </c>
      <c r="F281" s="315">
        <f t="shared" si="31"/>
        <v>1.4366940000000186E-2</v>
      </c>
      <c r="G281" s="7">
        <f t="shared" si="33"/>
        <v>1.3060854545454713E-2</v>
      </c>
      <c r="H281" s="7">
        <f t="shared" si="36"/>
        <v>2.4423798000000316E-2</v>
      </c>
    </row>
    <row r="282" spans="1:8" ht="14.25" customHeight="1" x14ac:dyDescent="0.2">
      <c r="A282" s="3">
        <f t="shared" si="34"/>
        <v>13960</v>
      </c>
      <c r="B282" s="5">
        <v>279</v>
      </c>
      <c r="C282" s="6">
        <f t="shared" si="30"/>
        <v>5.1379100000000164E-2</v>
      </c>
      <c r="D282" s="6">
        <f t="shared" si="32"/>
        <v>4.4677478260869707E-2</v>
      </c>
      <c r="E282" s="6">
        <f t="shared" si="35"/>
        <v>6.7820412000000219E-2</v>
      </c>
      <c r="F282" s="315">
        <f t="shared" si="31"/>
        <v>1.4368270000000186E-2</v>
      </c>
      <c r="G282" s="7">
        <f t="shared" si="33"/>
        <v>1.3062063636363804E-2</v>
      </c>
      <c r="H282" s="7">
        <f t="shared" si="36"/>
        <v>2.4426059000000316E-2</v>
      </c>
    </row>
    <row r="283" spans="1:8" ht="14.25" customHeight="1" x14ac:dyDescent="0.2">
      <c r="A283" s="3">
        <f t="shared" si="34"/>
        <v>13991</v>
      </c>
      <c r="B283" s="5">
        <v>280</v>
      </c>
      <c r="C283" s="6">
        <f t="shared" si="30"/>
        <v>5.1425700000000164E-2</v>
      </c>
      <c r="D283" s="6">
        <f t="shared" si="32"/>
        <v>4.4718000000000147E-2</v>
      </c>
      <c r="E283" s="6">
        <f t="shared" si="35"/>
        <v>6.7881924000000218E-2</v>
      </c>
      <c r="F283" s="315">
        <f t="shared" si="31"/>
        <v>1.4369600000000187E-2</v>
      </c>
      <c r="G283" s="7">
        <f t="shared" si="33"/>
        <v>1.3063272727272895E-2</v>
      </c>
      <c r="H283" s="7">
        <f t="shared" si="36"/>
        <v>2.4428320000000319E-2</v>
      </c>
    </row>
    <row r="284" spans="1:8" ht="14.25" customHeight="1" x14ac:dyDescent="0.2">
      <c r="A284" s="3">
        <f t="shared" si="34"/>
        <v>14021</v>
      </c>
      <c r="B284" s="5">
        <v>281</v>
      </c>
      <c r="C284" s="6">
        <f t="shared" si="30"/>
        <v>5.1472300000000165E-2</v>
      </c>
      <c r="D284" s="6">
        <f t="shared" si="32"/>
        <v>4.4758521739130579E-2</v>
      </c>
      <c r="E284" s="6">
        <f t="shared" si="35"/>
        <v>6.7943436000000218E-2</v>
      </c>
      <c r="F284" s="315">
        <f t="shared" si="31"/>
        <v>1.4370930000000188E-2</v>
      </c>
      <c r="G284" s="7">
        <f t="shared" si="33"/>
        <v>1.3064481818181988E-2</v>
      </c>
      <c r="H284" s="7">
        <f t="shared" si="36"/>
        <v>2.4430581000000319E-2</v>
      </c>
    </row>
    <row r="285" spans="1:8" ht="14.25" customHeight="1" x14ac:dyDescent="0.2">
      <c r="A285" s="3">
        <f t="shared" si="34"/>
        <v>14052</v>
      </c>
      <c r="B285" s="5">
        <v>282</v>
      </c>
      <c r="C285" s="6">
        <f t="shared" si="30"/>
        <v>5.1518900000000166E-2</v>
      </c>
      <c r="D285" s="6">
        <f t="shared" si="32"/>
        <v>4.4799043478261018E-2</v>
      </c>
      <c r="E285" s="6">
        <f t="shared" si="35"/>
        <v>6.8004948000000218E-2</v>
      </c>
      <c r="F285" s="315">
        <f t="shared" si="31"/>
        <v>1.4372260000000189E-2</v>
      </c>
      <c r="G285" s="7">
        <f t="shared" si="33"/>
        <v>1.306569090909108E-2</v>
      </c>
      <c r="H285" s="7">
        <f t="shared" si="36"/>
        <v>2.4432842000000319E-2</v>
      </c>
    </row>
    <row r="286" spans="1:8" ht="14.25" customHeight="1" x14ac:dyDescent="0.2">
      <c r="A286" s="3">
        <f t="shared" si="34"/>
        <v>14082</v>
      </c>
      <c r="B286" s="5">
        <v>283</v>
      </c>
      <c r="C286" s="6">
        <f t="shared" si="30"/>
        <v>5.1565500000000167E-2</v>
      </c>
      <c r="D286" s="6">
        <f t="shared" si="32"/>
        <v>4.483956521739145E-2</v>
      </c>
      <c r="E286" s="6">
        <f t="shared" si="35"/>
        <v>6.8066460000000217E-2</v>
      </c>
      <c r="F286" s="315">
        <f t="shared" si="31"/>
        <v>1.4373590000000189E-2</v>
      </c>
      <c r="G286" s="7">
        <f t="shared" si="33"/>
        <v>1.3066900000000171E-2</v>
      </c>
      <c r="H286" s="7">
        <f t="shared" si="36"/>
        <v>2.4435103000000322E-2</v>
      </c>
    </row>
    <row r="287" spans="1:8" ht="14.25" customHeight="1" x14ac:dyDescent="0.2">
      <c r="A287" s="3">
        <f t="shared" si="34"/>
        <v>14113</v>
      </c>
      <c r="B287" s="5">
        <v>284</v>
      </c>
      <c r="C287" s="6">
        <f t="shared" si="30"/>
        <v>5.1612100000000168E-2</v>
      </c>
      <c r="D287" s="6">
        <f t="shared" si="32"/>
        <v>4.4880086956521889E-2</v>
      </c>
      <c r="E287" s="6">
        <f t="shared" si="35"/>
        <v>6.8127972000000231E-2</v>
      </c>
      <c r="F287" s="315">
        <f t="shared" si="31"/>
        <v>1.437492000000019E-2</v>
      </c>
      <c r="G287" s="7">
        <f t="shared" si="33"/>
        <v>1.3068109090909262E-2</v>
      </c>
      <c r="H287" s="7">
        <f t="shared" si="36"/>
        <v>2.4437364000000322E-2</v>
      </c>
    </row>
    <row r="288" spans="1:8" ht="14.25" customHeight="1" x14ac:dyDescent="0.2">
      <c r="A288" s="3">
        <f t="shared" si="34"/>
        <v>14144</v>
      </c>
      <c r="B288" s="5">
        <v>285</v>
      </c>
      <c r="C288" s="6">
        <f t="shared" si="30"/>
        <v>5.1658700000000168E-2</v>
      </c>
      <c r="D288" s="6">
        <f t="shared" si="32"/>
        <v>4.4920608695652321E-2</v>
      </c>
      <c r="E288" s="6">
        <f t="shared" si="35"/>
        <v>6.8189484000000231E-2</v>
      </c>
      <c r="F288" s="315">
        <f t="shared" si="31"/>
        <v>1.4376250000000191E-2</v>
      </c>
      <c r="G288" s="7">
        <f t="shared" si="33"/>
        <v>1.3069318181818354E-2</v>
      </c>
      <c r="H288" s="7">
        <f t="shared" si="36"/>
        <v>2.4439625000000326E-2</v>
      </c>
    </row>
    <row r="289" spans="1:8" ht="14.25" customHeight="1" x14ac:dyDescent="0.2">
      <c r="A289" s="3">
        <f t="shared" si="34"/>
        <v>14174</v>
      </c>
      <c r="B289" s="5">
        <v>286</v>
      </c>
      <c r="C289" s="6">
        <f t="shared" si="30"/>
        <v>5.1705300000000169E-2</v>
      </c>
      <c r="D289" s="6">
        <f t="shared" si="32"/>
        <v>4.496113043478276E-2</v>
      </c>
      <c r="E289" s="6">
        <f t="shared" si="35"/>
        <v>6.825099600000023E-2</v>
      </c>
      <c r="F289" s="315">
        <f t="shared" si="31"/>
        <v>1.4377580000000192E-2</v>
      </c>
      <c r="G289" s="7">
        <f t="shared" si="33"/>
        <v>1.3070527272727447E-2</v>
      </c>
      <c r="H289" s="7">
        <f t="shared" si="36"/>
        <v>2.4441886000000326E-2</v>
      </c>
    </row>
    <row r="290" spans="1:8" ht="14.25" customHeight="1" x14ac:dyDescent="0.2">
      <c r="A290" s="3">
        <f t="shared" si="34"/>
        <v>14205</v>
      </c>
      <c r="B290" s="5">
        <v>287</v>
      </c>
      <c r="C290" s="6">
        <f t="shared" si="30"/>
        <v>5.175190000000017E-2</v>
      </c>
      <c r="D290" s="6">
        <f t="shared" si="32"/>
        <v>4.5001652173913193E-2</v>
      </c>
      <c r="E290" s="6">
        <f t="shared" si="35"/>
        <v>6.831250800000023E-2</v>
      </c>
      <c r="F290" s="315">
        <f t="shared" si="31"/>
        <v>1.4378910000000193E-2</v>
      </c>
      <c r="G290" s="7">
        <f t="shared" si="33"/>
        <v>1.3071736363636538E-2</v>
      </c>
      <c r="H290" s="7">
        <f t="shared" si="36"/>
        <v>2.4444147000000326E-2</v>
      </c>
    </row>
    <row r="291" spans="1:8" ht="14.25" customHeight="1" x14ac:dyDescent="0.2">
      <c r="A291" s="3">
        <f t="shared" si="34"/>
        <v>14235</v>
      </c>
      <c r="B291" s="5">
        <v>288</v>
      </c>
      <c r="C291" s="6">
        <f t="shared" si="30"/>
        <v>5.1798500000000171E-2</v>
      </c>
      <c r="D291" s="6">
        <f t="shared" si="32"/>
        <v>4.5042173913043632E-2</v>
      </c>
      <c r="E291" s="6">
        <f t="shared" si="35"/>
        <v>6.837402000000023E-2</v>
      </c>
      <c r="F291" s="315">
        <f t="shared" si="31"/>
        <v>1.4380240000000193E-2</v>
      </c>
      <c r="G291" s="7">
        <f t="shared" si="33"/>
        <v>1.3072945454545629E-2</v>
      </c>
      <c r="H291" s="7">
        <f t="shared" si="36"/>
        <v>2.4446408000000329E-2</v>
      </c>
    </row>
    <row r="292" spans="1:8" ht="14.25" customHeight="1" x14ac:dyDescent="0.2">
      <c r="A292" s="3">
        <f t="shared" si="34"/>
        <v>14266</v>
      </c>
      <c r="B292" s="5">
        <v>289</v>
      </c>
      <c r="C292" s="6">
        <f t="shared" si="30"/>
        <v>5.1845100000000172E-2</v>
      </c>
      <c r="D292" s="6">
        <f t="shared" si="32"/>
        <v>4.5082695652174064E-2</v>
      </c>
      <c r="E292" s="6">
        <f t="shared" si="35"/>
        <v>6.8435532000000229E-2</v>
      </c>
      <c r="F292" s="315">
        <f t="shared" si="31"/>
        <v>1.4381570000000194E-2</v>
      </c>
      <c r="G292" s="7">
        <f t="shared" si="33"/>
        <v>1.3074154545454721E-2</v>
      </c>
      <c r="H292" s="7">
        <f t="shared" si="36"/>
        <v>2.4448669000000329E-2</v>
      </c>
    </row>
    <row r="293" spans="1:8" ht="14.25" customHeight="1" x14ac:dyDescent="0.2">
      <c r="A293" s="3">
        <f t="shared" si="34"/>
        <v>14297</v>
      </c>
      <c r="B293" s="5">
        <v>290</v>
      </c>
      <c r="C293" s="6">
        <f t="shared" si="30"/>
        <v>5.1891700000000172E-2</v>
      </c>
      <c r="D293" s="6">
        <f t="shared" si="32"/>
        <v>4.5123217391304503E-2</v>
      </c>
      <c r="E293" s="6">
        <f t="shared" si="35"/>
        <v>6.8497044000000229E-2</v>
      </c>
      <c r="F293" s="315">
        <f t="shared" si="31"/>
        <v>1.4382900000000195E-2</v>
      </c>
      <c r="G293" s="7">
        <f t="shared" si="33"/>
        <v>1.3075363636363812E-2</v>
      </c>
      <c r="H293" s="7">
        <f t="shared" si="36"/>
        <v>2.4450930000000332E-2</v>
      </c>
    </row>
    <row r="294" spans="1:8" ht="14.25" customHeight="1" x14ac:dyDescent="0.2">
      <c r="A294" s="3">
        <f t="shared" si="34"/>
        <v>14325</v>
      </c>
      <c r="B294" s="5">
        <v>291</v>
      </c>
      <c r="C294" s="6">
        <f t="shared" si="30"/>
        <v>5.1938300000000173E-2</v>
      </c>
      <c r="D294" s="6">
        <f t="shared" si="32"/>
        <v>4.5163739130434935E-2</v>
      </c>
      <c r="E294" s="6">
        <f t="shared" si="35"/>
        <v>6.8558556000000229E-2</v>
      </c>
      <c r="F294" s="315">
        <f t="shared" si="31"/>
        <v>1.4384230000000196E-2</v>
      </c>
      <c r="G294" s="7">
        <f t="shared" si="33"/>
        <v>1.3076572727272903E-2</v>
      </c>
      <c r="H294" s="7">
        <f t="shared" si="36"/>
        <v>2.4453191000000332E-2</v>
      </c>
    </row>
    <row r="295" spans="1:8" ht="14.25" customHeight="1" x14ac:dyDescent="0.2">
      <c r="A295" s="3">
        <f t="shared" si="34"/>
        <v>14356</v>
      </c>
      <c r="B295" s="5">
        <v>292</v>
      </c>
      <c r="C295" s="6">
        <f t="shared" si="30"/>
        <v>5.1984900000000174E-2</v>
      </c>
      <c r="D295" s="6">
        <f t="shared" si="32"/>
        <v>4.5204260869565374E-2</v>
      </c>
      <c r="E295" s="6">
        <f t="shared" si="35"/>
        <v>6.8620068000000228E-2</v>
      </c>
      <c r="F295" s="315">
        <f t="shared" si="31"/>
        <v>1.4385560000000196E-2</v>
      </c>
      <c r="G295" s="7">
        <f t="shared" si="33"/>
        <v>1.3077781818181996E-2</v>
      </c>
      <c r="H295" s="7">
        <f t="shared" si="36"/>
        <v>2.4455452000000332E-2</v>
      </c>
    </row>
    <row r="296" spans="1:8" ht="14.25" customHeight="1" x14ac:dyDescent="0.2">
      <c r="A296" s="3">
        <f t="shared" si="34"/>
        <v>14386</v>
      </c>
      <c r="B296" s="5">
        <v>293</v>
      </c>
      <c r="C296" s="6">
        <f t="shared" si="30"/>
        <v>5.2031500000000175E-2</v>
      </c>
      <c r="D296" s="6">
        <f t="shared" si="32"/>
        <v>4.5244782608695806E-2</v>
      </c>
      <c r="E296" s="6">
        <f t="shared" si="35"/>
        <v>6.8681580000000228E-2</v>
      </c>
      <c r="F296" s="315">
        <f t="shared" si="31"/>
        <v>1.4386890000000197E-2</v>
      </c>
      <c r="G296" s="7">
        <f t="shared" si="33"/>
        <v>1.3078990909091088E-2</v>
      </c>
      <c r="H296" s="7">
        <f t="shared" si="36"/>
        <v>2.4457713000000336E-2</v>
      </c>
    </row>
    <row r="297" spans="1:8" ht="14.25" customHeight="1" x14ac:dyDescent="0.2">
      <c r="A297" s="3">
        <f t="shared" si="34"/>
        <v>14417</v>
      </c>
      <c r="B297" s="5">
        <v>294</v>
      </c>
      <c r="C297" s="6">
        <f t="shared" si="30"/>
        <v>5.2078100000000176E-2</v>
      </c>
      <c r="D297" s="6">
        <f t="shared" si="32"/>
        <v>4.5285304347826245E-2</v>
      </c>
      <c r="E297" s="6">
        <f t="shared" si="35"/>
        <v>6.8743092000000242E-2</v>
      </c>
      <c r="F297" s="315">
        <f t="shared" si="31"/>
        <v>1.4388220000000198E-2</v>
      </c>
      <c r="G297" s="7">
        <f t="shared" si="33"/>
        <v>1.3080200000000179E-2</v>
      </c>
      <c r="H297" s="7">
        <f t="shared" si="36"/>
        <v>2.4459974000000335E-2</v>
      </c>
    </row>
    <row r="298" spans="1:8" ht="14.25" customHeight="1" x14ac:dyDescent="0.2">
      <c r="A298" s="3">
        <f t="shared" si="34"/>
        <v>14447</v>
      </c>
      <c r="B298" s="5">
        <v>295</v>
      </c>
      <c r="C298" s="6">
        <f t="shared" si="30"/>
        <v>5.2124700000000176E-2</v>
      </c>
      <c r="D298" s="6">
        <f t="shared" si="32"/>
        <v>4.5325826086956678E-2</v>
      </c>
      <c r="E298" s="6">
        <f t="shared" si="35"/>
        <v>6.8804604000000241E-2</v>
      </c>
      <c r="F298" s="315">
        <f t="shared" si="31"/>
        <v>1.4389550000000199E-2</v>
      </c>
      <c r="G298" s="7">
        <f t="shared" si="33"/>
        <v>1.308140909090927E-2</v>
      </c>
      <c r="H298" s="7">
        <f t="shared" si="36"/>
        <v>2.4462235000000339E-2</v>
      </c>
    </row>
    <row r="299" spans="1:8" ht="14.25" customHeight="1" x14ac:dyDescent="0.2">
      <c r="A299" s="3">
        <f t="shared" si="34"/>
        <v>14478</v>
      </c>
      <c r="B299" s="5">
        <v>296</v>
      </c>
      <c r="C299" s="6">
        <f t="shared" si="30"/>
        <v>5.2171300000000177E-2</v>
      </c>
      <c r="D299" s="6">
        <f t="shared" si="32"/>
        <v>4.5366347826087117E-2</v>
      </c>
      <c r="E299" s="6">
        <f t="shared" si="35"/>
        <v>6.8866116000000241E-2</v>
      </c>
      <c r="F299" s="315">
        <f t="shared" si="31"/>
        <v>1.4390880000000199E-2</v>
      </c>
      <c r="G299" s="7">
        <f t="shared" si="33"/>
        <v>1.3082618181818361E-2</v>
      </c>
      <c r="H299" s="7">
        <f t="shared" si="36"/>
        <v>2.4464496000000339E-2</v>
      </c>
    </row>
    <row r="300" spans="1:8" ht="14.25" customHeight="1" x14ac:dyDescent="0.2">
      <c r="A300" s="3">
        <f t="shared" si="34"/>
        <v>14509</v>
      </c>
      <c r="B300" s="5">
        <v>297</v>
      </c>
      <c r="C300" s="6">
        <f t="shared" si="30"/>
        <v>5.2217900000000178E-2</v>
      </c>
      <c r="D300" s="6">
        <f t="shared" si="32"/>
        <v>4.5406869565217549E-2</v>
      </c>
      <c r="E300" s="6">
        <f t="shared" si="35"/>
        <v>6.8927628000000241E-2</v>
      </c>
      <c r="F300" s="315">
        <f t="shared" si="31"/>
        <v>1.43922100000002E-2</v>
      </c>
      <c r="G300" s="7">
        <f t="shared" si="33"/>
        <v>1.3083827272727454E-2</v>
      </c>
      <c r="H300" s="7">
        <f t="shared" si="36"/>
        <v>2.4466757000000339E-2</v>
      </c>
    </row>
    <row r="301" spans="1:8" ht="14.25" customHeight="1" x14ac:dyDescent="0.2">
      <c r="A301" s="3">
        <f t="shared" si="34"/>
        <v>14539</v>
      </c>
      <c r="B301" s="5">
        <v>298</v>
      </c>
      <c r="C301" s="6">
        <f t="shared" si="30"/>
        <v>5.2264500000000179E-2</v>
      </c>
      <c r="D301" s="6">
        <f t="shared" si="32"/>
        <v>4.5447391304347988E-2</v>
      </c>
      <c r="E301" s="6">
        <f t="shared" si="35"/>
        <v>6.898914000000024E-2</v>
      </c>
      <c r="F301" s="315">
        <f t="shared" si="31"/>
        <v>1.4393540000000201E-2</v>
      </c>
      <c r="G301" s="7">
        <f t="shared" si="33"/>
        <v>1.3085036363636546E-2</v>
      </c>
      <c r="H301" s="7">
        <f t="shared" si="36"/>
        <v>2.4469018000000342E-2</v>
      </c>
    </row>
    <row r="302" spans="1:8" ht="14.25" customHeight="1" x14ac:dyDescent="0.2">
      <c r="A302" s="3">
        <f t="shared" si="34"/>
        <v>14570</v>
      </c>
      <c r="B302" s="5">
        <v>299</v>
      </c>
      <c r="C302" s="6">
        <f t="shared" si="30"/>
        <v>5.231110000000018E-2</v>
      </c>
      <c r="D302" s="6">
        <f t="shared" si="32"/>
        <v>4.548791304347842E-2</v>
      </c>
      <c r="E302" s="6">
        <f t="shared" si="35"/>
        <v>6.905065200000024E-2</v>
      </c>
      <c r="F302" s="315">
        <f t="shared" si="31"/>
        <v>1.4394870000000202E-2</v>
      </c>
      <c r="G302" s="7">
        <f t="shared" si="33"/>
        <v>1.3086245454545637E-2</v>
      </c>
      <c r="H302" s="7">
        <f t="shared" si="36"/>
        <v>2.4471279000000342E-2</v>
      </c>
    </row>
    <row r="303" spans="1:8" ht="14.25" customHeight="1" x14ac:dyDescent="0.2">
      <c r="A303" s="3">
        <f t="shared" si="34"/>
        <v>14600</v>
      </c>
      <c r="B303" s="5">
        <v>300</v>
      </c>
      <c r="C303" s="6">
        <f t="shared" si="30"/>
        <v>5.235770000000018E-2</v>
      </c>
      <c r="D303" s="6">
        <f t="shared" si="32"/>
        <v>4.5528434782608859E-2</v>
      </c>
      <c r="E303" s="6">
        <f t="shared" si="35"/>
        <v>6.911216400000024E-2</v>
      </c>
      <c r="F303" s="315">
        <f t="shared" si="31"/>
        <v>1.4396200000000203E-2</v>
      </c>
      <c r="G303" s="7">
        <f t="shared" si="33"/>
        <v>1.3087454545454728E-2</v>
      </c>
      <c r="H303" s="7">
        <f t="shared" si="36"/>
        <v>2.4473540000000345E-2</v>
      </c>
    </row>
    <row r="304" spans="1:8" ht="14.25" customHeight="1" x14ac:dyDescent="0.2">
      <c r="A304" s="3">
        <f t="shared" si="34"/>
        <v>14631</v>
      </c>
      <c r="B304" s="5">
        <v>301</v>
      </c>
      <c r="C304" s="6">
        <f>C303+0.0025%</f>
        <v>5.2382700000000178E-2</v>
      </c>
      <c r="D304" s="6">
        <f t="shared" si="32"/>
        <v>4.5550173913043633E-2</v>
      </c>
      <c r="E304" s="6">
        <f t="shared" si="35"/>
        <v>6.9145164000000231E-2</v>
      </c>
      <c r="F304" s="315">
        <f t="shared" si="31"/>
        <v>1.4397530000000203E-2</v>
      </c>
      <c r="G304" s="7">
        <f t="shared" si="33"/>
        <v>1.308866363636382E-2</v>
      </c>
      <c r="H304" s="7">
        <f t="shared" si="36"/>
        <v>2.4475801000000345E-2</v>
      </c>
    </row>
    <row r="305" spans="1:8" ht="14.25" customHeight="1" x14ac:dyDescent="0.2">
      <c r="A305" s="3">
        <f t="shared" si="34"/>
        <v>14662</v>
      </c>
      <c r="B305" s="5">
        <v>302</v>
      </c>
      <c r="C305" s="6">
        <f t="shared" ref="C305:C368" si="37">C304+0.0025%</f>
        <v>5.2407700000000175E-2</v>
      </c>
      <c r="D305" s="6">
        <f t="shared" si="32"/>
        <v>4.5571913043478414E-2</v>
      </c>
      <c r="E305" s="6">
        <f t="shared" si="35"/>
        <v>6.9178164000000236E-2</v>
      </c>
      <c r="F305" s="315">
        <f t="shared" si="31"/>
        <v>1.4398860000000204E-2</v>
      </c>
      <c r="G305" s="7">
        <f t="shared" si="33"/>
        <v>1.3089872727272911E-2</v>
      </c>
      <c r="H305" s="7">
        <f t="shared" si="36"/>
        <v>2.4478062000000345E-2</v>
      </c>
    </row>
    <row r="306" spans="1:8" ht="14.25" customHeight="1" x14ac:dyDescent="0.2">
      <c r="A306" s="3">
        <f t="shared" si="34"/>
        <v>14691</v>
      </c>
      <c r="B306" s="5">
        <v>303</v>
      </c>
      <c r="C306" s="6">
        <f t="shared" si="37"/>
        <v>5.2432700000000172E-2</v>
      </c>
      <c r="D306" s="6">
        <f t="shared" si="32"/>
        <v>4.5593652173913195E-2</v>
      </c>
      <c r="E306" s="6">
        <f t="shared" si="35"/>
        <v>6.9211164000000228E-2</v>
      </c>
      <c r="F306" s="315">
        <f t="shared" si="31"/>
        <v>1.4400190000000205E-2</v>
      </c>
      <c r="G306" s="7">
        <f t="shared" si="33"/>
        <v>1.3091081818182004E-2</v>
      </c>
      <c r="H306" s="7">
        <f t="shared" si="36"/>
        <v>2.4480323000000349E-2</v>
      </c>
    </row>
    <row r="307" spans="1:8" ht="14.25" customHeight="1" x14ac:dyDescent="0.2">
      <c r="A307" s="3">
        <f t="shared" si="34"/>
        <v>14722</v>
      </c>
      <c r="B307" s="5">
        <v>304</v>
      </c>
      <c r="C307" s="6">
        <f t="shared" si="37"/>
        <v>5.2457700000000169E-2</v>
      </c>
      <c r="D307" s="6">
        <f t="shared" si="32"/>
        <v>4.5615391304347976E-2</v>
      </c>
      <c r="E307" s="6">
        <f t="shared" si="35"/>
        <v>6.9244164000000233E-2</v>
      </c>
      <c r="F307" s="315">
        <f t="shared" si="31"/>
        <v>1.4401520000000206E-2</v>
      </c>
      <c r="G307" s="7">
        <f t="shared" si="33"/>
        <v>1.3092290909091095E-2</v>
      </c>
      <c r="H307" s="7">
        <f t="shared" si="36"/>
        <v>2.4482584000000349E-2</v>
      </c>
    </row>
    <row r="308" spans="1:8" ht="14.25" customHeight="1" x14ac:dyDescent="0.2">
      <c r="A308" s="3">
        <f t="shared" si="34"/>
        <v>14752</v>
      </c>
      <c r="B308" s="5">
        <v>305</v>
      </c>
      <c r="C308" s="6">
        <f t="shared" si="37"/>
        <v>5.2482700000000167E-2</v>
      </c>
      <c r="D308" s="6">
        <f t="shared" si="32"/>
        <v>4.5637130434782756E-2</v>
      </c>
      <c r="E308" s="6">
        <f t="shared" si="35"/>
        <v>6.9277164000000224E-2</v>
      </c>
      <c r="F308" s="315">
        <f t="shared" si="31"/>
        <v>1.4402850000000206E-2</v>
      </c>
      <c r="G308" s="7">
        <f t="shared" si="33"/>
        <v>1.3093500000000187E-2</v>
      </c>
      <c r="H308" s="7">
        <f t="shared" si="36"/>
        <v>2.4484845000000352E-2</v>
      </c>
    </row>
    <row r="309" spans="1:8" ht="14.25" customHeight="1" x14ac:dyDescent="0.2">
      <c r="A309" s="3">
        <f t="shared" si="34"/>
        <v>14783</v>
      </c>
      <c r="B309" s="5">
        <v>306</v>
      </c>
      <c r="C309" s="6">
        <f t="shared" si="37"/>
        <v>5.2507700000000164E-2</v>
      </c>
      <c r="D309" s="6">
        <f t="shared" si="32"/>
        <v>4.5658869565217537E-2</v>
      </c>
      <c r="E309" s="6">
        <f t="shared" si="35"/>
        <v>6.9310164000000216E-2</v>
      </c>
      <c r="F309" s="315">
        <f t="shared" si="31"/>
        <v>1.4404180000000207E-2</v>
      </c>
      <c r="G309" s="7">
        <f t="shared" si="33"/>
        <v>1.3094709090909278E-2</v>
      </c>
      <c r="H309" s="7">
        <f t="shared" si="36"/>
        <v>2.4487106000000352E-2</v>
      </c>
    </row>
    <row r="310" spans="1:8" ht="14.25" customHeight="1" x14ac:dyDescent="0.2">
      <c r="A310" s="3">
        <f t="shared" si="34"/>
        <v>14813</v>
      </c>
      <c r="B310" s="5">
        <v>307</v>
      </c>
      <c r="C310" s="6">
        <f t="shared" si="37"/>
        <v>5.2532700000000161E-2</v>
      </c>
      <c r="D310" s="6">
        <f t="shared" si="32"/>
        <v>4.5680608695652318E-2</v>
      </c>
      <c r="E310" s="6">
        <f t="shared" si="35"/>
        <v>6.9343164000000221E-2</v>
      </c>
      <c r="F310" s="315">
        <f t="shared" si="31"/>
        <v>1.4405510000000208E-2</v>
      </c>
      <c r="G310" s="7">
        <f t="shared" si="33"/>
        <v>1.3095918181818369E-2</v>
      </c>
      <c r="H310" s="7">
        <f t="shared" si="36"/>
        <v>2.4489367000000352E-2</v>
      </c>
    </row>
    <row r="311" spans="1:8" ht="14.25" customHeight="1" x14ac:dyDescent="0.2">
      <c r="A311" s="3">
        <f t="shared" si="34"/>
        <v>14844</v>
      </c>
      <c r="B311" s="5">
        <v>308</v>
      </c>
      <c r="C311" s="6">
        <f t="shared" si="37"/>
        <v>5.2557700000000158E-2</v>
      </c>
      <c r="D311" s="6">
        <f t="shared" si="32"/>
        <v>4.5702347826087099E-2</v>
      </c>
      <c r="E311" s="6">
        <f t="shared" si="35"/>
        <v>6.9376164000000212E-2</v>
      </c>
      <c r="F311" s="315">
        <f t="shared" si="31"/>
        <v>1.4406840000000209E-2</v>
      </c>
      <c r="G311" s="7">
        <f t="shared" si="33"/>
        <v>1.3097127272727462E-2</v>
      </c>
      <c r="H311" s="7">
        <f t="shared" si="36"/>
        <v>2.4491628000000355E-2</v>
      </c>
    </row>
    <row r="312" spans="1:8" ht="14.25" customHeight="1" x14ac:dyDescent="0.2">
      <c r="A312" s="3">
        <f t="shared" si="34"/>
        <v>14875</v>
      </c>
      <c r="B312" s="5">
        <v>309</v>
      </c>
      <c r="C312" s="6">
        <f t="shared" si="37"/>
        <v>5.2582700000000156E-2</v>
      </c>
      <c r="D312" s="6">
        <f t="shared" si="32"/>
        <v>4.572408695652188E-2</v>
      </c>
      <c r="E312" s="6">
        <f t="shared" si="35"/>
        <v>6.9409164000000204E-2</v>
      </c>
      <c r="F312" s="315">
        <f t="shared" si="31"/>
        <v>1.440817000000021E-2</v>
      </c>
      <c r="G312" s="7">
        <f t="shared" si="33"/>
        <v>1.3098336363636554E-2</v>
      </c>
      <c r="H312" s="7">
        <f t="shared" si="36"/>
        <v>2.4493889000000355E-2</v>
      </c>
    </row>
    <row r="313" spans="1:8" ht="14.25" customHeight="1" x14ac:dyDescent="0.2">
      <c r="A313" s="3">
        <f t="shared" si="34"/>
        <v>14905</v>
      </c>
      <c r="B313" s="5">
        <v>310</v>
      </c>
      <c r="C313" s="6">
        <f t="shared" si="37"/>
        <v>5.2607700000000153E-2</v>
      </c>
      <c r="D313" s="6">
        <f t="shared" si="32"/>
        <v>4.574582608695666E-2</v>
      </c>
      <c r="E313" s="6">
        <f t="shared" si="35"/>
        <v>6.9442164000000209E-2</v>
      </c>
      <c r="F313" s="315">
        <f t="shared" si="31"/>
        <v>1.440950000000021E-2</v>
      </c>
      <c r="G313" s="7">
        <f t="shared" si="33"/>
        <v>1.3099545454545645E-2</v>
      </c>
      <c r="H313" s="7">
        <f t="shared" si="36"/>
        <v>2.4496150000000359E-2</v>
      </c>
    </row>
    <row r="314" spans="1:8" ht="14.25" customHeight="1" x14ac:dyDescent="0.2">
      <c r="A314" s="3">
        <f t="shared" si="34"/>
        <v>14936</v>
      </c>
      <c r="B314" s="5">
        <v>311</v>
      </c>
      <c r="C314" s="6">
        <f t="shared" si="37"/>
        <v>5.263270000000015E-2</v>
      </c>
      <c r="D314" s="6">
        <f t="shared" si="32"/>
        <v>4.5767565217391441E-2</v>
      </c>
      <c r="E314" s="6">
        <f t="shared" si="35"/>
        <v>6.94751640000002E-2</v>
      </c>
      <c r="F314" s="315">
        <f t="shared" si="31"/>
        <v>1.4410830000000211E-2</v>
      </c>
      <c r="G314" s="7">
        <f t="shared" si="33"/>
        <v>1.3100754545454736E-2</v>
      </c>
      <c r="H314" s="7">
        <f t="shared" si="36"/>
        <v>2.4498411000000359E-2</v>
      </c>
    </row>
    <row r="315" spans="1:8" ht="14.25" customHeight="1" x14ac:dyDescent="0.2">
      <c r="A315" s="3">
        <f t="shared" si="34"/>
        <v>14966</v>
      </c>
      <c r="B315" s="5">
        <v>312</v>
      </c>
      <c r="C315" s="6">
        <f t="shared" si="37"/>
        <v>5.2657700000000147E-2</v>
      </c>
      <c r="D315" s="6">
        <f t="shared" si="32"/>
        <v>4.5789304347826222E-2</v>
      </c>
      <c r="E315" s="6">
        <f t="shared" si="35"/>
        <v>6.9508164000000192E-2</v>
      </c>
      <c r="F315" s="315">
        <f t="shared" si="31"/>
        <v>1.4412160000000212E-2</v>
      </c>
      <c r="G315" s="7">
        <f t="shared" si="33"/>
        <v>1.3101963636363827E-2</v>
      </c>
      <c r="H315" s="7">
        <f t="shared" si="36"/>
        <v>2.4500672000000358E-2</v>
      </c>
    </row>
    <row r="316" spans="1:8" ht="14.25" customHeight="1" x14ac:dyDescent="0.2">
      <c r="A316" s="3">
        <f t="shared" si="34"/>
        <v>14997</v>
      </c>
      <c r="B316" s="5">
        <v>313</v>
      </c>
      <c r="C316" s="6">
        <f t="shared" si="37"/>
        <v>5.2682700000000145E-2</v>
      </c>
      <c r="D316" s="6">
        <f t="shared" si="32"/>
        <v>4.5811043478260996E-2</v>
      </c>
      <c r="E316" s="6">
        <f t="shared" si="35"/>
        <v>6.9541164000000197E-2</v>
      </c>
      <c r="F316" s="315">
        <f t="shared" si="31"/>
        <v>1.4413490000000213E-2</v>
      </c>
      <c r="G316" s="7">
        <f t="shared" si="33"/>
        <v>1.3103172727272919E-2</v>
      </c>
      <c r="H316" s="7">
        <f t="shared" si="36"/>
        <v>2.4502933000000362E-2</v>
      </c>
    </row>
    <row r="317" spans="1:8" ht="14.25" customHeight="1" x14ac:dyDescent="0.2">
      <c r="A317" s="3">
        <f t="shared" si="34"/>
        <v>15028</v>
      </c>
      <c r="B317" s="5">
        <v>314</v>
      </c>
      <c r="C317" s="6">
        <f t="shared" si="37"/>
        <v>5.2707700000000142E-2</v>
      </c>
      <c r="D317" s="6">
        <f t="shared" si="32"/>
        <v>4.5832782608695777E-2</v>
      </c>
      <c r="E317" s="6">
        <f t="shared" si="35"/>
        <v>6.9574164000000188E-2</v>
      </c>
      <c r="F317" s="315">
        <f t="shared" si="31"/>
        <v>1.4414820000000213E-2</v>
      </c>
      <c r="G317" s="7">
        <f t="shared" si="33"/>
        <v>1.3104381818182012E-2</v>
      </c>
      <c r="H317" s="7">
        <f t="shared" si="36"/>
        <v>2.4505194000000362E-2</v>
      </c>
    </row>
    <row r="318" spans="1:8" ht="14.25" customHeight="1" x14ac:dyDescent="0.2">
      <c r="A318" s="3">
        <f t="shared" si="34"/>
        <v>15056</v>
      </c>
      <c r="B318" s="5">
        <v>315</v>
      </c>
      <c r="C318" s="6">
        <f t="shared" si="37"/>
        <v>5.2732700000000139E-2</v>
      </c>
      <c r="D318" s="6">
        <f t="shared" si="32"/>
        <v>4.5854521739130558E-2</v>
      </c>
      <c r="E318" s="6">
        <f t="shared" si="35"/>
        <v>6.9607164000000193E-2</v>
      </c>
      <c r="F318" s="315">
        <f t="shared" si="31"/>
        <v>1.4416150000000214E-2</v>
      </c>
      <c r="G318" s="7">
        <f t="shared" si="33"/>
        <v>1.3105590909091103E-2</v>
      </c>
      <c r="H318" s="7">
        <f t="shared" si="36"/>
        <v>2.4507455000000365E-2</v>
      </c>
    </row>
    <row r="319" spans="1:8" ht="14.25" customHeight="1" x14ac:dyDescent="0.2">
      <c r="A319" s="3">
        <f t="shared" si="34"/>
        <v>15087</v>
      </c>
      <c r="B319" s="5">
        <v>316</v>
      </c>
      <c r="C319" s="6">
        <f t="shared" si="37"/>
        <v>5.2757700000000136E-2</v>
      </c>
      <c r="D319" s="6">
        <f t="shared" si="32"/>
        <v>4.5876260869565338E-2</v>
      </c>
      <c r="E319" s="6">
        <f t="shared" si="35"/>
        <v>6.9640164000000185E-2</v>
      </c>
      <c r="F319" s="315">
        <f t="shared" si="31"/>
        <v>1.4417480000000215E-2</v>
      </c>
      <c r="G319" s="7">
        <f t="shared" si="33"/>
        <v>1.3106800000000194E-2</v>
      </c>
      <c r="H319" s="7">
        <f t="shared" si="36"/>
        <v>2.4509716000000365E-2</v>
      </c>
    </row>
    <row r="320" spans="1:8" ht="14.25" customHeight="1" x14ac:dyDescent="0.2">
      <c r="A320" s="3">
        <f t="shared" si="34"/>
        <v>15117</v>
      </c>
      <c r="B320" s="5">
        <v>317</v>
      </c>
      <c r="C320" s="6">
        <f t="shared" si="37"/>
        <v>5.2782700000000134E-2</v>
      </c>
      <c r="D320" s="6">
        <f t="shared" si="32"/>
        <v>4.5898000000000119E-2</v>
      </c>
      <c r="E320" s="6">
        <f t="shared" si="35"/>
        <v>6.9673164000000176E-2</v>
      </c>
      <c r="F320" s="315">
        <f t="shared" si="31"/>
        <v>1.4418810000000216E-2</v>
      </c>
      <c r="G320" s="7">
        <f t="shared" si="33"/>
        <v>1.3108009090909286E-2</v>
      </c>
      <c r="H320" s="7">
        <f t="shared" si="36"/>
        <v>2.4511977000000365E-2</v>
      </c>
    </row>
    <row r="321" spans="1:8" ht="14.25" customHeight="1" x14ac:dyDescent="0.2">
      <c r="A321" s="3">
        <f t="shared" si="34"/>
        <v>15148</v>
      </c>
      <c r="B321" s="5">
        <v>318</v>
      </c>
      <c r="C321" s="6">
        <f t="shared" si="37"/>
        <v>5.2807700000000131E-2</v>
      </c>
      <c r="D321" s="6">
        <f t="shared" si="32"/>
        <v>4.59197391304349E-2</v>
      </c>
      <c r="E321" s="6">
        <f t="shared" si="35"/>
        <v>6.9706164000000181E-2</v>
      </c>
      <c r="F321" s="315">
        <f t="shared" ref="F321:F384" si="38">F320+0.00000133</f>
        <v>1.4420140000000217E-2</v>
      </c>
      <c r="G321" s="7">
        <f t="shared" si="33"/>
        <v>1.3109218181818377E-2</v>
      </c>
      <c r="H321" s="7">
        <f t="shared" si="36"/>
        <v>2.4514238000000368E-2</v>
      </c>
    </row>
    <row r="322" spans="1:8" ht="14.25" customHeight="1" x14ac:dyDescent="0.2">
      <c r="A322" s="3">
        <f t="shared" si="34"/>
        <v>15178</v>
      </c>
      <c r="B322" s="5">
        <v>319</v>
      </c>
      <c r="C322" s="6">
        <f t="shared" si="37"/>
        <v>5.2832700000000128E-2</v>
      </c>
      <c r="D322" s="6">
        <f t="shared" si="32"/>
        <v>4.5941478260869681E-2</v>
      </c>
      <c r="E322" s="6">
        <f t="shared" si="35"/>
        <v>6.9739164000000173E-2</v>
      </c>
      <c r="F322" s="315">
        <f t="shared" si="38"/>
        <v>1.4421470000000217E-2</v>
      </c>
      <c r="G322" s="7">
        <f t="shared" si="33"/>
        <v>1.311042727272747E-2</v>
      </c>
      <c r="H322" s="7">
        <f t="shared" si="36"/>
        <v>2.4516499000000368E-2</v>
      </c>
    </row>
    <row r="323" spans="1:8" ht="14.25" customHeight="1" x14ac:dyDescent="0.2">
      <c r="A323" s="3">
        <f t="shared" si="34"/>
        <v>15209</v>
      </c>
      <c r="B323" s="5">
        <v>320</v>
      </c>
      <c r="C323" s="6">
        <f t="shared" si="37"/>
        <v>5.2857700000000125E-2</v>
      </c>
      <c r="D323" s="6">
        <f t="shared" si="32"/>
        <v>4.5963217391304462E-2</v>
      </c>
      <c r="E323" s="6">
        <f t="shared" si="35"/>
        <v>6.9772164000000164E-2</v>
      </c>
      <c r="F323" s="315">
        <f t="shared" si="38"/>
        <v>1.4422800000000218E-2</v>
      </c>
      <c r="G323" s="7">
        <f t="shared" si="33"/>
        <v>1.3111636363636561E-2</v>
      </c>
      <c r="H323" s="7">
        <f t="shared" si="36"/>
        <v>2.4518760000000372E-2</v>
      </c>
    </row>
    <row r="324" spans="1:8" ht="14.25" customHeight="1" x14ac:dyDescent="0.2">
      <c r="A324" s="3">
        <f t="shared" si="34"/>
        <v>15240</v>
      </c>
      <c r="B324" s="5">
        <v>321</v>
      </c>
      <c r="C324" s="6">
        <f t="shared" si="37"/>
        <v>5.2882700000000123E-2</v>
      </c>
      <c r="D324" s="6">
        <f t="shared" ref="D324:D387" si="39">IF((C324/1.15)&gt;=$C$4,C324/1.15,C324)</f>
        <v>4.5984956521739243E-2</v>
      </c>
      <c r="E324" s="6">
        <f t="shared" si="35"/>
        <v>6.9805164000000169E-2</v>
      </c>
      <c r="F324" s="315">
        <f t="shared" si="38"/>
        <v>1.4424130000000219E-2</v>
      </c>
      <c r="G324" s="7">
        <f t="shared" ref="G324:G387" si="40">IF((F324/1.1)&gt;=$F$4,F324/1.1,F324)</f>
        <v>1.3112845454545653E-2</v>
      </c>
      <c r="H324" s="7">
        <f t="shared" si="36"/>
        <v>2.4521021000000372E-2</v>
      </c>
    </row>
    <row r="325" spans="1:8" ht="14.25" customHeight="1" x14ac:dyDescent="0.2">
      <c r="A325" s="3">
        <f t="shared" ref="A325:A388" si="41">EDATE(A324,1)</f>
        <v>15270</v>
      </c>
      <c r="B325" s="5">
        <v>322</v>
      </c>
      <c r="C325" s="6">
        <f t="shared" si="37"/>
        <v>5.290770000000012E-2</v>
      </c>
      <c r="D325" s="6">
        <f t="shared" si="39"/>
        <v>4.6006695652174023E-2</v>
      </c>
      <c r="E325" s="6">
        <f t="shared" ref="E325:E388" si="42">C325*1.32</f>
        <v>6.9838164000000161E-2</v>
      </c>
      <c r="F325" s="315">
        <f t="shared" si="38"/>
        <v>1.442546000000022E-2</v>
      </c>
      <c r="G325" s="7">
        <f t="shared" si="40"/>
        <v>1.3114054545454744E-2</v>
      </c>
      <c r="H325" s="7">
        <f t="shared" ref="H325:H388" si="43">F325*1.7</f>
        <v>2.4523282000000372E-2</v>
      </c>
    </row>
    <row r="326" spans="1:8" ht="14.25" customHeight="1" x14ac:dyDescent="0.2">
      <c r="A326" s="3">
        <f t="shared" si="41"/>
        <v>15301</v>
      </c>
      <c r="B326" s="5">
        <v>323</v>
      </c>
      <c r="C326" s="6">
        <f t="shared" si="37"/>
        <v>5.2932700000000117E-2</v>
      </c>
      <c r="D326" s="6">
        <f t="shared" si="39"/>
        <v>4.6028434782608804E-2</v>
      </c>
      <c r="E326" s="6">
        <f t="shared" si="42"/>
        <v>6.9871164000000152E-2</v>
      </c>
      <c r="F326" s="315">
        <f t="shared" si="38"/>
        <v>1.442679000000022E-2</v>
      </c>
      <c r="G326" s="7">
        <f t="shared" si="40"/>
        <v>1.3115263636363835E-2</v>
      </c>
      <c r="H326" s="7">
        <f t="shared" si="43"/>
        <v>2.4525543000000375E-2</v>
      </c>
    </row>
    <row r="327" spans="1:8" ht="14.25" customHeight="1" x14ac:dyDescent="0.2">
      <c r="A327" s="3">
        <f t="shared" si="41"/>
        <v>15331</v>
      </c>
      <c r="B327" s="5">
        <v>324</v>
      </c>
      <c r="C327" s="6">
        <f t="shared" si="37"/>
        <v>5.2957700000000114E-2</v>
      </c>
      <c r="D327" s="6">
        <f t="shared" si="39"/>
        <v>4.6050173913043578E-2</v>
      </c>
      <c r="E327" s="6">
        <f t="shared" si="42"/>
        <v>6.9904164000000157E-2</v>
      </c>
      <c r="F327" s="315">
        <f t="shared" si="38"/>
        <v>1.4428120000000221E-2</v>
      </c>
      <c r="G327" s="7">
        <f t="shared" si="40"/>
        <v>1.3116472727272926E-2</v>
      </c>
      <c r="H327" s="7">
        <f t="shared" si="43"/>
        <v>2.4527804000000375E-2</v>
      </c>
    </row>
    <row r="328" spans="1:8" ht="14.25" customHeight="1" x14ac:dyDescent="0.2">
      <c r="A328" s="3">
        <f t="shared" si="41"/>
        <v>15362</v>
      </c>
      <c r="B328" s="5">
        <v>325</v>
      </c>
      <c r="C328" s="6">
        <f t="shared" si="37"/>
        <v>5.2982700000000112E-2</v>
      </c>
      <c r="D328" s="6">
        <f t="shared" si="39"/>
        <v>4.6071913043478359E-2</v>
      </c>
      <c r="E328" s="6">
        <f t="shared" si="42"/>
        <v>6.9937164000000149E-2</v>
      </c>
      <c r="F328" s="315">
        <f t="shared" si="38"/>
        <v>1.4429450000000222E-2</v>
      </c>
      <c r="G328" s="7">
        <f t="shared" si="40"/>
        <v>1.3117681818182019E-2</v>
      </c>
      <c r="H328" s="7">
        <f t="shared" si="43"/>
        <v>2.4530065000000378E-2</v>
      </c>
    </row>
    <row r="329" spans="1:8" ht="14.25" customHeight="1" x14ac:dyDescent="0.2">
      <c r="A329" s="3">
        <f t="shared" si="41"/>
        <v>15393</v>
      </c>
      <c r="B329" s="5">
        <v>326</v>
      </c>
      <c r="C329" s="6">
        <f t="shared" si="37"/>
        <v>5.3007700000000109E-2</v>
      </c>
      <c r="D329" s="6">
        <f t="shared" si="39"/>
        <v>4.609365217391314E-2</v>
      </c>
      <c r="E329" s="6">
        <f t="shared" si="42"/>
        <v>6.997016400000014E-2</v>
      </c>
      <c r="F329" s="315">
        <f t="shared" si="38"/>
        <v>1.4430780000000223E-2</v>
      </c>
      <c r="G329" s="7">
        <f t="shared" si="40"/>
        <v>1.3118890909091111E-2</v>
      </c>
      <c r="H329" s="7">
        <f t="shared" si="43"/>
        <v>2.4532326000000378E-2</v>
      </c>
    </row>
    <row r="330" spans="1:8" ht="14.25" customHeight="1" x14ac:dyDescent="0.2">
      <c r="A330" s="3">
        <f t="shared" si="41"/>
        <v>15421</v>
      </c>
      <c r="B330" s="5">
        <v>327</v>
      </c>
      <c r="C330" s="6">
        <f t="shared" si="37"/>
        <v>5.3032700000000106E-2</v>
      </c>
      <c r="D330" s="6">
        <f t="shared" si="39"/>
        <v>4.611539130434792E-2</v>
      </c>
      <c r="E330" s="6">
        <f t="shared" si="42"/>
        <v>7.0003164000000145E-2</v>
      </c>
      <c r="F330" s="315">
        <f t="shared" si="38"/>
        <v>1.4432110000000224E-2</v>
      </c>
      <c r="G330" s="7">
        <f t="shared" si="40"/>
        <v>1.3120100000000202E-2</v>
      </c>
      <c r="H330" s="7">
        <f t="shared" si="43"/>
        <v>2.4534587000000378E-2</v>
      </c>
    </row>
    <row r="331" spans="1:8" ht="14.25" customHeight="1" x14ac:dyDescent="0.2">
      <c r="A331" s="3">
        <f t="shared" si="41"/>
        <v>15452</v>
      </c>
      <c r="B331" s="5">
        <v>328</v>
      </c>
      <c r="C331" s="6">
        <f t="shared" si="37"/>
        <v>5.3057700000000103E-2</v>
      </c>
      <c r="D331" s="6">
        <f t="shared" si="39"/>
        <v>4.6137130434782701E-2</v>
      </c>
      <c r="E331" s="6">
        <f t="shared" si="42"/>
        <v>7.0036164000000137E-2</v>
      </c>
      <c r="F331" s="315">
        <f t="shared" si="38"/>
        <v>1.4433440000000224E-2</v>
      </c>
      <c r="G331" s="7">
        <f t="shared" si="40"/>
        <v>1.3121309090909293E-2</v>
      </c>
      <c r="H331" s="7">
        <f t="shared" si="43"/>
        <v>2.4536848000000382E-2</v>
      </c>
    </row>
    <row r="332" spans="1:8" ht="14.25" customHeight="1" x14ac:dyDescent="0.2">
      <c r="A332" s="3">
        <f t="shared" si="41"/>
        <v>15482</v>
      </c>
      <c r="B332" s="5">
        <v>329</v>
      </c>
      <c r="C332" s="6">
        <f t="shared" si="37"/>
        <v>5.3082700000000101E-2</v>
      </c>
      <c r="D332" s="6">
        <f t="shared" si="39"/>
        <v>4.6158869565217482E-2</v>
      </c>
      <c r="E332" s="6">
        <f t="shared" si="42"/>
        <v>7.0069164000000142E-2</v>
      </c>
      <c r="F332" s="315">
        <f t="shared" si="38"/>
        <v>1.4434770000000225E-2</v>
      </c>
      <c r="G332" s="7">
        <f t="shared" si="40"/>
        <v>1.3122518181818385E-2</v>
      </c>
      <c r="H332" s="7">
        <f t="shared" si="43"/>
        <v>2.4539109000000382E-2</v>
      </c>
    </row>
    <row r="333" spans="1:8" ht="14.25" customHeight="1" x14ac:dyDescent="0.2">
      <c r="A333" s="3">
        <f t="shared" si="41"/>
        <v>15513</v>
      </c>
      <c r="B333" s="5">
        <v>330</v>
      </c>
      <c r="C333" s="6">
        <f t="shared" si="37"/>
        <v>5.3107700000000098E-2</v>
      </c>
      <c r="D333" s="6">
        <f t="shared" si="39"/>
        <v>4.6180608695652263E-2</v>
      </c>
      <c r="E333" s="6">
        <f t="shared" si="42"/>
        <v>7.0102164000000133E-2</v>
      </c>
      <c r="F333" s="315">
        <f t="shared" si="38"/>
        <v>1.4436100000000226E-2</v>
      </c>
      <c r="G333" s="7">
        <f t="shared" si="40"/>
        <v>1.3123727272727478E-2</v>
      </c>
      <c r="H333" s="7">
        <f t="shared" si="43"/>
        <v>2.4541370000000385E-2</v>
      </c>
    </row>
    <row r="334" spans="1:8" ht="14.25" customHeight="1" x14ac:dyDescent="0.2">
      <c r="A334" s="3">
        <f t="shared" si="41"/>
        <v>15543</v>
      </c>
      <c r="B334" s="5">
        <v>331</v>
      </c>
      <c r="C334" s="6">
        <f t="shared" si="37"/>
        <v>5.3132700000000095E-2</v>
      </c>
      <c r="D334" s="6">
        <f t="shared" si="39"/>
        <v>4.6202347826087044E-2</v>
      </c>
      <c r="E334" s="6">
        <f t="shared" si="42"/>
        <v>7.0135164000000125E-2</v>
      </c>
      <c r="F334" s="315">
        <f t="shared" si="38"/>
        <v>1.4437430000000227E-2</v>
      </c>
      <c r="G334" s="7">
        <f t="shared" si="40"/>
        <v>1.3124936363636569E-2</v>
      </c>
      <c r="H334" s="7">
        <f t="shared" si="43"/>
        <v>2.4543631000000385E-2</v>
      </c>
    </row>
    <row r="335" spans="1:8" ht="14.25" customHeight="1" x14ac:dyDescent="0.2">
      <c r="A335" s="3">
        <f t="shared" si="41"/>
        <v>15574</v>
      </c>
      <c r="B335" s="5">
        <v>332</v>
      </c>
      <c r="C335" s="6">
        <f t="shared" si="37"/>
        <v>5.3157700000000092E-2</v>
      </c>
      <c r="D335" s="6">
        <f t="shared" si="39"/>
        <v>4.6224086956521825E-2</v>
      </c>
      <c r="E335" s="6">
        <f t="shared" si="42"/>
        <v>7.016816400000013E-2</v>
      </c>
      <c r="F335" s="315">
        <f t="shared" si="38"/>
        <v>1.4438760000000227E-2</v>
      </c>
      <c r="G335" s="7">
        <f t="shared" si="40"/>
        <v>1.312614545454566E-2</v>
      </c>
      <c r="H335" s="7">
        <f t="shared" si="43"/>
        <v>2.4545892000000385E-2</v>
      </c>
    </row>
    <row r="336" spans="1:8" ht="14.25" customHeight="1" x14ac:dyDescent="0.2">
      <c r="A336" s="3">
        <f t="shared" si="41"/>
        <v>15605</v>
      </c>
      <c r="B336" s="5">
        <v>333</v>
      </c>
      <c r="C336" s="6">
        <f t="shared" si="37"/>
        <v>5.318270000000009E-2</v>
      </c>
      <c r="D336" s="6">
        <f t="shared" si="39"/>
        <v>4.6245826086956605E-2</v>
      </c>
      <c r="E336" s="6">
        <f t="shared" si="42"/>
        <v>7.0201164000000121E-2</v>
      </c>
      <c r="F336" s="315">
        <f t="shared" si="38"/>
        <v>1.4440090000000228E-2</v>
      </c>
      <c r="G336" s="7">
        <f t="shared" si="40"/>
        <v>1.3127354545454752E-2</v>
      </c>
      <c r="H336" s="7">
        <f t="shared" si="43"/>
        <v>2.4548153000000388E-2</v>
      </c>
    </row>
    <row r="337" spans="1:8" ht="14.25" customHeight="1" x14ac:dyDescent="0.2">
      <c r="A337" s="3">
        <f t="shared" si="41"/>
        <v>15635</v>
      </c>
      <c r="B337" s="5">
        <v>334</v>
      </c>
      <c r="C337" s="6">
        <f t="shared" si="37"/>
        <v>5.3207700000000087E-2</v>
      </c>
      <c r="D337" s="6">
        <f t="shared" si="39"/>
        <v>4.6267565217391386E-2</v>
      </c>
      <c r="E337" s="6">
        <f t="shared" si="42"/>
        <v>7.0234164000000113E-2</v>
      </c>
      <c r="F337" s="315">
        <f t="shared" si="38"/>
        <v>1.4441420000000229E-2</v>
      </c>
      <c r="G337" s="7">
        <f t="shared" si="40"/>
        <v>1.3128563636363843E-2</v>
      </c>
      <c r="H337" s="7">
        <f t="shared" si="43"/>
        <v>2.4550414000000388E-2</v>
      </c>
    </row>
    <row r="338" spans="1:8" ht="14.25" customHeight="1" x14ac:dyDescent="0.2">
      <c r="A338" s="3">
        <f t="shared" si="41"/>
        <v>15666</v>
      </c>
      <c r="B338" s="5">
        <v>335</v>
      </c>
      <c r="C338" s="6">
        <f t="shared" si="37"/>
        <v>5.3232700000000084E-2</v>
      </c>
      <c r="D338" s="6">
        <f t="shared" si="39"/>
        <v>4.6289304347826167E-2</v>
      </c>
      <c r="E338" s="6">
        <f t="shared" si="42"/>
        <v>7.0267164000000118E-2</v>
      </c>
      <c r="F338" s="315">
        <f t="shared" si="38"/>
        <v>1.444275000000023E-2</v>
      </c>
      <c r="G338" s="7">
        <f t="shared" si="40"/>
        <v>1.3129772727272934E-2</v>
      </c>
      <c r="H338" s="7">
        <f t="shared" si="43"/>
        <v>2.4552675000000392E-2</v>
      </c>
    </row>
    <row r="339" spans="1:8" ht="14.25" customHeight="1" x14ac:dyDescent="0.2">
      <c r="A339" s="3">
        <f t="shared" si="41"/>
        <v>15696</v>
      </c>
      <c r="B339" s="5">
        <v>336</v>
      </c>
      <c r="C339" s="6">
        <f t="shared" si="37"/>
        <v>5.3257700000000081E-2</v>
      </c>
      <c r="D339" s="6">
        <f t="shared" si="39"/>
        <v>4.6311043478260941E-2</v>
      </c>
      <c r="E339" s="6">
        <f t="shared" si="42"/>
        <v>7.0300164000000109E-2</v>
      </c>
      <c r="F339" s="315">
        <f t="shared" si="38"/>
        <v>1.444408000000023E-2</v>
      </c>
      <c r="G339" s="7">
        <f t="shared" si="40"/>
        <v>1.3130981818182027E-2</v>
      </c>
      <c r="H339" s="7">
        <f t="shared" si="43"/>
        <v>2.4554936000000391E-2</v>
      </c>
    </row>
    <row r="340" spans="1:8" ht="14.25" customHeight="1" x14ac:dyDescent="0.2">
      <c r="A340" s="3">
        <f t="shared" si="41"/>
        <v>15727</v>
      </c>
      <c r="B340" s="5">
        <v>337</v>
      </c>
      <c r="C340" s="6">
        <f t="shared" si="37"/>
        <v>5.3282700000000079E-2</v>
      </c>
      <c r="D340" s="6">
        <f t="shared" si="39"/>
        <v>4.6332782608695722E-2</v>
      </c>
      <c r="E340" s="6">
        <f t="shared" si="42"/>
        <v>7.0333164000000101E-2</v>
      </c>
      <c r="F340" s="315">
        <f t="shared" si="38"/>
        <v>1.4445410000000231E-2</v>
      </c>
      <c r="G340" s="7">
        <f t="shared" si="40"/>
        <v>1.3132190909091119E-2</v>
      </c>
      <c r="H340" s="7">
        <f t="shared" si="43"/>
        <v>2.4557197000000391E-2</v>
      </c>
    </row>
    <row r="341" spans="1:8" ht="14.25" customHeight="1" x14ac:dyDescent="0.2">
      <c r="A341" s="3">
        <f t="shared" si="41"/>
        <v>15758</v>
      </c>
      <c r="B341" s="5">
        <v>338</v>
      </c>
      <c r="C341" s="6">
        <f t="shared" si="37"/>
        <v>5.3307700000000076E-2</v>
      </c>
      <c r="D341" s="6">
        <f t="shared" si="39"/>
        <v>4.6354521739130503E-2</v>
      </c>
      <c r="E341" s="6">
        <f t="shared" si="42"/>
        <v>7.0366164000000106E-2</v>
      </c>
      <c r="F341" s="315">
        <f t="shared" si="38"/>
        <v>1.4446740000000232E-2</v>
      </c>
      <c r="G341" s="7">
        <f t="shared" si="40"/>
        <v>1.313340000000021E-2</v>
      </c>
      <c r="H341" s="7">
        <f t="shared" si="43"/>
        <v>2.4559458000000395E-2</v>
      </c>
    </row>
    <row r="342" spans="1:8" ht="14.25" customHeight="1" x14ac:dyDescent="0.2">
      <c r="A342" s="3">
        <f t="shared" si="41"/>
        <v>15786</v>
      </c>
      <c r="B342" s="5">
        <v>339</v>
      </c>
      <c r="C342" s="6">
        <f t="shared" si="37"/>
        <v>5.3332700000000073E-2</v>
      </c>
      <c r="D342" s="6">
        <f t="shared" si="39"/>
        <v>4.6376260869565283E-2</v>
      </c>
      <c r="E342" s="6">
        <f t="shared" si="42"/>
        <v>7.0399164000000097E-2</v>
      </c>
      <c r="F342" s="315">
        <f t="shared" si="38"/>
        <v>1.4448070000000233E-2</v>
      </c>
      <c r="G342" s="7">
        <f t="shared" si="40"/>
        <v>1.3134609090909301E-2</v>
      </c>
      <c r="H342" s="7">
        <f t="shared" si="43"/>
        <v>2.4561719000000395E-2</v>
      </c>
    </row>
    <row r="343" spans="1:8" ht="14.25" customHeight="1" x14ac:dyDescent="0.2">
      <c r="A343" s="3">
        <f t="shared" si="41"/>
        <v>15817</v>
      </c>
      <c r="B343" s="5">
        <v>340</v>
      </c>
      <c r="C343" s="6">
        <f t="shared" si="37"/>
        <v>5.335770000000007E-2</v>
      </c>
      <c r="D343" s="6">
        <f t="shared" si="39"/>
        <v>4.6398000000000064E-2</v>
      </c>
      <c r="E343" s="6">
        <f t="shared" si="42"/>
        <v>7.0432164000000103E-2</v>
      </c>
      <c r="F343" s="315">
        <f t="shared" si="38"/>
        <v>1.4449400000000234E-2</v>
      </c>
      <c r="G343" s="7">
        <f t="shared" si="40"/>
        <v>1.3135818181818392E-2</v>
      </c>
      <c r="H343" s="7">
        <f t="shared" si="43"/>
        <v>2.4563980000000398E-2</v>
      </c>
    </row>
    <row r="344" spans="1:8" ht="14.25" customHeight="1" x14ac:dyDescent="0.2">
      <c r="A344" s="3">
        <f t="shared" si="41"/>
        <v>15847</v>
      </c>
      <c r="B344" s="5">
        <v>341</v>
      </c>
      <c r="C344" s="6">
        <f t="shared" si="37"/>
        <v>5.3382700000000068E-2</v>
      </c>
      <c r="D344" s="6">
        <f t="shared" si="39"/>
        <v>4.6419739130434845E-2</v>
      </c>
      <c r="E344" s="6">
        <f t="shared" si="42"/>
        <v>7.0465164000000094E-2</v>
      </c>
      <c r="F344" s="315">
        <f t="shared" si="38"/>
        <v>1.4450730000000234E-2</v>
      </c>
      <c r="G344" s="7">
        <f t="shared" si="40"/>
        <v>1.3137027272727485E-2</v>
      </c>
      <c r="H344" s="7">
        <f t="shared" si="43"/>
        <v>2.4566241000000398E-2</v>
      </c>
    </row>
    <row r="345" spans="1:8" ht="14.25" customHeight="1" x14ac:dyDescent="0.2">
      <c r="A345" s="3">
        <f t="shared" si="41"/>
        <v>15878</v>
      </c>
      <c r="B345" s="5">
        <v>342</v>
      </c>
      <c r="C345" s="6">
        <f t="shared" si="37"/>
        <v>5.3407700000000065E-2</v>
      </c>
      <c r="D345" s="6">
        <f t="shared" si="39"/>
        <v>4.6441478260869626E-2</v>
      </c>
      <c r="E345" s="6">
        <f t="shared" si="42"/>
        <v>7.0498164000000085E-2</v>
      </c>
      <c r="F345" s="315">
        <f t="shared" si="38"/>
        <v>1.4452060000000235E-2</v>
      </c>
      <c r="G345" s="7">
        <f t="shared" si="40"/>
        <v>1.3138236363636577E-2</v>
      </c>
      <c r="H345" s="7">
        <f t="shared" si="43"/>
        <v>2.4568502000000398E-2</v>
      </c>
    </row>
    <row r="346" spans="1:8" ht="14.25" customHeight="1" x14ac:dyDescent="0.2">
      <c r="A346" s="3">
        <f t="shared" si="41"/>
        <v>15908</v>
      </c>
      <c r="B346" s="5">
        <v>343</v>
      </c>
      <c r="C346" s="6">
        <f t="shared" si="37"/>
        <v>5.3432700000000062E-2</v>
      </c>
      <c r="D346" s="6">
        <f t="shared" si="39"/>
        <v>4.6463217391304407E-2</v>
      </c>
      <c r="E346" s="6">
        <f t="shared" si="42"/>
        <v>7.0531164000000091E-2</v>
      </c>
      <c r="F346" s="315">
        <f t="shared" si="38"/>
        <v>1.4453390000000236E-2</v>
      </c>
      <c r="G346" s="7">
        <f t="shared" si="40"/>
        <v>1.3139445454545668E-2</v>
      </c>
      <c r="H346" s="7">
        <f t="shared" si="43"/>
        <v>2.4570763000000401E-2</v>
      </c>
    </row>
    <row r="347" spans="1:8" ht="14.25" customHeight="1" x14ac:dyDescent="0.2">
      <c r="A347" s="3">
        <f t="shared" si="41"/>
        <v>15939</v>
      </c>
      <c r="B347" s="5">
        <v>344</v>
      </c>
      <c r="C347" s="6">
        <f t="shared" si="37"/>
        <v>5.3457700000000059E-2</v>
      </c>
      <c r="D347" s="6">
        <f t="shared" si="39"/>
        <v>4.6484956521739187E-2</v>
      </c>
      <c r="E347" s="6">
        <f t="shared" si="42"/>
        <v>7.0564164000000082E-2</v>
      </c>
      <c r="F347" s="315">
        <f t="shared" si="38"/>
        <v>1.4454720000000237E-2</v>
      </c>
      <c r="G347" s="7">
        <f t="shared" si="40"/>
        <v>1.3140654545454759E-2</v>
      </c>
      <c r="H347" s="7">
        <f t="shared" si="43"/>
        <v>2.4573024000000401E-2</v>
      </c>
    </row>
    <row r="348" spans="1:8" ht="14.25" customHeight="1" x14ac:dyDescent="0.2">
      <c r="A348" s="3">
        <f t="shared" si="41"/>
        <v>15970</v>
      </c>
      <c r="B348" s="5">
        <v>345</v>
      </c>
      <c r="C348" s="6">
        <f t="shared" si="37"/>
        <v>5.3482700000000057E-2</v>
      </c>
      <c r="D348" s="6">
        <f t="shared" si="39"/>
        <v>4.6506695652173968E-2</v>
      </c>
      <c r="E348" s="6">
        <f t="shared" si="42"/>
        <v>7.0597164000000073E-2</v>
      </c>
      <c r="F348" s="315">
        <f t="shared" si="38"/>
        <v>1.4456050000000237E-2</v>
      </c>
      <c r="G348" s="7">
        <f t="shared" si="40"/>
        <v>1.3141863636363851E-2</v>
      </c>
      <c r="H348" s="7">
        <f t="shared" si="43"/>
        <v>2.4575285000000405E-2</v>
      </c>
    </row>
    <row r="349" spans="1:8" ht="14.25" customHeight="1" x14ac:dyDescent="0.2">
      <c r="A349" s="3">
        <f t="shared" si="41"/>
        <v>16000</v>
      </c>
      <c r="B349" s="5">
        <v>346</v>
      </c>
      <c r="C349" s="6">
        <f t="shared" si="37"/>
        <v>5.3507700000000054E-2</v>
      </c>
      <c r="D349" s="6">
        <f t="shared" si="39"/>
        <v>4.6528434782608749E-2</v>
      </c>
      <c r="E349" s="6">
        <f t="shared" si="42"/>
        <v>7.0630164000000079E-2</v>
      </c>
      <c r="F349" s="315">
        <f t="shared" si="38"/>
        <v>1.4457380000000238E-2</v>
      </c>
      <c r="G349" s="7">
        <f t="shared" si="40"/>
        <v>1.3143072727272942E-2</v>
      </c>
      <c r="H349" s="7">
        <f t="shared" si="43"/>
        <v>2.4577546000000405E-2</v>
      </c>
    </row>
    <row r="350" spans="1:8" ht="14.25" customHeight="1" x14ac:dyDescent="0.2">
      <c r="A350" s="3">
        <f t="shared" si="41"/>
        <v>16031</v>
      </c>
      <c r="B350" s="5">
        <v>347</v>
      </c>
      <c r="C350" s="6">
        <f t="shared" si="37"/>
        <v>5.3532700000000051E-2</v>
      </c>
      <c r="D350" s="6">
        <f t="shared" si="39"/>
        <v>4.6550173913043523E-2</v>
      </c>
      <c r="E350" s="6">
        <f t="shared" si="42"/>
        <v>7.066316400000007E-2</v>
      </c>
      <c r="F350" s="315">
        <f t="shared" si="38"/>
        <v>1.4458710000000239E-2</v>
      </c>
      <c r="G350" s="7">
        <f t="shared" si="40"/>
        <v>1.3144281818182035E-2</v>
      </c>
      <c r="H350" s="7">
        <f t="shared" si="43"/>
        <v>2.4579807000000405E-2</v>
      </c>
    </row>
    <row r="351" spans="1:8" ht="14.25" customHeight="1" x14ac:dyDescent="0.2">
      <c r="A351" s="3">
        <f t="shared" si="41"/>
        <v>16061</v>
      </c>
      <c r="B351" s="5">
        <v>348</v>
      </c>
      <c r="C351" s="6">
        <f t="shared" si="37"/>
        <v>5.3557700000000048E-2</v>
      </c>
      <c r="D351" s="6">
        <f t="shared" si="39"/>
        <v>4.6571913043478304E-2</v>
      </c>
      <c r="E351" s="6">
        <f t="shared" si="42"/>
        <v>7.0696164000000061E-2</v>
      </c>
      <c r="F351" s="315">
        <f t="shared" si="38"/>
        <v>1.446004000000024E-2</v>
      </c>
      <c r="G351" s="7">
        <f t="shared" si="40"/>
        <v>1.3145490909091126E-2</v>
      </c>
      <c r="H351" s="7">
        <f t="shared" si="43"/>
        <v>2.4582068000000408E-2</v>
      </c>
    </row>
    <row r="352" spans="1:8" ht="14.25" customHeight="1" x14ac:dyDescent="0.2">
      <c r="A352" s="3">
        <f t="shared" si="41"/>
        <v>16092</v>
      </c>
      <c r="B352" s="5">
        <v>349</v>
      </c>
      <c r="C352" s="6">
        <f t="shared" si="37"/>
        <v>5.3582700000000046E-2</v>
      </c>
      <c r="D352" s="6">
        <f t="shared" si="39"/>
        <v>4.6593652173913085E-2</v>
      </c>
      <c r="E352" s="6">
        <f t="shared" si="42"/>
        <v>7.0729164000000067E-2</v>
      </c>
      <c r="F352" s="315">
        <f t="shared" si="38"/>
        <v>1.4461370000000241E-2</v>
      </c>
      <c r="G352" s="7">
        <f t="shared" si="40"/>
        <v>1.3146700000000218E-2</v>
      </c>
      <c r="H352" s="7">
        <f t="shared" si="43"/>
        <v>2.4584329000000408E-2</v>
      </c>
    </row>
    <row r="353" spans="1:8" ht="14.25" customHeight="1" x14ac:dyDescent="0.2">
      <c r="A353" s="3">
        <f t="shared" si="41"/>
        <v>16123</v>
      </c>
      <c r="B353" s="5">
        <v>350</v>
      </c>
      <c r="C353" s="6">
        <f t="shared" si="37"/>
        <v>5.3607700000000043E-2</v>
      </c>
      <c r="D353" s="6">
        <f t="shared" si="39"/>
        <v>4.6615391304347865E-2</v>
      </c>
      <c r="E353" s="6">
        <f t="shared" si="42"/>
        <v>7.0762164000000058E-2</v>
      </c>
      <c r="F353" s="315">
        <f t="shared" si="38"/>
        <v>1.4462700000000241E-2</v>
      </c>
      <c r="G353" s="7">
        <f t="shared" si="40"/>
        <v>1.3147909090909309E-2</v>
      </c>
      <c r="H353" s="7">
        <f t="shared" si="43"/>
        <v>2.4586590000000411E-2</v>
      </c>
    </row>
    <row r="354" spans="1:8" ht="14.25" customHeight="1" x14ac:dyDescent="0.2">
      <c r="A354" s="3">
        <f t="shared" si="41"/>
        <v>16152</v>
      </c>
      <c r="B354" s="5">
        <v>351</v>
      </c>
      <c r="C354" s="6">
        <f t="shared" si="37"/>
        <v>5.363270000000004E-2</v>
      </c>
      <c r="D354" s="6">
        <f t="shared" si="39"/>
        <v>4.6637130434782646E-2</v>
      </c>
      <c r="E354" s="6">
        <f t="shared" si="42"/>
        <v>7.0795164000000063E-2</v>
      </c>
      <c r="F354" s="315">
        <f t="shared" si="38"/>
        <v>1.4464030000000242E-2</v>
      </c>
      <c r="G354" s="7">
        <f t="shared" si="40"/>
        <v>1.31491181818184E-2</v>
      </c>
      <c r="H354" s="7">
        <f t="shared" si="43"/>
        <v>2.4588851000000411E-2</v>
      </c>
    </row>
    <row r="355" spans="1:8" ht="14.25" customHeight="1" x14ac:dyDescent="0.2">
      <c r="A355" s="3">
        <f t="shared" si="41"/>
        <v>16183</v>
      </c>
      <c r="B355" s="5">
        <v>352</v>
      </c>
      <c r="C355" s="6">
        <f t="shared" si="37"/>
        <v>5.3657700000000037E-2</v>
      </c>
      <c r="D355" s="6">
        <f t="shared" si="39"/>
        <v>4.6658869565217427E-2</v>
      </c>
      <c r="E355" s="6">
        <f t="shared" si="42"/>
        <v>7.0828164000000055E-2</v>
      </c>
      <c r="F355" s="315">
        <f t="shared" si="38"/>
        <v>1.4465360000000243E-2</v>
      </c>
      <c r="G355" s="7">
        <f t="shared" si="40"/>
        <v>1.3150327272727493E-2</v>
      </c>
      <c r="H355" s="7">
        <f t="shared" si="43"/>
        <v>2.4591112000000411E-2</v>
      </c>
    </row>
    <row r="356" spans="1:8" ht="14.25" customHeight="1" x14ac:dyDescent="0.2">
      <c r="A356" s="3">
        <f t="shared" si="41"/>
        <v>16213</v>
      </c>
      <c r="B356" s="5">
        <v>353</v>
      </c>
      <c r="C356" s="6">
        <f t="shared" si="37"/>
        <v>5.3682700000000035E-2</v>
      </c>
      <c r="D356" s="6">
        <f t="shared" si="39"/>
        <v>4.6680608695652208E-2</v>
      </c>
      <c r="E356" s="6">
        <f t="shared" si="42"/>
        <v>7.0861164000000046E-2</v>
      </c>
      <c r="F356" s="315">
        <f t="shared" si="38"/>
        <v>1.4466690000000244E-2</v>
      </c>
      <c r="G356" s="7">
        <f t="shared" si="40"/>
        <v>1.3151536363636585E-2</v>
      </c>
      <c r="H356" s="7">
        <f t="shared" si="43"/>
        <v>2.4593373000000415E-2</v>
      </c>
    </row>
    <row r="357" spans="1:8" ht="14.25" customHeight="1" x14ac:dyDescent="0.2">
      <c r="A357" s="3">
        <f t="shared" si="41"/>
        <v>16244</v>
      </c>
      <c r="B357" s="5">
        <v>354</v>
      </c>
      <c r="C357" s="6">
        <f t="shared" si="37"/>
        <v>5.3707700000000032E-2</v>
      </c>
      <c r="D357" s="6">
        <f t="shared" si="39"/>
        <v>4.6702347826086989E-2</v>
      </c>
      <c r="E357" s="6">
        <f t="shared" si="42"/>
        <v>7.0894164000000051E-2</v>
      </c>
      <c r="F357" s="315">
        <f t="shared" si="38"/>
        <v>1.4468020000000244E-2</v>
      </c>
      <c r="G357" s="7">
        <f t="shared" si="40"/>
        <v>1.3152745454545676E-2</v>
      </c>
      <c r="H357" s="7">
        <f t="shared" si="43"/>
        <v>2.4595634000000414E-2</v>
      </c>
    </row>
    <row r="358" spans="1:8" ht="14.25" customHeight="1" x14ac:dyDescent="0.2">
      <c r="A358" s="3">
        <f t="shared" si="41"/>
        <v>16274</v>
      </c>
      <c r="B358" s="5">
        <v>355</v>
      </c>
      <c r="C358" s="6">
        <f t="shared" si="37"/>
        <v>5.3732700000000029E-2</v>
      </c>
      <c r="D358" s="6">
        <f t="shared" si="39"/>
        <v>4.672408695652177E-2</v>
      </c>
      <c r="E358" s="6">
        <f t="shared" si="42"/>
        <v>7.0927164000000043E-2</v>
      </c>
      <c r="F358" s="315">
        <f t="shared" si="38"/>
        <v>1.4469350000000245E-2</v>
      </c>
      <c r="G358" s="7">
        <f t="shared" si="40"/>
        <v>1.3153954545454767E-2</v>
      </c>
      <c r="H358" s="7">
        <f t="shared" si="43"/>
        <v>2.4597895000000418E-2</v>
      </c>
    </row>
    <row r="359" spans="1:8" ht="14.25" customHeight="1" x14ac:dyDescent="0.2">
      <c r="A359" s="3">
        <f t="shared" si="41"/>
        <v>16305</v>
      </c>
      <c r="B359" s="5">
        <v>356</v>
      </c>
      <c r="C359" s="6">
        <f t="shared" si="37"/>
        <v>5.3757700000000026E-2</v>
      </c>
      <c r="D359" s="6">
        <f t="shared" si="39"/>
        <v>4.674582608695655E-2</v>
      </c>
      <c r="E359" s="6">
        <f t="shared" si="42"/>
        <v>7.0960164000000034E-2</v>
      </c>
      <c r="F359" s="315">
        <f t="shared" si="38"/>
        <v>1.4470680000000246E-2</v>
      </c>
      <c r="G359" s="7">
        <f t="shared" si="40"/>
        <v>1.3155163636363858E-2</v>
      </c>
      <c r="H359" s="7">
        <f t="shared" si="43"/>
        <v>2.4600156000000418E-2</v>
      </c>
    </row>
    <row r="360" spans="1:8" ht="14.25" customHeight="1" x14ac:dyDescent="0.2">
      <c r="A360" s="3">
        <f t="shared" si="41"/>
        <v>16336</v>
      </c>
      <c r="B360" s="5">
        <v>357</v>
      </c>
      <c r="C360" s="6">
        <f t="shared" si="37"/>
        <v>5.3782700000000024E-2</v>
      </c>
      <c r="D360" s="6">
        <f t="shared" si="39"/>
        <v>4.6767565217391331E-2</v>
      </c>
      <c r="E360" s="6">
        <f t="shared" si="42"/>
        <v>7.0993164000000039E-2</v>
      </c>
      <c r="F360" s="315">
        <f t="shared" si="38"/>
        <v>1.4472010000000247E-2</v>
      </c>
      <c r="G360" s="7">
        <f t="shared" si="40"/>
        <v>1.315637272727295E-2</v>
      </c>
      <c r="H360" s="7">
        <f t="shared" si="43"/>
        <v>2.4602417000000418E-2</v>
      </c>
    </row>
    <row r="361" spans="1:8" ht="14.25" customHeight="1" x14ac:dyDescent="0.2">
      <c r="A361" s="3">
        <f t="shared" si="41"/>
        <v>16366</v>
      </c>
      <c r="B361" s="5">
        <v>358</v>
      </c>
      <c r="C361" s="6">
        <f t="shared" si="37"/>
        <v>5.3807700000000021E-2</v>
      </c>
      <c r="D361" s="6">
        <f t="shared" si="39"/>
        <v>4.6789304347826112E-2</v>
      </c>
      <c r="E361" s="6">
        <f t="shared" si="42"/>
        <v>7.102616400000003E-2</v>
      </c>
      <c r="F361" s="315">
        <f t="shared" si="38"/>
        <v>1.4473340000000248E-2</v>
      </c>
      <c r="G361" s="7">
        <f t="shared" si="40"/>
        <v>1.3157581818182043E-2</v>
      </c>
      <c r="H361" s="7">
        <f t="shared" si="43"/>
        <v>2.4604678000000421E-2</v>
      </c>
    </row>
    <row r="362" spans="1:8" ht="14.25" customHeight="1" x14ac:dyDescent="0.2">
      <c r="A362" s="3">
        <f t="shared" si="41"/>
        <v>16397</v>
      </c>
      <c r="B362" s="5">
        <v>359</v>
      </c>
      <c r="C362" s="6">
        <f t="shared" si="37"/>
        <v>5.3832700000000018E-2</v>
      </c>
      <c r="D362" s="6">
        <f t="shared" si="39"/>
        <v>4.6811043478260886E-2</v>
      </c>
      <c r="E362" s="6">
        <f t="shared" si="42"/>
        <v>7.1059164000000022E-2</v>
      </c>
      <c r="F362" s="315">
        <f t="shared" si="38"/>
        <v>1.4474670000000248E-2</v>
      </c>
      <c r="G362" s="7">
        <f t="shared" si="40"/>
        <v>1.3158790909091134E-2</v>
      </c>
      <c r="H362" s="7">
        <f t="shared" si="43"/>
        <v>2.4606939000000421E-2</v>
      </c>
    </row>
    <row r="363" spans="1:8" ht="14.25" customHeight="1" x14ac:dyDescent="0.2">
      <c r="A363" s="3">
        <f t="shared" si="41"/>
        <v>16427</v>
      </c>
      <c r="B363" s="5">
        <v>360</v>
      </c>
      <c r="C363" s="6">
        <f t="shared" si="37"/>
        <v>5.3857700000000015E-2</v>
      </c>
      <c r="D363" s="6">
        <f t="shared" si="39"/>
        <v>4.6832782608695667E-2</v>
      </c>
      <c r="E363" s="6">
        <f t="shared" si="42"/>
        <v>7.1092164000000027E-2</v>
      </c>
      <c r="F363" s="315">
        <f t="shared" si="38"/>
        <v>1.4476000000000249E-2</v>
      </c>
      <c r="G363" s="7">
        <f t="shared" si="40"/>
        <v>1.3160000000000225E-2</v>
      </c>
      <c r="H363" s="7">
        <f t="shared" si="43"/>
        <v>2.4609200000000424E-2</v>
      </c>
    </row>
    <row r="364" spans="1:8" ht="14.25" customHeight="1" x14ac:dyDescent="0.2">
      <c r="A364" s="3">
        <f t="shared" si="41"/>
        <v>16458</v>
      </c>
      <c r="B364" s="5">
        <v>361</v>
      </c>
      <c r="C364" s="6">
        <f t="shared" si="37"/>
        <v>5.3882700000000013E-2</v>
      </c>
      <c r="D364" s="6">
        <f t="shared" si="39"/>
        <v>4.6854521739130447E-2</v>
      </c>
      <c r="E364" s="6">
        <f t="shared" si="42"/>
        <v>7.1125164000000018E-2</v>
      </c>
      <c r="F364" s="315">
        <f t="shared" si="38"/>
        <v>1.447733000000025E-2</v>
      </c>
      <c r="G364" s="7">
        <f t="shared" si="40"/>
        <v>1.3161209090909317E-2</v>
      </c>
      <c r="H364" s="7">
        <f t="shared" si="43"/>
        <v>2.4611461000000424E-2</v>
      </c>
    </row>
    <row r="365" spans="1:8" ht="14.25" customHeight="1" x14ac:dyDescent="0.2">
      <c r="A365" s="3">
        <f t="shared" si="41"/>
        <v>16489</v>
      </c>
      <c r="B365" s="5">
        <v>362</v>
      </c>
      <c r="C365" s="6">
        <f t="shared" si="37"/>
        <v>5.390770000000001E-2</v>
      </c>
      <c r="D365" s="6">
        <f t="shared" si="39"/>
        <v>4.6876260869565228E-2</v>
      </c>
      <c r="E365" s="6">
        <f t="shared" si="42"/>
        <v>7.115816400000001E-2</v>
      </c>
      <c r="F365" s="315">
        <f t="shared" si="38"/>
        <v>1.4478660000000251E-2</v>
      </c>
      <c r="G365" s="7">
        <f t="shared" si="40"/>
        <v>1.3162418181818408E-2</v>
      </c>
      <c r="H365" s="7">
        <f t="shared" si="43"/>
        <v>2.4613722000000424E-2</v>
      </c>
    </row>
    <row r="366" spans="1:8" ht="14.25" customHeight="1" x14ac:dyDescent="0.2">
      <c r="A366" s="3">
        <f t="shared" si="41"/>
        <v>16517</v>
      </c>
      <c r="B366" s="5">
        <v>363</v>
      </c>
      <c r="C366" s="6">
        <f t="shared" si="37"/>
        <v>5.3932700000000007E-2</v>
      </c>
      <c r="D366" s="6">
        <f t="shared" si="39"/>
        <v>4.6898000000000009E-2</v>
      </c>
      <c r="E366" s="6">
        <f t="shared" si="42"/>
        <v>7.1191164000000015E-2</v>
      </c>
      <c r="F366" s="315">
        <f t="shared" si="38"/>
        <v>1.4479990000000251E-2</v>
      </c>
      <c r="G366" s="7">
        <f t="shared" si="40"/>
        <v>1.3163627272727501E-2</v>
      </c>
      <c r="H366" s="7">
        <f t="shared" si="43"/>
        <v>2.4615983000000428E-2</v>
      </c>
    </row>
    <row r="367" spans="1:8" ht="14.25" customHeight="1" x14ac:dyDescent="0.2">
      <c r="A367" s="3">
        <f t="shared" si="41"/>
        <v>16548</v>
      </c>
      <c r="B367" s="5">
        <v>364</v>
      </c>
      <c r="C367" s="6">
        <f t="shared" si="37"/>
        <v>5.3957700000000004E-2</v>
      </c>
      <c r="D367" s="6">
        <f t="shared" si="39"/>
        <v>4.691973913043479E-2</v>
      </c>
      <c r="E367" s="6">
        <f t="shared" si="42"/>
        <v>7.1224164000000006E-2</v>
      </c>
      <c r="F367" s="315">
        <f t="shared" si="38"/>
        <v>1.4481320000000252E-2</v>
      </c>
      <c r="G367" s="7">
        <f t="shared" si="40"/>
        <v>1.3164836363636592E-2</v>
      </c>
      <c r="H367" s="7">
        <f t="shared" si="43"/>
        <v>2.4618244000000428E-2</v>
      </c>
    </row>
    <row r="368" spans="1:8" ht="14.25" customHeight="1" x14ac:dyDescent="0.2">
      <c r="A368" s="3">
        <f t="shared" si="41"/>
        <v>16578</v>
      </c>
      <c r="B368" s="5">
        <v>365</v>
      </c>
      <c r="C368" s="6">
        <f t="shared" si="37"/>
        <v>5.3982700000000002E-2</v>
      </c>
      <c r="D368" s="6">
        <f t="shared" si="39"/>
        <v>4.6941478260869571E-2</v>
      </c>
      <c r="E368" s="6">
        <f t="shared" si="42"/>
        <v>7.1257164000000012E-2</v>
      </c>
      <c r="F368" s="315">
        <f t="shared" si="38"/>
        <v>1.4482650000000253E-2</v>
      </c>
      <c r="G368" s="7">
        <f t="shared" si="40"/>
        <v>1.3166045454545684E-2</v>
      </c>
      <c r="H368" s="7">
        <f t="shared" si="43"/>
        <v>2.4620505000000431E-2</v>
      </c>
    </row>
    <row r="369" spans="1:8" ht="14.25" customHeight="1" x14ac:dyDescent="0.2">
      <c r="A369" s="3">
        <f t="shared" si="41"/>
        <v>16609</v>
      </c>
      <c r="B369" s="5">
        <v>366</v>
      </c>
      <c r="C369" s="6">
        <f t="shared" ref="C369:C432" si="44">C368+0.0025%</f>
        <v>5.4007699999999999E-2</v>
      </c>
      <c r="D369" s="6">
        <f t="shared" si="39"/>
        <v>4.6963217391304352E-2</v>
      </c>
      <c r="E369" s="6">
        <f t="shared" si="42"/>
        <v>7.1290164000000003E-2</v>
      </c>
      <c r="F369" s="315">
        <f t="shared" si="38"/>
        <v>1.4483980000000254E-2</v>
      </c>
      <c r="G369" s="7">
        <f t="shared" si="40"/>
        <v>1.3167254545454775E-2</v>
      </c>
      <c r="H369" s="7">
        <f t="shared" si="43"/>
        <v>2.4622766000000431E-2</v>
      </c>
    </row>
    <row r="370" spans="1:8" ht="14.25" customHeight="1" x14ac:dyDescent="0.2">
      <c r="A370" s="3">
        <f t="shared" si="41"/>
        <v>16639</v>
      </c>
      <c r="B370" s="5">
        <v>367</v>
      </c>
      <c r="C370" s="6">
        <f t="shared" si="44"/>
        <v>5.4032699999999996E-2</v>
      </c>
      <c r="D370" s="6">
        <f t="shared" si="39"/>
        <v>4.6984956521739132E-2</v>
      </c>
      <c r="E370" s="6">
        <f t="shared" si="42"/>
        <v>7.1323163999999994E-2</v>
      </c>
      <c r="F370" s="315">
        <f t="shared" si="38"/>
        <v>1.4485310000000255E-2</v>
      </c>
      <c r="G370" s="7">
        <f t="shared" si="40"/>
        <v>1.3168463636363866E-2</v>
      </c>
      <c r="H370" s="7">
        <f t="shared" si="43"/>
        <v>2.4625027000000431E-2</v>
      </c>
    </row>
    <row r="371" spans="1:8" ht="14.25" customHeight="1" x14ac:dyDescent="0.2">
      <c r="A371" s="3">
        <f t="shared" si="41"/>
        <v>16670</v>
      </c>
      <c r="B371" s="5">
        <v>368</v>
      </c>
      <c r="C371" s="6">
        <f t="shared" si="44"/>
        <v>5.4057699999999993E-2</v>
      </c>
      <c r="D371" s="6">
        <f t="shared" si="39"/>
        <v>4.7006695652173913E-2</v>
      </c>
      <c r="E371" s="6">
        <f t="shared" si="42"/>
        <v>7.1356164E-2</v>
      </c>
      <c r="F371" s="315">
        <f t="shared" si="38"/>
        <v>1.4486640000000255E-2</v>
      </c>
      <c r="G371" s="7">
        <f t="shared" si="40"/>
        <v>1.3169672727272957E-2</v>
      </c>
      <c r="H371" s="7">
        <f t="shared" si="43"/>
        <v>2.4627288000000434E-2</v>
      </c>
    </row>
    <row r="372" spans="1:8" ht="14.25" customHeight="1" x14ac:dyDescent="0.2">
      <c r="A372" s="3">
        <f t="shared" si="41"/>
        <v>16701</v>
      </c>
      <c r="B372" s="5">
        <v>369</v>
      </c>
      <c r="C372" s="6">
        <f t="shared" si="44"/>
        <v>5.4082699999999991E-2</v>
      </c>
      <c r="D372" s="6">
        <f t="shared" si="39"/>
        <v>4.7028434782608694E-2</v>
      </c>
      <c r="E372" s="6">
        <f t="shared" si="42"/>
        <v>7.1389163999999991E-2</v>
      </c>
      <c r="F372" s="315">
        <f t="shared" si="38"/>
        <v>1.4487970000000256E-2</v>
      </c>
      <c r="G372" s="7">
        <f t="shared" si="40"/>
        <v>1.317088181818205E-2</v>
      </c>
      <c r="H372" s="7">
        <f t="shared" si="43"/>
        <v>2.4629549000000434E-2</v>
      </c>
    </row>
    <row r="373" spans="1:8" ht="14.25" customHeight="1" x14ac:dyDescent="0.2">
      <c r="A373" s="3">
        <f t="shared" si="41"/>
        <v>16731</v>
      </c>
      <c r="B373" s="5">
        <v>370</v>
      </c>
      <c r="C373" s="6">
        <f t="shared" si="44"/>
        <v>5.4107699999999988E-2</v>
      </c>
      <c r="D373" s="6">
        <f t="shared" si="39"/>
        <v>4.7050173913043468E-2</v>
      </c>
      <c r="E373" s="6">
        <f t="shared" si="42"/>
        <v>7.1422163999999982E-2</v>
      </c>
      <c r="F373" s="315">
        <f t="shared" si="38"/>
        <v>1.4489300000000257E-2</v>
      </c>
      <c r="G373" s="7">
        <f t="shared" si="40"/>
        <v>1.3172090909091142E-2</v>
      </c>
      <c r="H373" s="7">
        <f t="shared" si="43"/>
        <v>2.4631810000000438E-2</v>
      </c>
    </row>
    <row r="374" spans="1:8" ht="14.25" customHeight="1" x14ac:dyDescent="0.2">
      <c r="A374" s="3">
        <f t="shared" si="41"/>
        <v>16762</v>
      </c>
      <c r="B374" s="5">
        <v>371</v>
      </c>
      <c r="C374" s="6">
        <f t="shared" si="44"/>
        <v>5.4132699999999985E-2</v>
      </c>
      <c r="D374" s="6">
        <f t="shared" si="39"/>
        <v>4.7071913043478249E-2</v>
      </c>
      <c r="E374" s="6">
        <f t="shared" si="42"/>
        <v>7.1455163999999988E-2</v>
      </c>
      <c r="F374" s="315">
        <f t="shared" si="38"/>
        <v>1.4490630000000258E-2</v>
      </c>
      <c r="G374" s="7">
        <f t="shared" si="40"/>
        <v>1.3173300000000233E-2</v>
      </c>
      <c r="H374" s="7">
        <f t="shared" si="43"/>
        <v>2.4634071000000438E-2</v>
      </c>
    </row>
    <row r="375" spans="1:8" ht="14.25" customHeight="1" x14ac:dyDescent="0.2">
      <c r="A375" s="3">
        <f t="shared" si="41"/>
        <v>16792</v>
      </c>
      <c r="B375" s="5">
        <v>372</v>
      </c>
      <c r="C375" s="6">
        <f t="shared" si="44"/>
        <v>5.4157699999999982E-2</v>
      </c>
      <c r="D375" s="6">
        <f t="shared" si="39"/>
        <v>4.709365217391303E-2</v>
      </c>
      <c r="E375" s="6">
        <f t="shared" si="42"/>
        <v>7.1488163999999979E-2</v>
      </c>
      <c r="F375" s="315">
        <f t="shared" si="38"/>
        <v>1.4491960000000258E-2</v>
      </c>
      <c r="G375" s="7">
        <f t="shared" si="40"/>
        <v>1.3174509090909324E-2</v>
      </c>
      <c r="H375" s="7">
        <f t="shared" si="43"/>
        <v>2.4636332000000438E-2</v>
      </c>
    </row>
    <row r="376" spans="1:8" ht="14.25" customHeight="1" x14ac:dyDescent="0.2">
      <c r="A376" s="3">
        <f t="shared" si="41"/>
        <v>16823</v>
      </c>
      <c r="B376" s="5">
        <v>373</v>
      </c>
      <c r="C376" s="6">
        <f t="shared" si="44"/>
        <v>5.4182699999999979E-2</v>
      </c>
      <c r="D376" s="6">
        <f t="shared" si="39"/>
        <v>4.711539130434781E-2</v>
      </c>
      <c r="E376" s="6">
        <f t="shared" si="42"/>
        <v>7.152116399999997E-2</v>
      </c>
      <c r="F376" s="315">
        <f t="shared" si="38"/>
        <v>1.4493290000000259E-2</v>
      </c>
      <c r="G376" s="7">
        <f t="shared" si="40"/>
        <v>1.3175718181818416E-2</v>
      </c>
      <c r="H376" s="7">
        <f t="shared" si="43"/>
        <v>2.4638593000000441E-2</v>
      </c>
    </row>
    <row r="377" spans="1:8" ht="14.25" customHeight="1" x14ac:dyDescent="0.2">
      <c r="A377" s="3">
        <f t="shared" si="41"/>
        <v>16854</v>
      </c>
      <c r="B377" s="5">
        <v>374</v>
      </c>
      <c r="C377" s="6">
        <f t="shared" si="44"/>
        <v>5.4207699999999977E-2</v>
      </c>
      <c r="D377" s="6">
        <f t="shared" si="39"/>
        <v>4.7137130434782591E-2</v>
      </c>
      <c r="E377" s="6">
        <f t="shared" si="42"/>
        <v>7.1554163999999976E-2</v>
      </c>
      <c r="F377" s="315">
        <f t="shared" si="38"/>
        <v>1.449462000000026E-2</v>
      </c>
      <c r="G377" s="7">
        <f t="shared" si="40"/>
        <v>1.3176927272727509E-2</v>
      </c>
      <c r="H377" s="7">
        <f t="shared" si="43"/>
        <v>2.4640854000000441E-2</v>
      </c>
    </row>
    <row r="378" spans="1:8" ht="14.25" customHeight="1" x14ac:dyDescent="0.2">
      <c r="A378" s="3">
        <f t="shared" si="41"/>
        <v>16882</v>
      </c>
      <c r="B378" s="5">
        <v>375</v>
      </c>
      <c r="C378" s="6">
        <f t="shared" si="44"/>
        <v>5.4232699999999974E-2</v>
      </c>
      <c r="D378" s="6">
        <f t="shared" si="39"/>
        <v>4.7158869565217372E-2</v>
      </c>
      <c r="E378" s="6">
        <f t="shared" si="42"/>
        <v>7.1587163999999967E-2</v>
      </c>
      <c r="F378" s="315">
        <f t="shared" si="38"/>
        <v>1.4495950000000261E-2</v>
      </c>
      <c r="G378" s="7">
        <f t="shared" si="40"/>
        <v>1.31781363636366E-2</v>
      </c>
      <c r="H378" s="7">
        <f t="shared" si="43"/>
        <v>2.4643115000000444E-2</v>
      </c>
    </row>
    <row r="379" spans="1:8" ht="14.25" customHeight="1" x14ac:dyDescent="0.2">
      <c r="A379" s="3">
        <f t="shared" si="41"/>
        <v>16913</v>
      </c>
      <c r="B379" s="5">
        <v>376</v>
      </c>
      <c r="C379" s="6">
        <f t="shared" si="44"/>
        <v>5.4257699999999971E-2</v>
      </c>
      <c r="D379" s="6">
        <f t="shared" si="39"/>
        <v>4.7180608695652153E-2</v>
      </c>
      <c r="E379" s="6">
        <f t="shared" si="42"/>
        <v>7.1620163999999972E-2</v>
      </c>
      <c r="F379" s="315">
        <f t="shared" si="38"/>
        <v>1.4497280000000261E-2</v>
      </c>
      <c r="G379" s="7">
        <f t="shared" si="40"/>
        <v>1.3179345454545691E-2</v>
      </c>
      <c r="H379" s="7">
        <f t="shared" si="43"/>
        <v>2.4645376000000444E-2</v>
      </c>
    </row>
    <row r="380" spans="1:8" ht="14.25" customHeight="1" x14ac:dyDescent="0.2">
      <c r="A380" s="3">
        <f t="shared" si="41"/>
        <v>16943</v>
      </c>
      <c r="B380" s="5">
        <v>377</v>
      </c>
      <c r="C380" s="6">
        <f t="shared" si="44"/>
        <v>5.4282699999999968E-2</v>
      </c>
      <c r="D380" s="6">
        <f t="shared" si="39"/>
        <v>4.7202347826086934E-2</v>
      </c>
      <c r="E380" s="6">
        <f t="shared" si="42"/>
        <v>7.1653163999999964E-2</v>
      </c>
      <c r="F380" s="315">
        <f t="shared" si="38"/>
        <v>1.4498610000000262E-2</v>
      </c>
      <c r="G380" s="7">
        <f t="shared" si="40"/>
        <v>1.3180554545454783E-2</v>
      </c>
      <c r="H380" s="7">
        <f t="shared" si="43"/>
        <v>2.4647637000000444E-2</v>
      </c>
    </row>
    <row r="381" spans="1:8" ht="14.25" customHeight="1" x14ac:dyDescent="0.2">
      <c r="A381" s="3">
        <f t="shared" si="41"/>
        <v>16974</v>
      </c>
      <c r="B381" s="5">
        <v>378</v>
      </c>
      <c r="C381" s="6">
        <f t="shared" si="44"/>
        <v>5.4307699999999966E-2</v>
      </c>
      <c r="D381" s="6">
        <f t="shared" si="39"/>
        <v>4.7224086956521714E-2</v>
      </c>
      <c r="E381" s="6">
        <f t="shared" si="42"/>
        <v>7.1686163999999955E-2</v>
      </c>
      <c r="F381" s="315">
        <f t="shared" si="38"/>
        <v>1.4499940000000263E-2</v>
      </c>
      <c r="G381" s="7">
        <f t="shared" si="40"/>
        <v>1.3181763636363874E-2</v>
      </c>
      <c r="H381" s="7">
        <f t="shared" si="43"/>
        <v>2.4649898000000448E-2</v>
      </c>
    </row>
    <row r="382" spans="1:8" ht="14.25" customHeight="1" x14ac:dyDescent="0.2">
      <c r="A382" s="3">
        <f t="shared" si="41"/>
        <v>17004</v>
      </c>
      <c r="B382" s="5">
        <v>379</v>
      </c>
      <c r="C382" s="6">
        <f t="shared" si="44"/>
        <v>5.4332699999999963E-2</v>
      </c>
      <c r="D382" s="6">
        <f t="shared" si="39"/>
        <v>4.7245826086956495E-2</v>
      </c>
      <c r="E382" s="6">
        <f t="shared" si="42"/>
        <v>7.171916399999996E-2</v>
      </c>
      <c r="F382" s="315">
        <f t="shared" si="38"/>
        <v>1.4501270000000264E-2</v>
      </c>
      <c r="G382" s="7">
        <f t="shared" si="40"/>
        <v>1.3182972727272965E-2</v>
      </c>
      <c r="H382" s="7">
        <f t="shared" si="43"/>
        <v>2.4652159000000447E-2</v>
      </c>
    </row>
    <row r="383" spans="1:8" ht="14.25" customHeight="1" x14ac:dyDescent="0.2">
      <c r="A383" s="3">
        <f t="shared" si="41"/>
        <v>17035</v>
      </c>
      <c r="B383" s="5">
        <v>380</v>
      </c>
      <c r="C383" s="6">
        <f t="shared" si="44"/>
        <v>5.435769999999996E-2</v>
      </c>
      <c r="D383" s="6">
        <f t="shared" si="39"/>
        <v>4.7267565217391276E-2</v>
      </c>
      <c r="E383" s="6">
        <f t="shared" si="42"/>
        <v>7.1752163999999952E-2</v>
      </c>
      <c r="F383" s="315">
        <f t="shared" si="38"/>
        <v>1.4502600000000265E-2</v>
      </c>
      <c r="G383" s="7">
        <f t="shared" si="40"/>
        <v>1.3184181818182058E-2</v>
      </c>
      <c r="H383" s="7">
        <f t="shared" si="43"/>
        <v>2.4654420000000451E-2</v>
      </c>
    </row>
    <row r="384" spans="1:8" ht="14.25" customHeight="1" x14ac:dyDescent="0.2">
      <c r="A384" s="3">
        <f t="shared" si="41"/>
        <v>17066</v>
      </c>
      <c r="B384" s="5">
        <v>381</v>
      </c>
      <c r="C384" s="6">
        <f t="shared" si="44"/>
        <v>5.4382699999999957E-2</v>
      </c>
      <c r="D384" s="6">
        <f t="shared" si="39"/>
        <v>4.7289304347826057E-2</v>
      </c>
      <c r="E384" s="6">
        <f t="shared" si="42"/>
        <v>7.1785163999999943E-2</v>
      </c>
      <c r="F384" s="315">
        <f t="shared" si="38"/>
        <v>1.4503930000000265E-2</v>
      </c>
      <c r="G384" s="7">
        <f t="shared" si="40"/>
        <v>1.318539090909115E-2</v>
      </c>
      <c r="H384" s="7">
        <f t="shared" si="43"/>
        <v>2.4656681000000451E-2</v>
      </c>
    </row>
    <row r="385" spans="1:8" ht="14.25" customHeight="1" x14ac:dyDescent="0.2">
      <c r="A385" s="3">
        <f t="shared" si="41"/>
        <v>17096</v>
      </c>
      <c r="B385" s="5">
        <v>382</v>
      </c>
      <c r="C385" s="6">
        <f t="shared" si="44"/>
        <v>5.4407699999999955E-2</v>
      </c>
      <c r="D385" s="6">
        <f t="shared" si="39"/>
        <v>4.7311043478260831E-2</v>
      </c>
      <c r="E385" s="6">
        <f t="shared" si="42"/>
        <v>7.1818163999999948E-2</v>
      </c>
      <c r="F385" s="315">
        <f t="shared" ref="F385:F448" si="45">F384+0.00000133</f>
        <v>1.4505260000000266E-2</v>
      </c>
      <c r="G385" s="7">
        <f t="shared" si="40"/>
        <v>1.3186600000000241E-2</v>
      </c>
      <c r="H385" s="7">
        <f t="shared" si="43"/>
        <v>2.4658942000000451E-2</v>
      </c>
    </row>
    <row r="386" spans="1:8" ht="14.25" customHeight="1" x14ac:dyDescent="0.2">
      <c r="A386" s="3">
        <f t="shared" si="41"/>
        <v>17127</v>
      </c>
      <c r="B386" s="5">
        <v>383</v>
      </c>
      <c r="C386" s="6">
        <f t="shared" si="44"/>
        <v>5.4432699999999952E-2</v>
      </c>
      <c r="D386" s="6">
        <f t="shared" si="39"/>
        <v>4.7332782608695612E-2</v>
      </c>
      <c r="E386" s="6">
        <f t="shared" si="42"/>
        <v>7.185116399999994E-2</v>
      </c>
      <c r="F386" s="315">
        <f t="shared" si="45"/>
        <v>1.4506590000000267E-2</v>
      </c>
      <c r="G386" s="7">
        <f t="shared" si="40"/>
        <v>1.3187809090909332E-2</v>
      </c>
      <c r="H386" s="7">
        <f t="shared" si="43"/>
        <v>2.4661203000000454E-2</v>
      </c>
    </row>
    <row r="387" spans="1:8" ht="14.25" customHeight="1" x14ac:dyDescent="0.2">
      <c r="A387" s="3">
        <f t="shared" si="41"/>
        <v>17157</v>
      </c>
      <c r="B387" s="5">
        <v>384</v>
      </c>
      <c r="C387" s="6">
        <f t="shared" si="44"/>
        <v>5.4457699999999949E-2</v>
      </c>
      <c r="D387" s="6">
        <f t="shared" si="39"/>
        <v>4.7354521739130392E-2</v>
      </c>
      <c r="E387" s="6">
        <f t="shared" si="42"/>
        <v>7.1884163999999931E-2</v>
      </c>
      <c r="F387" s="315">
        <f t="shared" si="45"/>
        <v>1.4507920000000268E-2</v>
      </c>
      <c r="G387" s="7">
        <f t="shared" si="40"/>
        <v>1.3189018181818423E-2</v>
      </c>
      <c r="H387" s="7">
        <f t="shared" si="43"/>
        <v>2.4663464000000454E-2</v>
      </c>
    </row>
    <row r="388" spans="1:8" ht="14.25" customHeight="1" x14ac:dyDescent="0.2">
      <c r="A388" s="3">
        <f t="shared" si="41"/>
        <v>17188</v>
      </c>
      <c r="B388" s="5">
        <v>385</v>
      </c>
      <c r="C388" s="6">
        <f t="shared" si="44"/>
        <v>5.4482699999999946E-2</v>
      </c>
      <c r="D388" s="6">
        <f t="shared" ref="D388:D451" si="46">IF((C388/1.15)&gt;=$C$4,C388/1.15,C388)</f>
        <v>4.7376260869565173E-2</v>
      </c>
      <c r="E388" s="6">
        <f t="shared" si="42"/>
        <v>7.1917163999999936E-2</v>
      </c>
      <c r="F388" s="315">
        <f t="shared" si="45"/>
        <v>1.4509250000000268E-2</v>
      </c>
      <c r="G388" s="7">
        <f t="shared" ref="G388:G451" si="47">IF((F388/1.1)&gt;=$F$4,F388/1.1,F388)</f>
        <v>1.3190227272727516E-2</v>
      </c>
      <c r="H388" s="7">
        <f t="shared" si="43"/>
        <v>2.4665725000000457E-2</v>
      </c>
    </row>
    <row r="389" spans="1:8" ht="14.25" customHeight="1" x14ac:dyDescent="0.2">
      <c r="A389" s="3">
        <f t="shared" ref="A389:A452" si="48">EDATE(A388,1)</f>
        <v>17219</v>
      </c>
      <c r="B389" s="5">
        <v>386</v>
      </c>
      <c r="C389" s="6">
        <f t="shared" si="44"/>
        <v>5.4507699999999944E-2</v>
      </c>
      <c r="D389" s="6">
        <f t="shared" si="46"/>
        <v>4.7397999999999954E-2</v>
      </c>
      <c r="E389" s="6">
        <f t="shared" ref="E389:E452" si="49">C389*1.32</f>
        <v>7.1950163999999928E-2</v>
      </c>
      <c r="F389" s="315">
        <f t="shared" si="45"/>
        <v>1.4510580000000269E-2</v>
      </c>
      <c r="G389" s="7">
        <f t="shared" si="47"/>
        <v>1.3191436363636608E-2</v>
      </c>
      <c r="H389" s="7">
        <f t="shared" ref="H389:H452" si="50">F389*1.7</f>
        <v>2.4667986000000457E-2</v>
      </c>
    </row>
    <row r="390" spans="1:8" ht="14.25" customHeight="1" x14ac:dyDescent="0.2">
      <c r="A390" s="3">
        <f t="shared" si="48"/>
        <v>17247</v>
      </c>
      <c r="B390" s="5">
        <v>387</v>
      </c>
      <c r="C390" s="6">
        <f t="shared" si="44"/>
        <v>5.4532699999999941E-2</v>
      </c>
      <c r="D390" s="6">
        <f t="shared" si="46"/>
        <v>4.7419739130434735E-2</v>
      </c>
      <c r="E390" s="6">
        <f t="shared" si="49"/>
        <v>7.1983163999999919E-2</v>
      </c>
      <c r="F390" s="315">
        <f t="shared" si="45"/>
        <v>1.451191000000027E-2</v>
      </c>
      <c r="G390" s="7">
        <f t="shared" si="47"/>
        <v>1.3192645454545699E-2</v>
      </c>
      <c r="H390" s="7">
        <f t="shared" si="50"/>
        <v>2.4670247000000457E-2</v>
      </c>
    </row>
    <row r="391" spans="1:8" ht="14.25" customHeight="1" x14ac:dyDescent="0.2">
      <c r="A391" s="3">
        <f t="shared" si="48"/>
        <v>17278</v>
      </c>
      <c r="B391" s="5">
        <v>388</v>
      </c>
      <c r="C391" s="6">
        <f t="shared" si="44"/>
        <v>5.4557699999999938E-2</v>
      </c>
      <c r="D391" s="6">
        <f t="shared" si="46"/>
        <v>4.7441478260869516E-2</v>
      </c>
      <c r="E391" s="6">
        <f t="shared" si="49"/>
        <v>7.2016163999999924E-2</v>
      </c>
      <c r="F391" s="315">
        <f t="shared" si="45"/>
        <v>1.4513240000000271E-2</v>
      </c>
      <c r="G391" s="7">
        <f t="shared" si="47"/>
        <v>1.319385454545479E-2</v>
      </c>
      <c r="H391" s="7">
        <f t="shared" si="50"/>
        <v>2.4672508000000461E-2</v>
      </c>
    </row>
    <row r="392" spans="1:8" ht="14.25" customHeight="1" x14ac:dyDescent="0.2">
      <c r="A392" s="3">
        <f t="shared" si="48"/>
        <v>17308</v>
      </c>
      <c r="B392" s="5">
        <v>389</v>
      </c>
      <c r="C392" s="6">
        <f t="shared" si="44"/>
        <v>5.4582699999999935E-2</v>
      </c>
      <c r="D392" s="6">
        <f t="shared" si="46"/>
        <v>4.7463217391304297E-2</v>
      </c>
      <c r="E392" s="6">
        <f t="shared" si="49"/>
        <v>7.2049163999999916E-2</v>
      </c>
      <c r="F392" s="315">
        <f t="shared" si="45"/>
        <v>1.4514570000000272E-2</v>
      </c>
      <c r="G392" s="7">
        <f t="shared" si="47"/>
        <v>1.3195063636363882E-2</v>
      </c>
      <c r="H392" s="7">
        <f t="shared" si="50"/>
        <v>2.4674769000000461E-2</v>
      </c>
    </row>
    <row r="393" spans="1:8" ht="14.25" customHeight="1" x14ac:dyDescent="0.2">
      <c r="A393" s="3">
        <f t="shared" si="48"/>
        <v>17339</v>
      </c>
      <c r="B393" s="5">
        <v>390</v>
      </c>
      <c r="C393" s="6">
        <f t="shared" si="44"/>
        <v>5.4607699999999933E-2</v>
      </c>
      <c r="D393" s="6">
        <f t="shared" si="46"/>
        <v>4.7484956521739077E-2</v>
      </c>
      <c r="E393" s="6">
        <f t="shared" si="49"/>
        <v>7.2082163999999921E-2</v>
      </c>
      <c r="F393" s="315">
        <f t="shared" si="45"/>
        <v>1.4515900000000272E-2</v>
      </c>
      <c r="G393" s="7">
        <f t="shared" si="47"/>
        <v>1.3196272727272973E-2</v>
      </c>
      <c r="H393" s="7">
        <f t="shared" si="50"/>
        <v>2.4677030000000464E-2</v>
      </c>
    </row>
    <row r="394" spans="1:8" ht="14.25" customHeight="1" x14ac:dyDescent="0.2">
      <c r="A394" s="3">
        <f t="shared" si="48"/>
        <v>17369</v>
      </c>
      <c r="B394" s="5">
        <v>391</v>
      </c>
      <c r="C394" s="6">
        <f t="shared" si="44"/>
        <v>5.463269999999993E-2</v>
      </c>
      <c r="D394" s="6">
        <f t="shared" si="46"/>
        <v>4.7506695652173858E-2</v>
      </c>
      <c r="E394" s="6">
        <f t="shared" si="49"/>
        <v>7.2115163999999912E-2</v>
      </c>
      <c r="F394" s="315">
        <f t="shared" si="45"/>
        <v>1.4517230000000273E-2</v>
      </c>
      <c r="G394" s="7">
        <f t="shared" si="47"/>
        <v>1.3197481818182066E-2</v>
      </c>
      <c r="H394" s="7">
        <f t="shared" si="50"/>
        <v>2.4679291000000464E-2</v>
      </c>
    </row>
    <row r="395" spans="1:8" ht="14.25" customHeight="1" x14ac:dyDescent="0.2">
      <c r="A395" s="3">
        <f t="shared" si="48"/>
        <v>17400</v>
      </c>
      <c r="B395" s="5">
        <v>392</v>
      </c>
      <c r="C395" s="6">
        <f t="shared" si="44"/>
        <v>5.4657699999999927E-2</v>
      </c>
      <c r="D395" s="6">
        <f t="shared" si="46"/>
        <v>4.7528434782608639E-2</v>
      </c>
      <c r="E395" s="6">
        <f t="shared" si="49"/>
        <v>7.2148163999999904E-2</v>
      </c>
      <c r="F395" s="315">
        <f t="shared" si="45"/>
        <v>1.4518560000000274E-2</v>
      </c>
      <c r="G395" s="7">
        <f t="shared" si="47"/>
        <v>1.3198690909091157E-2</v>
      </c>
      <c r="H395" s="7">
        <f t="shared" si="50"/>
        <v>2.4681552000000464E-2</v>
      </c>
    </row>
    <row r="396" spans="1:8" ht="14.25" customHeight="1" x14ac:dyDescent="0.2">
      <c r="A396" s="3">
        <f t="shared" si="48"/>
        <v>17431</v>
      </c>
      <c r="B396" s="5">
        <v>393</v>
      </c>
      <c r="C396" s="6">
        <f t="shared" si="44"/>
        <v>5.4682699999999924E-2</v>
      </c>
      <c r="D396" s="6">
        <f t="shared" si="46"/>
        <v>4.7550173913043413E-2</v>
      </c>
      <c r="E396" s="6">
        <f t="shared" si="49"/>
        <v>7.2181163999999909E-2</v>
      </c>
      <c r="F396" s="315">
        <f t="shared" si="45"/>
        <v>1.4519890000000275E-2</v>
      </c>
      <c r="G396" s="7">
        <f t="shared" si="47"/>
        <v>1.3199900000000249E-2</v>
      </c>
      <c r="H396" s="7">
        <f t="shared" si="50"/>
        <v>2.4683813000000467E-2</v>
      </c>
    </row>
    <row r="397" spans="1:8" ht="14.25" customHeight="1" x14ac:dyDescent="0.2">
      <c r="A397" s="3">
        <f t="shared" si="48"/>
        <v>17461</v>
      </c>
      <c r="B397" s="5">
        <v>394</v>
      </c>
      <c r="C397" s="6">
        <f t="shared" si="44"/>
        <v>5.4707699999999922E-2</v>
      </c>
      <c r="D397" s="6">
        <f t="shared" si="46"/>
        <v>4.7571913043478194E-2</v>
      </c>
      <c r="E397" s="6">
        <f t="shared" si="49"/>
        <v>7.22141639999999E-2</v>
      </c>
      <c r="F397" s="315">
        <f t="shared" si="45"/>
        <v>1.4521220000000275E-2</v>
      </c>
      <c r="G397" s="7">
        <f t="shared" si="47"/>
        <v>1.320110909090934E-2</v>
      </c>
      <c r="H397" s="7">
        <f t="shared" si="50"/>
        <v>2.4686074000000467E-2</v>
      </c>
    </row>
    <row r="398" spans="1:8" ht="14.25" customHeight="1" x14ac:dyDescent="0.2">
      <c r="A398" s="3">
        <f t="shared" si="48"/>
        <v>17492</v>
      </c>
      <c r="B398" s="5">
        <v>395</v>
      </c>
      <c r="C398" s="6">
        <f t="shared" si="44"/>
        <v>5.4732699999999919E-2</v>
      </c>
      <c r="D398" s="6">
        <f t="shared" si="46"/>
        <v>4.7593652173912974E-2</v>
      </c>
      <c r="E398" s="6">
        <f t="shared" si="49"/>
        <v>7.2247163999999892E-2</v>
      </c>
      <c r="F398" s="315">
        <f t="shared" si="45"/>
        <v>1.4522550000000276E-2</v>
      </c>
      <c r="G398" s="7">
        <f t="shared" si="47"/>
        <v>1.3202318181818431E-2</v>
      </c>
      <c r="H398" s="7">
        <f t="shared" si="50"/>
        <v>2.4688335000000471E-2</v>
      </c>
    </row>
    <row r="399" spans="1:8" ht="14.25" customHeight="1" x14ac:dyDescent="0.2">
      <c r="A399" s="3">
        <f t="shared" si="48"/>
        <v>17522</v>
      </c>
      <c r="B399" s="5">
        <v>396</v>
      </c>
      <c r="C399" s="6">
        <f t="shared" si="44"/>
        <v>5.4757699999999916E-2</v>
      </c>
      <c r="D399" s="6">
        <f t="shared" si="46"/>
        <v>4.7615391304347755E-2</v>
      </c>
      <c r="E399" s="6">
        <f t="shared" si="49"/>
        <v>7.2280163999999897E-2</v>
      </c>
      <c r="F399" s="315">
        <f t="shared" si="45"/>
        <v>1.4523880000000277E-2</v>
      </c>
      <c r="G399" s="7">
        <f t="shared" si="47"/>
        <v>1.3203527272727524E-2</v>
      </c>
      <c r="H399" s="7">
        <f t="shared" si="50"/>
        <v>2.4690596000000471E-2</v>
      </c>
    </row>
    <row r="400" spans="1:8" ht="14.25" customHeight="1" x14ac:dyDescent="0.2">
      <c r="A400" s="3">
        <f t="shared" si="48"/>
        <v>17553</v>
      </c>
      <c r="B400" s="5">
        <v>397</v>
      </c>
      <c r="C400" s="6">
        <f t="shared" si="44"/>
        <v>5.4782699999999913E-2</v>
      </c>
      <c r="D400" s="6">
        <f t="shared" si="46"/>
        <v>4.7637130434782536E-2</v>
      </c>
      <c r="E400" s="6">
        <f t="shared" si="49"/>
        <v>7.2313163999999888E-2</v>
      </c>
      <c r="F400" s="315">
        <f t="shared" si="45"/>
        <v>1.4525210000000278E-2</v>
      </c>
      <c r="G400" s="7">
        <f t="shared" si="47"/>
        <v>1.3204736363636616E-2</v>
      </c>
      <c r="H400" s="7">
        <f t="shared" si="50"/>
        <v>2.469285700000047E-2</v>
      </c>
    </row>
    <row r="401" spans="1:8" ht="14.25" customHeight="1" x14ac:dyDescent="0.2">
      <c r="A401" s="3">
        <f t="shared" si="48"/>
        <v>17584</v>
      </c>
      <c r="B401" s="5">
        <v>398</v>
      </c>
      <c r="C401" s="6">
        <f t="shared" si="44"/>
        <v>5.4807699999999911E-2</v>
      </c>
      <c r="D401" s="6">
        <f t="shared" si="46"/>
        <v>4.7658869565217317E-2</v>
      </c>
      <c r="E401" s="6">
        <f t="shared" si="49"/>
        <v>7.234616399999988E-2</v>
      </c>
      <c r="F401" s="315">
        <f t="shared" si="45"/>
        <v>1.4526540000000279E-2</v>
      </c>
      <c r="G401" s="7">
        <f t="shared" si="47"/>
        <v>1.3205945454545707E-2</v>
      </c>
      <c r="H401" s="7">
        <f t="shared" si="50"/>
        <v>2.4695118000000474E-2</v>
      </c>
    </row>
    <row r="402" spans="1:8" ht="14.25" customHeight="1" x14ac:dyDescent="0.2">
      <c r="A402" s="3">
        <f t="shared" si="48"/>
        <v>17613</v>
      </c>
      <c r="B402" s="5">
        <v>399</v>
      </c>
      <c r="C402" s="6">
        <f t="shared" si="44"/>
        <v>5.4832699999999908E-2</v>
      </c>
      <c r="D402" s="6">
        <f t="shared" si="46"/>
        <v>4.7680608695652098E-2</v>
      </c>
      <c r="E402" s="6">
        <f t="shared" si="49"/>
        <v>7.2379163999999885E-2</v>
      </c>
      <c r="F402" s="315">
        <f t="shared" si="45"/>
        <v>1.4527870000000279E-2</v>
      </c>
      <c r="G402" s="7">
        <f t="shared" si="47"/>
        <v>1.3207154545454798E-2</v>
      </c>
      <c r="H402" s="7">
        <f t="shared" si="50"/>
        <v>2.4697379000000474E-2</v>
      </c>
    </row>
    <row r="403" spans="1:8" ht="14.25" customHeight="1" x14ac:dyDescent="0.2">
      <c r="A403" s="3">
        <f t="shared" si="48"/>
        <v>17644</v>
      </c>
      <c r="B403" s="5">
        <v>400</v>
      </c>
      <c r="C403" s="6">
        <f t="shared" si="44"/>
        <v>5.4857699999999905E-2</v>
      </c>
      <c r="D403" s="6">
        <f t="shared" si="46"/>
        <v>4.7702347826086879E-2</v>
      </c>
      <c r="E403" s="6">
        <f t="shared" si="49"/>
        <v>7.2412163999999876E-2</v>
      </c>
      <c r="F403" s="315">
        <f t="shared" si="45"/>
        <v>1.452920000000028E-2</v>
      </c>
      <c r="G403" s="7">
        <f t="shared" si="47"/>
        <v>1.3208363636363889E-2</v>
      </c>
      <c r="H403" s="7">
        <f t="shared" si="50"/>
        <v>2.4699640000000477E-2</v>
      </c>
    </row>
    <row r="404" spans="1:8" ht="14.25" customHeight="1" x14ac:dyDescent="0.2">
      <c r="A404" s="3">
        <f t="shared" si="48"/>
        <v>17674</v>
      </c>
      <c r="B404" s="5">
        <v>401</v>
      </c>
      <c r="C404" s="6">
        <f t="shared" si="44"/>
        <v>5.4882699999999902E-2</v>
      </c>
      <c r="D404" s="6">
        <f t="shared" si="46"/>
        <v>4.7724086956521659E-2</v>
      </c>
      <c r="E404" s="6">
        <f t="shared" si="49"/>
        <v>7.2445163999999881E-2</v>
      </c>
      <c r="F404" s="315">
        <f t="shared" si="45"/>
        <v>1.4530530000000281E-2</v>
      </c>
      <c r="G404" s="7">
        <f t="shared" si="47"/>
        <v>1.3209572727272981E-2</v>
      </c>
      <c r="H404" s="7">
        <f t="shared" si="50"/>
        <v>2.4701901000000477E-2</v>
      </c>
    </row>
    <row r="405" spans="1:8" ht="14.25" customHeight="1" x14ac:dyDescent="0.2">
      <c r="A405" s="3">
        <f t="shared" si="48"/>
        <v>17705</v>
      </c>
      <c r="B405" s="5">
        <v>402</v>
      </c>
      <c r="C405" s="6">
        <f t="shared" si="44"/>
        <v>5.49076999999999E-2</v>
      </c>
      <c r="D405" s="6">
        <f t="shared" si="46"/>
        <v>4.774582608695644E-2</v>
      </c>
      <c r="E405" s="6">
        <f t="shared" si="49"/>
        <v>7.2478163999999873E-2</v>
      </c>
      <c r="F405" s="315">
        <f t="shared" si="45"/>
        <v>1.4531860000000282E-2</v>
      </c>
      <c r="G405" s="7">
        <f t="shared" si="47"/>
        <v>1.3210781818182074E-2</v>
      </c>
      <c r="H405" s="7">
        <f t="shared" si="50"/>
        <v>2.4704162000000477E-2</v>
      </c>
    </row>
    <row r="406" spans="1:8" ht="14.25" customHeight="1" x14ac:dyDescent="0.2">
      <c r="A406" s="3">
        <f t="shared" si="48"/>
        <v>17735</v>
      </c>
      <c r="B406" s="5">
        <v>403</v>
      </c>
      <c r="C406" s="6">
        <f t="shared" si="44"/>
        <v>5.4932699999999897E-2</v>
      </c>
      <c r="D406" s="6">
        <f t="shared" si="46"/>
        <v>4.7767565217391221E-2</v>
      </c>
      <c r="E406" s="6">
        <f t="shared" si="49"/>
        <v>7.2511163999999864E-2</v>
      </c>
      <c r="F406" s="315">
        <f t="shared" si="45"/>
        <v>1.4533190000000282E-2</v>
      </c>
      <c r="G406" s="7">
        <f t="shared" si="47"/>
        <v>1.3211990909091165E-2</v>
      </c>
      <c r="H406" s="7">
        <f t="shared" si="50"/>
        <v>2.470642300000048E-2</v>
      </c>
    </row>
    <row r="407" spans="1:8" ht="14.25" customHeight="1" x14ac:dyDescent="0.2">
      <c r="A407" s="3">
        <f t="shared" si="48"/>
        <v>17766</v>
      </c>
      <c r="B407" s="5">
        <v>404</v>
      </c>
      <c r="C407" s="6">
        <f t="shared" si="44"/>
        <v>5.4957699999999894E-2</v>
      </c>
      <c r="D407" s="6">
        <f t="shared" si="46"/>
        <v>4.7789304347826002E-2</v>
      </c>
      <c r="E407" s="6">
        <f t="shared" si="49"/>
        <v>7.2544163999999869E-2</v>
      </c>
      <c r="F407" s="315">
        <f t="shared" si="45"/>
        <v>1.4534520000000283E-2</v>
      </c>
      <c r="G407" s="7">
        <f t="shared" si="47"/>
        <v>1.3213200000000256E-2</v>
      </c>
      <c r="H407" s="7">
        <f t="shared" si="50"/>
        <v>2.470868400000048E-2</v>
      </c>
    </row>
    <row r="408" spans="1:8" ht="14.25" customHeight="1" x14ac:dyDescent="0.2">
      <c r="A408" s="3">
        <f t="shared" si="48"/>
        <v>17797</v>
      </c>
      <c r="B408" s="5">
        <v>405</v>
      </c>
      <c r="C408" s="6">
        <f t="shared" si="44"/>
        <v>5.4982699999999891E-2</v>
      </c>
      <c r="D408" s="6">
        <f t="shared" si="46"/>
        <v>4.7811043478260776E-2</v>
      </c>
      <c r="E408" s="6">
        <f t="shared" si="49"/>
        <v>7.2577163999999861E-2</v>
      </c>
      <c r="F408" s="315">
        <f t="shared" si="45"/>
        <v>1.4535850000000284E-2</v>
      </c>
      <c r="G408" s="7">
        <f t="shared" si="47"/>
        <v>1.3214409090909348E-2</v>
      </c>
      <c r="H408" s="7">
        <f t="shared" si="50"/>
        <v>2.4710945000000484E-2</v>
      </c>
    </row>
    <row r="409" spans="1:8" ht="14.25" customHeight="1" x14ac:dyDescent="0.2">
      <c r="A409" s="3">
        <f t="shared" si="48"/>
        <v>17827</v>
      </c>
      <c r="B409" s="5">
        <v>406</v>
      </c>
      <c r="C409" s="6">
        <f t="shared" si="44"/>
        <v>5.5007699999999889E-2</v>
      </c>
      <c r="D409" s="6">
        <f t="shared" si="46"/>
        <v>4.7832782608695557E-2</v>
      </c>
      <c r="E409" s="6">
        <f t="shared" si="49"/>
        <v>7.2610163999999852E-2</v>
      </c>
      <c r="F409" s="315">
        <f t="shared" si="45"/>
        <v>1.4537180000000285E-2</v>
      </c>
      <c r="G409" s="7">
        <f t="shared" si="47"/>
        <v>1.3215618181818439E-2</v>
      </c>
      <c r="H409" s="7">
        <f t="shared" si="50"/>
        <v>2.4713206000000484E-2</v>
      </c>
    </row>
    <row r="410" spans="1:8" ht="14.25" customHeight="1" x14ac:dyDescent="0.2">
      <c r="A410" s="3">
        <f t="shared" si="48"/>
        <v>17858</v>
      </c>
      <c r="B410" s="5">
        <v>407</v>
      </c>
      <c r="C410" s="6">
        <f t="shared" si="44"/>
        <v>5.5032699999999886E-2</v>
      </c>
      <c r="D410" s="6">
        <f t="shared" si="46"/>
        <v>4.7854521739130337E-2</v>
      </c>
      <c r="E410" s="6">
        <f t="shared" si="49"/>
        <v>7.2643163999999857E-2</v>
      </c>
      <c r="F410" s="315">
        <f t="shared" si="45"/>
        <v>1.4538510000000286E-2</v>
      </c>
      <c r="G410" s="7">
        <f t="shared" si="47"/>
        <v>1.3216827272727532E-2</v>
      </c>
      <c r="H410" s="7">
        <f t="shared" si="50"/>
        <v>2.4715467000000484E-2</v>
      </c>
    </row>
    <row r="411" spans="1:8" ht="14.25" customHeight="1" x14ac:dyDescent="0.2">
      <c r="A411" s="3">
        <f t="shared" si="48"/>
        <v>17888</v>
      </c>
      <c r="B411" s="5">
        <v>408</v>
      </c>
      <c r="C411" s="6">
        <f t="shared" si="44"/>
        <v>5.5057699999999883E-2</v>
      </c>
      <c r="D411" s="6">
        <f t="shared" si="46"/>
        <v>4.7876260869565118E-2</v>
      </c>
      <c r="E411" s="6">
        <f t="shared" si="49"/>
        <v>7.2676163999999849E-2</v>
      </c>
      <c r="F411" s="315">
        <f t="shared" si="45"/>
        <v>1.4539840000000286E-2</v>
      </c>
      <c r="G411" s="7">
        <f t="shared" si="47"/>
        <v>1.3218036363636623E-2</v>
      </c>
      <c r="H411" s="7">
        <f t="shared" si="50"/>
        <v>2.4717728000000487E-2</v>
      </c>
    </row>
    <row r="412" spans="1:8" ht="14.25" customHeight="1" x14ac:dyDescent="0.2">
      <c r="A412" s="3">
        <f t="shared" si="48"/>
        <v>17919</v>
      </c>
      <c r="B412" s="5">
        <v>409</v>
      </c>
      <c r="C412" s="6">
        <f t="shared" si="44"/>
        <v>5.508269999999988E-2</v>
      </c>
      <c r="D412" s="6">
        <f t="shared" si="46"/>
        <v>4.7897999999999899E-2</v>
      </c>
      <c r="E412" s="6">
        <f t="shared" si="49"/>
        <v>7.270916399999984E-2</v>
      </c>
      <c r="F412" s="315">
        <f t="shared" si="45"/>
        <v>1.4541170000000287E-2</v>
      </c>
      <c r="G412" s="7">
        <f t="shared" si="47"/>
        <v>1.3219245454545715E-2</v>
      </c>
      <c r="H412" s="7">
        <f t="shared" si="50"/>
        <v>2.4719989000000487E-2</v>
      </c>
    </row>
    <row r="413" spans="1:8" ht="14.25" customHeight="1" x14ac:dyDescent="0.2">
      <c r="A413" s="3">
        <f t="shared" si="48"/>
        <v>17950</v>
      </c>
      <c r="B413" s="5">
        <v>410</v>
      </c>
      <c r="C413" s="6">
        <f t="shared" si="44"/>
        <v>5.5107699999999878E-2</v>
      </c>
      <c r="D413" s="6">
        <f t="shared" si="46"/>
        <v>4.791973913043468E-2</v>
      </c>
      <c r="E413" s="6">
        <f t="shared" si="49"/>
        <v>7.2742163999999845E-2</v>
      </c>
      <c r="F413" s="315">
        <f t="shared" si="45"/>
        <v>1.4542500000000288E-2</v>
      </c>
      <c r="G413" s="7">
        <f t="shared" si="47"/>
        <v>1.3220454545454806E-2</v>
      </c>
      <c r="H413" s="7">
        <f t="shared" si="50"/>
        <v>2.472225000000049E-2</v>
      </c>
    </row>
    <row r="414" spans="1:8" ht="14.25" customHeight="1" x14ac:dyDescent="0.2">
      <c r="A414" s="3">
        <f t="shared" si="48"/>
        <v>17978</v>
      </c>
      <c r="B414" s="5">
        <v>411</v>
      </c>
      <c r="C414" s="6">
        <f t="shared" si="44"/>
        <v>5.5132699999999875E-2</v>
      </c>
      <c r="D414" s="6">
        <f t="shared" si="46"/>
        <v>4.7941478260869461E-2</v>
      </c>
      <c r="E414" s="6">
        <f t="shared" si="49"/>
        <v>7.2775163999999837E-2</v>
      </c>
      <c r="F414" s="315">
        <f t="shared" si="45"/>
        <v>1.4543830000000289E-2</v>
      </c>
      <c r="G414" s="7">
        <f t="shared" si="47"/>
        <v>1.3221663636363897E-2</v>
      </c>
      <c r="H414" s="7">
        <f t="shared" si="50"/>
        <v>2.472451100000049E-2</v>
      </c>
    </row>
    <row r="415" spans="1:8" ht="14.25" customHeight="1" x14ac:dyDescent="0.2">
      <c r="A415" s="3">
        <f t="shared" si="48"/>
        <v>18009</v>
      </c>
      <c r="B415" s="5">
        <v>412</v>
      </c>
      <c r="C415" s="6">
        <f t="shared" si="44"/>
        <v>5.5157699999999872E-2</v>
      </c>
      <c r="D415" s="6">
        <f t="shared" si="46"/>
        <v>4.7963217391304241E-2</v>
      </c>
      <c r="E415" s="6">
        <f t="shared" si="49"/>
        <v>7.2808163999999828E-2</v>
      </c>
      <c r="F415" s="315">
        <f t="shared" si="45"/>
        <v>1.4545160000000289E-2</v>
      </c>
      <c r="G415" s="7">
        <f t="shared" si="47"/>
        <v>1.3222872727272988E-2</v>
      </c>
      <c r="H415" s="7">
        <f t="shared" si="50"/>
        <v>2.472677200000049E-2</v>
      </c>
    </row>
    <row r="416" spans="1:8" ht="14.25" customHeight="1" x14ac:dyDescent="0.2">
      <c r="A416" s="3">
        <f t="shared" si="48"/>
        <v>18039</v>
      </c>
      <c r="B416" s="5">
        <v>413</v>
      </c>
      <c r="C416" s="6">
        <f t="shared" si="44"/>
        <v>5.5182699999999869E-2</v>
      </c>
      <c r="D416" s="6">
        <f t="shared" si="46"/>
        <v>4.7984956521739022E-2</v>
      </c>
      <c r="E416" s="6">
        <f t="shared" si="49"/>
        <v>7.2841163999999833E-2</v>
      </c>
      <c r="F416" s="315">
        <f t="shared" si="45"/>
        <v>1.454649000000029E-2</v>
      </c>
      <c r="G416" s="7">
        <f t="shared" si="47"/>
        <v>1.3224081818182081E-2</v>
      </c>
      <c r="H416" s="7">
        <f t="shared" si="50"/>
        <v>2.4729033000000494E-2</v>
      </c>
    </row>
    <row r="417" spans="1:8" ht="14.25" customHeight="1" x14ac:dyDescent="0.2">
      <c r="A417" s="3">
        <f t="shared" si="48"/>
        <v>18070</v>
      </c>
      <c r="B417" s="5">
        <v>414</v>
      </c>
      <c r="C417" s="6">
        <f t="shared" si="44"/>
        <v>5.5207699999999867E-2</v>
      </c>
      <c r="D417" s="6">
        <f t="shared" si="46"/>
        <v>4.8006695652173803E-2</v>
      </c>
      <c r="E417" s="6">
        <f t="shared" si="49"/>
        <v>7.2874163999999825E-2</v>
      </c>
      <c r="F417" s="315">
        <f t="shared" si="45"/>
        <v>1.4547820000000291E-2</v>
      </c>
      <c r="G417" s="7">
        <f t="shared" si="47"/>
        <v>1.3225290909091173E-2</v>
      </c>
      <c r="H417" s="7">
        <f t="shared" si="50"/>
        <v>2.4731294000000494E-2</v>
      </c>
    </row>
    <row r="418" spans="1:8" ht="14.25" customHeight="1" x14ac:dyDescent="0.2">
      <c r="A418" s="3">
        <f t="shared" si="48"/>
        <v>18100</v>
      </c>
      <c r="B418" s="5">
        <v>415</v>
      </c>
      <c r="C418" s="6">
        <f t="shared" si="44"/>
        <v>5.5232699999999864E-2</v>
      </c>
      <c r="D418" s="6">
        <f t="shared" si="46"/>
        <v>4.8028434782608584E-2</v>
      </c>
      <c r="E418" s="6">
        <f t="shared" si="49"/>
        <v>7.290716399999983E-2</v>
      </c>
      <c r="F418" s="315">
        <f t="shared" si="45"/>
        <v>1.4549150000000292E-2</v>
      </c>
      <c r="G418" s="7">
        <f t="shared" si="47"/>
        <v>1.3226500000000264E-2</v>
      </c>
      <c r="H418" s="7">
        <f t="shared" si="50"/>
        <v>2.4733555000000497E-2</v>
      </c>
    </row>
    <row r="419" spans="1:8" ht="14.25" customHeight="1" x14ac:dyDescent="0.2">
      <c r="A419" s="3">
        <f t="shared" si="48"/>
        <v>18131</v>
      </c>
      <c r="B419" s="5">
        <v>416</v>
      </c>
      <c r="C419" s="6">
        <f t="shared" si="44"/>
        <v>5.5257699999999861E-2</v>
      </c>
      <c r="D419" s="6">
        <f t="shared" si="46"/>
        <v>4.8050173913043358E-2</v>
      </c>
      <c r="E419" s="6">
        <f t="shared" si="49"/>
        <v>7.2940163999999821E-2</v>
      </c>
      <c r="F419" s="315">
        <f t="shared" si="45"/>
        <v>1.4550480000000292E-2</v>
      </c>
      <c r="G419" s="7">
        <f t="shared" si="47"/>
        <v>1.3227709090909355E-2</v>
      </c>
      <c r="H419" s="7">
        <f t="shared" si="50"/>
        <v>2.4735816000000497E-2</v>
      </c>
    </row>
    <row r="420" spans="1:8" ht="14.25" customHeight="1" x14ac:dyDescent="0.2">
      <c r="A420" s="3">
        <f t="shared" si="48"/>
        <v>18162</v>
      </c>
      <c r="B420" s="5">
        <v>417</v>
      </c>
      <c r="C420" s="6">
        <f t="shared" si="44"/>
        <v>5.5282699999999858E-2</v>
      </c>
      <c r="D420" s="6">
        <f t="shared" si="46"/>
        <v>4.8071913043478139E-2</v>
      </c>
      <c r="E420" s="6">
        <f t="shared" si="49"/>
        <v>7.2973163999999813E-2</v>
      </c>
      <c r="F420" s="315">
        <f t="shared" si="45"/>
        <v>1.4551810000000293E-2</v>
      </c>
      <c r="G420" s="7">
        <f t="shared" si="47"/>
        <v>1.3228918181818447E-2</v>
      </c>
      <c r="H420" s="7">
        <f t="shared" si="50"/>
        <v>2.4738077000000497E-2</v>
      </c>
    </row>
    <row r="421" spans="1:8" ht="14.25" customHeight="1" x14ac:dyDescent="0.2">
      <c r="A421" s="3">
        <f t="shared" si="48"/>
        <v>18192</v>
      </c>
      <c r="B421" s="5">
        <v>418</v>
      </c>
      <c r="C421" s="6">
        <f t="shared" si="44"/>
        <v>5.5307699999999856E-2</v>
      </c>
      <c r="D421" s="6">
        <f t="shared" si="46"/>
        <v>4.8093652173912919E-2</v>
      </c>
      <c r="E421" s="6">
        <f t="shared" si="49"/>
        <v>7.3006163999999818E-2</v>
      </c>
      <c r="F421" s="315">
        <f t="shared" si="45"/>
        <v>1.4553140000000294E-2</v>
      </c>
      <c r="G421" s="7">
        <f t="shared" si="47"/>
        <v>1.323012727272754E-2</v>
      </c>
      <c r="H421" s="7">
        <f t="shared" si="50"/>
        <v>2.47403380000005E-2</v>
      </c>
    </row>
    <row r="422" spans="1:8" ht="14.25" customHeight="1" x14ac:dyDescent="0.2">
      <c r="A422" s="3">
        <f t="shared" si="48"/>
        <v>18223</v>
      </c>
      <c r="B422" s="5">
        <v>419</v>
      </c>
      <c r="C422" s="6">
        <f t="shared" si="44"/>
        <v>5.5332699999999853E-2</v>
      </c>
      <c r="D422" s="6">
        <f t="shared" si="46"/>
        <v>4.81153913043477E-2</v>
      </c>
      <c r="E422" s="6">
        <f t="shared" si="49"/>
        <v>7.3039163999999809E-2</v>
      </c>
      <c r="F422" s="315">
        <f t="shared" si="45"/>
        <v>1.4554470000000295E-2</v>
      </c>
      <c r="G422" s="7">
        <f t="shared" si="47"/>
        <v>1.3231336363636631E-2</v>
      </c>
      <c r="H422" s="7">
        <f t="shared" si="50"/>
        <v>2.47425990000005E-2</v>
      </c>
    </row>
    <row r="423" spans="1:8" ht="14.25" customHeight="1" x14ac:dyDescent="0.2">
      <c r="A423" s="3">
        <f t="shared" si="48"/>
        <v>18253</v>
      </c>
      <c r="B423" s="5">
        <v>420</v>
      </c>
      <c r="C423" s="6">
        <f t="shared" si="44"/>
        <v>5.535769999999985E-2</v>
      </c>
      <c r="D423" s="6">
        <f t="shared" si="46"/>
        <v>4.8137130434782481E-2</v>
      </c>
      <c r="E423" s="6">
        <f t="shared" si="49"/>
        <v>7.3072163999999801E-2</v>
      </c>
      <c r="F423" s="315">
        <f t="shared" si="45"/>
        <v>1.4555800000000296E-2</v>
      </c>
      <c r="G423" s="7">
        <f t="shared" si="47"/>
        <v>1.3232545454545722E-2</v>
      </c>
      <c r="H423" s="7">
        <f t="shared" si="50"/>
        <v>2.4744860000000504E-2</v>
      </c>
    </row>
    <row r="424" spans="1:8" ht="14.25" customHeight="1" x14ac:dyDescent="0.2">
      <c r="A424" s="3">
        <f t="shared" si="48"/>
        <v>18284</v>
      </c>
      <c r="B424" s="5">
        <v>421</v>
      </c>
      <c r="C424" s="6">
        <f t="shared" si="44"/>
        <v>5.5382699999999847E-2</v>
      </c>
      <c r="D424" s="6">
        <f t="shared" si="46"/>
        <v>4.8158869565217262E-2</v>
      </c>
      <c r="E424" s="6">
        <f t="shared" si="49"/>
        <v>7.3105163999999806E-2</v>
      </c>
      <c r="F424" s="315">
        <f t="shared" si="45"/>
        <v>1.4557130000000296E-2</v>
      </c>
      <c r="G424" s="7">
        <f t="shared" si="47"/>
        <v>1.3233754545454814E-2</v>
      </c>
      <c r="H424" s="7">
        <f t="shared" si="50"/>
        <v>2.4747121000000503E-2</v>
      </c>
    </row>
    <row r="425" spans="1:8" ht="14.25" customHeight="1" x14ac:dyDescent="0.2">
      <c r="A425" s="3">
        <f t="shared" si="48"/>
        <v>18315</v>
      </c>
      <c r="B425" s="5">
        <v>422</v>
      </c>
      <c r="C425" s="6">
        <f t="shared" si="44"/>
        <v>5.5407699999999845E-2</v>
      </c>
      <c r="D425" s="6">
        <f t="shared" si="46"/>
        <v>4.8180608695652043E-2</v>
      </c>
      <c r="E425" s="6">
        <f t="shared" si="49"/>
        <v>7.3138163999999797E-2</v>
      </c>
      <c r="F425" s="315">
        <f t="shared" si="45"/>
        <v>1.4558460000000297E-2</v>
      </c>
      <c r="G425" s="7">
        <f t="shared" si="47"/>
        <v>1.3234963636363905E-2</v>
      </c>
      <c r="H425" s="7">
        <f t="shared" si="50"/>
        <v>2.4749382000000503E-2</v>
      </c>
    </row>
    <row r="426" spans="1:8" ht="14.25" customHeight="1" x14ac:dyDescent="0.2">
      <c r="A426" s="3">
        <f t="shared" si="48"/>
        <v>18343</v>
      </c>
      <c r="B426" s="5">
        <v>423</v>
      </c>
      <c r="C426" s="6">
        <f t="shared" si="44"/>
        <v>5.5432699999999842E-2</v>
      </c>
      <c r="D426" s="6">
        <f t="shared" si="46"/>
        <v>4.8202347826086824E-2</v>
      </c>
      <c r="E426" s="6">
        <f t="shared" si="49"/>
        <v>7.3171163999999789E-2</v>
      </c>
      <c r="F426" s="315">
        <f t="shared" si="45"/>
        <v>1.4559790000000298E-2</v>
      </c>
      <c r="G426" s="7">
        <f t="shared" si="47"/>
        <v>1.3236172727272996E-2</v>
      </c>
      <c r="H426" s="7">
        <f t="shared" si="50"/>
        <v>2.4751643000000507E-2</v>
      </c>
    </row>
    <row r="427" spans="1:8" ht="14.25" customHeight="1" x14ac:dyDescent="0.2">
      <c r="A427" s="3">
        <f t="shared" si="48"/>
        <v>18374</v>
      </c>
      <c r="B427" s="5">
        <v>424</v>
      </c>
      <c r="C427" s="6">
        <f t="shared" si="44"/>
        <v>5.5457699999999839E-2</v>
      </c>
      <c r="D427" s="6">
        <f t="shared" si="46"/>
        <v>4.8224086956521604E-2</v>
      </c>
      <c r="E427" s="6">
        <f t="shared" si="49"/>
        <v>7.3204163999999794E-2</v>
      </c>
      <c r="F427" s="315">
        <f t="shared" si="45"/>
        <v>1.4561120000000299E-2</v>
      </c>
      <c r="G427" s="7">
        <f t="shared" si="47"/>
        <v>1.3237381818182089E-2</v>
      </c>
      <c r="H427" s="7">
        <f t="shared" si="50"/>
        <v>2.4753904000000507E-2</v>
      </c>
    </row>
    <row r="428" spans="1:8" ht="14.25" customHeight="1" x14ac:dyDescent="0.2">
      <c r="A428" s="3">
        <f t="shared" si="48"/>
        <v>18404</v>
      </c>
      <c r="B428" s="5">
        <v>425</v>
      </c>
      <c r="C428" s="6">
        <f t="shared" si="44"/>
        <v>5.5482699999999836E-2</v>
      </c>
      <c r="D428" s="6">
        <f t="shared" si="46"/>
        <v>4.8245826086956385E-2</v>
      </c>
      <c r="E428" s="6">
        <f t="shared" si="49"/>
        <v>7.3237163999999785E-2</v>
      </c>
      <c r="F428" s="315">
        <f t="shared" si="45"/>
        <v>1.4562450000000299E-2</v>
      </c>
      <c r="G428" s="7">
        <f t="shared" si="47"/>
        <v>1.3238590909091181E-2</v>
      </c>
      <c r="H428" s="7">
        <f t="shared" si="50"/>
        <v>2.475616500000051E-2</v>
      </c>
    </row>
    <row r="429" spans="1:8" ht="14.25" customHeight="1" x14ac:dyDescent="0.2">
      <c r="A429" s="3">
        <f t="shared" si="48"/>
        <v>18435</v>
      </c>
      <c r="B429" s="5">
        <v>426</v>
      </c>
      <c r="C429" s="6">
        <f t="shared" si="44"/>
        <v>5.5507699999999834E-2</v>
      </c>
      <c r="D429" s="6">
        <f t="shared" si="46"/>
        <v>4.8267565217391166E-2</v>
      </c>
      <c r="E429" s="6">
        <f t="shared" si="49"/>
        <v>7.3270163999999791E-2</v>
      </c>
      <c r="F429" s="315">
        <f t="shared" si="45"/>
        <v>1.45637800000003E-2</v>
      </c>
      <c r="G429" s="7">
        <f t="shared" si="47"/>
        <v>1.3239800000000272E-2</v>
      </c>
      <c r="H429" s="7">
        <f t="shared" si="50"/>
        <v>2.475842600000051E-2</v>
      </c>
    </row>
    <row r="430" spans="1:8" ht="14.25" customHeight="1" x14ac:dyDescent="0.2">
      <c r="A430" s="3">
        <f t="shared" si="48"/>
        <v>18465</v>
      </c>
      <c r="B430" s="5">
        <v>427</v>
      </c>
      <c r="C430" s="6">
        <f t="shared" si="44"/>
        <v>5.5532699999999831E-2</v>
      </c>
      <c r="D430" s="6">
        <f t="shared" si="46"/>
        <v>4.8289304347825947E-2</v>
      </c>
      <c r="E430" s="6">
        <f t="shared" si="49"/>
        <v>7.3303163999999782E-2</v>
      </c>
      <c r="F430" s="315">
        <f t="shared" si="45"/>
        <v>1.4565110000000301E-2</v>
      </c>
      <c r="G430" s="7">
        <f t="shared" si="47"/>
        <v>1.3241009090909363E-2</v>
      </c>
      <c r="H430" s="7">
        <f t="shared" si="50"/>
        <v>2.476068700000051E-2</v>
      </c>
    </row>
    <row r="431" spans="1:8" ht="14.25" customHeight="1" x14ac:dyDescent="0.2">
      <c r="A431" s="3">
        <f t="shared" si="48"/>
        <v>18496</v>
      </c>
      <c r="B431" s="5">
        <v>428</v>
      </c>
      <c r="C431" s="6">
        <f t="shared" si="44"/>
        <v>5.5557699999999828E-2</v>
      </c>
      <c r="D431" s="6">
        <f t="shared" si="46"/>
        <v>4.8311043478260721E-2</v>
      </c>
      <c r="E431" s="6">
        <f t="shared" si="49"/>
        <v>7.3336163999999773E-2</v>
      </c>
      <c r="F431" s="315">
        <f t="shared" si="45"/>
        <v>1.4566440000000302E-2</v>
      </c>
      <c r="G431" s="7">
        <f t="shared" si="47"/>
        <v>1.3242218181818454E-2</v>
      </c>
      <c r="H431" s="7">
        <f t="shared" si="50"/>
        <v>2.4762948000000513E-2</v>
      </c>
    </row>
    <row r="432" spans="1:8" ht="14.25" customHeight="1" x14ac:dyDescent="0.2">
      <c r="A432" s="3">
        <f t="shared" si="48"/>
        <v>18527</v>
      </c>
      <c r="B432" s="5">
        <v>429</v>
      </c>
      <c r="C432" s="6">
        <f t="shared" si="44"/>
        <v>5.5582699999999825E-2</v>
      </c>
      <c r="D432" s="6">
        <f t="shared" si="46"/>
        <v>4.8332782608695501E-2</v>
      </c>
      <c r="E432" s="6">
        <f t="shared" si="49"/>
        <v>7.3369163999999779E-2</v>
      </c>
      <c r="F432" s="315">
        <f t="shared" si="45"/>
        <v>1.4567770000000303E-2</v>
      </c>
      <c r="G432" s="7">
        <f t="shared" si="47"/>
        <v>1.3243427272727547E-2</v>
      </c>
      <c r="H432" s="7">
        <f t="shared" si="50"/>
        <v>2.4765209000000513E-2</v>
      </c>
    </row>
    <row r="433" spans="1:8" ht="14.25" customHeight="1" x14ac:dyDescent="0.2">
      <c r="A433" s="3">
        <f t="shared" si="48"/>
        <v>18557</v>
      </c>
      <c r="B433" s="5">
        <v>430</v>
      </c>
      <c r="C433" s="6">
        <f t="shared" ref="C433:C483" si="51">C432+0.0025%</f>
        <v>5.5607699999999823E-2</v>
      </c>
      <c r="D433" s="6">
        <f t="shared" si="46"/>
        <v>4.8354521739130282E-2</v>
      </c>
      <c r="E433" s="6">
        <f t="shared" si="49"/>
        <v>7.340216399999977E-2</v>
      </c>
      <c r="F433" s="315">
        <f t="shared" si="45"/>
        <v>1.4569100000000303E-2</v>
      </c>
      <c r="G433" s="7">
        <f t="shared" si="47"/>
        <v>1.3244636363636639E-2</v>
      </c>
      <c r="H433" s="7">
        <f t="shared" si="50"/>
        <v>2.4767470000000517E-2</v>
      </c>
    </row>
    <row r="434" spans="1:8" ht="14.25" customHeight="1" x14ac:dyDescent="0.2">
      <c r="A434" s="3">
        <f t="shared" si="48"/>
        <v>18588</v>
      </c>
      <c r="B434" s="5">
        <v>431</v>
      </c>
      <c r="C434" s="6">
        <f t="shared" si="51"/>
        <v>5.563269999999982E-2</v>
      </c>
      <c r="D434" s="6">
        <f t="shared" si="46"/>
        <v>4.8376260869565063E-2</v>
      </c>
      <c r="E434" s="6">
        <f t="shared" si="49"/>
        <v>7.3435163999999761E-2</v>
      </c>
      <c r="F434" s="315">
        <f t="shared" si="45"/>
        <v>1.4570430000000304E-2</v>
      </c>
      <c r="G434" s="7">
        <f t="shared" si="47"/>
        <v>1.324584545454573E-2</v>
      </c>
      <c r="H434" s="7">
        <f t="shared" si="50"/>
        <v>2.4769731000000517E-2</v>
      </c>
    </row>
    <row r="435" spans="1:8" ht="14.25" customHeight="1" x14ac:dyDescent="0.2">
      <c r="A435" s="3">
        <f t="shared" si="48"/>
        <v>18618</v>
      </c>
      <c r="B435" s="5">
        <v>432</v>
      </c>
      <c r="C435" s="6">
        <f t="shared" si="51"/>
        <v>5.5657699999999817E-2</v>
      </c>
      <c r="D435" s="6">
        <f t="shared" si="46"/>
        <v>4.8397999999999844E-2</v>
      </c>
      <c r="E435" s="6">
        <f t="shared" si="49"/>
        <v>7.3468163999999767E-2</v>
      </c>
      <c r="F435" s="315">
        <f t="shared" si="45"/>
        <v>1.4571760000000305E-2</v>
      </c>
      <c r="G435" s="7">
        <f t="shared" si="47"/>
        <v>1.3247054545454821E-2</v>
      </c>
      <c r="H435" s="7">
        <f t="shared" si="50"/>
        <v>2.4771992000000517E-2</v>
      </c>
    </row>
    <row r="436" spans="1:8" ht="14.25" customHeight="1" x14ac:dyDescent="0.2">
      <c r="A436" s="3">
        <f t="shared" si="48"/>
        <v>18649</v>
      </c>
      <c r="B436" s="5">
        <v>433</v>
      </c>
      <c r="C436" s="6">
        <f t="shared" si="51"/>
        <v>5.5682699999999814E-2</v>
      </c>
      <c r="D436" s="6">
        <f t="shared" si="46"/>
        <v>4.8419739130434625E-2</v>
      </c>
      <c r="E436" s="6">
        <f t="shared" si="49"/>
        <v>7.3501163999999758E-2</v>
      </c>
      <c r="F436" s="315">
        <f t="shared" si="45"/>
        <v>1.4573090000000306E-2</v>
      </c>
      <c r="G436" s="7">
        <f t="shared" si="47"/>
        <v>1.3248263636363913E-2</v>
      </c>
      <c r="H436" s="7">
        <f t="shared" si="50"/>
        <v>2.477425300000052E-2</v>
      </c>
    </row>
    <row r="437" spans="1:8" ht="14.25" customHeight="1" x14ac:dyDescent="0.2">
      <c r="A437" s="3">
        <f t="shared" si="48"/>
        <v>18680</v>
      </c>
      <c r="B437" s="5">
        <v>434</v>
      </c>
      <c r="C437" s="6">
        <f t="shared" si="51"/>
        <v>5.5707699999999812E-2</v>
      </c>
      <c r="D437" s="6">
        <f t="shared" si="46"/>
        <v>4.8441478260869406E-2</v>
      </c>
      <c r="E437" s="6">
        <f t="shared" si="49"/>
        <v>7.3534163999999749E-2</v>
      </c>
      <c r="F437" s="315">
        <f t="shared" si="45"/>
        <v>1.4574420000000306E-2</v>
      </c>
      <c r="G437" s="7">
        <f t="shared" si="47"/>
        <v>1.3249472727273004E-2</v>
      </c>
      <c r="H437" s="7">
        <f t="shared" si="50"/>
        <v>2.477651400000052E-2</v>
      </c>
    </row>
    <row r="438" spans="1:8" ht="14.25" customHeight="1" x14ac:dyDescent="0.2">
      <c r="A438" s="3">
        <f t="shared" si="48"/>
        <v>18708</v>
      </c>
      <c r="B438" s="5">
        <v>435</v>
      </c>
      <c r="C438" s="6">
        <f t="shared" si="51"/>
        <v>5.5732699999999809E-2</v>
      </c>
      <c r="D438" s="6">
        <f t="shared" si="46"/>
        <v>4.8463217391304186E-2</v>
      </c>
      <c r="E438" s="6">
        <f t="shared" si="49"/>
        <v>7.3567163999999755E-2</v>
      </c>
      <c r="F438" s="315">
        <f t="shared" si="45"/>
        <v>1.4575750000000307E-2</v>
      </c>
      <c r="G438" s="7">
        <f t="shared" si="47"/>
        <v>1.3250681818182097E-2</v>
      </c>
      <c r="H438" s="7">
        <f t="shared" si="50"/>
        <v>2.4778775000000523E-2</v>
      </c>
    </row>
    <row r="439" spans="1:8" ht="14.25" customHeight="1" x14ac:dyDescent="0.2">
      <c r="A439" s="3">
        <f t="shared" si="48"/>
        <v>18739</v>
      </c>
      <c r="B439" s="5">
        <v>436</v>
      </c>
      <c r="C439" s="6">
        <f t="shared" si="51"/>
        <v>5.5757699999999806E-2</v>
      </c>
      <c r="D439" s="6">
        <f t="shared" si="46"/>
        <v>4.8484956521738967E-2</v>
      </c>
      <c r="E439" s="6">
        <f t="shared" si="49"/>
        <v>7.3600163999999746E-2</v>
      </c>
      <c r="F439" s="315">
        <f t="shared" si="45"/>
        <v>1.4577080000000308E-2</v>
      </c>
      <c r="G439" s="7">
        <f t="shared" si="47"/>
        <v>1.3251890909091188E-2</v>
      </c>
      <c r="H439" s="7">
        <f t="shared" si="50"/>
        <v>2.4781036000000523E-2</v>
      </c>
    </row>
    <row r="440" spans="1:8" ht="14.25" customHeight="1" x14ac:dyDescent="0.2">
      <c r="A440" s="3">
        <f t="shared" si="48"/>
        <v>18769</v>
      </c>
      <c r="B440" s="5">
        <v>437</v>
      </c>
      <c r="C440" s="6">
        <f t="shared" si="51"/>
        <v>5.5782699999999803E-2</v>
      </c>
      <c r="D440" s="6">
        <f t="shared" si="46"/>
        <v>4.8506695652173748E-2</v>
      </c>
      <c r="E440" s="6">
        <f t="shared" si="49"/>
        <v>7.3633163999999737E-2</v>
      </c>
      <c r="F440" s="315">
        <f t="shared" si="45"/>
        <v>1.4578410000000309E-2</v>
      </c>
      <c r="G440" s="7">
        <f t="shared" si="47"/>
        <v>1.325310000000028E-2</v>
      </c>
      <c r="H440" s="7">
        <f t="shared" si="50"/>
        <v>2.4783297000000523E-2</v>
      </c>
    </row>
    <row r="441" spans="1:8" ht="14.25" customHeight="1" x14ac:dyDescent="0.2">
      <c r="A441" s="3">
        <f t="shared" si="48"/>
        <v>18800</v>
      </c>
      <c r="B441" s="5">
        <v>438</v>
      </c>
      <c r="C441" s="6">
        <f t="shared" si="51"/>
        <v>5.5807699999999801E-2</v>
      </c>
      <c r="D441" s="6">
        <f t="shared" si="46"/>
        <v>4.8528434782608529E-2</v>
      </c>
      <c r="E441" s="6">
        <f t="shared" si="49"/>
        <v>7.3666163999999743E-2</v>
      </c>
      <c r="F441" s="315">
        <f t="shared" si="45"/>
        <v>1.457974000000031E-2</v>
      </c>
      <c r="G441" s="7">
        <f t="shared" si="47"/>
        <v>1.3254309090909371E-2</v>
      </c>
      <c r="H441" s="7">
        <f t="shared" si="50"/>
        <v>2.4785558000000527E-2</v>
      </c>
    </row>
    <row r="442" spans="1:8" ht="14.25" customHeight="1" x14ac:dyDescent="0.2">
      <c r="A442" s="3">
        <f t="shared" si="48"/>
        <v>18830</v>
      </c>
      <c r="B442" s="5">
        <v>439</v>
      </c>
      <c r="C442" s="6">
        <f t="shared" si="51"/>
        <v>5.5832699999999798E-2</v>
      </c>
      <c r="D442" s="6">
        <f t="shared" si="46"/>
        <v>4.8550173913043303E-2</v>
      </c>
      <c r="E442" s="6">
        <f t="shared" si="49"/>
        <v>7.3699163999999734E-2</v>
      </c>
      <c r="F442" s="315">
        <f t="shared" si="45"/>
        <v>1.458107000000031E-2</v>
      </c>
      <c r="G442" s="7">
        <f t="shared" si="47"/>
        <v>1.3255518181818462E-2</v>
      </c>
      <c r="H442" s="7">
        <f t="shared" si="50"/>
        <v>2.4787819000000526E-2</v>
      </c>
    </row>
    <row r="443" spans="1:8" ht="14.25" customHeight="1" x14ac:dyDescent="0.2">
      <c r="A443" s="3">
        <f t="shared" si="48"/>
        <v>18861</v>
      </c>
      <c r="B443" s="5">
        <v>440</v>
      </c>
      <c r="C443" s="6">
        <f t="shared" si="51"/>
        <v>5.5857699999999795E-2</v>
      </c>
      <c r="D443" s="6">
        <f t="shared" si="46"/>
        <v>4.8571913043478084E-2</v>
      </c>
      <c r="E443" s="6">
        <f t="shared" si="49"/>
        <v>7.3732163999999739E-2</v>
      </c>
      <c r="F443" s="315">
        <f t="shared" si="45"/>
        <v>1.4582400000000311E-2</v>
      </c>
      <c r="G443" s="7">
        <f t="shared" si="47"/>
        <v>1.3256727272727555E-2</v>
      </c>
      <c r="H443" s="7">
        <f t="shared" si="50"/>
        <v>2.479008000000053E-2</v>
      </c>
    </row>
    <row r="444" spans="1:8" ht="14.25" customHeight="1" x14ac:dyDescent="0.2">
      <c r="A444" s="3">
        <f t="shared" si="48"/>
        <v>18892</v>
      </c>
      <c r="B444" s="5">
        <v>441</v>
      </c>
      <c r="C444" s="6">
        <f t="shared" si="51"/>
        <v>5.5882699999999792E-2</v>
      </c>
      <c r="D444" s="6">
        <f t="shared" si="46"/>
        <v>4.8593652173912864E-2</v>
      </c>
      <c r="E444" s="6">
        <f t="shared" si="49"/>
        <v>7.3765163999999731E-2</v>
      </c>
      <c r="F444" s="315">
        <f t="shared" si="45"/>
        <v>1.4583730000000312E-2</v>
      </c>
      <c r="G444" s="7">
        <f t="shared" si="47"/>
        <v>1.3257936363636647E-2</v>
      </c>
      <c r="H444" s="7">
        <f t="shared" si="50"/>
        <v>2.479234100000053E-2</v>
      </c>
    </row>
    <row r="445" spans="1:8" ht="14.25" customHeight="1" x14ac:dyDescent="0.2">
      <c r="A445" s="3">
        <f t="shared" si="48"/>
        <v>18922</v>
      </c>
      <c r="B445" s="5">
        <v>442</v>
      </c>
      <c r="C445" s="6">
        <f t="shared" si="51"/>
        <v>5.590769999999979E-2</v>
      </c>
      <c r="D445" s="6">
        <f t="shared" si="46"/>
        <v>4.8615391304347645E-2</v>
      </c>
      <c r="E445" s="6">
        <f t="shared" si="49"/>
        <v>7.3798163999999722E-2</v>
      </c>
      <c r="F445" s="315">
        <f t="shared" si="45"/>
        <v>1.4585060000000313E-2</v>
      </c>
      <c r="G445" s="7">
        <f t="shared" si="47"/>
        <v>1.3259145454545738E-2</v>
      </c>
      <c r="H445" s="7">
        <f t="shared" si="50"/>
        <v>2.479460200000053E-2</v>
      </c>
    </row>
    <row r="446" spans="1:8" ht="14.25" customHeight="1" x14ac:dyDescent="0.2">
      <c r="A446" s="3">
        <f t="shared" si="48"/>
        <v>18953</v>
      </c>
      <c r="B446" s="5">
        <v>443</v>
      </c>
      <c r="C446" s="6">
        <f t="shared" si="51"/>
        <v>5.5932699999999787E-2</v>
      </c>
      <c r="D446" s="6">
        <f t="shared" si="46"/>
        <v>4.8637130434782426E-2</v>
      </c>
      <c r="E446" s="6">
        <f t="shared" si="49"/>
        <v>7.3831163999999727E-2</v>
      </c>
      <c r="F446" s="315">
        <f t="shared" si="45"/>
        <v>1.4586390000000313E-2</v>
      </c>
      <c r="G446" s="7">
        <f t="shared" si="47"/>
        <v>1.3260354545454829E-2</v>
      </c>
      <c r="H446" s="7">
        <f t="shared" si="50"/>
        <v>2.4796863000000533E-2</v>
      </c>
    </row>
    <row r="447" spans="1:8" ht="14.25" customHeight="1" x14ac:dyDescent="0.2">
      <c r="A447" s="3">
        <f t="shared" si="48"/>
        <v>18983</v>
      </c>
      <c r="B447" s="5">
        <v>444</v>
      </c>
      <c r="C447" s="6">
        <f t="shared" si="51"/>
        <v>5.5957699999999784E-2</v>
      </c>
      <c r="D447" s="6">
        <f t="shared" si="46"/>
        <v>4.8658869565217207E-2</v>
      </c>
      <c r="E447" s="6">
        <f t="shared" si="49"/>
        <v>7.3864163999999718E-2</v>
      </c>
      <c r="F447" s="315">
        <f t="shared" si="45"/>
        <v>1.4587720000000314E-2</v>
      </c>
      <c r="G447" s="7">
        <f t="shared" si="47"/>
        <v>1.326156363636392E-2</v>
      </c>
      <c r="H447" s="7">
        <f t="shared" si="50"/>
        <v>2.4799124000000533E-2</v>
      </c>
    </row>
    <row r="448" spans="1:8" ht="14.25" customHeight="1" x14ac:dyDescent="0.2">
      <c r="A448" s="3">
        <f t="shared" si="48"/>
        <v>19014</v>
      </c>
      <c r="B448" s="5">
        <v>445</v>
      </c>
      <c r="C448" s="6">
        <f t="shared" si="51"/>
        <v>5.5982699999999781E-2</v>
      </c>
      <c r="D448" s="6">
        <f t="shared" si="46"/>
        <v>4.8680608695651988E-2</v>
      </c>
      <c r="E448" s="6">
        <f t="shared" si="49"/>
        <v>7.389716399999971E-2</v>
      </c>
      <c r="F448" s="315">
        <f t="shared" si="45"/>
        <v>1.4589050000000315E-2</v>
      </c>
      <c r="G448" s="7">
        <f t="shared" si="47"/>
        <v>1.3262772727273012E-2</v>
      </c>
      <c r="H448" s="7">
        <f t="shared" si="50"/>
        <v>2.4801385000000536E-2</v>
      </c>
    </row>
    <row r="449" spans="1:8" ht="14.25" customHeight="1" x14ac:dyDescent="0.2">
      <c r="A449" s="3">
        <f t="shared" si="48"/>
        <v>19045</v>
      </c>
      <c r="B449" s="5">
        <v>446</v>
      </c>
      <c r="C449" s="6">
        <f t="shared" si="51"/>
        <v>5.6007699999999778E-2</v>
      </c>
      <c r="D449" s="6">
        <f t="shared" si="46"/>
        <v>4.8702347826086768E-2</v>
      </c>
      <c r="E449" s="6">
        <f t="shared" si="49"/>
        <v>7.3930163999999715E-2</v>
      </c>
      <c r="F449" s="315">
        <f t="shared" ref="F449:F483" si="52">F448+0.00000133</f>
        <v>1.4590380000000316E-2</v>
      </c>
      <c r="G449" s="7">
        <f t="shared" si="47"/>
        <v>1.3263981818182105E-2</v>
      </c>
      <c r="H449" s="7">
        <f t="shared" si="50"/>
        <v>2.4803646000000536E-2</v>
      </c>
    </row>
    <row r="450" spans="1:8" ht="14.25" customHeight="1" x14ac:dyDescent="0.2">
      <c r="A450" s="3">
        <f t="shared" si="48"/>
        <v>19074</v>
      </c>
      <c r="B450" s="5">
        <v>447</v>
      </c>
      <c r="C450" s="6">
        <f t="shared" si="51"/>
        <v>5.6032699999999776E-2</v>
      </c>
      <c r="D450" s="6">
        <f t="shared" si="46"/>
        <v>4.8724086956521549E-2</v>
      </c>
      <c r="E450" s="6">
        <f t="shared" si="49"/>
        <v>7.3963163999999706E-2</v>
      </c>
      <c r="F450" s="315">
        <f t="shared" si="52"/>
        <v>1.4591710000000317E-2</v>
      </c>
      <c r="G450" s="7">
        <f t="shared" si="47"/>
        <v>1.3265190909091196E-2</v>
      </c>
      <c r="H450" s="7">
        <f t="shared" si="50"/>
        <v>2.4805907000000536E-2</v>
      </c>
    </row>
    <row r="451" spans="1:8" ht="14.25" customHeight="1" x14ac:dyDescent="0.2">
      <c r="A451" s="3">
        <f t="shared" si="48"/>
        <v>19105</v>
      </c>
      <c r="B451" s="5">
        <v>448</v>
      </c>
      <c r="C451" s="6">
        <f t="shared" si="51"/>
        <v>5.6057699999999773E-2</v>
      </c>
      <c r="D451" s="6">
        <f t="shared" si="46"/>
        <v>4.874582608695633E-2</v>
      </c>
      <c r="E451" s="6">
        <f t="shared" si="49"/>
        <v>7.3996163999999698E-2</v>
      </c>
      <c r="F451" s="315">
        <f t="shared" si="52"/>
        <v>1.4593040000000317E-2</v>
      </c>
      <c r="G451" s="7">
        <f t="shared" si="47"/>
        <v>1.3266400000000287E-2</v>
      </c>
      <c r="H451" s="7">
        <f t="shared" si="50"/>
        <v>2.480816800000054E-2</v>
      </c>
    </row>
    <row r="452" spans="1:8" ht="14.25" customHeight="1" x14ac:dyDescent="0.2">
      <c r="A452" s="3">
        <f t="shared" si="48"/>
        <v>19135</v>
      </c>
      <c r="B452" s="5">
        <v>449</v>
      </c>
      <c r="C452" s="6">
        <f t="shared" si="51"/>
        <v>5.608269999999977E-2</v>
      </c>
      <c r="D452" s="6">
        <f t="shared" ref="D452:D483" si="53">IF((C452/1.15)&gt;=$C$4,C452/1.15,C452)</f>
        <v>4.8767565217391111E-2</v>
      </c>
      <c r="E452" s="6">
        <f t="shared" si="49"/>
        <v>7.4029163999999703E-2</v>
      </c>
      <c r="F452" s="315">
        <f t="shared" si="52"/>
        <v>1.4594370000000318E-2</v>
      </c>
      <c r="G452" s="7">
        <f t="shared" ref="G452:G483" si="54">IF((F452/1.1)&gt;=$F$4,F452/1.1,F452)</f>
        <v>1.3267609090909379E-2</v>
      </c>
      <c r="H452" s="7">
        <f t="shared" si="50"/>
        <v>2.481042900000054E-2</v>
      </c>
    </row>
    <row r="453" spans="1:8" ht="14.25" customHeight="1" x14ac:dyDescent="0.2">
      <c r="A453" s="3">
        <f t="shared" ref="A453:A483" si="55">EDATE(A452,1)</f>
        <v>19166</v>
      </c>
      <c r="B453" s="5">
        <v>450</v>
      </c>
      <c r="C453" s="6">
        <f t="shared" si="51"/>
        <v>5.6107699999999767E-2</v>
      </c>
      <c r="D453" s="6">
        <f t="shared" si="53"/>
        <v>4.8789304347825892E-2</v>
      </c>
      <c r="E453" s="6">
        <f t="shared" ref="E453:E483" si="56">C453*1.32</f>
        <v>7.4062163999999694E-2</v>
      </c>
      <c r="F453" s="315">
        <f t="shared" si="52"/>
        <v>1.4595700000000319E-2</v>
      </c>
      <c r="G453" s="7">
        <f t="shared" si="54"/>
        <v>1.326881818181847E-2</v>
      </c>
      <c r="H453" s="7">
        <f t="shared" ref="H453:H483" si="57">F453*1.7</f>
        <v>2.4812690000000543E-2</v>
      </c>
    </row>
    <row r="454" spans="1:8" ht="14.25" customHeight="1" x14ac:dyDescent="0.2">
      <c r="A454" s="3">
        <f t="shared" si="55"/>
        <v>19196</v>
      </c>
      <c r="B454" s="5">
        <v>451</v>
      </c>
      <c r="C454" s="6">
        <f t="shared" si="51"/>
        <v>5.6132699999999765E-2</v>
      </c>
      <c r="D454" s="6">
        <f t="shared" si="53"/>
        <v>4.8811043478260666E-2</v>
      </c>
      <c r="E454" s="6">
        <f t="shared" si="56"/>
        <v>7.40951639999997E-2</v>
      </c>
      <c r="F454" s="315">
        <f t="shared" si="52"/>
        <v>1.459703000000032E-2</v>
      </c>
      <c r="G454" s="7">
        <f t="shared" si="54"/>
        <v>1.3270027272727563E-2</v>
      </c>
      <c r="H454" s="7">
        <f t="shared" si="57"/>
        <v>2.4814951000000543E-2</v>
      </c>
    </row>
    <row r="455" spans="1:8" ht="14.25" customHeight="1" x14ac:dyDescent="0.2">
      <c r="A455" s="3">
        <f t="shared" si="55"/>
        <v>19227</v>
      </c>
      <c r="B455" s="5">
        <v>452</v>
      </c>
      <c r="C455" s="6">
        <f t="shared" si="51"/>
        <v>5.6157699999999762E-2</v>
      </c>
      <c r="D455" s="6">
        <f t="shared" si="53"/>
        <v>4.8832782608695446E-2</v>
      </c>
      <c r="E455" s="6">
        <f t="shared" si="56"/>
        <v>7.4128163999999691E-2</v>
      </c>
      <c r="F455" s="315">
        <f t="shared" si="52"/>
        <v>1.459836000000032E-2</v>
      </c>
      <c r="G455" s="7">
        <f t="shared" si="54"/>
        <v>1.3271236363636654E-2</v>
      </c>
      <c r="H455" s="7">
        <f t="shared" si="57"/>
        <v>2.4817212000000543E-2</v>
      </c>
    </row>
    <row r="456" spans="1:8" ht="14.25" customHeight="1" x14ac:dyDescent="0.2">
      <c r="A456" s="3">
        <f t="shared" si="55"/>
        <v>19258</v>
      </c>
      <c r="B456" s="5">
        <v>453</v>
      </c>
      <c r="C456" s="6">
        <f t="shared" si="51"/>
        <v>5.6182699999999759E-2</v>
      </c>
      <c r="D456" s="6">
        <f t="shared" si="53"/>
        <v>4.8854521739130227E-2</v>
      </c>
      <c r="E456" s="6">
        <f t="shared" si="56"/>
        <v>7.4161163999999682E-2</v>
      </c>
      <c r="F456" s="315">
        <f t="shared" si="52"/>
        <v>1.4599690000000321E-2</v>
      </c>
      <c r="G456" s="7">
        <f t="shared" si="54"/>
        <v>1.3272445454545746E-2</v>
      </c>
      <c r="H456" s="7">
        <f t="shared" si="57"/>
        <v>2.4819473000000546E-2</v>
      </c>
    </row>
    <row r="457" spans="1:8" ht="14.25" customHeight="1" x14ac:dyDescent="0.2">
      <c r="A457" s="3">
        <f t="shared" si="55"/>
        <v>19288</v>
      </c>
      <c r="B457" s="5">
        <v>454</v>
      </c>
      <c r="C457" s="6">
        <f t="shared" si="51"/>
        <v>5.6207699999999756E-2</v>
      </c>
      <c r="D457" s="6">
        <f t="shared" si="53"/>
        <v>4.8876260869565008E-2</v>
      </c>
      <c r="E457" s="6">
        <f t="shared" si="56"/>
        <v>7.4194163999999688E-2</v>
      </c>
      <c r="F457" s="315">
        <f t="shared" si="52"/>
        <v>1.4601020000000322E-2</v>
      </c>
      <c r="G457" s="7">
        <f t="shared" si="54"/>
        <v>1.3273654545454837E-2</v>
      </c>
      <c r="H457" s="7">
        <f t="shared" si="57"/>
        <v>2.4821734000000546E-2</v>
      </c>
    </row>
    <row r="458" spans="1:8" ht="14.25" customHeight="1" x14ac:dyDescent="0.2">
      <c r="A458" s="3">
        <f t="shared" si="55"/>
        <v>19319</v>
      </c>
      <c r="B458" s="5">
        <v>455</v>
      </c>
      <c r="C458" s="6">
        <f t="shared" si="51"/>
        <v>5.6232699999999754E-2</v>
      </c>
      <c r="D458" s="6">
        <f t="shared" si="53"/>
        <v>4.8897999999999789E-2</v>
      </c>
      <c r="E458" s="6">
        <f t="shared" si="56"/>
        <v>7.4227163999999679E-2</v>
      </c>
      <c r="F458" s="315">
        <f t="shared" si="52"/>
        <v>1.4602350000000323E-2</v>
      </c>
      <c r="G458" s="7">
        <f t="shared" si="54"/>
        <v>1.3274863636363928E-2</v>
      </c>
      <c r="H458" s="7">
        <f t="shared" si="57"/>
        <v>2.482399500000055E-2</v>
      </c>
    </row>
    <row r="459" spans="1:8" ht="14.25" customHeight="1" x14ac:dyDescent="0.2">
      <c r="A459" s="3">
        <f t="shared" si="55"/>
        <v>19349</v>
      </c>
      <c r="B459" s="5">
        <v>456</v>
      </c>
      <c r="C459" s="6">
        <f t="shared" si="51"/>
        <v>5.6257699999999751E-2</v>
      </c>
      <c r="D459" s="6">
        <f t="shared" si="53"/>
        <v>4.891973913043457E-2</v>
      </c>
      <c r="E459" s="6">
        <f t="shared" si="56"/>
        <v>7.426016399999967E-2</v>
      </c>
      <c r="F459" s="315">
        <f t="shared" si="52"/>
        <v>1.4603680000000323E-2</v>
      </c>
      <c r="G459" s="7">
        <f t="shared" si="54"/>
        <v>1.3276072727273019E-2</v>
      </c>
      <c r="H459" s="7">
        <f t="shared" si="57"/>
        <v>2.482625600000055E-2</v>
      </c>
    </row>
    <row r="460" spans="1:8" ht="14.25" customHeight="1" x14ac:dyDescent="0.2">
      <c r="A460" s="3">
        <f t="shared" si="55"/>
        <v>19380</v>
      </c>
      <c r="B460" s="5">
        <v>457</v>
      </c>
      <c r="C460" s="6">
        <f t="shared" si="51"/>
        <v>5.6282699999999748E-2</v>
      </c>
      <c r="D460" s="6">
        <f t="shared" si="53"/>
        <v>4.894147826086935E-2</v>
      </c>
      <c r="E460" s="6">
        <f t="shared" si="56"/>
        <v>7.4293163999999676E-2</v>
      </c>
      <c r="F460" s="315">
        <f t="shared" si="52"/>
        <v>1.4605010000000324E-2</v>
      </c>
      <c r="G460" s="7">
        <f t="shared" si="54"/>
        <v>1.3277281818182112E-2</v>
      </c>
      <c r="H460" s="7">
        <f t="shared" si="57"/>
        <v>2.482851700000055E-2</v>
      </c>
    </row>
    <row r="461" spans="1:8" ht="14.25" customHeight="1" x14ac:dyDescent="0.2">
      <c r="A461" s="3">
        <f t="shared" si="55"/>
        <v>19411</v>
      </c>
      <c r="B461" s="5">
        <v>458</v>
      </c>
      <c r="C461" s="6">
        <f t="shared" si="51"/>
        <v>5.6307699999999745E-2</v>
      </c>
      <c r="D461" s="6">
        <f t="shared" si="53"/>
        <v>4.8963217391304131E-2</v>
      </c>
      <c r="E461" s="6">
        <f t="shared" si="56"/>
        <v>7.4326163999999667E-2</v>
      </c>
      <c r="F461" s="315">
        <f t="shared" si="52"/>
        <v>1.4606340000000325E-2</v>
      </c>
      <c r="G461" s="7">
        <f t="shared" si="54"/>
        <v>1.3278490909091204E-2</v>
      </c>
      <c r="H461" s="7">
        <f t="shared" si="57"/>
        <v>2.4830778000000553E-2</v>
      </c>
    </row>
    <row r="462" spans="1:8" ht="14.25" customHeight="1" x14ac:dyDescent="0.2">
      <c r="A462" s="3">
        <f t="shared" si="55"/>
        <v>19439</v>
      </c>
      <c r="B462" s="5">
        <v>459</v>
      </c>
      <c r="C462" s="6">
        <f t="shared" si="51"/>
        <v>5.6332699999999743E-2</v>
      </c>
      <c r="D462" s="6">
        <f t="shared" si="53"/>
        <v>4.8984956521738912E-2</v>
      </c>
      <c r="E462" s="6">
        <f t="shared" si="56"/>
        <v>7.4359163999999658E-2</v>
      </c>
      <c r="F462" s="315">
        <f t="shared" si="52"/>
        <v>1.4607670000000326E-2</v>
      </c>
      <c r="G462" s="7">
        <f t="shared" si="54"/>
        <v>1.3279700000000295E-2</v>
      </c>
      <c r="H462" s="7">
        <f t="shared" si="57"/>
        <v>2.4833039000000553E-2</v>
      </c>
    </row>
    <row r="463" spans="1:8" ht="14.25" customHeight="1" x14ac:dyDescent="0.2">
      <c r="A463" s="3">
        <f t="shared" si="55"/>
        <v>19470</v>
      </c>
      <c r="B463" s="5">
        <v>460</v>
      </c>
      <c r="C463" s="6">
        <f t="shared" si="51"/>
        <v>5.635769999999974E-2</v>
      </c>
      <c r="D463" s="6">
        <f t="shared" si="53"/>
        <v>4.9006695652173693E-2</v>
      </c>
      <c r="E463" s="6">
        <f t="shared" si="56"/>
        <v>7.4392163999999664E-2</v>
      </c>
      <c r="F463" s="315">
        <f t="shared" si="52"/>
        <v>1.4609000000000327E-2</v>
      </c>
      <c r="G463" s="7">
        <f t="shared" si="54"/>
        <v>1.3280909090909386E-2</v>
      </c>
      <c r="H463" s="7">
        <f t="shared" si="57"/>
        <v>2.4835300000000556E-2</v>
      </c>
    </row>
    <row r="464" spans="1:8" ht="14.25" customHeight="1" x14ac:dyDescent="0.2">
      <c r="A464" s="3">
        <f t="shared" si="55"/>
        <v>19500</v>
      </c>
      <c r="B464" s="5">
        <v>461</v>
      </c>
      <c r="C464" s="6">
        <f t="shared" si="51"/>
        <v>5.6382699999999737E-2</v>
      </c>
      <c r="D464" s="6">
        <f t="shared" si="53"/>
        <v>4.9028434782608474E-2</v>
      </c>
      <c r="E464" s="6">
        <f t="shared" si="56"/>
        <v>7.4425163999999655E-2</v>
      </c>
      <c r="F464" s="315">
        <f t="shared" si="52"/>
        <v>1.4610330000000327E-2</v>
      </c>
      <c r="G464" s="7">
        <f t="shared" si="54"/>
        <v>1.3282118181818478E-2</v>
      </c>
      <c r="H464" s="7">
        <f t="shared" si="57"/>
        <v>2.4837561000000556E-2</v>
      </c>
    </row>
    <row r="465" spans="1:8" ht="14.25" customHeight="1" x14ac:dyDescent="0.2">
      <c r="A465" s="3">
        <f t="shared" si="55"/>
        <v>19531</v>
      </c>
      <c r="B465" s="5">
        <v>462</v>
      </c>
      <c r="C465" s="6">
        <f t="shared" si="51"/>
        <v>5.6407699999999734E-2</v>
      </c>
      <c r="D465" s="6">
        <f t="shared" si="53"/>
        <v>4.9050173913043255E-2</v>
      </c>
      <c r="E465" s="6">
        <f t="shared" si="56"/>
        <v>7.4458163999999646E-2</v>
      </c>
      <c r="F465" s="315">
        <f t="shared" si="52"/>
        <v>1.4611660000000328E-2</v>
      </c>
      <c r="G465" s="7">
        <f t="shared" si="54"/>
        <v>1.3283327272727571E-2</v>
      </c>
      <c r="H465" s="7">
        <f t="shared" si="57"/>
        <v>2.4839822000000556E-2</v>
      </c>
    </row>
    <row r="466" spans="1:8" ht="14.25" customHeight="1" x14ac:dyDescent="0.2">
      <c r="A466" s="3">
        <f t="shared" si="55"/>
        <v>19561</v>
      </c>
      <c r="B466" s="5">
        <v>463</v>
      </c>
      <c r="C466" s="6">
        <f t="shared" si="51"/>
        <v>5.6432699999999732E-2</v>
      </c>
      <c r="D466" s="6">
        <f t="shared" si="53"/>
        <v>4.9071913043478028E-2</v>
      </c>
      <c r="E466" s="6">
        <f t="shared" si="56"/>
        <v>7.4491163999999652E-2</v>
      </c>
      <c r="F466" s="315">
        <f t="shared" si="52"/>
        <v>1.4612990000000329E-2</v>
      </c>
      <c r="G466" s="7">
        <f t="shared" si="54"/>
        <v>1.3284536363636662E-2</v>
      </c>
      <c r="H466" s="7">
        <f t="shared" si="57"/>
        <v>2.4842083000000559E-2</v>
      </c>
    </row>
    <row r="467" spans="1:8" ht="14.25" customHeight="1" x14ac:dyDescent="0.2">
      <c r="A467" s="3">
        <f t="shared" si="55"/>
        <v>19592</v>
      </c>
      <c r="B467" s="5">
        <v>464</v>
      </c>
      <c r="C467" s="6">
        <f t="shared" si="51"/>
        <v>5.6457699999999729E-2</v>
      </c>
      <c r="D467" s="6">
        <f t="shared" si="53"/>
        <v>4.9093652173912809E-2</v>
      </c>
      <c r="E467" s="6">
        <f t="shared" si="56"/>
        <v>7.4524163999999643E-2</v>
      </c>
      <c r="F467" s="315">
        <f t="shared" si="52"/>
        <v>1.461432000000033E-2</v>
      </c>
      <c r="G467" s="7">
        <f t="shared" si="54"/>
        <v>1.3285745454545753E-2</v>
      </c>
      <c r="H467" s="7">
        <f t="shared" si="57"/>
        <v>2.4844344000000559E-2</v>
      </c>
    </row>
    <row r="468" spans="1:8" ht="14.25" customHeight="1" x14ac:dyDescent="0.2">
      <c r="A468" s="3">
        <f t="shared" si="55"/>
        <v>19623</v>
      </c>
      <c r="B468" s="5">
        <v>465</v>
      </c>
      <c r="C468" s="6">
        <f t="shared" si="51"/>
        <v>5.6482699999999726E-2</v>
      </c>
      <c r="D468" s="6">
        <f t="shared" si="53"/>
        <v>4.911539130434759E-2</v>
      </c>
      <c r="E468" s="6">
        <f t="shared" si="56"/>
        <v>7.4557163999999648E-2</v>
      </c>
      <c r="F468" s="315">
        <f t="shared" si="52"/>
        <v>1.461565000000033E-2</v>
      </c>
      <c r="G468" s="7">
        <f t="shared" si="54"/>
        <v>1.3286954545454845E-2</v>
      </c>
      <c r="H468" s="7">
        <f t="shared" si="57"/>
        <v>2.4846605000000563E-2</v>
      </c>
    </row>
    <row r="469" spans="1:8" ht="14.25" customHeight="1" x14ac:dyDescent="0.2">
      <c r="A469" s="3">
        <f t="shared" si="55"/>
        <v>19653</v>
      </c>
      <c r="B469" s="5">
        <v>466</v>
      </c>
      <c r="C469" s="6">
        <f t="shared" si="51"/>
        <v>5.6507699999999723E-2</v>
      </c>
      <c r="D469" s="6">
        <f t="shared" si="53"/>
        <v>4.9137130434782371E-2</v>
      </c>
      <c r="E469" s="6">
        <f t="shared" si="56"/>
        <v>7.459016399999964E-2</v>
      </c>
      <c r="F469" s="315">
        <f t="shared" si="52"/>
        <v>1.4616980000000331E-2</v>
      </c>
      <c r="G469" s="7">
        <f t="shared" si="54"/>
        <v>1.3288163636363936E-2</v>
      </c>
      <c r="H469" s="7">
        <f t="shared" si="57"/>
        <v>2.4848866000000563E-2</v>
      </c>
    </row>
    <row r="470" spans="1:8" ht="14.25" customHeight="1" x14ac:dyDescent="0.2">
      <c r="A470" s="3">
        <f t="shared" si="55"/>
        <v>19684</v>
      </c>
      <c r="B470" s="5">
        <v>467</v>
      </c>
      <c r="C470" s="6">
        <f t="shared" si="51"/>
        <v>5.6532699999999721E-2</v>
      </c>
      <c r="D470" s="6">
        <f t="shared" si="53"/>
        <v>4.9158869565217152E-2</v>
      </c>
      <c r="E470" s="6">
        <f t="shared" si="56"/>
        <v>7.4623163999999631E-2</v>
      </c>
      <c r="F470" s="315">
        <f t="shared" si="52"/>
        <v>1.4618310000000332E-2</v>
      </c>
      <c r="G470" s="7">
        <f t="shared" si="54"/>
        <v>1.3289372727273027E-2</v>
      </c>
      <c r="H470" s="7">
        <f t="shared" si="57"/>
        <v>2.4851127000000563E-2</v>
      </c>
    </row>
    <row r="471" spans="1:8" ht="14.25" customHeight="1" x14ac:dyDescent="0.2">
      <c r="A471" s="3">
        <f t="shared" si="55"/>
        <v>19714</v>
      </c>
      <c r="B471" s="5">
        <v>468</v>
      </c>
      <c r="C471" s="6">
        <f t="shared" si="51"/>
        <v>5.6557699999999718E-2</v>
      </c>
      <c r="D471" s="6">
        <f t="shared" si="53"/>
        <v>4.9180608695651933E-2</v>
      </c>
      <c r="E471" s="6">
        <f t="shared" si="56"/>
        <v>7.4656163999999636E-2</v>
      </c>
      <c r="F471" s="315">
        <f t="shared" si="52"/>
        <v>1.4619640000000333E-2</v>
      </c>
      <c r="G471" s="7">
        <f t="shared" si="54"/>
        <v>1.329058181818212E-2</v>
      </c>
      <c r="H471" s="7">
        <f t="shared" si="57"/>
        <v>2.4853388000000566E-2</v>
      </c>
    </row>
    <row r="472" spans="1:8" ht="14.25" customHeight="1" x14ac:dyDescent="0.2">
      <c r="A472" s="3">
        <f t="shared" si="55"/>
        <v>19745</v>
      </c>
      <c r="B472" s="5">
        <v>469</v>
      </c>
      <c r="C472" s="6">
        <f t="shared" si="51"/>
        <v>5.6582699999999715E-2</v>
      </c>
      <c r="D472" s="6">
        <f t="shared" si="53"/>
        <v>4.9202347826086713E-2</v>
      </c>
      <c r="E472" s="6">
        <f t="shared" si="56"/>
        <v>7.4689163999999628E-2</v>
      </c>
      <c r="F472" s="315">
        <f t="shared" si="52"/>
        <v>1.4620970000000334E-2</v>
      </c>
      <c r="G472" s="7">
        <f t="shared" si="54"/>
        <v>1.3291790909091212E-2</v>
      </c>
      <c r="H472" s="7">
        <f t="shared" si="57"/>
        <v>2.4855649000000566E-2</v>
      </c>
    </row>
    <row r="473" spans="1:8" ht="14.25" customHeight="1" x14ac:dyDescent="0.2">
      <c r="A473" s="3">
        <f t="shared" si="55"/>
        <v>19776</v>
      </c>
      <c r="B473" s="5">
        <v>470</v>
      </c>
      <c r="C473" s="6">
        <f t="shared" si="51"/>
        <v>5.6607699999999712E-2</v>
      </c>
      <c r="D473" s="6">
        <f t="shared" si="53"/>
        <v>4.9224086956521494E-2</v>
      </c>
      <c r="E473" s="6">
        <f t="shared" si="56"/>
        <v>7.4722163999999619E-2</v>
      </c>
      <c r="F473" s="315">
        <f t="shared" si="52"/>
        <v>1.4622300000000334E-2</v>
      </c>
      <c r="G473" s="7">
        <f t="shared" si="54"/>
        <v>1.3293000000000303E-2</v>
      </c>
      <c r="H473" s="7">
        <f t="shared" si="57"/>
        <v>2.4857910000000569E-2</v>
      </c>
    </row>
    <row r="474" spans="1:8" ht="14.25" customHeight="1" x14ac:dyDescent="0.2">
      <c r="A474" s="3">
        <f t="shared" si="55"/>
        <v>19804</v>
      </c>
      <c r="B474" s="5">
        <v>471</v>
      </c>
      <c r="C474" s="6">
        <f t="shared" si="51"/>
        <v>5.663269999999971E-2</v>
      </c>
      <c r="D474" s="6">
        <f t="shared" si="53"/>
        <v>4.9245826086956275E-2</v>
      </c>
      <c r="E474" s="6">
        <f t="shared" si="56"/>
        <v>7.4755163999999624E-2</v>
      </c>
      <c r="F474" s="315">
        <f t="shared" si="52"/>
        <v>1.4623630000000335E-2</v>
      </c>
      <c r="G474" s="7">
        <f t="shared" si="54"/>
        <v>1.3294209090909394E-2</v>
      </c>
      <c r="H474" s="7">
        <f t="shared" si="57"/>
        <v>2.4860171000000569E-2</v>
      </c>
    </row>
    <row r="475" spans="1:8" ht="14.25" customHeight="1" x14ac:dyDescent="0.2">
      <c r="A475" s="3">
        <f t="shared" si="55"/>
        <v>19835</v>
      </c>
      <c r="B475" s="5">
        <v>472</v>
      </c>
      <c r="C475" s="6">
        <f t="shared" si="51"/>
        <v>5.6657699999999707E-2</v>
      </c>
      <c r="D475" s="6">
        <f t="shared" si="53"/>
        <v>4.9267565217391056E-2</v>
      </c>
      <c r="E475" s="6">
        <f t="shared" si="56"/>
        <v>7.4788163999999616E-2</v>
      </c>
      <c r="F475" s="315">
        <f t="shared" si="52"/>
        <v>1.4624960000000336E-2</v>
      </c>
      <c r="G475" s="7">
        <f t="shared" si="54"/>
        <v>1.3295418181818485E-2</v>
      </c>
      <c r="H475" s="7">
        <f t="shared" si="57"/>
        <v>2.4862432000000569E-2</v>
      </c>
    </row>
    <row r="476" spans="1:8" ht="14.25" customHeight="1" x14ac:dyDescent="0.2">
      <c r="A476" s="3">
        <f t="shared" si="55"/>
        <v>19865</v>
      </c>
      <c r="B476" s="5">
        <v>473</v>
      </c>
      <c r="C476" s="6">
        <f t="shared" si="51"/>
        <v>5.6682699999999704E-2</v>
      </c>
      <c r="D476" s="6">
        <f t="shared" si="53"/>
        <v>4.9289304347825837E-2</v>
      </c>
      <c r="E476" s="6">
        <f t="shared" si="56"/>
        <v>7.4821163999999607E-2</v>
      </c>
      <c r="F476" s="315">
        <f t="shared" si="52"/>
        <v>1.4626290000000337E-2</v>
      </c>
      <c r="G476" s="7">
        <f t="shared" si="54"/>
        <v>1.3296627272727578E-2</v>
      </c>
      <c r="H476" s="7">
        <f t="shared" si="57"/>
        <v>2.4864693000000573E-2</v>
      </c>
    </row>
    <row r="477" spans="1:8" ht="14.25" customHeight="1" x14ac:dyDescent="0.2">
      <c r="A477" s="3">
        <f t="shared" si="55"/>
        <v>19896</v>
      </c>
      <c r="B477" s="5">
        <v>474</v>
      </c>
      <c r="C477" s="6">
        <f t="shared" si="51"/>
        <v>5.6707699999999701E-2</v>
      </c>
      <c r="D477" s="6">
        <f t="shared" si="53"/>
        <v>4.9311043478260611E-2</v>
      </c>
      <c r="E477" s="6">
        <f t="shared" si="56"/>
        <v>7.4854163999999612E-2</v>
      </c>
      <c r="F477" s="315">
        <f t="shared" si="52"/>
        <v>1.4627620000000337E-2</v>
      </c>
      <c r="G477" s="7">
        <f t="shared" si="54"/>
        <v>1.329783636363667E-2</v>
      </c>
      <c r="H477" s="7">
        <f t="shared" si="57"/>
        <v>2.4866954000000573E-2</v>
      </c>
    </row>
    <row r="478" spans="1:8" ht="14.25" customHeight="1" x14ac:dyDescent="0.2">
      <c r="A478" s="3">
        <f t="shared" si="55"/>
        <v>19926</v>
      </c>
      <c r="B478" s="5">
        <v>475</v>
      </c>
      <c r="C478" s="6">
        <f t="shared" si="51"/>
        <v>5.6732699999999699E-2</v>
      </c>
      <c r="D478" s="6">
        <f t="shared" si="53"/>
        <v>4.9332782608695391E-2</v>
      </c>
      <c r="E478" s="6">
        <f t="shared" si="56"/>
        <v>7.4887163999999604E-2</v>
      </c>
      <c r="F478" s="315">
        <f t="shared" si="52"/>
        <v>1.4628950000000338E-2</v>
      </c>
      <c r="G478" s="7">
        <f t="shared" si="54"/>
        <v>1.3299045454545761E-2</v>
      </c>
      <c r="H478" s="7">
        <f t="shared" si="57"/>
        <v>2.4869215000000576E-2</v>
      </c>
    </row>
    <row r="479" spans="1:8" ht="14.25" customHeight="1" x14ac:dyDescent="0.2">
      <c r="A479" s="3">
        <f t="shared" si="55"/>
        <v>19957</v>
      </c>
      <c r="B479" s="5">
        <v>476</v>
      </c>
      <c r="C479" s="6">
        <f t="shared" si="51"/>
        <v>5.6757699999999696E-2</v>
      </c>
      <c r="D479" s="6">
        <f t="shared" si="53"/>
        <v>4.9354521739130172E-2</v>
      </c>
      <c r="E479" s="6">
        <f t="shared" si="56"/>
        <v>7.4920163999999609E-2</v>
      </c>
      <c r="F479" s="315">
        <f t="shared" si="52"/>
        <v>1.4630280000000339E-2</v>
      </c>
      <c r="G479" s="7">
        <f t="shared" si="54"/>
        <v>1.3300254545454852E-2</v>
      </c>
      <c r="H479" s="7">
        <f t="shared" si="57"/>
        <v>2.4871476000000576E-2</v>
      </c>
    </row>
    <row r="480" spans="1:8" ht="14.25" customHeight="1" x14ac:dyDescent="0.2">
      <c r="A480" s="3">
        <f t="shared" si="55"/>
        <v>19988</v>
      </c>
      <c r="B480" s="5">
        <v>477</v>
      </c>
      <c r="C480" s="6">
        <f t="shared" si="51"/>
        <v>5.6782699999999693E-2</v>
      </c>
      <c r="D480" s="6">
        <f t="shared" si="53"/>
        <v>4.9376260869564953E-2</v>
      </c>
      <c r="E480" s="6">
        <f t="shared" si="56"/>
        <v>7.49531639999996E-2</v>
      </c>
      <c r="F480" s="315">
        <f t="shared" si="52"/>
        <v>1.463161000000034E-2</v>
      </c>
      <c r="G480" s="7">
        <f t="shared" si="54"/>
        <v>1.3301463636363944E-2</v>
      </c>
      <c r="H480" s="7">
        <f t="shared" si="57"/>
        <v>2.4873737000000576E-2</v>
      </c>
    </row>
    <row r="481" spans="1:8" ht="14.25" customHeight="1" x14ac:dyDescent="0.2">
      <c r="A481" s="3">
        <f t="shared" si="55"/>
        <v>20018</v>
      </c>
      <c r="B481" s="5">
        <v>478</v>
      </c>
      <c r="C481" s="6">
        <f t="shared" si="51"/>
        <v>5.680769999999969E-2</v>
      </c>
      <c r="D481" s="6">
        <f t="shared" si="53"/>
        <v>4.9397999999999734E-2</v>
      </c>
      <c r="E481" s="6">
        <f t="shared" si="56"/>
        <v>7.4986163999999592E-2</v>
      </c>
      <c r="F481" s="315">
        <f t="shared" si="52"/>
        <v>1.4632940000000341E-2</v>
      </c>
      <c r="G481" s="7">
        <f t="shared" si="54"/>
        <v>1.3302672727273035E-2</v>
      </c>
      <c r="H481" s="7">
        <f t="shared" si="57"/>
        <v>2.4875998000000579E-2</v>
      </c>
    </row>
    <row r="482" spans="1:8" ht="14.25" customHeight="1" x14ac:dyDescent="0.2">
      <c r="A482" s="3">
        <f t="shared" si="55"/>
        <v>20049</v>
      </c>
      <c r="B482" s="5">
        <v>479</v>
      </c>
      <c r="C482" s="6">
        <f t="shared" si="51"/>
        <v>5.6832699999999688E-2</v>
      </c>
      <c r="D482" s="6">
        <f t="shared" si="53"/>
        <v>4.9419739130434515E-2</v>
      </c>
      <c r="E482" s="6">
        <f t="shared" si="56"/>
        <v>7.5019163999999597E-2</v>
      </c>
      <c r="F482" s="315">
        <f t="shared" si="52"/>
        <v>1.4634270000000341E-2</v>
      </c>
      <c r="G482" s="7">
        <f t="shared" si="54"/>
        <v>1.3303881818182128E-2</v>
      </c>
      <c r="H482" s="7">
        <f t="shared" si="57"/>
        <v>2.4878259000000579E-2</v>
      </c>
    </row>
    <row r="483" spans="1:8" ht="14.25" customHeight="1" x14ac:dyDescent="0.2">
      <c r="A483" s="3">
        <f t="shared" si="55"/>
        <v>20079</v>
      </c>
      <c r="B483" s="8">
        <v>480</v>
      </c>
      <c r="C483" s="6">
        <f t="shared" si="51"/>
        <v>5.6857699999999685E-2</v>
      </c>
      <c r="D483" s="6">
        <f t="shared" si="53"/>
        <v>4.9441478260869295E-2</v>
      </c>
      <c r="E483" s="6">
        <f t="shared" si="56"/>
        <v>7.5052163999999588E-2</v>
      </c>
      <c r="F483" s="315">
        <f t="shared" si="52"/>
        <v>1.4635600000000342E-2</v>
      </c>
      <c r="G483" s="7">
        <f t="shared" si="54"/>
        <v>1.3305090909091219E-2</v>
      </c>
      <c r="H483" s="7">
        <f t="shared" si="57"/>
        <v>2.4880520000000583E-2</v>
      </c>
    </row>
  </sheetData>
  <mergeCells count="2">
    <mergeCell ref="C2:E2"/>
    <mergeCell ref="F2:H2"/>
  </mergeCells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80"/>
  <sheetViews>
    <sheetView rightToLeft="1" workbookViewId="0">
      <selection activeCell="C24" sqref="C24"/>
    </sheetView>
  </sheetViews>
  <sheetFormatPr defaultRowHeight="14.25" x14ac:dyDescent="0.2"/>
  <sheetData>
    <row r="1" spans="1:4" x14ac:dyDescent="0.2">
      <c r="A1">
        <f>תחזיות!B4</f>
        <v>1</v>
      </c>
      <c r="B1" s="9">
        <f>תחזיות!F4</f>
        <v>0</v>
      </c>
      <c r="C1" s="9">
        <f>תחזיות!G4</f>
        <v>0</v>
      </c>
      <c r="D1" s="9">
        <f>תחזיות!H4</f>
        <v>0</v>
      </c>
    </row>
    <row r="2" spans="1:4" x14ac:dyDescent="0.2">
      <c r="A2">
        <f>תחזיות!B5</f>
        <v>2</v>
      </c>
      <c r="B2" s="9">
        <f>תחזיות!F5</f>
        <v>8.9999999999999998E-4</v>
      </c>
      <c r="C2" s="9">
        <f>תחזיות!G5</f>
        <v>8.1818181818181805E-4</v>
      </c>
      <c r="D2" s="9">
        <f>תחזיות!H5</f>
        <v>1.5299999999999999E-3</v>
      </c>
    </row>
    <row r="3" spans="1:4" x14ac:dyDescent="0.2">
      <c r="A3">
        <f>תחזיות!B6</f>
        <v>3</v>
      </c>
      <c r="B3" s="9">
        <f>תחזיות!F6</f>
        <v>2.5999999999999999E-3</v>
      </c>
      <c r="C3" s="9">
        <f>תחזיות!G6</f>
        <v>2.3636363636363633E-3</v>
      </c>
      <c r="D3" s="9">
        <f>תחזיות!H6</f>
        <v>4.4199999999999995E-3</v>
      </c>
    </row>
    <row r="4" spans="1:4" x14ac:dyDescent="0.2">
      <c r="A4">
        <f>תחזיות!B7</f>
        <v>4</v>
      </c>
      <c r="B4" s="9">
        <f>תחזיות!F7</f>
        <v>4.0000000000000001E-3</v>
      </c>
      <c r="C4" s="9">
        <f>תחזיות!G7</f>
        <v>3.6363636363636364E-3</v>
      </c>
      <c r="D4" s="9">
        <f>תחזיות!H7</f>
        <v>6.7999999999999996E-3</v>
      </c>
    </row>
    <row r="5" spans="1:4" x14ac:dyDescent="0.2">
      <c r="A5">
        <f>תחזיות!B8</f>
        <v>5</v>
      </c>
      <c r="B5" s="9">
        <f>תחזיות!F8</f>
        <v>5.3E-3</v>
      </c>
      <c r="C5" s="9">
        <f>תחזיות!G8</f>
        <v>4.8181818181818178E-3</v>
      </c>
      <c r="D5" s="9">
        <f>תחזיות!H8</f>
        <v>9.0100000000000006E-3</v>
      </c>
    </row>
    <row r="6" spans="1:4" x14ac:dyDescent="0.2">
      <c r="A6">
        <f>תחזיות!B9</f>
        <v>6</v>
      </c>
      <c r="B6" s="9">
        <f>תחזיות!F9</f>
        <v>6.3E-3</v>
      </c>
      <c r="C6" s="9">
        <f>תחזיות!G9</f>
        <v>5.7272727272727267E-3</v>
      </c>
      <c r="D6" s="9">
        <f>תחזיות!H9</f>
        <v>1.0709999999999999E-2</v>
      </c>
    </row>
    <row r="7" spans="1:4" x14ac:dyDescent="0.2">
      <c r="A7">
        <f>תחזיות!B10</f>
        <v>7</v>
      </c>
      <c r="B7" s="9">
        <f>תחזיות!F10</f>
        <v>6.7000000000000002E-3</v>
      </c>
      <c r="C7" s="9">
        <f>תחזיות!G10</f>
        <v>6.0909090909090904E-3</v>
      </c>
      <c r="D7" s="9">
        <f>תחזיות!H10</f>
        <v>1.1390000000000001E-2</v>
      </c>
    </row>
    <row r="8" spans="1:4" x14ac:dyDescent="0.2">
      <c r="A8">
        <f>תחזיות!B11</f>
        <v>8</v>
      </c>
      <c r="B8" s="9">
        <f>תחזיות!F11</f>
        <v>7.1999999999999998E-3</v>
      </c>
      <c r="C8" s="9">
        <f>תחזיות!G11</f>
        <v>6.5454545454545444E-3</v>
      </c>
      <c r="D8" s="9">
        <f>תחזיות!H11</f>
        <v>1.2239999999999999E-2</v>
      </c>
    </row>
    <row r="9" spans="1:4" x14ac:dyDescent="0.2">
      <c r="A9">
        <f>תחזיות!B12</f>
        <v>9</v>
      </c>
      <c r="B9" s="9">
        <f>תחזיות!F12</f>
        <v>8.0000000000000002E-3</v>
      </c>
      <c r="C9" s="9">
        <f>תחזיות!G12</f>
        <v>7.2727272727272727E-3</v>
      </c>
      <c r="D9" s="9">
        <f>תחזיות!H12</f>
        <v>1.3599999999999999E-2</v>
      </c>
    </row>
    <row r="10" spans="1:4" x14ac:dyDescent="0.2">
      <c r="A10">
        <f>תחזיות!B13</f>
        <v>10</v>
      </c>
      <c r="B10" s="9">
        <f>תחזיות!F13</f>
        <v>8.6999999999999994E-3</v>
      </c>
      <c r="C10" s="9">
        <f>תחזיות!G13</f>
        <v>7.9090909090909073E-3</v>
      </c>
      <c r="D10" s="9">
        <f>תחזיות!H13</f>
        <v>1.4789999999999999E-2</v>
      </c>
    </row>
    <row r="11" spans="1:4" x14ac:dyDescent="0.2">
      <c r="A11">
        <f>תחזיות!B14</f>
        <v>11</v>
      </c>
      <c r="B11" s="9">
        <f>תחזיות!F14</f>
        <v>9.2999999999999992E-3</v>
      </c>
      <c r="C11" s="9">
        <f>תחזיות!G14</f>
        <v>8.4545454545454524E-3</v>
      </c>
      <c r="D11" s="9">
        <f>תחזיות!H14</f>
        <v>1.5809999999999998E-2</v>
      </c>
    </row>
    <row r="12" spans="1:4" x14ac:dyDescent="0.2">
      <c r="A12">
        <f>תחזיות!B15</f>
        <v>12</v>
      </c>
      <c r="B12" s="9">
        <f>תחזיות!F15</f>
        <v>9.9000000000000008E-3</v>
      </c>
      <c r="C12" s="9">
        <f>תחזיות!G15</f>
        <v>8.9999999999999993E-3</v>
      </c>
      <c r="D12" s="9">
        <f>תחזיות!H15</f>
        <v>1.6830000000000001E-2</v>
      </c>
    </row>
    <row r="13" spans="1:4" x14ac:dyDescent="0.2">
      <c r="A13">
        <f>תחזיות!B16</f>
        <v>13</v>
      </c>
      <c r="B13" s="9">
        <f>תחזיות!F16</f>
        <v>1.03E-2</v>
      </c>
      <c r="C13" s="9">
        <f>תחזיות!G16</f>
        <v>9.3636363636363622E-3</v>
      </c>
      <c r="D13" s="9">
        <f>תחזיות!H16</f>
        <v>1.7510000000000001E-2</v>
      </c>
    </row>
    <row r="14" spans="1:4" x14ac:dyDescent="0.2">
      <c r="A14">
        <f>תחזיות!B17</f>
        <v>14</v>
      </c>
      <c r="B14" s="9">
        <f>תחזיות!F17</f>
        <v>1.0699999999999999E-2</v>
      </c>
      <c r="C14" s="9">
        <f>תחזיות!G17</f>
        <v>9.7272727272727268E-3</v>
      </c>
      <c r="D14" s="9">
        <f>תחזיות!H17</f>
        <v>1.8189999999999998E-2</v>
      </c>
    </row>
    <row r="15" spans="1:4" x14ac:dyDescent="0.2">
      <c r="A15">
        <f>תחזיות!B18</f>
        <v>15</v>
      </c>
      <c r="B15" s="9">
        <f>תחזיות!F18</f>
        <v>1.11E-2</v>
      </c>
      <c r="C15" s="9">
        <f>תחזיות!G18</f>
        <v>1.0090909090909091E-2</v>
      </c>
      <c r="D15" s="9">
        <f>תחזיות!H18</f>
        <v>1.8870000000000001E-2</v>
      </c>
    </row>
    <row r="16" spans="1:4" x14ac:dyDescent="0.2">
      <c r="A16">
        <f>תחזיות!B19</f>
        <v>16</v>
      </c>
      <c r="B16" s="9">
        <f>תחזיות!F19</f>
        <v>1.14E-2</v>
      </c>
      <c r="C16" s="9">
        <f>תחזיות!G19</f>
        <v>1.0363636363636363E-2</v>
      </c>
      <c r="D16" s="9">
        <f>תחזיות!H19</f>
        <v>1.9380000000000001E-2</v>
      </c>
    </row>
    <row r="17" spans="1:4" x14ac:dyDescent="0.2">
      <c r="A17">
        <f>תחזיות!B20</f>
        <v>17</v>
      </c>
      <c r="B17" s="9">
        <f>תחזיות!F20</f>
        <v>1.17E-2</v>
      </c>
      <c r="C17" s="9">
        <f>תחזיות!G20</f>
        <v>1.0636363636363637E-2</v>
      </c>
      <c r="D17" s="9">
        <f>תחזיות!H20</f>
        <v>1.9890000000000001E-2</v>
      </c>
    </row>
    <row r="18" spans="1:4" x14ac:dyDescent="0.2">
      <c r="A18">
        <f>תחזיות!B21</f>
        <v>18</v>
      </c>
      <c r="B18" s="9">
        <f>תחזיות!F21</f>
        <v>1.1900000000000001E-2</v>
      </c>
      <c r="C18" s="9">
        <f>תחזיות!G21</f>
        <v>1.0818181818181819E-2</v>
      </c>
      <c r="D18" s="9">
        <f>תחזיות!H21</f>
        <v>2.0230000000000001E-2</v>
      </c>
    </row>
    <row r="19" spans="1:4" x14ac:dyDescent="0.2">
      <c r="A19">
        <f>תחזיות!B22</f>
        <v>19</v>
      </c>
      <c r="B19" s="9">
        <f>תחזיות!F22</f>
        <v>1.21E-2</v>
      </c>
      <c r="C19" s="9">
        <f>תחזיות!G22</f>
        <v>1.0999999999999999E-2</v>
      </c>
      <c r="D19" s="9">
        <f>תחזיות!H22</f>
        <v>2.0569999999999998E-2</v>
      </c>
    </row>
    <row r="20" spans="1:4" x14ac:dyDescent="0.2">
      <c r="A20">
        <f>תחזיות!B23</f>
        <v>20</v>
      </c>
      <c r="B20" s="9">
        <f>תחזיות!F23</f>
        <v>1.23E-2</v>
      </c>
      <c r="C20" s="9">
        <f>תחזיות!G23</f>
        <v>1.1181818181818182E-2</v>
      </c>
      <c r="D20" s="9">
        <f>תחזיות!H23</f>
        <v>2.0909999999999998E-2</v>
      </c>
    </row>
    <row r="21" spans="1:4" x14ac:dyDescent="0.2">
      <c r="A21">
        <f>תחזיות!B24</f>
        <v>21</v>
      </c>
      <c r="B21" s="9">
        <f>תחזיות!F24</f>
        <v>1.2500000000000001E-2</v>
      </c>
      <c r="C21" s="9">
        <f>תחזיות!G24</f>
        <v>1.1363636363636364E-2</v>
      </c>
      <c r="D21" s="9">
        <f>תחזיות!H24</f>
        <v>2.1250000000000002E-2</v>
      </c>
    </row>
    <row r="22" spans="1:4" x14ac:dyDescent="0.2">
      <c r="A22">
        <f>תחזיות!B25</f>
        <v>22</v>
      </c>
      <c r="B22" s="9">
        <f>תחזיות!F25</f>
        <v>1.26E-2</v>
      </c>
      <c r="C22" s="9">
        <f>תחזיות!G25</f>
        <v>1.1454545454545453E-2</v>
      </c>
      <c r="D22" s="9">
        <f>תחזיות!H25</f>
        <v>2.1419999999999998E-2</v>
      </c>
    </row>
    <row r="23" spans="1:4" x14ac:dyDescent="0.2">
      <c r="A23">
        <f>תחזיות!B26</f>
        <v>23</v>
      </c>
      <c r="B23" s="9">
        <f>תחזיות!F26</f>
        <v>1.2699999999999999E-2</v>
      </c>
      <c r="C23" s="9">
        <f>תחזיות!G26</f>
        <v>1.1545454545454545E-2</v>
      </c>
      <c r="D23" s="9">
        <f>תחזיות!H26</f>
        <v>2.1589999999999998E-2</v>
      </c>
    </row>
    <row r="24" spans="1:4" x14ac:dyDescent="0.2">
      <c r="A24">
        <f>תחזיות!B27</f>
        <v>24</v>
      </c>
      <c r="B24" s="9">
        <f>תחזיות!F27</f>
        <v>1.2799999999999999E-2</v>
      </c>
      <c r="C24" s="9">
        <f>תחזיות!G27</f>
        <v>1.1636363636363634E-2</v>
      </c>
      <c r="D24" s="9">
        <f>תחזיות!H27</f>
        <v>2.1759999999999998E-2</v>
      </c>
    </row>
    <row r="25" spans="1:4" x14ac:dyDescent="0.2">
      <c r="A25">
        <f>תחזיות!B28</f>
        <v>25</v>
      </c>
      <c r="B25" s="9">
        <f>תחזיות!F28</f>
        <v>1.2899999999999998E-2</v>
      </c>
      <c r="C25" s="9">
        <f>תחזיות!G28</f>
        <v>1.1727272727272725E-2</v>
      </c>
      <c r="D25" s="9">
        <f>תחזיות!H28</f>
        <v>2.1929999999999998E-2</v>
      </c>
    </row>
    <row r="26" spans="1:4" x14ac:dyDescent="0.2">
      <c r="A26">
        <f>תחזיות!B29</f>
        <v>26</v>
      </c>
      <c r="B26" s="9">
        <f>תחזיות!F29</f>
        <v>1.2999999999999998E-2</v>
      </c>
      <c r="C26" s="9">
        <f>תחזיות!G29</f>
        <v>1.1818181818181814E-2</v>
      </c>
      <c r="D26" s="9">
        <f>תחזיות!H29</f>
        <v>2.2099999999999995E-2</v>
      </c>
    </row>
    <row r="27" spans="1:4" x14ac:dyDescent="0.2">
      <c r="A27">
        <f>תחזיות!B30</f>
        <v>27</v>
      </c>
      <c r="B27" s="9">
        <f>תחזיות!F30</f>
        <v>1.3099999999999997E-2</v>
      </c>
      <c r="C27" s="9">
        <f>תחזיות!G30</f>
        <v>1.1909090909090906E-2</v>
      </c>
      <c r="D27" s="9">
        <f>תחזיות!H30</f>
        <v>2.2269999999999995E-2</v>
      </c>
    </row>
    <row r="28" spans="1:4" x14ac:dyDescent="0.2">
      <c r="A28">
        <f>תחזיות!B31</f>
        <v>28</v>
      </c>
      <c r="B28" s="9">
        <f>תחזיות!F31</f>
        <v>1.3199999999999996E-2</v>
      </c>
      <c r="C28" s="9">
        <f>תחזיות!G31</f>
        <v>1.1999999999999995E-2</v>
      </c>
      <c r="D28" s="9">
        <f>תחזיות!H31</f>
        <v>2.2439999999999995E-2</v>
      </c>
    </row>
    <row r="29" spans="1:4" x14ac:dyDescent="0.2">
      <c r="A29">
        <f>תחזיות!B32</f>
        <v>29</v>
      </c>
      <c r="B29" s="9">
        <f>תחזיות!F32</f>
        <v>1.3299999999999996E-2</v>
      </c>
      <c r="C29" s="9">
        <f>תחזיות!G32</f>
        <v>1.2090909090909086E-2</v>
      </c>
      <c r="D29" s="9">
        <f>תחזיות!H32</f>
        <v>2.2609999999999991E-2</v>
      </c>
    </row>
    <row r="30" spans="1:4" x14ac:dyDescent="0.2">
      <c r="A30">
        <f>תחזיות!B33</f>
        <v>30</v>
      </c>
      <c r="B30" s="9">
        <f>תחזיות!F33</f>
        <v>1.3399999999999995E-2</v>
      </c>
      <c r="C30" s="9">
        <f>תחזיות!G33</f>
        <v>1.2181818181818177E-2</v>
      </c>
      <c r="D30" s="9">
        <f>תחזיות!H33</f>
        <v>2.2779999999999991E-2</v>
      </c>
    </row>
    <row r="31" spans="1:4" x14ac:dyDescent="0.2">
      <c r="A31">
        <f>תחזיות!B34</f>
        <v>31</v>
      </c>
      <c r="B31" s="9">
        <f>תחזיות!F34</f>
        <v>1.3499999999999995E-2</v>
      </c>
      <c r="C31" s="9">
        <f>תחזיות!G34</f>
        <v>1.2272727272727267E-2</v>
      </c>
      <c r="D31" s="9">
        <f>תחזיות!H34</f>
        <v>2.2949999999999991E-2</v>
      </c>
    </row>
    <row r="32" spans="1:4" x14ac:dyDescent="0.2">
      <c r="A32">
        <f>תחזיות!B35</f>
        <v>32</v>
      </c>
      <c r="B32" s="9">
        <f>תחזיות!F35</f>
        <v>1.35E-2</v>
      </c>
      <c r="C32" s="9">
        <f>תחזיות!G35</f>
        <v>1.2272727272727272E-2</v>
      </c>
      <c r="D32" s="9">
        <f>תחזיות!H35</f>
        <v>2.2949999999999998E-2</v>
      </c>
    </row>
    <row r="33" spans="1:4" x14ac:dyDescent="0.2">
      <c r="A33">
        <f>תחזיות!B36</f>
        <v>33</v>
      </c>
      <c r="B33" s="9">
        <f>תחזיות!F36</f>
        <v>1.3599999999999999E-2</v>
      </c>
      <c r="C33" s="9">
        <f>תחזיות!G36</f>
        <v>1.2363636363636361E-2</v>
      </c>
      <c r="D33" s="9">
        <f>תחזיות!H36</f>
        <v>2.3119999999999998E-2</v>
      </c>
    </row>
    <row r="34" spans="1:4" x14ac:dyDescent="0.2">
      <c r="A34">
        <f>תחזיות!B37</f>
        <v>34</v>
      </c>
      <c r="B34" s="9">
        <f>תחזיות!F37</f>
        <v>1.37E-2</v>
      </c>
      <c r="C34" s="9">
        <f>תחזיות!G37</f>
        <v>1.2454545454545454E-2</v>
      </c>
      <c r="D34" s="9">
        <f>תחזיות!H37</f>
        <v>2.3290000000000002E-2</v>
      </c>
    </row>
    <row r="35" spans="1:4" x14ac:dyDescent="0.2">
      <c r="A35">
        <f>תחזיות!B38</f>
        <v>35</v>
      </c>
      <c r="B35" s="9">
        <f>תחזיות!F38</f>
        <v>1.3714500000000001E-2</v>
      </c>
      <c r="C35" s="9">
        <f>תחזיות!G38</f>
        <v>1.2467727272727273E-2</v>
      </c>
      <c r="D35" s="9">
        <f>תחזיות!H38</f>
        <v>2.3314650000000003E-2</v>
      </c>
    </row>
    <row r="36" spans="1:4" x14ac:dyDescent="0.2">
      <c r="A36">
        <f>תחזיות!B39</f>
        <v>36</v>
      </c>
      <c r="B36" s="9">
        <f>תחזיות!F39</f>
        <v>1.3729000000000002E-2</v>
      </c>
      <c r="C36" s="9">
        <f>תחזיות!G39</f>
        <v>1.2480909090909091E-2</v>
      </c>
      <c r="D36" s="9">
        <f>תחזיות!H39</f>
        <v>2.3339300000000004E-2</v>
      </c>
    </row>
    <row r="37" spans="1:4" x14ac:dyDescent="0.2">
      <c r="A37">
        <f>תחזיות!B40</f>
        <v>37</v>
      </c>
      <c r="B37" s="9">
        <f>תחזיות!F40</f>
        <v>1.3743500000000002E-2</v>
      </c>
      <c r="C37" s="9">
        <f>תחזיות!G40</f>
        <v>1.249409090909091E-2</v>
      </c>
      <c r="D37" s="9">
        <f>תחזיות!H40</f>
        <v>2.3363950000000005E-2</v>
      </c>
    </row>
    <row r="38" spans="1:4" x14ac:dyDescent="0.2">
      <c r="A38">
        <f>תחזיות!B41</f>
        <v>38</v>
      </c>
      <c r="B38" s="9">
        <f>תחזיות!F41</f>
        <v>1.3758000000000003E-2</v>
      </c>
      <c r="C38" s="9">
        <f>תחזיות!G41</f>
        <v>1.250727272727273E-2</v>
      </c>
      <c r="D38" s="9">
        <f>תחזיות!H41</f>
        <v>2.3388600000000006E-2</v>
      </c>
    </row>
    <row r="39" spans="1:4" x14ac:dyDescent="0.2">
      <c r="A39">
        <f>תחזיות!B42</f>
        <v>39</v>
      </c>
      <c r="B39" s="9">
        <f>תחזיות!F42</f>
        <v>1.3772500000000003E-2</v>
      </c>
      <c r="C39" s="9">
        <f>תחזיות!G42</f>
        <v>1.2520454545454548E-2</v>
      </c>
      <c r="D39" s="9">
        <f>תחזיות!H42</f>
        <v>2.3413250000000007E-2</v>
      </c>
    </row>
    <row r="40" spans="1:4" x14ac:dyDescent="0.2">
      <c r="A40">
        <f>תחזיות!B43</f>
        <v>40</v>
      </c>
      <c r="B40" s="9">
        <f>תחזיות!F43</f>
        <v>1.3787000000000004E-2</v>
      </c>
      <c r="C40" s="9">
        <f>תחזיות!G43</f>
        <v>1.2533636363636367E-2</v>
      </c>
      <c r="D40" s="9">
        <f>תחזיות!H43</f>
        <v>2.3437900000000008E-2</v>
      </c>
    </row>
    <row r="41" spans="1:4" x14ac:dyDescent="0.2">
      <c r="A41">
        <f>תחזיות!B44</f>
        <v>41</v>
      </c>
      <c r="B41" s="9">
        <f>תחזיות!F44</f>
        <v>1.3801500000000005E-2</v>
      </c>
      <c r="C41" s="9">
        <f>תחזיות!G44</f>
        <v>1.2546818181818185E-2</v>
      </c>
      <c r="D41" s="9">
        <f>תחזיות!H44</f>
        <v>2.3462550000000009E-2</v>
      </c>
    </row>
    <row r="42" spans="1:4" x14ac:dyDescent="0.2">
      <c r="A42">
        <f>תחזיות!B45</f>
        <v>42</v>
      </c>
      <c r="B42" s="9">
        <f>תחזיות!F45</f>
        <v>1.3816000000000005E-2</v>
      </c>
      <c r="C42" s="9">
        <f>תחזיות!G45</f>
        <v>1.2560000000000003E-2</v>
      </c>
      <c r="D42" s="9">
        <f>תחזיות!H45</f>
        <v>2.348720000000001E-2</v>
      </c>
    </row>
    <row r="43" spans="1:4" x14ac:dyDescent="0.2">
      <c r="A43">
        <f>תחזיות!B46</f>
        <v>43</v>
      </c>
      <c r="B43" s="9">
        <f>תחזיות!F46</f>
        <v>1.3830500000000006E-2</v>
      </c>
      <c r="C43" s="9">
        <f>תחזיות!G46</f>
        <v>1.2573181818181822E-2</v>
      </c>
      <c r="D43" s="9">
        <f>תחזיות!H46</f>
        <v>2.3511850000000011E-2</v>
      </c>
    </row>
    <row r="44" spans="1:4" x14ac:dyDescent="0.2">
      <c r="A44">
        <f>תחזיות!B47</f>
        <v>44</v>
      </c>
      <c r="B44" s="9">
        <f>תחזיות!F47</f>
        <v>1.3845000000000007E-2</v>
      </c>
      <c r="C44" s="9">
        <f>תחזיות!G47</f>
        <v>1.2586363636363642E-2</v>
      </c>
      <c r="D44" s="9">
        <f>תחזיות!H47</f>
        <v>2.3536500000000012E-2</v>
      </c>
    </row>
    <row r="45" spans="1:4" x14ac:dyDescent="0.2">
      <c r="A45">
        <f>תחזיות!B48</f>
        <v>45</v>
      </c>
      <c r="B45" s="9">
        <f>תחזיות!F48</f>
        <v>1.3859500000000007E-2</v>
      </c>
      <c r="C45" s="9">
        <f>תחזיות!G48</f>
        <v>1.259954545454546E-2</v>
      </c>
      <c r="D45" s="9">
        <f>תחזיות!H48</f>
        <v>2.3561150000000013E-2</v>
      </c>
    </row>
    <row r="46" spans="1:4" x14ac:dyDescent="0.2">
      <c r="A46">
        <f>תחזיות!B49</f>
        <v>46</v>
      </c>
      <c r="B46" s="9">
        <f>תחזיות!F49</f>
        <v>1.3874000000000008E-2</v>
      </c>
      <c r="C46" s="9">
        <f>תחזיות!G49</f>
        <v>1.2612727272727279E-2</v>
      </c>
      <c r="D46" s="9">
        <f>תחזיות!H49</f>
        <v>2.3585800000000014E-2</v>
      </c>
    </row>
    <row r="47" spans="1:4" x14ac:dyDescent="0.2">
      <c r="A47">
        <f>תחזיות!B50</f>
        <v>47</v>
      </c>
      <c r="B47" s="9">
        <f>תחזיות!F50</f>
        <v>1.3888500000000008E-2</v>
      </c>
      <c r="C47" s="9">
        <f>תחזיות!G50</f>
        <v>1.2625909090909097E-2</v>
      </c>
      <c r="D47" s="9">
        <f>תחזיות!H50</f>
        <v>2.3610450000000015E-2</v>
      </c>
    </row>
    <row r="48" spans="1:4" x14ac:dyDescent="0.2">
      <c r="A48">
        <f>תחזיות!B51</f>
        <v>48</v>
      </c>
      <c r="B48" s="9">
        <f>תחזיות!F51</f>
        <v>1.3903000000000009E-2</v>
      </c>
      <c r="C48" s="9">
        <f>תחזיות!G51</f>
        <v>1.2639090909090916E-2</v>
      </c>
      <c r="D48" s="9">
        <f>תחזיות!H51</f>
        <v>2.3635100000000017E-2</v>
      </c>
    </row>
    <row r="49" spans="1:4" x14ac:dyDescent="0.2">
      <c r="A49">
        <f>תחזיות!B52</f>
        <v>49</v>
      </c>
      <c r="B49" s="9">
        <f>תחזיות!F52</f>
        <v>1.391750000000001E-2</v>
      </c>
      <c r="C49" s="9">
        <f>תחזיות!G52</f>
        <v>1.2652272727272736E-2</v>
      </c>
      <c r="D49" s="9">
        <f>תחזיות!H52</f>
        <v>2.3659750000000018E-2</v>
      </c>
    </row>
    <row r="50" spans="1:4" x14ac:dyDescent="0.2">
      <c r="A50">
        <f>תחזיות!B53</f>
        <v>50</v>
      </c>
      <c r="B50" s="9">
        <f>תחזיות!F53</f>
        <v>1.393200000000001E-2</v>
      </c>
      <c r="C50" s="9">
        <f>תחזיות!G53</f>
        <v>1.2665454545454554E-2</v>
      </c>
      <c r="D50" s="9">
        <f>תחזיות!H53</f>
        <v>2.3684400000000019E-2</v>
      </c>
    </row>
    <row r="51" spans="1:4" x14ac:dyDescent="0.2">
      <c r="A51">
        <f>תחזיות!B54</f>
        <v>51</v>
      </c>
      <c r="B51" s="9">
        <f>תחזיות!F54</f>
        <v>1.3946500000000011E-2</v>
      </c>
      <c r="C51" s="9">
        <f>תחזיות!G54</f>
        <v>1.2678636363636373E-2</v>
      </c>
      <c r="D51" s="9">
        <f>תחזיות!H54</f>
        <v>2.370905000000002E-2</v>
      </c>
    </row>
    <row r="52" spans="1:4" x14ac:dyDescent="0.2">
      <c r="A52">
        <f>תחזיות!B55</f>
        <v>52</v>
      </c>
      <c r="B52" s="9">
        <f>תחזיות!F55</f>
        <v>1.3961000000000012E-2</v>
      </c>
      <c r="C52" s="9">
        <f>תחזיות!G55</f>
        <v>1.2691818181818191E-2</v>
      </c>
      <c r="D52" s="9">
        <f>תחזיות!H55</f>
        <v>2.3733700000000021E-2</v>
      </c>
    </row>
    <row r="53" spans="1:4" x14ac:dyDescent="0.2">
      <c r="A53">
        <f>תחזיות!B56</f>
        <v>53</v>
      </c>
      <c r="B53" s="9">
        <f>תחזיות!F56</f>
        <v>1.3975500000000012E-2</v>
      </c>
      <c r="C53" s="9">
        <f>תחזיות!G56</f>
        <v>1.270500000000001E-2</v>
      </c>
      <c r="D53" s="9">
        <f>תחזיות!H56</f>
        <v>2.3758350000000022E-2</v>
      </c>
    </row>
    <row r="54" spans="1:4" x14ac:dyDescent="0.2">
      <c r="A54">
        <f>תחזיות!B57</f>
        <v>54</v>
      </c>
      <c r="B54" s="9">
        <f>תחזיות!F57</f>
        <v>1.3990000000000013E-2</v>
      </c>
      <c r="C54" s="9">
        <f>תחזיות!G57</f>
        <v>1.2718181818181828E-2</v>
      </c>
      <c r="D54" s="9">
        <f>תחזיות!H57</f>
        <v>2.3783000000000023E-2</v>
      </c>
    </row>
    <row r="55" spans="1:4" x14ac:dyDescent="0.2">
      <c r="A55">
        <f>תחזיות!B58</f>
        <v>55</v>
      </c>
      <c r="B55" s="9">
        <f>תחזיות!F58</f>
        <v>1.4004500000000013E-2</v>
      </c>
      <c r="C55" s="9">
        <f>תחזיות!G58</f>
        <v>1.2731363636363648E-2</v>
      </c>
      <c r="D55" s="9">
        <f>תחזיות!H58</f>
        <v>2.3807650000000024E-2</v>
      </c>
    </row>
    <row r="56" spans="1:4" x14ac:dyDescent="0.2">
      <c r="A56">
        <f>תחזיות!B59</f>
        <v>56</v>
      </c>
      <c r="B56" s="9">
        <f>תחזיות!F59</f>
        <v>1.4019000000000014E-2</v>
      </c>
      <c r="C56" s="9">
        <f>תחזיות!G59</f>
        <v>1.2744545454545467E-2</v>
      </c>
      <c r="D56" s="9">
        <f>תחזיות!H59</f>
        <v>2.3832300000000025E-2</v>
      </c>
    </row>
    <row r="57" spans="1:4" x14ac:dyDescent="0.2">
      <c r="A57">
        <f>תחזיות!B60</f>
        <v>57</v>
      </c>
      <c r="B57" s="9">
        <f>תחזיות!F60</f>
        <v>1.4033500000000015E-2</v>
      </c>
      <c r="C57" s="9">
        <f>תחזיות!G60</f>
        <v>1.2757727272727285E-2</v>
      </c>
      <c r="D57" s="9">
        <f>תחזיות!H60</f>
        <v>2.3856950000000026E-2</v>
      </c>
    </row>
    <row r="58" spans="1:4" x14ac:dyDescent="0.2">
      <c r="A58">
        <f>תחזיות!B61</f>
        <v>58</v>
      </c>
      <c r="B58" s="9">
        <f>תחזיות!F61</f>
        <v>1.4048000000000015E-2</v>
      </c>
      <c r="C58" s="9">
        <f>תחזיות!G61</f>
        <v>1.2770909090909104E-2</v>
      </c>
      <c r="D58" s="9">
        <f>תחזיות!H61</f>
        <v>2.3881600000000027E-2</v>
      </c>
    </row>
    <row r="59" spans="1:4" x14ac:dyDescent="0.2">
      <c r="A59">
        <f>תחזיות!B62</f>
        <v>59</v>
      </c>
      <c r="B59" s="9">
        <f>תחזיות!F62</f>
        <v>1.4062500000000016E-2</v>
      </c>
      <c r="C59" s="9">
        <f>תחזיות!G62</f>
        <v>1.2784090909090922E-2</v>
      </c>
      <c r="D59" s="9">
        <f>תחזיות!H62</f>
        <v>2.3906250000000028E-2</v>
      </c>
    </row>
    <row r="60" spans="1:4" x14ac:dyDescent="0.2">
      <c r="A60">
        <f>תחזיות!B63</f>
        <v>60</v>
      </c>
      <c r="B60" s="9">
        <f>תחזיות!F63</f>
        <v>1.4077000000000017E-2</v>
      </c>
      <c r="C60" s="9">
        <f>תחזיות!G63</f>
        <v>1.279727272727274E-2</v>
      </c>
      <c r="D60" s="9">
        <f>תחזיות!H63</f>
        <v>2.3930900000000029E-2</v>
      </c>
    </row>
    <row r="61" spans="1:4" x14ac:dyDescent="0.2">
      <c r="A61">
        <f>תחזיות!B64</f>
        <v>61</v>
      </c>
      <c r="B61" s="9">
        <f>תחזיות!F64</f>
        <v>1.4078330000000017E-2</v>
      </c>
      <c r="C61" s="9">
        <f>תחזיות!G64</f>
        <v>1.2798481818181833E-2</v>
      </c>
      <c r="D61" s="9">
        <f>תחזיות!H64</f>
        <v>2.3933161000000029E-2</v>
      </c>
    </row>
    <row r="62" spans="1:4" x14ac:dyDescent="0.2">
      <c r="A62">
        <f>תחזיות!B65</f>
        <v>62</v>
      </c>
      <c r="B62" s="9">
        <f>תחזיות!F65</f>
        <v>1.4079660000000018E-2</v>
      </c>
      <c r="C62" s="9">
        <f>תחזיות!G65</f>
        <v>1.2799690909090925E-2</v>
      </c>
      <c r="D62" s="9">
        <f>תחזיות!H65</f>
        <v>2.3935422000000029E-2</v>
      </c>
    </row>
    <row r="63" spans="1:4" x14ac:dyDescent="0.2">
      <c r="A63">
        <f>תחזיות!B66</f>
        <v>63</v>
      </c>
      <c r="B63" s="9">
        <f>תחזיות!F66</f>
        <v>1.4080990000000019E-2</v>
      </c>
      <c r="C63" s="9">
        <f>תחזיות!G66</f>
        <v>1.2800900000000016E-2</v>
      </c>
      <c r="D63" s="9">
        <f>תחזיות!H66</f>
        <v>2.3937683000000032E-2</v>
      </c>
    </row>
    <row r="64" spans="1:4" x14ac:dyDescent="0.2">
      <c r="A64">
        <f>תחזיות!B67</f>
        <v>64</v>
      </c>
      <c r="B64" s="9">
        <f>תחזיות!F67</f>
        <v>1.408232000000002E-2</v>
      </c>
      <c r="C64" s="9">
        <f>תחזיות!G67</f>
        <v>1.2802109090909107E-2</v>
      </c>
      <c r="D64" s="9">
        <f>תחזיות!H67</f>
        <v>2.3939944000000032E-2</v>
      </c>
    </row>
    <row r="65" spans="1:4" x14ac:dyDescent="0.2">
      <c r="A65">
        <f>תחזיות!B68</f>
        <v>65</v>
      </c>
      <c r="B65" s="9">
        <f>תחזיות!F68</f>
        <v>1.408365000000002E-2</v>
      </c>
      <c r="C65" s="9">
        <f>תחזיות!G68</f>
        <v>1.2803318181818199E-2</v>
      </c>
      <c r="D65" s="9">
        <f>תחזיות!H68</f>
        <v>2.3942205000000036E-2</v>
      </c>
    </row>
    <row r="66" spans="1:4" x14ac:dyDescent="0.2">
      <c r="A66">
        <f>תחזיות!B69</f>
        <v>66</v>
      </c>
      <c r="B66" s="9">
        <f>תחזיות!F69</f>
        <v>1.4084980000000021E-2</v>
      </c>
      <c r="C66" s="9">
        <f>תחזיות!G69</f>
        <v>1.2804527272727292E-2</v>
      </c>
      <c r="D66" s="9">
        <f>תחזיות!H69</f>
        <v>2.3944466000000036E-2</v>
      </c>
    </row>
    <row r="67" spans="1:4" x14ac:dyDescent="0.2">
      <c r="A67">
        <f>תחזיות!B70</f>
        <v>67</v>
      </c>
      <c r="B67" s="9">
        <f>תחזיות!F70</f>
        <v>1.4086310000000022E-2</v>
      </c>
      <c r="C67" s="9">
        <f>תחזיות!G70</f>
        <v>1.2805736363636383E-2</v>
      </c>
      <c r="D67" s="9">
        <f>תחזיות!H70</f>
        <v>2.3946727000000036E-2</v>
      </c>
    </row>
    <row r="68" spans="1:4" x14ac:dyDescent="0.2">
      <c r="A68">
        <f>תחזיות!B71</f>
        <v>68</v>
      </c>
      <c r="B68" s="9">
        <f>תחזיות!F71</f>
        <v>1.4087640000000023E-2</v>
      </c>
      <c r="C68" s="9">
        <f>תחזיות!G71</f>
        <v>1.2806945454545474E-2</v>
      </c>
      <c r="D68" s="9">
        <f>תחזיות!H71</f>
        <v>2.3948988000000039E-2</v>
      </c>
    </row>
    <row r="69" spans="1:4" x14ac:dyDescent="0.2">
      <c r="A69">
        <f>תחזיות!B72</f>
        <v>69</v>
      </c>
      <c r="B69" s="9">
        <f>תחזיות!F72</f>
        <v>1.4088970000000024E-2</v>
      </c>
      <c r="C69" s="9">
        <f>תחזיות!G72</f>
        <v>1.2808154545454566E-2</v>
      </c>
      <c r="D69" s="9">
        <f>תחזיות!H72</f>
        <v>2.3951249000000039E-2</v>
      </c>
    </row>
    <row r="70" spans="1:4" x14ac:dyDescent="0.2">
      <c r="A70">
        <f>תחזיות!B73</f>
        <v>70</v>
      </c>
      <c r="B70" s="9">
        <f>תחזיות!F73</f>
        <v>1.4090300000000024E-2</v>
      </c>
      <c r="C70" s="9">
        <f>תחזיות!G73</f>
        <v>1.2809363636363657E-2</v>
      </c>
      <c r="D70" s="9">
        <f>תחזיות!H73</f>
        <v>2.3953510000000042E-2</v>
      </c>
    </row>
    <row r="71" spans="1:4" x14ac:dyDescent="0.2">
      <c r="A71">
        <f>תחזיות!B74</f>
        <v>71</v>
      </c>
      <c r="B71" s="9">
        <f>תחזיות!F74</f>
        <v>1.4091630000000025E-2</v>
      </c>
      <c r="C71" s="9">
        <f>תחזיות!G74</f>
        <v>1.2810572727272748E-2</v>
      </c>
      <c r="D71" s="9">
        <f>תחזיות!H74</f>
        <v>2.3955771000000042E-2</v>
      </c>
    </row>
    <row r="72" spans="1:4" x14ac:dyDescent="0.2">
      <c r="A72">
        <f>תחזיות!B75</f>
        <v>72</v>
      </c>
      <c r="B72" s="9">
        <f>תחזיות!F75</f>
        <v>1.4092960000000026E-2</v>
      </c>
      <c r="C72" s="9">
        <f>תחזיות!G75</f>
        <v>1.2811781818181841E-2</v>
      </c>
      <c r="D72" s="9">
        <f>תחזיות!H75</f>
        <v>2.3958032000000042E-2</v>
      </c>
    </row>
    <row r="73" spans="1:4" x14ac:dyDescent="0.2">
      <c r="A73">
        <f>תחזיות!B76</f>
        <v>73</v>
      </c>
      <c r="B73" s="9">
        <f>תחזיות!F76</f>
        <v>1.4094290000000027E-2</v>
      </c>
      <c r="C73" s="9">
        <f>תחזיות!G76</f>
        <v>1.2812990909090933E-2</v>
      </c>
      <c r="D73" s="9">
        <f>תחזיות!H76</f>
        <v>2.3960293000000046E-2</v>
      </c>
    </row>
    <row r="74" spans="1:4" x14ac:dyDescent="0.2">
      <c r="A74">
        <f>תחזיות!B77</f>
        <v>74</v>
      </c>
      <c r="B74" s="9">
        <f>תחזיות!F77</f>
        <v>1.4095620000000027E-2</v>
      </c>
      <c r="C74" s="9">
        <f>תחזיות!G77</f>
        <v>1.2814200000000024E-2</v>
      </c>
      <c r="D74" s="9">
        <f>תחזיות!H77</f>
        <v>2.3962554000000046E-2</v>
      </c>
    </row>
    <row r="75" spans="1:4" x14ac:dyDescent="0.2">
      <c r="A75">
        <f>תחזיות!B78</f>
        <v>75</v>
      </c>
      <c r="B75" s="9">
        <f>תחזיות!F78</f>
        <v>1.4096950000000028E-2</v>
      </c>
      <c r="C75" s="9">
        <f>תחזיות!G78</f>
        <v>1.2815409090909115E-2</v>
      </c>
      <c r="D75" s="9">
        <f>תחזיות!H78</f>
        <v>2.3964815000000049E-2</v>
      </c>
    </row>
    <row r="76" spans="1:4" x14ac:dyDescent="0.2">
      <c r="A76">
        <f>תחזיות!B79</f>
        <v>76</v>
      </c>
      <c r="B76" s="9">
        <f>תחזיות!F79</f>
        <v>1.4098280000000029E-2</v>
      </c>
      <c r="C76" s="9">
        <f>תחזיות!G79</f>
        <v>1.2816618181818206E-2</v>
      </c>
      <c r="D76" s="9">
        <f>תחזיות!H79</f>
        <v>2.3967076000000049E-2</v>
      </c>
    </row>
    <row r="77" spans="1:4" x14ac:dyDescent="0.2">
      <c r="A77">
        <f>תחזיות!B80</f>
        <v>77</v>
      </c>
      <c r="B77" s="9">
        <f>תחזיות!F80</f>
        <v>1.409961000000003E-2</v>
      </c>
      <c r="C77" s="9">
        <f>תחזיות!G80</f>
        <v>1.2817827272727299E-2</v>
      </c>
      <c r="D77" s="9">
        <f>תחזיות!H80</f>
        <v>2.3969337000000049E-2</v>
      </c>
    </row>
    <row r="78" spans="1:4" x14ac:dyDescent="0.2">
      <c r="A78">
        <f>תחזיות!B81</f>
        <v>78</v>
      </c>
      <c r="B78" s="9">
        <f>תחזיות!F81</f>
        <v>1.4100940000000031E-2</v>
      </c>
      <c r="C78" s="9">
        <f>תחזיות!G81</f>
        <v>1.2819036363636391E-2</v>
      </c>
      <c r="D78" s="9">
        <f>תחזיות!H81</f>
        <v>2.3971598000000052E-2</v>
      </c>
    </row>
    <row r="79" spans="1:4" x14ac:dyDescent="0.2">
      <c r="A79">
        <f>תחזיות!B82</f>
        <v>79</v>
      </c>
      <c r="B79" s="9">
        <f>תחזיות!F82</f>
        <v>1.4102270000000031E-2</v>
      </c>
      <c r="C79" s="9">
        <f>תחזיות!G82</f>
        <v>1.2820245454545482E-2</v>
      </c>
      <c r="D79" s="9">
        <f>תחזיות!H82</f>
        <v>2.3973859000000052E-2</v>
      </c>
    </row>
    <row r="80" spans="1:4" x14ac:dyDescent="0.2">
      <c r="A80">
        <f>תחזיות!B83</f>
        <v>80</v>
      </c>
      <c r="B80" s="9">
        <f>תחזיות!F83</f>
        <v>1.4103600000000032E-2</v>
      </c>
      <c r="C80" s="9">
        <f>תחזיות!G83</f>
        <v>1.2821454545454573E-2</v>
      </c>
      <c r="D80" s="9">
        <f>תחזיות!H83</f>
        <v>2.3976120000000056E-2</v>
      </c>
    </row>
    <row r="81" spans="1:4" x14ac:dyDescent="0.2">
      <c r="A81">
        <f>תחזיות!B84</f>
        <v>81</v>
      </c>
      <c r="B81" s="9">
        <f>תחזיות!F84</f>
        <v>1.4104930000000033E-2</v>
      </c>
      <c r="C81" s="9">
        <f>תחזיות!G84</f>
        <v>1.2822663636363665E-2</v>
      </c>
      <c r="D81" s="9">
        <f>תחזיות!H84</f>
        <v>2.3978381000000056E-2</v>
      </c>
    </row>
    <row r="82" spans="1:4" x14ac:dyDescent="0.2">
      <c r="A82">
        <f>תחזיות!B85</f>
        <v>82</v>
      </c>
      <c r="B82" s="9">
        <f>תחזיות!F85</f>
        <v>1.4106260000000034E-2</v>
      </c>
      <c r="C82" s="9">
        <f>תחזיות!G85</f>
        <v>1.2823872727272756E-2</v>
      </c>
      <c r="D82" s="9">
        <f>תחזיות!H85</f>
        <v>2.3980642000000055E-2</v>
      </c>
    </row>
    <row r="83" spans="1:4" x14ac:dyDescent="0.2">
      <c r="A83">
        <f>תחזיות!B86</f>
        <v>83</v>
      </c>
      <c r="B83" s="9">
        <f>תחזיות!F86</f>
        <v>1.4107590000000034E-2</v>
      </c>
      <c r="C83" s="9">
        <f>תחזיות!G86</f>
        <v>1.2825081818181849E-2</v>
      </c>
      <c r="D83" s="9">
        <f>תחזיות!H86</f>
        <v>2.3982903000000059E-2</v>
      </c>
    </row>
    <row r="84" spans="1:4" x14ac:dyDescent="0.2">
      <c r="A84">
        <f>תחזיות!B87</f>
        <v>84</v>
      </c>
      <c r="B84" s="9">
        <f>תחזיות!F87</f>
        <v>1.4108920000000035E-2</v>
      </c>
      <c r="C84" s="9">
        <f>תחזיות!G87</f>
        <v>1.282629090909094E-2</v>
      </c>
      <c r="D84" s="9">
        <f>תחזיות!H87</f>
        <v>2.3985164000000059E-2</v>
      </c>
    </row>
    <row r="85" spans="1:4" x14ac:dyDescent="0.2">
      <c r="A85">
        <f>תחזיות!B88</f>
        <v>85</v>
      </c>
      <c r="B85" s="9">
        <f>תחזיות!F88</f>
        <v>1.4110250000000036E-2</v>
      </c>
      <c r="C85" s="9">
        <f>תחזיות!G88</f>
        <v>1.2827500000000032E-2</v>
      </c>
      <c r="D85" s="9">
        <f>תחזיות!H88</f>
        <v>2.3987425000000062E-2</v>
      </c>
    </row>
    <row r="86" spans="1:4" x14ac:dyDescent="0.2">
      <c r="A86">
        <f>תחזיות!B89</f>
        <v>86</v>
      </c>
      <c r="B86" s="9">
        <f>תחזיות!F89</f>
        <v>1.4111580000000037E-2</v>
      </c>
      <c r="C86" s="9">
        <f>תחזיות!G89</f>
        <v>1.2828709090909123E-2</v>
      </c>
      <c r="D86" s="9">
        <f>תחזיות!H89</f>
        <v>2.3989686000000062E-2</v>
      </c>
    </row>
    <row r="87" spans="1:4" x14ac:dyDescent="0.2">
      <c r="A87">
        <f>תחזיות!B90</f>
        <v>87</v>
      </c>
      <c r="B87" s="9">
        <f>תחזיות!F90</f>
        <v>1.4112910000000038E-2</v>
      </c>
      <c r="C87" s="9">
        <f>תחזיות!G90</f>
        <v>1.2829918181818214E-2</v>
      </c>
      <c r="D87" s="9">
        <f>תחזיות!H90</f>
        <v>2.3991947000000062E-2</v>
      </c>
    </row>
    <row r="88" spans="1:4" x14ac:dyDescent="0.2">
      <c r="A88">
        <f>תחזיות!B91</f>
        <v>88</v>
      </c>
      <c r="B88" s="9">
        <f>תחזיות!F91</f>
        <v>1.4114240000000038E-2</v>
      </c>
      <c r="C88" s="9">
        <f>תחזיות!G91</f>
        <v>1.2831127272727307E-2</v>
      </c>
      <c r="D88" s="9">
        <f>תחזיות!H91</f>
        <v>2.3994208000000065E-2</v>
      </c>
    </row>
    <row r="89" spans="1:4" x14ac:dyDescent="0.2">
      <c r="A89">
        <f>תחזיות!B92</f>
        <v>89</v>
      </c>
      <c r="B89" s="9">
        <f>תחזיות!F92</f>
        <v>1.4115570000000039E-2</v>
      </c>
      <c r="C89" s="9">
        <f>תחזיות!G92</f>
        <v>1.2832336363636399E-2</v>
      </c>
      <c r="D89" s="9">
        <f>תחזיות!H92</f>
        <v>2.3996469000000065E-2</v>
      </c>
    </row>
    <row r="90" spans="1:4" x14ac:dyDescent="0.2">
      <c r="A90">
        <f>תחזיות!B93</f>
        <v>90</v>
      </c>
      <c r="B90" s="9">
        <f>תחזיות!F93</f>
        <v>1.411690000000004E-2</v>
      </c>
      <c r="C90" s="9">
        <f>תחזיות!G93</f>
        <v>1.283354545454549E-2</v>
      </c>
      <c r="D90" s="9">
        <f>תחזיות!H93</f>
        <v>2.3998730000000069E-2</v>
      </c>
    </row>
    <row r="91" spans="1:4" x14ac:dyDescent="0.2">
      <c r="A91">
        <f>תחזיות!B94</f>
        <v>91</v>
      </c>
      <c r="B91" s="9">
        <f>תחזיות!F94</f>
        <v>1.4118230000000041E-2</v>
      </c>
      <c r="C91" s="9">
        <f>תחזיות!G94</f>
        <v>1.2834754545454581E-2</v>
      </c>
      <c r="D91" s="9">
        <f>תחזיות!H94</f>
        <v>2.4000991000000069E-2</v>
      </c>
    </row>
    <row r="92" spans="1:4" x14ac:dyDescent="0.2">
      <c r="A92">
        <f>תחזיות!B95</f>
        <v>92</v>
      </c>
      <c r="B92" s="9">
        <f>תחזיות!F95</f>
        <v>1.4119560000000041E-2</v>
      </c>
      <c r="C92" s="9">
        <f>תחזיות!G95</f>
        <v>1.2835963636363672E-2</v>
      </c>
      <c r="D92" s="9">
        <f>תחזיות!H95</f>
        <v>2.4003252000000069E-2</v>
      </c>
    </row>
    <row r="93" spans="1:4" x14ac:dyDescent="0.2">
      <c r="A93">
        <f>תחזיות!B96</f>
        <v>93</v>
      </c>
      <c r="B93" s="9">
        <f>תחזיות!F96</f>
        <v>1.4120890000000042E-2</v>
      </c>
      <c r="C93" s="9">
        <f>תחזיות!G96</f>
        <v>1.2837172727272764E-2</v>
      </c>
      <c r="D93" s="9">
        <f>תחזיות!H96</f>
        <v>2.4005513000000072E-2</v>
      </c>
    </row>
    <row r="94" spans="1:4" x14ac:dyDescent="0.2">
      <c r="A94">
        <f>תחזיות!B97</f>
        <v>94</v>
      </c>
      <c r="B94" s="9">
        <f>תחזיות!F97</f>
        <v>1.4122220000000043E-2</v>
      </c>
      <c r="C94" s="9">
        <f>תחזיות!G97</f>
        <v>1.2838381818181857E-2</v>
      </c>
      <c r="D94" s="9">
        <f>תחזיות!H97</f>
        <v>2.4007774000000072E-2</v>
      </c>
    </row>
    <row r="95" spans="1:4" x14ac:dyDescent="0.2">
      <c r="A95">
        <f>תחזיות!B98</f>
        <v>95</v>
      </c>
      <c r="B95" s="9">
        <f>תחזיות!F98</f>
        <v>1.4123550000000044E-2</v>
      </c>
      <c r="C95" s="9">
        <f>תחזיות!G98</f>
        <v>1.2839590909090948E-2</v>
      </c>
      <c r="D95" s="9">
        <f>תחזיות!H98</f>
        <v>2.4010035000000075E-2</v>
      </c>
    </row>
    <row r="96" spans="1:4" x14ac:dyDescent="0.2">
      <c r="A96">
        <f>תחזיות!B99</f>
        <v>96</v>
      </c>
      <c r="B96" s="9">
        <f>תחזיות!F99</f>
        <v>1.4124880000000044E-2</v>
      </c>
      <c r="C96" s="9">
        <f>תחזיות!G99</f>
        <v>1.2840800000000039E-2</v>
      </c>
      <c r="D96" s="9">
        <f>תחזיות!H99</f>
        <v>2.4012296000000075E-2</v>
      </c>
    </row>
    <row r="97" spans="1:4" x14ac:dyDescent="0.2">
      <c r="A97">
        <f>תחזיות!B100</f>
        <v>97</v>
      </c>
      <c r="B97" s="9">
        <f>תחזיות!F100</f>
        <v>1.4126210000000045E-2</v>
      </c>
      <c r="C97" s="9">
        <f>תחזיות!G100</f>
        <v>1.2842009090909131E-2</v>
      </c>
      <c r="D97" s="9">
        <f>תחזיות!H100</f>
        <v>2.4014557000000075E-2</v>
      </c>
    </row>
    <row r="98" spans="1:4" x14ac:dyDescent="0.2">
      <c r="A98">
        <f>תחזיות!B101</f>
        <v>98</v>
      </c>
      <c r="B98" s="9">
        <f>תחזיות!F101</f>
        <v>1.4127540000000046E-2</v>
      </c>
      <c r="C98" s="9">
        <f>תחזיות!G101</f>
        <v>1.2843218181818222E-2</v>
      </c>
      <c r="D98" s="9">
        <f>תחזיות!H101</f>
        <v>2.4016818000000079E-2</v>
      </c>
    </row>
    <row r="99" spans="1:4" x14ac:dyDescent="0.2">
      <c r="A99">
        <f>תחזיות!B102</f>
        <v>99</v>
      </c>
      <c r="B99" s="9">
        <f>תחזיות!F102</f>
        <v>1.4128870000000047E-2</v>
      </c>
      <c r="C99" s="9">
        <f>תחזיות!G102</f>
        <v>1.2844427272727315E-2</v>
      </c>
      <c r="D99" s="9">
        <f>תחזיות!H102</f>
        <v>2.4019079000000079E-2</v>
      </c>
    </row>
    <row r="100" spans="1:4" x14ac:dyDescent="0.2">
      <c r="A100">
        <f>תחזיות!B103</f>
        <v>100</v>
      </c>
      <c r="B100" s="9">
        <f>תחזיות!F103</f>
        <v>1.4130200000000048E-2</v>
      </c>
      <c r="C100" s="9">
        <f>תחזיות!G103</f>
        <v>1.2845636363636406E-2</v>
      </c>
      <c r="D100" s="9">
        <f>תחזיות!H103</f>
        <v>2.4021340000000082E-2</v>
      </c>
    </row>
    <row r="101" spans="1:4" x14ac:dyDescent="0.2">
      <c r="A101">
        <f>תחזיות!B104</f>
        <v>101</v>
      </c>
      <c r="B101" s="9">
        <f>תחזיות!F104</f>
        <v>1.4131530000000048E-2</v>
      </c>
      <c r="C101" s="9">
        <f>תחזיות!G104</f>
        <v>1.2846845454545498E-2</v>
      </c>
      <c r="D101" s="9">
        <f>תחזיות!H104</f>
        <v>2.4023601000000082E-2</v>
      </c>
    </row>
    <row r="102" spans="1:4" x14ac:dyDescent="0.2">
      <c r="A102">
        <f>תחזיות!B105</f>
        <v>102</v>
      </c>
      <c r="B102" s="9">
        <f>תחזיות!F105</f>
        <v>1.4132860000000049E-2</v>
      </c>
      <c r="C102" s="9">
        <f>תחזיות!G105</f>
        <v>1.2848054545454589E-2</v>
      </c>
      <c r="D102" s="9">
        <f>תחזיות!H105</f>
        <v>2.4025862000000082E-2</v>
      </c>
    </row>
    <row r="103" spans="1:4" x14ac:dyDescent="0.2">
      <c r="A103">
        <f>תחזיות!B106</f>
        <v>103</v>
      </c>
      <c r="B103" s="9">
        <f>תחזיות!F106</f>
        <v>1.413419000000005E-2</v>
      </c>
      <c r="C103" s="9">
        <f>תחזיות!G106</f>
        <v>1.284926363636368E-2</v>
      </c>
      <c r="D103" s="9">
        <f>תחזיות!H106</f>
        <v>2.4028123000000085E-2</v>
      </c>
    </row>
    <row r="104" spans="1:4" x14ac:dyDescent="0.2">
      <c r="A104">
        <f>תחזיות!B107</f>
        <v>104</v>
      </c>
      <c r="B104" s="9">
        <f>תחזיות!F107</f>
        <v>1.4135520000000051E-2</v>
      </c>
      <c r="C104" s="9">
        <f>תחזיות!G107</f>
        <v>1.2850472727272771E-2</v>
      </c>
      <c r="D104" s="9">
        <f>תחזיות!H107</f>
        <v>2.4030384000000085E-2</v>
      </c>
    </row>
    <row r="105" spans="1:4" x14ac:dyDescent="0.2">
      <c r="A105">
        <f>תחזיות!B108</f>
        <v>105</v>
      </c>
      <c r="B105" s="9">
        <f>תחזיות!F108</f>
        <v>1.4136850000000051E-2</v>
      </c>
      <c r="C105" s="9">
        <f>תחזיות!G108</f>
        <v>1.2851681818181864E-2</v>
      </c>
      <c r="D105" s="9">
        <f>תחזיות!H108</f>
        <v>2.4032645000000089E-2</v>
      </c>
    </row>
    <row r="106" spans="1:4" x14ac:dyDescent="0.2">
      <c r="A106">
        <f>תחזיות!B109</f>
        <v>106</v>
      </c>
      <c r="B106" s="9">
        <f>תחזיות!F109</f>
        <v>1.4138180000000052E-2</v>
      </c>
      <c r="C106" s="9">
        <f>תחזיות!G109</f>
        <v>1.2852890909090956E-2</v>
      </c>
      <c r="D106" s="9">
        <f>תחזיות!H109</f>
        <v>2.4034906000000088E-2</v>
      </c>
    </row>
    <row r="107" spans="1:4" x14ac:dyDescent="0.2">
      <c r="A107">
        <f>תחזיות!B110</f>
        <v>107</v>
      </c>
      <c r="B107" s="9">
        <f>תחזיות!F110</f>
        <v>1.4139510000000053E-2</v>
      </c>
      <c r="C107" s="9">
        <f>תחזיות!G110</f>
        <v>1.2854100000000047E-2</v>
      </c>
      <c r="D107" s="9">
        <f>תחזיות!H110</f>
        <v>2.4037167000000088E-2</v>
      </c>
    </row>
    <row r="108" spans="1:4" x14ac:dyDescent="0.2">
      <c r="A108">
        <f>תחזיות!B111</f>
        <v>108</v>
      </c>
      <c r="B108" s="9">
        <f>תחזיות!F111</f>
        <v>1.4140840000000054E-2</v>
      </c>
      <c r="C108" s="9">
        <f>תחזיות!G111</f>
        <v>1.2855309090909138E-2</v>
      </c>
      <c r="D108" s="9">
        <f>תחזיות!H111</f>
        <v>2.4039428000000092E-2</v>
      </c>
    </row>
    <row r="109" spans="1:4" x14ac:dyDescent="0.2">
      <c r="A109">
        <f>תחזיות!B112</f>
        <v>109</v>
      </c>
      <c r="B109" s="9">
        <f>תחזיות!F112</f>
        <v>1.4142170000000055E-2</v>
      </c>
      <c r="C109" s="9">
        <f>תחזיות!G112</f>
        <v>1.285651818181823E-2</v>
      </c>
      <c r="D109" s="9">
        <f>תחזיות!H112</f>
        <v>2.4041689000000092E-2</v>
      </c>
    </row>
    <row r="110" spans="1:4" x14ac:dyDescent="0.2">
      <c r="A110">
        <f>תחזיות!B113</f>
        <v>110</v>
      </c>
      <c r="B110" s="9">
        <f>תחזיות!F113</f>
        <v>1.4143500000000055E-2</v>
      </c>
      <c r="C110" s="9">
        <f>תחזיות!G113</f>
        <v>1.2857727272727323E-2</v>
      </c>
      <c r="D110" s="9">
        <f>תחזיות!H113</f>
        <v>2.4043950000000095E-2</v>
      </c>
    </row>
    <row r="111" spans="1:4" x14ac:dyDescent="0.2">
      <c r="A111">
        <f>תחזיות!B114</f>
        <v>111</v>
      </c>
      <c r="B111" s="9">
        <f>תחזיות!F114</f>
        <v>1.4144830000000056E-2</v>
      </c>
      <c r="C111" s="9">
        <f>תחזיות!G114</f>
        <v>1.2858936363636414E-2</v>
      </c>
      <c r="D111" s="9">
        <f>תחזיות!H114</f>
        <v>2.4046211000000095E-2</v>
      </c>
    </row>
    <row r="112" spans="1:4" x14ac:dyDescent="0.2">
      <c r="A112">
        <f>תחזיות!B115</f>
        <v>112</v>
      </c>
      <c r="B112" s="9">
        <f>תחזיות!F115</f>
        <v>1.4146160000000057E-2</v>
      </c>
      <c r="C112" s="9">
        <f>תחזיות!G115</f>
        <v>1.2860145454545505E-2</v>
      </c>
      <c r="D112" s="9">
        <f>תחזיות!H115</f>
        <v>2.4048472000000095E-2</v>
      </c>
    </row>
    <row r="113" spans="1:4" x14ac:dyDescent="0.2">
      <c r="A113">
        <f>תחזיות!B116</f>
        <v>113</v>
      </c>
      <c r="B113" s="9">
        <f>תחזיות!F116</f>
        <v>1.4147490000000058E-2</v>
      </c>
      <c r="C113" s="9">
        <f>תחזיות!G116</f>
        <v>1.2861354545454597E-2</v>
      </c>
      <c r="D113" s="9">
        <f>תחזיות!H116</f>
        <v>2.4050733000000098E-2</v>
      </c>
    </row>
    <row r="114" spans="1:4" x14ac:dyDescent="0.2">
      <c r="A114">
        <f>תחזיות!B117</f>
        <v>114</v>
      </c>
      <c r="B114" s="9">
        <f>תחזיות!F117</f>
        <v>1.4148820000000058E-2</v>
      </c>
      <c r="C114" s="9">
        <f>תחזיות!G117</f>
        <v>1.2862563636363688E-2</v>
      </c>
      <c r="D114" s="9">
        <f>תחזיות!H117</f>
        <v>2.4052994000000098E-2</v>
      </c>
    </row>
    <row r="115" spans="1:4" x14ac:dyDescent="0.2">
      <c r="A115">
        <f>תחזיות!B118</f>
        <v>115</v>
      </c>
      <c r="B115" s="9">
        <f>תחזיות!F118</f>
        <v>1.4150150000000059E-2</v>
      </c>
      <c r="C115" s="9">
        <f>תחזיות!G118</f>
        <v>1.2863772727272779E-2</v>
      </c>
      <c r="D115" s="9">
        <f>תחזיות!H118</f>
        <v>2.4055255000000102E-2</v>
      </c>
    </row>
    <row r="116" spans="1:4" x14ac:dyDescent="0.2">
      <c r="A116">
        <f>תחזיות!B119</f>
        <v>116</v>
      </c>
      <c r="B116" s="9">
        <f>תחזיות!F119</f>
        <v>1.415148000000006E-2</v>
      </c>
      <c r="C116" s="9">
        <f>תחזיות!G119</f>
        <v>1.2864981818181872E-2</v>
      </c>
      <c r="D116" s="9">
        <f>תחזיות!H119</f>
        <v>2.4057516000000102E-2</v>
      </c>
    </row>
    <row r="117" spans="1:4" x14ac:dyDescent="0.2">
      <c r="A117">
        <f>תחזיות!B120</f>
        <v>117</v>
      </c>
      <c r="B117" s="9">
        <f>תחזיות!F120</f>
        <v>1.4152810000000061E-2</v>
      </c>
      <c r="C117" s="9">
        <f>תחזיות!G120</f>
        <v>1.2866190909090964E-2</v>
      </c>
      <c r="D117" s="9">
        <f>תחזיות!H120</f>
        <v>2.4059777000000102E-2</v>
      </c>
    </row>
    <row r="118" spans="1:4" x14ac:dyDescent="0.2">
      <c r="A118">
        <f>תחזיות!B121</f>
        <v>118</v>
      </c>
      <c r="B118" s="9">
        <f>תחזיות!F121</f>
        <v>1.4154140000000062E-2</v>
      </c>
      <c r="C118" s="9">
        <f>תחזיות!G121</f>
        <v>1.2867400000000055E-2</v>
      </c>
      <c r="D118" s="9">
        <f>תחזיות!H121</f>
        <v>2.4062038000000105E-2</v>
      </c>
    </row>
    <row r="119" spans="1:4" x14ac:dyDescent="0.2">
      <c r="A119">
        <f>תחזיות!B122</f>
        <v>119</v>
      </c>
      <c r="B119" s="9">
        <f>תחזיות!F122</f>
        <v>1.4155470000000062E-2</v>
      </c>
      <c r="C119" s="9">
        <f>תחזיות!G122</f>
        <v>1.2868609090909146E-2</v>
      </c>
      <c r="D119" s="9">
        <f>תחזיות!H122</f>
        <v>2.4064299000000105E-2</v>
      </c>
    </row>
    <row r="120" spans="1:4" x14ac:dyDescent="0.2">
      <c r="A120">
        <f>תחזיות!B123</f>
        <v>120</v>
      </c>
      <c r="B120" s="9">
        <f>תחזיות!F123</f>
        <v>1.4156800000000063E-2</v>
      </c>
      <c r="C120" s="9">
        <f>תחזיות!G123</f>
        <v>1.2869818181818237E-2</v>
      </c>
      <c r="D120" s="9">
        <f>תחזיות!H123</f>
        <v>2.4066560000000108E-2</v>
      </c>
    </row>
    <row r="121" spans="1:4" x14ac:dyDescent="0.2">
      <c r="A121">
        <f>תחזיות!B124</f>
        <v>121</v>
      </c>
      <c r="B121" s="9">
        <f>תחזיות!F124</f>
        <v>1.4158130000000064E-2</v>
      </c>
      <c r="C121" s="9">
        <f>תחזיות!G124</f>
        <v>1.287102727272733E-2</v>
      </c>
      <c r="D121" s="9">
        <f>תחזיות!H124</f>
        <v>2.4068821000000108E-2</v>
      </c>
    </row>
    <row r="122" spans="1:4" x14ac:dyDescent="0.2">
      <c r="A122">
        <f>תחזיות!B125</f>
        <v>122</v>
      </c>
      <c r="B122" s="9">
        <f>תחזיות!F125</f>
        <v>1.4159460000000065E-2</v>
      </c>
      <c r="C122" s="9">
        <f>תחזיות!G125</f>
        <v>1.2872236363636422E-2</v>
      </c>
      <c r="D122" s="9">
        <f>תחזיות!H125</f>
        <v>2.4071082000000108E-2</v>
      </c>
    </row>
    <row r="123" spans="1:4" x14ac:dyDescent="0.2">
      <c r="A123">
        <f>תחזיות!B126</f>
        <v>123</v>
      </c>
      <c r="B123" s="9">
        <f>תחזיות!F126</f>
        <v>1.4160790000000065E-2</v>
      </c>
      <c r="C123" s="9">
        <f>תחזיות!G126</f>
        <v>1.2873445454545513E-2</v>
      </c>
      <c r="D123" s="9">
        <f>תחזיות!H126</f>
        <v>2.4073343000000112E-2</v>
      </c>
    </row>
    <row r="124" spans="1:4" x14ac:dyDescent="0.2">
      <c r="A124">
        <f>תחזיות!B127</f>
        <v>124</v>
      </c>
      <c r="B124" s="9">
        <f>תחזיות!F127</f>
        <v>1.4162120000000066E-2</v>
      </c>
      <c r="C124" s="9">
        <f>תחזיות!G127</f>
        <v>1.2874654545454604E-2</v>
      </c>
      <c r="D124" s="9">
        <f>תחזיות!H127</f>
        <v>2.4075604000000111E-2</v>
      </c>
    </row>
    <row r="125" spans="1:4" x14ac:dyDescent="0.2">
      <c r="A125">
        <f>תחזיות!B128</f>
        <v>125</v>
      </c>
      <c r="B125" s="9">
        <f>תחזיות!F128</f>
        <v>1.4163450000000067E-2</v>
      </c>
      <c r="C125" s="9">
        <f>תחזיות!G128</f>
        <v>1.2875863636363696E-2</v>
      </c>
      <c r="D125" s="9">
        <f>תחזיות!H128</f>
        <v>2.4077865000000115E-2</v>
      </c>
    </row>
    <row r="126" spans="1:4" x14ac:dyDescent="0.2">
      <c r="A126">
        <f>תחזיות!B129</f>
        <v>126</v>
      </c>
      <c r="B126" s="9">
        <f>תחזיות!F129</f>
        <v>1.4164780000000068E-2</v>
      </c>
      <c r="C126" s="9">
        <f>תחזיות!G129</f>
        <v>1.2877072727272787E-2</v>
      </c>
      <c r="D126" s="9">
        <f>תחזיות!H129</f>
        <v>2.4080126000000115E-2</v>
      </c>
    </row>
    <row r="127" spans="1:4" x14ac:dyDescent="0.2">
      <c r="A127">
        <f>תחזיות!B130</f>
        <v>127</v>
      </c>
      <c r="B127" s="9">
        <f>תחזיות!F130</f>
        <v>1.4166110000000069E-2</v>
      </c>
      <c r="C127" s="9">
        <f>תחזיות!G130</f>
        <v>1.287828181818188E-2</v>
      </c>
      <c r="D127" s="9">
        <f>תחזיות!H130</f>
        <v>2.4082387000000115E-2</v>
      </c>
    </row>
    <row r="128" spans="1:4" x14ac:dyDescent="0.2">
      <c r="A128">
        <f>תחזיות!B131</f>
        <v>128</v>
      </c>
      <c r="B128" s="9">
        <f>תחזיות!F131</f>
        <v>1.4167440000000069E-2</v>
      </c>
      <c r="C128" s="9">
        <f>תחזיות!G131</f>
        <v>1.2879490909090971E-2</v>
      </c>
      <c r="D128" s="9">
        <f>תחזיות!H131</f>
        <v>2.4084648000000118E-2</v>
      </c>
    </row>
    <row r="129" spans="1:4" x14ac:dyDescent="0.2">
      <c r="A129">
        <f>תחזיות!B132</f>
        <v>129</v>
      </c>
      <c r="B129" s="9">
        <f>תחזיות!F132</f>
        <v>1.416877000000007E-2</v>
      </c>
      <c r="C129" s="9">
        <f>תחזיות!G132</f>
        <v>1.2880700000000063E-2</v>
      </c>
      <c r="D129" s="9">
        <f>תחזיות!H132</f>
        <v>2.4086909000000118E-2</v>
      </c>
    </row>
    <row r="130" spans="1:4" x14ac:dyDescent="0.2">
      <c r="A130">
        <f>תחזיות!B133</f>
        <v>130</v>
      </c>
      <c r="B130" s="9">
        <f>תחזיות!F133</f>
        <v>1.4170100000000071E-2</v>
      </c>
      <c r="C130" s="9">
        <f>תחזיות!G133</f>
        <v>1.2881909090909154E-2</v>
      </c>
      <c r="D130" s="9">
        <f>תחזיות!H133</f>
        <v>2.4089170000000121E-2</v>
      </c>
    </row>
    <row r="131" spans="1:4" x14ac:dyDescent="0.2">
      <c r="A131">
        <f>תחזיות!B134</f>
        <v>131</v>
      </c>
      <c r="B131" s="9">
        <f>תחזיות!F134</f>
        <v>1.4171430000000072E-2</v>
      </c>
      <c r="C131" s="9">
        <f>תחזיות!G134</f>
        <v>1.2883118181818245E-2</v>
      </c>
      <c r="D131" s="9">
        <f>תחזיות!H134</f>
        <v>2.4091431000000121E-2</v>
      </c>
    </row>
    <row r="132" spans="1:4" x14ac:dyDescent="0.2">
      <c r="A132">
        <f>תחזיות!B135</f>
        <v>132</v>
      </c>
      <c r="B132" s="9">
        <f>תחזיות!F135</f>
        <v>1.4172760000000072E-2</v>
      </c>
      <c r="C132" s="9">
        <f>תחזיות!G135</f>
        <v>1.2884327272727338E-2</v>
      </c>
      <c r="D132" s="9">
        <f>תחזיות!H135</f>
        <v>2.4093692000000121E-2</v>
      </c>
    </row>
    <row r="133" spans="1:4" x14ac:dyDescent="0.2">
      <c r="A133">
        <f>תחזיות!B136</f>
        <v>133</v>
      </c>
      <c r="B133" s="9">
        <f>תחזיות!F136</f>
        <v>1.4174090000000073E-2</v>
      </c>
      <c r="C133" s="9">
        <f>תחזיות!G136</f>
        <v>1.288553636363643E-2</v>
      </c>
      <c r="D133" s="9">
        <f>תחזיות!H136</f>
        <v>2.4095953000000125E-2</v>
      </c>
    </row>
    <row r="134" spans="1:4" x14ac:dyDescent="0.2">
      <c r="A134">
        <f>תחזיות!B137</f>
        <v>134</v>
      </c>
      <c r="B134" s="9">
        <f>תחזיות!F137</f>
        <v>1.4175420000000074E-2</v>
      </c>
      <c r="C134" s="9">
        <f>תחזיות!G137</f>
        <v>1.2886745454545521E-2</v>
      </c>
      <c r="D134" s="9">
        <f>תחזיות!H137</f>
        <v>2.4098214000000125E-2</v>
      </c>
    </row>
    <row r="135" spans="1:4" x14ac:dyDescent="0.2">
      <c r="A135">
        <f>תחזיות!B138</f>
        <v>135</v>
      </c>
      <c r="B135" s="9">
        <f>תחזיות!F138</f>
        <v>1.4176750000000075E-2</v>
      </c>
      <c r="C135" s="9">
        <f>תחזיות!G138</f>
        <v>1.2887954545454612E-2</v>
      </c>
      <c r="D135" s="9">
        <f>תחזיות!H138</f>
        <v>2.4100475000000128E-2</v>
      </c>
    </row>
    <row r="136" spans="1:4" x14ac:dyDescent="0.2">
      <c r="A136">
        <f>תחזיות!B139</f>
        <v>136</v>
      </c>
      <c r="B136" s="9">
        <f>תחזיות!F139</f>
        <v>1.4178080000000075E-2</v>
      </c>
      <c r="C136" s="9">
        <f>תחזיות!G139</f>
        <v>1.2889163636363703E-2</v>
      </c>
      <c r="D136" s="9">
        <f>תחזיות!H139</f>
        <v>2.4102736000000128E-2</v>
      </c>
    </row>
    <row r="137" spans="1:4" x14ac:dyDescent="0.2">
      <c r="A137">
        <f>תחזיות!B140</f>
        <v>137</v>
      </c>
      <c r="B137" s="9">
        <f>תחזיות!F140</f>
        <v>1.4179410000000076E-2</v>
      </c>
      <c r="C137" s="9">
        <f>תחזיות!G140</f>
        <v>1.2890372727272795E-2</v>
      </c>
      <c r="D137" s="9">
        <f>תחזיות!H140</f>
        <v>2.4104997000000128E-2</v>
      </c>
    </row>
    <row r="138" spans="1:4" x14ac:dyDescent="0.2">
      <c r="A138">
        <f>תחזיות!B141</f>
        <v>138</v>
      </c>
      <c r="B138" s="9">
        <f>תחזיות!F141</f>
        <v>1.4180740000000077E-2</v>
      </c>
      <c r="C138" s="9">
        <f>תחזיות!G141</f>
        <v>1.2891581818181888E-2</v>
      </c>
      <c r="D138" s="9">
        <f>תחזיות!H141</f>
        <v>2.4107258000000131E-2</v>
      </c>
    </row>
    <row r="139" spans="1:4" x14ac:dyDescent="0.2">
      <c r="A139">
        <f>תחזיות!B142</f>
        <v>139</v>
      </c>
      <c r="B139" s="9">
        <f>תחזיות!F142</f>
        <v>1.4182070000000078E-2</v>
      </c>
      <c r="C139" s="9">
        <f>תחזיות!G142</f>
        <v>1.2892790909090979E-2</v>
      </c>
      <c r="D139" s="9">
        <f>תחזיות!H142</f>
        <v>2.4109519000000131E-2</v>
      </c>
    </row>
    <row r="140" spans="1:4" x14ac:dyDescent="0.2">
      <c r="A140">
        <f>תחזיות!B143</f>
        <v>140</v>
      </c>
      <c r="B140" s="9">
        <f>תחזיות!F143</f>
        <v>1.4183400000000079E-2</v>
      </c>
      <c r="C140" s="9">
        <f>תחזיות!G143</f>
        <v>1.289400000000007E-2</v>
      </c>
      <c r="D140" s="9">
        <f>תחזיות!H143</f>
        <v>2.4111780000000135E-2</v>
      </c>
    </row>
    <row r="141" spans="1:4" x14ac:dyDescent="0.2">
      <c r="A141">
        <f>תחזיות!B144</f>
        <v>141</v>
      </c>
      <c r="B141" s="9">
        <f>תחזיות!F144</f>
        <v>1.4184730000000079E-2</v>
      </c>
      <c r="C141" s="9">
        <f>תחזיות!G144</f>
        <v>1.2895209090909162E-2</v>
      </c>
      <c r="D141" s="9">
        <f>תחזיות!H144</f>
        <v>2.4114041000000135E-2</v>
      </c>
    </row>
    <row r="142" spans="1:4" x14ac:dyDescent="0.2">
      <c r="A142">
        <f>תחזיות!B145</f>
        <v>142</v>
      </c>
      <c r="B142" s="9">
        <f>תחזיות!F145</f>
        <v>1.418606000000008E-2</v>
      </c>
      <c r="C142" s="9">
        <f>תחזיות!G145</f>
        <v>1.2896418181818253E-2</v>
      </c>
      <c r="D142" s="9">
        <f>תחזיות!H145</f>
        <v>2.4116302000000134E-2</v>
      </c>
    </row>
    <row r="143" spans="1:4" x14ac:dyDescent="0.2">
      <c r="A143">
        <f>תחזיות!B146</f>
        <v>143</v>
      </c>
      <c r="B143" s="9">
        <f>תחזיות!F146</f>
        <v>1.4187390000000081E-2</v>
      </c>
      <c r="C143" s="9">
        <f>תחזיות!G146</f>
        <v>1.2897627272727346E-2</v>
      </c>
      <c r="D143" s="9">
        <f>תחזיות!H146</f>
        <v>2.4118563000000138E-2</v>
      </c>
    </row>
    <row r="144" spans="1:4" x14ac:dyDescent="0.2">
      <c r="A144">
        <f>תחזיות!B147</f>
        <v>144</v>
      </c>
      <c r="B144" s="9">
        <f>תחזיות!F147</f>
        <v>1.4188720000000082E-2</v>
      </c>
      <c r="C144" s="9">
        <f>תחזיות!G147</f>
        <v>1.2898836363636437E-2</v>
      </c>
      <c r="D144" s="9">
        <f>תחזיות!H147</f>
        <v>2.4120824000000138E-2</v>
      </c>
    </row>
    <row r="145" spans="1:4" x14ac:dyDescent="0.2">
      <c r="A145">
        <f>תחזיות!B148</f>
        <v>145</v>
      </c>
      <c r="B145" s="9">
        <f>תחזיות!F148</f>
        <v>1.4190050000000082E-2</v>
      </c>
      <c r="C145" s="9">
        <f>תחזיות!G148</f>
        <v>1.2900045454545529E-2</v>
      </c>
      <c r="D145" s="9">
        <f>תחזיות!H148</f>
        <v>2.4123085000000141E-2</v>
      </c>
    </row>
    <row r="146" spans="1:4" x14ac:dyDescent="0.2">
      <c r="A146">
        <f>תחזיות!B149</f>
        <v>146</v>
      </c>
      <c r="B146" s="9">
        <f>תחזיות!F149</f>
        <v>1.4191380000000083E-2</v>
      </c>
      <c r="C146" s="9">
        <f>תחזיות!G149</f>
        <v>1.290125454545462E-2</v>
      </c>
      <c r="D146" s="9">
        <f>תחזיות!H149</f>
        <v>2.4125346000000141E-2</v>
      </c>
    </row>
    <row r="147" spans="1:4" x14ac:dyDescent="0.2">
      <c r="A147">
        <f>תחזיות!B150</f>
        <v>147</v>
      </c>
      <c r="B147" s="9">
        <f>תחזיות!F150</f>
        <v>1.4192710000000084E-2</v>
      </c>
      <c r="C147" s="9">
        <f>תחזיות!G150</f>
        <v>1.2902463636363711E-2</v>
      </c>
      <c r="D147" s="9">
        <f>תחזיות!H150</f>
        <v>2.4127607000000141E-2</v>
      </c>
    </row>
    <row r="148" spans="1:4" x14ac:dyDescent="0.2">
      <c r="A148">
        <f>תחזיות!B151</f>
        <v>148</v>
      </c>
      <c r="B148" s="9">
        <f>תחזיות!F151</f>
        <v>1.4194040000000085E-2</v>
      </c>
      <c r="C148" s="9">
        <f>תחזיות!G151</f>
        <v>1.2903672727272802E-2</v>
      </c>
      <c r="D148" s="9">
        <f>תחזיות!H151</f>
        <v>2.4129868000000144E-2</v>
      </c>
    </row>
    <row r="149" spans="1:4" x14ac:dyDescent="0.2">
      <c r="A149">
        <f>תחזיות!B152</f>
        <v>149</v>
      </c>
      <c r="B149" s="9">
        <f>תחזיות!F152</f>
        <v>1.4195370000000086E-2</v>
      </c>
      <c r="C149" s="9">
        <f>תחזיות!G152</f>
        <v>1.2904881818181895E-2</v>
      </c>
      <c r="D149" s="9">
        <f>תחזיות!H152</f>
        <v>2.4132129000000144E-2</v>
      </c>
    </row>
    <row r="150" spans="1:4" x14ac:dyDescent="0.2">
      <c r="A150">
        <f>תחזיות!B153</f>
        <v>150</v>
      </c>
      <c r="B150" s="9">
        <f>תחזיות!F153</f>
        <v>1.4196700000000086E-2</v>
      </c>
      <c r="C150" s="9">
        <f>תחזיות!G153</f>
        <v>1.2906090909090987E-2</v>
      </c>
      <c r="D150" s="9">
        <f>תחזיות!H153</f>
        <v>2.4134390000000148E-2</v>
      </c>
    </row>
    <row r="151" spans="1:4" x14ac:dyDescent="0.2">
      <c r="A151">
        <f>תחזיות!B154</f>
        <v>151</v>
      </c>
      <c r="B151" s="9">
        <f>תחזיות!F154</f>
        <v>1.4198030000000087E-2</v>
      </c>
      <c r="C151" s="9">
        <f>תחזיות!G154</f>
        <v>1.2907300000000078E-2</v>
      </c>
      <c r="D151" s="9">
        <f>תחזיות!H154</f>
        <v>2.4136651000000148E-2</v>
      </c>
    </row>
    <row r="152" spans="1:4" x14ac:dyDescent="0.2">
      <c r="A152">
        <f>תחזיות!B155</f>
        <v>152</v>
      </c>
      <c r="B152" s="9">
        <f>תחזיות!F155</f>
        <v>1.4199360000000088E-2</v>
      </c>
      <c r="C152" s="9">
        <f>תחזיות!G155</f>
        <v>1.2908509090909169E-2</v>
      </c>
      <c r="D152" s="9">
        <f>תחזיות!H155</f>
        <v>2.4138912000000148E-2</v>
      </c>
    </row>
    <row r="153" spans="1:4" x14ac:dyDescent="0.2">
      <c r="A153">
        <f>תחזיות!B156</f>
        <v>153</v>
      </c>
      <c r="B153" s="9">
        <f>תחזיות!F156</f>
        <v>1.4200690000000089E-2</v>
      </c>
      <c r="C153" s="9">
        <f>תחזיות!G156</f>
        <v>1.2909718181818261E-2</v>
      </c>
      <c r="D153" s="9">
        <f>תחזיות!H156</f>
        <v>2.4141173000000151E-2</v>
      </c>
    </row>
    <row r="154" spans="1:4" x14ac:dyDescent="0.2">
      <c r="A154">
        <f>תחזיות!B157</f>
        <v>154</v>
      </c>
      <c r="B154" s="9">
        <f>תחזיות!F157</f>
        <v>1.4202020000000089E-2</v>
      </c>
      <c r="C154" s="9">
        <f>תחזיות!G157</f>
        <v>1.2910927272727354E-2</v>
      </c>
      <c r="D154" s="9">
        <f>תחזיות!H157</f>
        <v>2.4143434000000151E-2</v>
      </c>
    </row>
    <row r="155" spans="1:4" x14ac:dyDescent="0.2">
      <c r="A155">
        <f>תחזיות!B158</f>
        <v>155</v>
      </c>
      <c r="B155" s="9">
        <f>תחזיות!F158</f>
        <v>1.420335000000009E-2</v>
      </c>
      <c r="C155" s="9">
        <f>תחזיות!G158</f>
        <v>1.2912136363636445E-2</v>
      </c>
      <c r="D155" s="9">
        <f>תחזיות!H158</f>
        <v>2.4145695000000154E-2</v>
      </c>
    </row>
    <row r="156" spans="1:4" x14ac:dyDescent="0.2">
      <c r="A156">
        <f>תחזיות!B159</f>
        <v>156</v>
      </c>
      <c r="B156" s="9">
        <f>תחזיות!F159</f>
        <v>1.4204680000000091E-2</v>
      </c>
      <c r="C156" s="9">
        <f>תחזיות!G159</f>
        <v>1.2913345454545536E-2</v>
      </c>
      <c r="D156" s="9">
        <f>תחזיות!H159</f>
        <v>2.4147956000000154E-2</v>
      </c>
    </row>
    <row r="157" spans="1:4" x14ac:dyDescent="0.2">
      <c r="A157">
        <f>תחזיות!B160</f>
        <v>157</v>
      </c>
      <c r="B157" s="9">
        <f>תחזיות!F160</f>
        <v>1.4206010000000092E-2</v>
      </c>
      <c r="C157" s="9">
        <f>תחזיות!G160</f>
        <v>1.2914554545454628E-2</v>
      </c>
      <c r="D157" s="9">
        <f>תחזיות!H160</f>
        <v>2.4150217000000154E-2</v>
      </c>
    </row>
    <row r="158" spans="1:4" x14ac:dyDescent="0.2">
      <c r="A158">
        <f>תחזיות!B161</f>
        <v>158</v>
      </c>
      <c r="B158" s="9">
        <f>תחזיות!F161</f>
        <v>1.4207340000000093E-2</v>
      </c>
      <c r="C158" s="9">
        <f>תחזיות!G161</f>
        <v>1.2915763636363719E-2</v>
      </c>
      <c r="D158" s="9">
        <f>תחזיות!H161</f>
        <v>2.4152478000000158E-2</v>
      </c>
    </row>
    <row r="159" spans="1:4" x14ac:dyDescent="0.2">
      <c r="A159">
        <f>תחזיות!B162</f>
        <v>159</v>
      </c>
      <c r="B159" s="9">
        <f>תחזיות!F162</f>
        <v>1.4208670000000093E-2</v>
      </c>
      <c r="C159" s="9">
        <f>תחזיות!G162</f>
        <v>1.291697272727281E-2</v>
      </c>
      <c r="D159" s="9">
        <f>תחזיות!H162</f>
        <v>2.4154739000000158E-2</v>
      </c>
    </row>
    <row r="160" spans="1:4" x14ac:dyDescent="0.2">
      <c r="A160">
        <f>תחזיות!B163</f>
        <v>160</v>
      </c>
      <c r="B160" s="9">
        <f>תחזיות!F163</f>
        <v>1.4210000000000094E-2</v>
      </c>
      <c r="C160" s="9">
        <f>תחזיות!G163</f>
        <v>1.2918181818181903E-2</v>
      </c>
      <c r="D160" s="9">
        <f>תחזיות!H163</f>
        <v>2.4157000000000161E-2</v>
      </c>
    </row>
    <row r="161" spans="1:4" x14ac:dyDescent="0.2">
      <c r="A161">
        <f>תחזיות!B164</f>
        <v>161</v>
      </c>
      <c r="B161" s="9">
        <f>תחזיות!F164</f>
        <v>1.4211330000000095E-2</v>
      </c>
      <c r="C161" s="9">
        <f>תחזיות!G164</f>
        <v>1.2919390909090995E-2</v>
      </c>
      <c r="D161" s="9">
        <f>תחזיות!H164</f>
        <v>2.4159261000000161E-2</v>
      </c>
    </row>
    <row r="162" spans="1:4" x14ac:dyDescent="0.2">
      <c r="A162">
        <f>תחזיות!B165</f>
        <v>162</v>
      </c>
      <c r="B162" s="9">
        <f>תחזיות!F165</f>
        <v>1.4212660000000096E-2</v>
      </c>
      <c r="C162" s="9">
        <f>תחזיות!G165</f>
        <v>1.2920600000000086E-2</v>
      </c>
      <c r="D162" s="9">
        <f>תחזיות!H165</f>
        <v>2.4161522000000161E-2</v>
      </c>
    </row>
    <row r="163" spans="1:4" x14ac:dyDescent="0.2">
      <c r="A163">
        <f>תחזיות!B166</f>
        <v>163</v>
      </c>
      <c r="B163" s="9">
        <f>תחזיות!F166</f>
        <v>1.4213990000000096E-2</v>
      </c>
      <c r="C163" s="9">
        <f>תחזיות!G166</f>
        <v>1.2921809090909177E-2</v>
      </c>
      <c r="D163" s="9">
        <f>תחזיות!H166</f>
        <v>2.4163783000000164E-2</v>
      </c>
    </row>
    <row r="164" spans="1:4" x14ac:dyDescent="0.2">
      <c r="A164">
        <f>תחזיות!B167</f>
        <v>164</v>
      </c>
      <c r="B164" s="9">
        <f>תחזיות!F167</f>
        <v>1.4215320000000097E-2</v>
      </c>
      <c r="C164" s="9">
        <f>תחזיות!G167</f>
        <v>1.2923018181818268E-2</v>
      </c>
      <c r="D164" s="9">
        <f>תחזיות!H167</f>
        <v>2.4166044000000164E-2</v>
      </c>
    </row>
    <row r="165" spans="1:4" x14ac:dyDescent="0.2">
      <c r="A165">
        <f>תחזיות!B168</f>
        <v>165</v>
      </c>
      <c r="B165" s="9">
        <f>תחזיות!F168</f>
        <v>1.4216650000000098E-2</v>
      </c>
      <c r="C165" s="9">
        <f>תחזיות!G168</f>
        <v>1.2924227272727361E-2</v>
      </c>
      <c r="D165" s="9">
        <f>תחזיות!H168</f>
        <v>2.4168305000000168E-2</v>
      </c>
    </row>
    <row r="166" spans="1:4" x14ac:dyDescent="0.2">
      <c r="A166">
        <f>תחזיות!B169</f>
        <v>166</v>
      </c>
      <c r="B166" s="9">
        <f>תחזיות!F169</f>
        <v>1.4217980000000099E-2</v>
      </c>
      <c r="C166" s="9">
        <f>תחזיות!G169</f>
        <v>1.2925436363636453E-2</v>
      </c>
      <c r="D166" s="9">
        <f>תחזיות!H169</f>
        <v>2.4170566000000168E-2</v>
      </c>
    </row>
    <row r="167" spans="1:4" x14ac:dyDescent="0.2">
      <c r="A167">
        <f>תחזיות!B170</f>
        <v>167</v>
      </c>
      <c r="B167" s="9">
        <f>תחזיות!F170</f>
        <v>1.42193100000001E-2</v>
      </c>
      <c r="C167" s="9">
        <f>תחזיות!G170</f>
        <v>1.2926645454545544E-2</v>
      </c>
      <c r="D167" s="9">
        <f>תחזיות!H170</f>
        <v>2.4172827000000167E-2</v>
      </c>
    </row>
    <row r="168" spans="1:4" x14ac:dyDescent="0.2">
      <c r="A168">
        <f>תחזיות!B171</f>
        <v>168</v>
      </c>
      <c r="B168" s="9">
        <f>תחזיות!F171</f>
        <v>1.42206400000001E-2</v>
      </c>
      <c r="C168" s="9">
        <f>תחזיות!G171</f>
        <v>1.2927854545454635E-2</v>
      </c>
      <c r="D168" s="9">
        <f>תחזיות!H171</f>
        <v>2.4175088000000171E-2</v>
      </c>
    </row>
    <row r="169" spans="1:4" x14ac:dyDescent="0.2">
      <c r="A169">
        <f>תחזיות!B172</f>
        <v>169</v>
      </c>
      <c r="B169" s="9">
        <f>תחזיות!F172</f>
        <v>1.4221970000000101E-2</v>
      </c>
      <c r="C169" s="9">
        <f>תחזיות!G172</f>
        <v>1.2929063636363727E-2</v>
      </c>
      <c r="D169" s="9">
        <f>תחזיות!H172</f>
        <v>2.4177349000000171E-2</v>
      </c>
    </row>
    <row r="170" spans="1:4" x14ac:dyDescent="0.2">
      <c r="A170">
        <f>תחזיות!B173</f>
        <v>170</v>
      </c>
      <c r="B170" s="9">
        <f>תחזיות!F173</f>
        <v>1.4223300000000102E-2</v>
      </c>
      <c r="C170" s="9">
        <f>תחזיות!G173</f>
        <v>1.2930272727272818E-2</v>
      </c>
      <c r="D170" s="9">
        <f>תחזיות!H173</f>
        <v>2.4179610000000174E-2</v>
      </c>
    </row>
    <row r="171" spans="1:4" x14ac:dyDescent="0.2">
      <c r="A171">
        <f>תחזיות!B174</f>
        <v>171</v>
      </c>
      <c r="B171" s="9">
        <f>תחזיות!F174</f>
        <v>1.4224630000000103E-2</v>
      </c>
      <c r="C171" s="9">
        <f>תחזיות!G174</f>
        <v>1.2931481818181911E-2</v>
      </c>
      <c r="D171" s="9">
        <f>תחזיות!H174</f>
        <v>2.4181871000000174E-2</v>
      </c>
    </row>
    <row r="172" spans="1:4" x14ac:dyDescent="0.2">
      <c r="A172">
        <f>תחזיות!B175</f>
        <v>172</v>
      </c>
      <c r="B172" s="9">
        <f>תחזיות!F175</f>
        <v>1.4225960000000103E-2</v>
      </c>
      <c r="C172" s="9">
        <f>תחזיות!G175</f>
        <v>1.2932690909091002E-2</v>
      </c>
      <c r="D172" s="9">
        <f>תחזיות!H175</f>
        <v>2.4184132000000174E-2</v>
      </c>
    </row>
    <row r="173" spans="1:4" x14ac:dyDescent="0.2">
      <c r="A173">
        <f>תחזיות!B176</f>
        <v>173</v>
      </c>
      <c r="B173" s="9">
        <f>תחזיות!F176</f>
        <v>1.4227290000000104E-2</v>
      </c>
      <c r="C173" s="9">
        <f>תחזיות!G176</f>
        <v>1.2933900000000094E-2</v>
      </c>
      <c r="D173" s="9">
        <f>תחזיות!H176</f>
        <v>2.4186393000000177E-2</v>
      </c>
    </row>
    <row r="174" spans="1:4" x14ac:dyDescent="0.2">
      <c r="A174">
        <f>תחזיות!B177</f>
        <v>174</v>
      </c>
      <c r="B174" s="9">
        <f>תחזיות!F177</f>
        <v>1.4228620000000105E-2</v>
      </c>
      <c r="C174" s="9">
        <f>תחזיות!G177</f>
        <v>1.2935109090909185E-2</v>
      </c>
      <c r="D174" s="9">
        <f>תחזיות!H177</f>
        <v>2.4188654000000177E-2</v>
      </c>
    </row>
    <row r="175" spans="1:4" x14ac:dyDescent="0.2">
      <c r="A175">
        <f>תחזיות!B178</f>
        <v>175</v>
      </c>
      <c r="B175" s="9">
        <f>תחזיות!F178</f>
        <v>1.4229950000000106E-2</v>
      </c>
      <c r="C175" s="9">
        <f>תחזיות!G178</f>
        <v>1.2936318181818276E-2</v>
      </c>
      <c r="D175" s="9">
        <f>תחזיות!H178</f>
        <v>2.4190915000000181E-2</v>
      </c>
    </row>
    <row r="176" spans="1:4" x14ac:dyDescent="0.2">
      <c r="A176">
        <f>תחזיות!B179</f>
        <v>176</v>
      </c>
      <c r="B176" s="9">
        <f>תחזיות!F179</f>
        <v>1.4231280000000106E-2</v>
      </c>
      <c r="C176" s="9">
        <f>תחזיות!G179</f>
        <v>1.2937527272727369E-2</v>
      </c>
      <c r="D176" s="9">
        <f>תחזיות!H179</f>
        <v>2.4193176000000181E-2</v>
      </c>
    </row>
    <row r="177" spans="1:4" x14ac:dyDescent="0.2">
      <c r="A177">
        <f>תחזיות!B180</f>
        <v>177</v>
      </c>
      <c r="B177" s="9">
        <f>תחזיות!F180</f>
        <v>1.4232610000000107E-2</v>
      </c>
      <c r="C177" s="9">
        <f>תחזיות!G180</f>
        <v>1.2938736363636461E-2</v>
      </c>
      <c r="D177" s="9">
        <f>תחזיות!H180</f>
        <v>2.4195437000000181E-2</v>
      </c>
    </row>
    <row r="178" spans="1:4" x14ac:dyDescent="0.2">
      <c r="A178">
        <f>תחזיות!B181</f>
        <v>178</v>
      </c>
      <c r="B178" s="9">
        <f>תחזיות!F181</f>
        <v>1.4233940000000108E-2</v>
      </c>
      <c r="C178" s="9">
        <f>תחזיות!G181</f>
        <v>1.2939945454545552E-2</v>
      </c>
      <c r="D178" s="9">
        <f>תחזיות!H181</f>
        <v>2.4197698000000184E-2</v>
      </c>
    </row>
    <row r="179" spans="1:4" x14ac:dyDescent="0.2">
      <c r="A179">
        <f>תחזיות!B182</f>
        <v>179</v>
      </c>
      <c r="B179" s="9">
        <f>תחזיות!F182</f>
        <v>1.4235270000000109E-2</v>
      </c>
      <c r="C179" s="9">
        <f>תחזיות!G182</f>
        <v>1.2941154545454643E-2</v>
      </c>
      <c r="D179" s="9">
        <f>תחזיות!H182</f>
        <v>2.4199959000000184E-2</v>
      </c>
    </row>
    <row r="180" spans="1:4" x14ac:dyDescent="0.2">
      <c r="A180">
        <f>תחזיות!B183</f>
        <v>180</v>
      </c>
      <c r="B180" s="9">
        <f>תחזיות!F183</f>
        <v>1.423660000000011E-2</v>
      </c>
      <c r="C180" s="9">
        <f>תחזיות!G183</f>
        <v>1.2942363636363734E-2</v>
      </c>
      <c r="D180" s="9">
        <f>תחזיות!H183</f>
        <v>2.4202220000000187E-2</v>
      </c>
    </row>
    <row r="181" spans="1:4" x14ac:dyDescent="0.2">
      <c r="A181">
        <f>תחזיות!B184</f>
        <v>181</v>
      </c>
      <c r="B181" s="9">
        <f>תחזיות!F184</f>
        <v>1.423793000000011E-2</v>
      </c>
      <c r="C181" s="9">
        <f>תחזיות!G184</f>
        <v>1.2943572727272826E-2</v>
      </c>
      <c r="D181" s="9">
        <f>תחזיות!H184</f>
        <v>2.4204481000000187E-2</v>
      </c>
    </row>
    <row r="182" spans="1:4" x14ac:dyDescent="0.2">
      <c r="A182">
        <f>תחזיות!B185</f>
        <v>182</v>
      </c>
      <c r="B182" s="9">
        <f>תחזיות!F185</f>
        <v>1.4239260000000111E-2</v>
      </c>
      <c r="C182" s="9">
        <f>תחזיות!G185</f>
        <v>1.2944781818181919E-2</v>
      </c>
      <c r="D182" s="9">
        <f>תחזיות!H185</f>
        <v>2.4206742000000187E-2</v>
      </c>
    </row>
    <row r="183" spans="1:4" x14ac:dyDescent="0.2">
      <c r="A183">
        <f>תחזיות!B186</f>
        <v>183</v>
      </c>
      <c r="B183" s="9">
        <f>תחזיות!F186</f>
        <v>1.4240590000000112E-2</v>
      </c>
      <c r="C183" s="9">
        <f>תחזיות!G186</f>
        <v>1.294599090909101E-2</v>
      </c>
      <c r="D183" s="9">
        <f>תחזיות!H186</f>
        <v>2.4209003000000191E-2</v>
      </c>
    </row>
    <row r="184" spans="1:4" x14ac:dyDescent="0.2">
      <c r="A184">
        <f>תחזיות!B187</f>
        <v>184</v>
      </c>
      <c r="B184" s="9">
        <f>תחזיות!F187</f>
        <v>1.4241920000000113E-2</v>
      </c>
      <c r="C184" s="9">
        <f>תחזיות!G187</f>
        <v>1.2947200000000101E-2</v>
      </c>
      <c r="D184" s="9">
        <f>תחזיות!H187</f>
        <v>2.4211264000000191E-2</v>
      </c>
    </row>
    <row r="185" spans="1:4" x14ac:dyDescent="0.2">
      <c r="A185">
        <f>תחזיות!B188</f>
        <v>185</v>
      </c>
      <c r="B185" s="9">
        <f>תחזיות!F188</f>
        <v>1.4243250000000113E-2</v>
      </c>
      <c r="C185" s="9">
        <f>תחזיות!G188</f>
        <v>1.2948409090909193E-2</v>
      </c>
      <c r="D185" s="9">
        <f>תחזיות!H188</f>
        <v>2.4213525000000194E-2</v>
      </c>
    </row>
    <row r="186" spans="1:4" x14ac:dyDescent="0.2">
      <c r="A186">
        <f>תחזיות!B189</f>
        <v>186</v>
      </c>
      <c r="B186" s="9">
        <f>תחזיות!F189</f>
        <v>1.4244580000000114E-2</v>
      </c>
      <c r="C186" s="9">
        <f>תחזיות!G189</f>
        <v>1.2949618181818284E-2</v>
      </c>
      <c r="D186" s="9">
        <f>תחזיות!H189</f>
        <v>2.4215786000000194E-2</v>
      </c>
    </row>
    <row r="187" spans="1:4" x14ac:dyDescent="0.2">
      <c r="A187">
        <f>תחזיות!B190</f>
        <v>187</v>
      </c>
      <c r="B187" s="9">
        <f>תחזיות!F190</f>
        <v>1.4245910000000115E-2</v>
      </c>
      <c r="C187" s="9">
        <f>תחזיות!G190</f>
        <v>1.2950827272727377E-2</v>
      </c>
      <c r="D187" s="9">
        <f>תחזיות!H190</f>
        <v>2.4218047000000194E-2</v>
      </c>
    </row>
    <row r="188" spans="1:4" x14ac:dyDescent="0.2">
      <c r="A188">
        <f>תחזיות!B191</f>
        <v>188</v>
      </c>
      <c r="B188" s="9">
        <f>תחזיות!F191</f>
        <v>1.4247240000000116E-2</v>
      </c>
      <c r="C188" s="9">
        <f>תחזיות!G191</f>
        <v>1.2952036363636468E-2</v>
      </c>
      <c r="D188" s="9">
        <f>תחזיות!H191</f>
        <v>2.4220308000000197E-2</v>
      </c>
    </row>
    <row r="189" spans="1:4" x14ac:dyDescent="0.2">
      <c r="A189">
        <f>תחזיות!B192</f>
        <v>189</v>
      </c>
      <c r="B189" s="9">
        <f>תחזיות!F192</f>
        <v>1.4248570000000117E-2</v>
      </c>
      <c r="C189" s="9">
        <f>תחזיות!G192</f>
        <v>1.295324545454556E-2</v>
      </c>
      <c r="D189" s="9">
        <f>תחזיות!H192</f>
        <v>2.4222569000000197E-2</v>
      </c>
    </row>
    <row r="190" spans="1:4" x14ac:dyDescent="0.2">
      <c r="A190">
        <f>תחזיות!B193</f>
        <v>190</v>
      </c>
      <c r="B190" s="9">
        <f>תחזיות!F193</f>
        <v>1.4249900000000117E-2</v>
      </c>
      <c r="C190" s="9">
        <f>תחזיות!G193</f>
        <v>1.2954454545454651E-2</v>
      </c>
      <c r="D190" s="9">
        <f>תחזיות!H193</f>
        <v>2.4224830000000201E-2</v>
      </c>
    </row>
    <row r="191" spans="1:4" x14ac:dyDescent="0.2">
      <c r="A191">
        <f>תחזיות!B194</f>
        <v>191</v>
      </c>
      <c r="B191" s="9">
        <f>תחזיות!F194</f>
        <v>1.4251230000000118E-2</v>
      </c>
      <c r="C191" s="9">
        <f>תחזיות!G194</f>
        <v>1.2955663636363742E-2</v>
      </c>
      <c r="D191" s="9">
        <f>תחזיות!H194</f>
        <v>2.42270910000002E-2</v>
      </c>
    </row>
    <row r="192" spans="1:4" x14ac:dyDescent="0.2">
      <c r="A192">
        <f>תחזיות!B195</f>
        <v>192</v>
      </c>
      <c r="B192" s="9">
        <f>תחזיות!F195</f>
        <v>1.4252560000000119E-2</v>
      </c>
      <c r="C192" s="9">
        <f>תחזיות!G195</f>
        <v>1.2956872727272833E-2</v>
      </c>
      <c r="D192" s="9">
        <f>תחזיות!H195</f>
        <v>2.42293520000002E-2</v>
      </c>
    </row>
    <row r="193" spans="1:4" x14ac:dyDescent="0.2">
      <c r="A193">
        <f>תחזיות!B196</f>
        <v>193</v>
      </c>
      <c r="B193" s="9">
        <f>תחזיות!F196</f>
        <v>1.425389000000012E-2</v>
      </c>
      <c r="C193" s="9">
        <f>תחזיות!G196</f>
        <v>1.2958081818181926E-2</v>
      </c>
      <c r="D193" s="9">
        <f>תחזיות!H196</f>
        <v>2.4231613000000204E-2</v>
      </c>
    </row>
    <row r="194" spans="1:4" x14ac:dyDescent="0.2">
      <c r="A194">
        <f>תחזיות!B197</f>
        <v>194</v>
      </c>
      <c r="B194" s="9">
        <f>תחזיות!F197</f>
        <v>1.425522000000012E-2</v>
      </c>
      <c r="C194" s="9">
        <f>תחזיות!G197</f>
        <v>1.2959290909091018E-2</v>
      </c>
      <c r="D194" s="9">
        <f>תחזיות!H197</f>
        <v>2.4233874000000204E-2</v>
      </c>
    </row>
    <row r="195" spans="1:4" x14ac:dyDescent="0.2">
      <c r="A195">
        <f>תחזיות!B198</f>
        <v>195</v>
      </c>
      <c r="B195" s="9">
        <f>תחזיות!F198</f>
        <v>1.4256550000000121E-2</v>
      </c>
      <c r="C195" s="9">
        <f>תחזיות!G198</f>
        <v>1.2960500000000109E-2</v>
      </c>
      <c r="D195" s="9">
        <f>תחזיות!H198</f>
        <v>2.4236135000000207E-2</v>
      </c>
    </row>
    <row r="196" spans="1:4" x14ac:dyDescent="0.2">
      <c r="A196">
        <f>תחזיות!B199</f>
        <v>196</v>
      </c>
      <c r="B196" s="9">
        <f>תחזיות!F199</f>
        <v>1.4257880000000122E-2</v>
      </c>
      <c r="C196" s="9">
        <f>תחזיות!G199</f>
        <v>1.29617090909092E-2</v>
      </c>
      <c r="D196" s="9">
        <f>תחזיות!H199</f>
        <v>2.4238396000000207E-2</v>
      </c>
    </row>
    <row r="197" spans="1:4" x14ac:dyDescent="0.2">
      <c r="A197">
        <f>תחזיות!B200</f>
        <v>197</v>
      </c>
      <c r="B197" s="9">
        <f>תחזיות!F200</f>
        <v>1.4259210000000123E-2</v>
      </c>
      <c r="C197" s="9">
        <f>תחזיות!G200</f>
        <v>1.2962918181818292E-2</v>
      </c>
      <c r="D197" s="9">
        <f>תחזיות!H200</f>
        <v>2.4240657000000207E-2</v>
      </c>
    </row>
    <row r="198" spans="1:4" x14ac:dyDescent="0.2">
      <c r="A198">
        <f>תחזיות!B201</f>
        <v>198</v>
      </c>
      <c r="B198" s="9">
        <f>תחזיות!F201</f>
        <v>1.4260540000000124E-2</v>
      </c>
      <c r="C198" s="9">
        <f>תחזיות!G201</f>
        <v>1.2964127272727385E-2</v>
      </c>
      <c r="D198" s="9">
        <f>תחזיות!H201</f>
        <v>2.424291800000021E-2</v>
      </c>
    </row>
    <row r="199" spans="1:4" x14ac:dyDescent="0.2">
      <c r="A199">
        <f>תחזיות!B202</f>
        <v>199</v>
      </c>
      <c r="B199" s="9">
        <f>תחזיות!F202</f>
        <v>1.4261870000000124E-2</v>
      </c>
      <c r="C199" s="9">
        <f>תחזיות!G202</f>
        <v>1.2965336363636476E-2</v>
      </c>
      <c r="D199" s="9">
        <f>תחזיות!H202</f>
        <v>2.424517900000021E-2</v>
      </c>
    </row>
    <row r="200" spans="1:4" x14ac:dyDescent="0.2">
      <c r="A200">
        <f>תחזיות!B203</f>
        <v>200</v>
      </c>
      <c r="B200" s="9">
        <f>תחזיות!F203</f>
        <v>1.4263200000000125E-2</v>
      </c>
      <c r="C200" s="9">
        <f>תחזיות!G203</f>
        <v>1.2966545454545567E-2</v>
      </c>
      <c r="D200" s="9">
        <f>תחזיות!H203</f>
        <v>2.4247440000000214E-2</v>
      </c>
    </row>
    <row r="201" spans="1:4" x14ac:dyDescent="0.2">
      <c r="A201">
        <f>תחזיות!B204</f>
        <v>201</v>
      </c>
      <c r="B201" s="9">
        <f>תחזיות!F204</f>
        <v>1.4264530000000126E-2</v>
      </c>
      <c r="C201" s="9">
        <f>תחזיות!G204</f>
        <v>1.2967754545454659E-2</v>
      </c>
      <c r="D201" s="9">
        <f>תחזיות!H204</f>
        <v>2.4249701000000214E-2</v>
      </c>
    </row>
    <row r="202" spans="1:4" x14ac:dyDescent="0.2">
      <c r="A202">
        <f>תחזיות!B205</f>
        <v>202</v>
      </c>
      <c r="B202" s="9">
        <f>תחזיות!F205</f>
        <v>1.4265860000000127E-2</v>
      </c>
      <c r="C202" s="9">
        <f>תחזיות!G205</f>
        <v>1.296896363636375E-2</v>
      </c>
      <c r="D202" s="9">
        <f>תחזיות!H205</f>
        <v>2.4251962000000214E-2</v>
      </c>
    </row>
    <row r="203" spans="1:4" x14ac:dyDescent="0.2">
      <c r="A203">
        <f>תחזיות!B206</f>
        <v>203</v>
      </c>
      <c r="B203" s="9">
        <f>תחזיות!F206</f>
        <v>1.4267190000000127E-2</v>
      </c>
      <c r="C203" s="9">
        <f>תחזיות!G206</f>
        <v>1.2970172727272841E-2</v>
      </c>
      <c r="D203" s="9">
        <f>תחזיות!H206</f>
        <v>2.4254223000000217E-2</v>
      </c>
    </row>
    <row r="204" spans="1:4" x14ac:dyDescent="0.2">
      <c r="A204">
        <f>תחזיות!B207</f>
        <v>204</v>
      </c>
      <c r="B204" s="9">
        <f>תחזיות!F207</f>
        <v>1.4268520000000128E-2</v>
      </c>
      <c r="C204" s="9">
        <f>תחזיות!G207</f>
        <v>1.2971381818181934E-2</v>
      </c>
      <c r="D204" s="9">
        <f>תחזיות!H207</f>
        <v>2.4256484000000217E-2</v>
      </c>
    </row>
    <row r="205" spans="1:4" x14ac:dyDescent="0.2">
      <c r="A205">
        <f>תחזיות!B208</f>
        <v>205</v>
      </c>
      <c r="B205" s="9">
        <f>תחזיות!F208</f>
        <v>1.4269850000000129E-2</v>
      </c>
      <c r="C205" s="9">
        <f>תחזיות!G208</f>
        <v>1.2972590909091026E-2</v>
      </c>
      <c r="D205" s="9">
        <f>תחזיות!H208</f>
        <v>2.425874500000022E-2</v>
      </c>
    </row>
    <row r="206" spans="1:4" x14ac:dyDescent="0.2">
      <c r="A206">
        <f>תחזיות!B209</f>
        <v>206</v>
      </c>
      <c r="B206" s="9">
        <f>תחזיות!F209</f>
        <v>1.427118000000013E-2</v>
      </c>
      <c r="C206" s="9">
        <f>תחזיות!G209</f>
        <v>1.2973800000000117E-2</v>
      </c>
      <c r="D206" s="9">
        <f>תחזיות!H209</f>
        <v>2.426100600000022E-2</v>
      </c>
    </row>
    <row r="207" spans="1:4" x14ac:dyDescent="0.2">
      <c r="A207">
        <f>תחזיות!B210</f>
        <v>207</v>
      </c>
      <c r="B207" s="9">
        <f>תחזיות!F210</f>
        <v>1.4272510000000131E-2</v>
      </c>
      <c r="C207" s="9">
        <f>תחזיות!G210</f>
        <v>1.2975009090909208E-2</v>
      </c>
      <c r="D207" s="9">
        <f>תחזיות!H210</f>
        <v>2.426326700000022E-2</v>
      </c>
    </row>
    <row r="208" spans="1:4" x14ac:dyDescent="0.2">
      <c r="A208">
        <f>תחזיות!B211</f>
        <v>208</v>
      </c>
      <c r="B208" s="9">
        <f>תחזיות!F211</f>
        <v>1.4273840000000131E-2</v>
      </c>
      <c r="C208" s="9">
        <f>תחזיות!G211</f>
        <v>1.2976218181818299E-2</v>
      </c>
      <c r="D208" s="9">
        <f>תחזיות!H211</f>
        <v>2.4265528000000224E-2</v>
      </c>
    </row>
    <row r="209" spans="1:4" x14ac:dyDescent="0.2">
      <c r="A209">
        <f>תחזיות!B212</f>
        <v>209</v>
      </c>
      <c r="B209" s="9">
        <f>תחזיות!F212</f>
        <v>1.4275170000000132E-2</v>
      </c>
      <c r="C209" s="9">
        <f>תחזיות!G212</f>
        <v>1.2977427272727392E-2</v>
      </c>
      <c r="D209" s="9">
        <f>תחזיות!H212</f>
        <v>2.4267789000000223E-2</v>
      </c>
    </row>
    <row r="210" spans="1:4" x14ac:dyDescent="0.2">
      <c r="A210">
        <f>תחזיות!B213</f>
        <v>210</v>
      </c>
      <c r="B210" s="9">
        <f>תחזיות!F213</f>
        <v>1.4276500000000133E-2</v>
      </c>
      <c r="C210" s="9">
        <f>תחזיות!G213</f>
        <v>1.2978636363636484E-2</v>
      </c>
      <c r="D210" s="9">
        <f>תחזיות!H213</f>
        <v>2.4270050000000227E-2</v>
      </c>
    </row>
    <row r="211" spans="1:4" x14ac:dyDescent="0.2">
      <c r="A211">
        <f>תחזיות!B214</f>
        <v>211</v>
      </c>
      <c r="B211" s="9">
        <f>תחזיות!F214</f>
        <v>1.4277830000000134E-2</v>
      </c>
      <c r="C211" s="9">
        <f>תחזיות!G214</f>
        <v>1.2979845454545575E-2</v>
      </c>
      <c r="D211" s="9">
        <f>תחזיות!H214</f>
        <v>2.4272311000000227E-2</v>
      </c>
    </row>
    <row r="212" spans="1:4" x14ac:dyDescent="0.2">
      <c r="A212">
        <f>תחזיות!B215</f>
        <v>212</v>
      </c>
      <c r="B212" s="9">
        <f>תחזיות!F215</f>
        <v>1.4279160000000134E-2</v>
      </c>
      <c r="C212" s="9">
        <f>תחזיות!G215</f>
        <v>1.2981054545454666E-2</v>
      </c>
      <c r="D212" s="9">
        <f>תחזיות!H215</f>
        <v>2.4274572000000227E-2</v>
      </c>
    </row>
    <row r="213" spans="1:4" x14ac:dyDescent="0.2">
      <c r="A213">
        <f>תחזיות!B216</f>
        <v>213</v>
      </c>
      <c r="B213" s="9">
        <f>תחזיות!F216</f>
        <v>1.4280490000000135E-2</v>
      </c>
      <c r="C213" s="9">
        <f>תחזיות!G216</f>
        <v>1.2982263636363758E-2</v>
      </c>
      <c r="D213" s="9">
        <f>תחזיות!H216</f>
        <v>2.427683300000023E-2</v>
      </c>
    </row>
    <row r="214" spans="1:4" x14ac:dyDescent="0.2">
      <c r="A214">
        <f>תחזיות!B217</f>
        <v>214</v>
      </c>
      <c r="B214" s="9">
        <f>תחזיות!F217</f>
        <v>1.4281820000000136E-2</v>
      </c>
      <c r="C214" s="9">
        <f>תחזיות!G217</f>
        <v>1.2983472727272849E-2</v>
      </c>
      <c r="D214" s="9">
        <f>תחזיות!H217</f>
        <v>2.427909400000023E-2</v>
      </c>
    </row>
    <row r="215" spans="1:4" x14ac:dyDescent="0.2">
      <c r="A215">
        <f>תחזיות!B218</f>
        <v>215</v>
      </c>
      <c r="B215" s="9">
        <f>תחזיות!F218</f>
        <v>1.4283150000000137E-2</v>
      </c>
      <c r="C215" s="9">
        <f>תחזיות!G218</f>
        <v>1.2984681818181942E-2</v>
      </c>
      <c r="D215" s="9">
        <f>תחזיות!H218</f>
        <v>2.4281355000000233E-2</v>
      </c>
    </row>
    <row r="216" spans="1:4" x14ac:dyDescent="0.2">
      <c r="A216">
        <f>תחזיות!B219</f>
        <v>216</v>
      </c>
      <c r="B216" s="9">
        <f>תחזיות!F219</f>
        <v>1.4284480000000137E-2</v>
      </c>
      <c r="C216" s="9">
        <f>תחזיות!G219</f>
        <v>1.2985890909091033E-2</v>
      </c>
      <c r="D216" s="9">
        <f>תחזיות!H219</f>
        <v>2.4283616000000233E-2</v>
      </c>
    </row>
    <row r="217" spans="1:4" x14ac:dyDescent="0.2">
      <c r="A217">
        <f>תחזיות!B220</f>
        <v>217</v>
      </c>
      <c r="B217" s="9">
        <f>תחזיות!F220</f>
        <v>1.4285810000000138E-2</v>
      </c>
      <c r="C217" s="9">
        <f>תחזיות!G220</f>
        <v>1.2987100000000125E-2</v>
      </c>
      <c r="D217" s="9">
        <f>תחזיות!H220</f>
        <v>2.4285877000000233E-2</v>
      </c>
    </row>
    <row r="218" spans="1:4" x14ac:dyDescent="0.2">
      <c r="A218">
        <f>תחזיות!B221</f>
        <v>218</v>
      </c>
      <c r="B218" s="9">
        <f>תחזיות!F221</f>
        <v>1.4287140000000139E-2</v>
      </c>
      <c r="C218" s="9">
        <f>תחזיות!G221</f>
        <v>1.2988309090909216E-2</v>
      </c>
      <c r="D218" s="9">
        <f>תחזיות!H221</f>
        <v>2.4288138000000237E-2</v>
      </c>
    </row>
    <row r="219" spans="1:4" x14ac:dyDescent="0.2">
      <c r="A219">
        <f>תחזיות!B222</f>
        <v>219</v>
      </c>
      <c r="B219" s="9">
        <f>תחזיות!F222</f>
        <v>1.428847000000014E-2</v>
      </c>
      <c r="C219" s="9">
        <f>תחזיות!G222</f>
        <v>1.2989518181818307E-2</v>
      </c>
      <c r="D219" s="9">
        <f>תחזיות!H222</f>
        <v>2.4290399000000237E-2</v>
      </c>
    </row>
    <row r="220" spans="1:4" x14ac:dyDescent="0.2">
      <c r="A220">
        <f>תחזיות!B223</f>
        <v>220</v>
      </c>
      <c r="B220" s="9">
        <f>תחזיות!F223</f>
        <v>1.4289800000000141E-2</v>
      </c>
      <c r="C220" s="9">
        <f>תחזיות!G223</f>
        <v>1.29907272727274E-2</v>
      </c>
      <c r="D220" s="9">
        <f>תחזיות!H223</f>
        <v>2.429266000000024E-2</v>
      </c>
    </row>
    <row r="221" spans="1:4" x14ac:dyDescent="0.2">
      <c r="A221">
        <f>תחזיות!B224</f>
        <v>221</v>
      </c>
      <c r="B221" s="9">
        <f>תחזיות!F224</f>
        <v>1.4291130000000141E-2</v>
      </c>
      <c r="C221" s="9">
        <f>תחזיות!G224</f>
        <v>1.2991936363636492E-2</v>
      </c>
      <c r="D221" s="9">
        <f>תחזיות!H224</f>
        <v>2.429492100000024E-2</v>
      </c>
    </row>
    <row r="222" spans="1:4" x14ac:dyDescent="0.2">
      <c r="A222">
        <f>תחזיות!B225</f>
        <v>222</v>
      </c>
      <c r="B222" s="9">
        <f>תחזיות!F225</f>
        <v>1.4292460000000142E-2</v>
      </c>
      <c r="C222" s="9">
        <f>תחזיות!G225</f>
        <v>1.2993145454545583E-2</v>
      </c>
      <c r="D222" s="9">
        <f>תחזיות!H225</f>
        <v>2.429718200000024E-2</v>
      </c>
    </row>
    <row r="223" spans="1:4" x14ac:dyDescent="0.2">
      <c r="A223">
        <f>תחזיות!B226</f>
        <v>223</v>
      </c>
      <c r="B223" s="9">
        <f>תחזיות!F226</f>
        <v>1.4293790000000143E-2</v>
      </c>
      <c r="C223" s="9">
        <f>תחזיות!G226</f>
        <v>1.2994354545454674E-2</v>
      </c>
      <c r="D223" s="9">
        <f>תחזיות!H226</f>
        <v>2.4299443000000243E-2</v>
      </c>
    </row>
    <row r="224" spans="1:4" x14ac:dyDescent="0.2">
      <c r="A224">
        <f>תחזיות!B227</f>
        <v>224</v>
      </c>
      <c r="B224" s="9">
        <f>תחזיות!F227</f>
        <v>1.4295120000000144E-2</v>
      </c>
      <c r="C224" s="9">
        <f>תחזיות!G227</f>
        <v>1.2995563636363765E-2</v>
      </c>
      <c r="D224" s="9">
        <f>תחזיות!H227</f>
        <v>2.4301704000000243E-2</v>
      </c>
    </row>
    <row r="225" spans="1:4" x14ac:dyDescent="0.2">
      <c r="A225">
        <f>תחזיות!B228</f>
        <v>225</v>
      </c>
      <c r="B225" s="9">
        <f>תחזיות!F228</f>
        <v>1.4296450000000144E-2</v>
      </c>
      <c r="C225" s="9">
        <f>תחזיות!G228</f>
        <v>1.2996772727272857E-2</v>
      </c>
      <c r="D225" s="9">
        <f>תחזיות!H228</f>
        <v>2.4303965000000247E-2</v>
      </c>
    </row>
    <row r="226" spans="1:4" x14ac:dyDescent="0.2">
      <c r="A226">
        <f>תחזיות!B229</f>
        <v>226</v>
      </c>
      <c r="B226" s="9">
        <f>תחזיות!F229</f>
        <v>1.4297780000000145E-2</v>
      </c>
      <c r="C226" s="9">
        <f>תחזיות!G229</f>
        <v>1.299798181818195E-2</v>
      </c>
      <c r="D226" s="9">
        <f>תחזיות!H229</f>
        <v>2.4306226000000247E-2</v>
      </c>
    </row>
    <row r="227" spans="1:4" x14ac:dyDescent="0.2">
      <c r="A227">
        <f>תחזיות!B230</f>
        <v>227</v>
      </c>
      <c r="B227" s="9">
        <f>תחזיות!F230</f>
        <v>1.4299110000000146E-2</v>
      </c>
      <c r="C227" s="9">
        <f>תחזיות!G230</f>
        <v>1.2999190909091041E-2</v>
      </c>
      <c r="D227" s="9">
        <f>תחזיות!H230</f>
        <v>2.4308487000000246E-2</v>
      </c>
    </row>
    <row r="228" spans="1:4" x14ac:dyDescent="0.2">
      <c r="A228">
        <f>תחזיות!B231</f>
        <v>228</v>
      </c>
      <c r="B228" s="9">
        <f>תחזיות!F231</f>
        <v>1.4300440000000147E-2</v>
      </c>
      <c r="C228" s="9">
        <f>תחזיות!G231</f>
        <v>1.3000400000000132E-2</v>
      </c>
      <c r="D228" s="9">
        <f>תחזיות!H231</f>
        <v>2.431074800000025E-2</v>
      </c>
    </row>
    <row r="229" spans="1:4" x14ac:dyDescent="0.2">
      <c r="A229">
        <f>תחזיות!B232</f>
        <v>229</v>
      </c>
      <c r="B229" s="9">
        <f>תחזיות!F232</f>
        <v>1.4301770000000148E-2</v>
      </c>
      <c r="C229" s="9">
        <f>תחזיות!G232</f>
        <v>1.3001609090909224E-2</v>
      </c>
      <c r="D229" s="9">
        <f>תחזיות!H232</f>
        <v>2.431300900000025E-2</v>
      </c>
    </row>
    <row r="230" spans="1:4" x14ac:dyDescent="0.2">
      <c r="A230">
        <f>תחזיות!B233</f>
        <v>230</v>
      </c>
      <c r="B230" s="9">
        <f>תחזיות!F233</f>
        <v>1.4303100000000148E-2</v>
      </c>
      <c r="C230" s="9">
        <f>תחזיות!G233</f>
        <v>1.3002818181818315E-2</v>
      </c>
      <c r="D230" s="9">
        <f>תחזיות!H233</f>
        <v>2.4315270000000253E-2</v>
      </c>
    </row>
    <row r="231" spans="1:4" x14ac:dyDescent="0.2">
      <c r="A231">
        <f>תחזיות!B234</f>
        <v>231</v>
      </c>
      <c r="B231" s="9">
        <f>תחזיות!F234</f>
        <v>1.4304430000000149E-2</v>
      </c>
      <c r="C231" s="9">
        <f>תחזיות!G234</f>
        <v>1.3004027272727408E-2</v>
      </c>
      <c r="D231" s="9">
        <f>תחזיות!H234</f>
        <v>2.4317531000000253E-2</v>
      </c>
    </row>
    <row r="232" spans="1:4" x14ac:dyDescent="0.2">
      <c r="A232">
        <f>תחזיות!B235</f>
        <v>232</v>
      </c>
      <c r="B232" s="9">
        <f>תחזיות!F235</f>
        <v>1.430576000000015E-2</v>
      </c>
      <c r="C232" s="9">
        <f>תחזיות!G235</f>
        <v>1.3005236363636499E-2</v>
      </c>
      <c r="D232" s="9">
        <f>תחזיות!H235</f>
        <v>2.4319792000000253E-2</v>
      </c>
    </row>
    <row r="233" spans="1:4" x14ac:dyDescent="0.2">
      <c r="A233">
        <f>תחזיות!B236</f>
        <v>233</v>
      </c>
      <c r="B233" s="9">
        <f>תחזיות!F236</f>
        <v>1.4307090000000151E-2</v>
      </c>
      <c r="C233" s="9">
        <f>תחזיות!G236</f>
        <v>1.3006445454545591E-2</v>
      </c>
      <c r="D233" s="9">
        <f>תחזיות!H236</f>
        <v>2.4322053000000256E-2</v>
      </c>
    </row>
    <row r="234" spans="1:4" x14ac:dyDescent="0.2">
      <c r="A234">
        <f>תחזיות!B237</f>
        <v>234</v>
      </c>
      <c r="B234" s="9">
        <f>תחזיות!F237</f>
        <v>1.4308420000000151E-2</v>
      </c>
      <c r="C234" s="9">
        <f>תחזיות!G237</f>
        <v>1.3007654545454682E-2</v>
      </c>
      <c r="D234" s="9">
        <f>תחזיות!H237</f>
        <v>2.4324314000000256E-2</v>
      </c>
    </row>
    <row r="235" spans="1:4" x14ac:dyDescent="0.2">
      <c r="A235">
        <f>תחזיות!B238</f>
        <v>235</v>
      </c>
      <c r="B235" s="9">
        <f>תחזיות!F238</f>
        <v>1.4309750000000152E-2</v>
      </c>
      <c r="C235" s="9">
        <f>תחזיות!G238</f>
        <v>1.3008863636363773E-2</v>
      </c>
      <c r="D235" s="9">
        <f>תחזיות!H238</f>
        <v>2.432657500000026E-2</v>
      </c>
    </row>
    <row r="236" spans="1:4" x14ac:dyDescent="0.2">
      <c r="A236">
        <f>תחזיות!B239</f>
        <v>236</v>
      </c>
      <c r="B236" s="9">
        <f>תחזיות!F239</f>
        <v>1.4311080000000153E-2</v>
      </c>
      <c r="C236" s="9">
        <f>תחזיות!G239</f>
        <v>1.3010072727272864E-2</v>
      </c>
      <c r="D236" s="9">
        <f>תחזיות!H239</f>
        <v>2.432883600000026E-2</v>
      </c>
    </row>
    <row r="237" spans="1:4" x14ac:dyDescent="0.2">
      <c r="A237">
        <f>תחזיות!B240</f>
        <v>237</v>
      </c>
      <c r="B237" s="9">
        <f>תחזיות!F240</f>
        <v>1.4312410000000154E-2</v>
      </c>
      <c r="C237" s="9">
        <f>תחזיות!G240</f>
        <v>1.3011281818181957E-2</v>
      </c>
      <c r="D237" s="9">
        <f>תחזיות!H240</f>
        <v>2.433109700000026E-2</v>
      </c>
    </row>
    <row r="238" spans="1:4" x14ac:dyDescent="0.2">
      <c r="A238">
        <f>תחזיות!B241</f>
        <v>238</v>
      </c>
      <c r="B238" s="9">
        <f>תחזיות!F241</f>
        <v>1.4313740000000155E-2</v>
      </c>
      <c r="C238" s="9">
        <f>תחזיות!G241</f>
        <v>1.3012490909091049E-2</v>
      </c>
      <c r="D238" s="9">
        <f>תחזיות!H241</f>
        <v>2.4333358000000263E-2</v>
      </c>
    </row>
    <row r="239" spans="1:4" x14ac:dyDescent="0.2">
      <c r="A239">
        <f>תחזיות!B242</f>
        <v>239</v>
      </c>
      <c r="B239" s="9">
        <f>תחזיות!F242</f>
        <v>1.4315070000000155E-2</v>
      </c>
      <c r="C239" s="9">
        <f>תחזיות!G242</f>
        <v>1.301370000000014E-2</v>
      </c>
      <c r="D239" s="9">
        <f>תחזיות!H242</f>
        <v>2.4335619000000263E-2</v>
      </c>
    </row>
    <row r="240" spans="1:4" x14ac:dyDescent="0.2">
      <c r="A240">
        <f>תחזיות!B243</f>
        <v>240</v>
      </c>
      <c r="B240" s="9">
        <f>תחזיות!F243</f>
        <v>1.4316400000000156E-2</v>
      </c>
      <c r="C240" s="9">
        <f>תחזיות!G243</f>
        <v>1.3014909090909231E-2</v>
      </c>
      <c r="D240" s="9">
        <f>תחזיות!H243</f>
        <v>2.4337880000000266E-2</v>
      </c>
    </row>
    <row r="241" spans="1:4" x14ac:dyDescent="0.2">
      <c r="A241">
        <f>תחזיות!B244</f>
        <v>241</v>
      </c>
      <c r="B241" s="9">
        <f>תחזיות!F244</f>
        <v>1.4317730000000157E-2</v>
      </c>
      <c r="C241" s="9">
        <f>תחזיות!G244</f>
        <v>1.3016118181818323E-2</v>
      </c>
      <c r="D241" s="9">
        <f>תחזיות!H244</f>
        <v>2.4340141000000266E-2</v>
      </c>
    </row>
    <row r="242" spans="1:4" x14ac:dyDescent="0.2">
      <c r="A242">
        <f>תחזיות!B245</f>
        <v>242</v>
      </c>
      <c r="B242" s="9">
        <f>תחזיות!F245</f>
        <v>1.4319060000000158E-2</v>
      </c>
      <c r="C242" s="9">
        <f>תחזיות!G245</f>
        <v>1.3017327272727416E-2</v>
      </c>
      <c r="D242" s="9">
        <f>תחזיות!H245</f>
        <v>2.4342402000000266E-2</v>
      </c>
    </row>
    <row r="243" spans="1:4" x14ac:dyDescent="0.2">
      <c r="A243">
        <f>תחזיות!B246</f>
        <v>243</v>
      </c>
      <c r="B243" s="9">
        <f>תחזיות!F246</f>
        <v>1.4320390000000158E-2</v>
      </c>
      <c r="C243" s="9">
        <f>תחזיות!G246</f>
        <v>1.3018536363636507E-2</v>
      </c>
      <c r="D243" s="9">
        <f>תחזיות!H246</f>
        <v>2.434466300000027E-2</v>
      </c>
    </row>
    <row r="244" spans="1:4" x14ac:dyDescent="0.2">
      <c r="A244">
        <f>תחזיות!B247</f>
        <v>244</v>
      </c>
      <c r="B244" s="9">
        <f>תחזיות!F247</f>
        <v>1.4321720000000159E-2</v>
      </c>
      <c r="C244" s="9">
        <f>תחזיות!G247</f>
        <v>1.3019745454545598E-2</v>
      </c>
      <c r="D244" s="9">
        <f>תחזיות!H247</f>
        <v>2.434692400000027E-2</v>
      </c>
    </row>
    <row r="245" spans="1:4" x14ac:dyDescent="0.2">
      <c r="A245">
        <f>תחזיות!B248</f>
        <v>245</v>
      </c>
      <c r="B245" s="9">
        <f>תחזיות!F248</f>
        <v>1.432305000000016E-2</v>
      </c>
      <c r="C245" s="9">
        <f>תחזיות!G248</f>
        <v>1.302095454545469E-2</v>
      </c>
      <c r="D245" s="9">
        <f>תחזיות!H248</f>
        <v>2.4349185000000273E-2</v>
      </c>
    </row>
    <row r="246" spans="1:4" x14ac:dyDescent="0.2">
      <c r="A246">
        <f>תחזיות!B249</f>
        <v>246</v>
      </c>
      <c r="B246" s="9">
        <f>תחזיות!F249</f>
        <v>1.4324380000000161E-2</v>
      </c>
      <c r="C246" s="9">
        <f>תחזיות!G249</f>
        <v>1.3022163636363781E-2</v>
      </c>
      <c r="D246" s="9">
        <f>תחזיות!H249</f>
        <v>2.4351446000000273E-2</v>
      </c>
    </row>
    <row r="247" spans="1:4" x14ac:dyDescent="0.2">
      <c r="A247">
        <f>תחזיות!B250</f>
        <v>247</v>
      </c>
      <c r="B247" s="9">
        <f>תחזיות!F250</f>
        <v>1.4325710000000162E-2</v>
      </c>
      <c r="C247" s="9">
        <f>תחזיות!G250</f>
        <v>1.3023372727272872E-2</v>
      </c>
      <c r="D247" s="9">
        <f>תחזיות!H250</f>
        <v>2.4353707000000273E-2</v>
      </c>
    </row>
    <row r="248" spans="1:4" x14ac:dyDescent="0.2">
      <c r="A248">
        <f>תחזיות!B251</f>
        <v>248</v>
      </c>
      <c r="B248" s="9">
        <f>תחזיות!F251</f>
        <v>1.4327040000000162E-2</v>
      </c>
      <c r="C248" s="9">
        <f>תחזיות!G251</f>
        <v>1.3024581818181965E-2</v>
      </c>
      <c r="D248" s="9">
        <f>תחזיות!H251</f>
        <v>2.4355968000000276E-2</v>
      </c>
    </row>
    <row r="249" spans="1:4" x14ac:dyDescent="0.2">
      <c r="A249">
        <f>תחזיות!B252</f>
        <v>249</v>
      </c>
      <c r="B249" s="9">
        <f>תחזיות!F252</f>
        <v>1.4328370000000163E-2</v>
      </c>
      <c r="C249" s="9">
        <f>תחזיות!G252</f>
        <v>1.3025790909091057E-2</v>
      </c>
      <c r="D249" s="9">
        <f>תחזיות!H252</f>
        <v>2.4358229000000276E-2</v>
      </c>
    </row>
    <row r="250" spans="1:4" x14ac:dyDescent="0.2">
      <c r="A250">
        <f>תחזיות!B253</f>
        <v>250</v>
      </c>
      <c r="B250" s="9">
        <f>תחזיות!F253</f>
        <v>1.4329700000000164E-2</v>
      </c>
      <c r="C250" s="9">
        <f>תחזיות!G253</f>
        <v>1.3027000000000148E-2</v>
      </c>
      <c r="D250" s="9">
        <f>תחזיות!H253</f>
        <v>2.436049000000028E-2</v>
      </c>
    </row>
    <row r="251" spans="1:4" x14ac:dyDescent="0.2">
      <c r="A251">
        <f>תחזיות!B254</f>
        <v>251</v>
      </c>
      <c r="B251" s="9">
        <f>תחזיות!F254</f>
        <v>1.4331030000000165E-2</v>
      </c>
      <c r="C251" s="9">
        <f>תחזיות!G254</f>
        <v>1.3028209090909239E-2</v>
      </c>
      <c r="D251" s="9">
        <f>תחזיות!H254</f>
        <v>2.4362751000000279E-2</v>
      </c>
    </row>
    <row r="252" spans="1:4" x14ac:dyDescent="0.2">
      <c r="A252">
        <f>תחזיות!B255</f>
        <v>252</v>
      </c>
      <c r="B252" s="9">
        <f>תחזיות!F255</f>
        <v>1.4332360000000165E-2</v>
      </c>
      <c r="C252" s="9">
        <f>תחזיות!G255</f>
        <v>1.302941818181833E-2</v>
      </c>
      <c r="D252" s="9">
        <f>תחזיות!H255</f>
        <v>2.4365012000000279E-2</v>
      </c>
    </row>
    <row r="253" spans="1:4" x14ac:dyDescent="0.2">
      <c r="A253">
        <f>תחזיות!B256</f>
        <v>253</v>
      </c>
      <c r="B253" s="9">
        <f>תחזיות!F256</f>
        <v>1.4333690000000166E-2</v>
      </c>
      <c r="C253" s="9">
        <f>תחזיות!G256</f>
        <v>1.3030627272727423E-2</v>
      </c>
      <c r="D253" s="9">
        <f>תחזיות!H256</f>
        <v>2.4367273000000283E-2</v>
      </c>
    </row>
    <row r="254" spans="1:4" x14ac:dyDescent="0.2">
      <c r="A254">
        <f>תחזיות!B257</f>
        <v>254</v>
      </c>
      <c r="B254" s="9">
        <f>תחזיות!F257</f>
        <v>1.4335020000000167E-2</v>
      </c>
      <c r="C254" s="9">
        <f>תחזיות!G257</f>
        <v>1.3031836363636515E-2</v>
      </c>
      <c r="D254" s="9">
        <f>תחזיות!H257</f>
        <v>2.4369534000000283E-2</v>
      </c>
    </row>
    <row r="255" spans="1:4" x14ac:dyDescent="0.2">
      <c r="A255">
        <f>תחזיות!B258</f>
        <v>255</v>
      </c>
      <c r="B255" s="9">
        <f>תחזיות!F258</f>
        <v>1.4336350000000168E-2</v>
      </c>
      <c r="C255" s="9">
        <f>תחזיות!G258</f>
        <v>1.3033045454545606E-2</v>
      </c>
      <c r="D255" s="9">
        <f>תחזיות!H258</f>
        <v>2.4371795000000286E-2</v>
      </c>
    </row>
    <row r="256" spans="1:4" x14ac:dyDescent="0.2">
      <c r="A256">
        <f>תחזיות!B259</f>
        <v>256</v>
      </c>
      <c r="B256" s="9">
        <f>תחזיות!F259</f>
        <v>1.4337680000000168E-2</v>
      </c>
      <c r="C256" s="9">
        <f>תחזיות!G259</f>
        <v>1.3034254545454697E-2</v>
      </c>
      <c r="D256" s="9">
        <f>תחזיות!H259</f>
        <v>2.4374056000000286E-2</v>
      </c>
    </row>
    <row r="257" spans="1:4" x14ac:dyDescent="0.2">
      <c r="A257">
        <f>תחזיות!B260</f>
        <v>257</v>
      </c>
      <c r="B257" s="9">
        <f>תחזיות!F260</f>
        <v>1.4339010000000169E-2</v>
      </c>
      <c r="C257" s="9">
        <f>תחזיות!G260</f>
        <v>1.3035463636363789E-2</v>
      </c>
      <c r="D257" s="9">
        <f>תחזיות!H260</f>
        <v>2.4376317000000286E-2</v>
      </c>
    </row>
    <row r="258" spans="1:4" x14ac:dyDescent="0.2">
      <c r="A258">
        <f>תחזיות!B261</f>
        <v>258</v>
      </c>
      <c r="B258" s="9">
        <f>תחזיות!F261</f>
        <v>1.434034000000017E-2</v>
      </c>
      <c r="C258" s="9">
        <f>תחזיות!G261</f>
        <v>1.303667272727288E-2</v>
      </c>
      <c r="D258" s="9">
        <f>תחזיות!H261</f>
        <v>2.4378578000000289E-2</v>
      </c>
    </row>
    <row r="259" spans="1:4" x14ac:dyDescent="0.2">
      <c r="A259">
        <f>תחזיות!B262</f>
        <v>259</v>
      </c>
      <c r="B259" s="9">
        <f>תחזיות!F262</f>
        <v>1.4341670000000171E-2</v>
      </c>
      <c r="C259" s="9">
        <f>תחזיות!G262</f>
        <v>1.3037881818181973E-2</v>
      </c>
      <c r="D259" s="9">
        <f>תחזיות!H262</f>
        <v>2.4380839000000289E-2</v>
      </c>
    </row>
    <row r="260" spans="1:4" x14ac:dyDescent="0.2">
      <c r="A260">
        <f>תחזיות!B263</f>
        <v>260</v>
      </c>
      <c r="B260" s="9">
        <f>תחזיות!F263</f>
        <v>1.4343000000000172E-2</v>
      </c>
      <c r="C260" s="9">
        <f>תחזיות!G263</f>
        <v>1.3039090909091064E-2</v>
      </c>
      <c r="D260" s="9">
        <f>תחזיות!H263</f>
        <v>2.4383100000000293E-2</v>
      </c>
    </row>
    <row r="261" spans="1:4" x14ac:dyDescent="0.2">
      <c r="A261">
        <f>תחזיות!B264</f>
        <v>261</v>
      </c>
      <c r="B261" s="9">
        <f>תחזיות!F264</f>
        <v>1.4344330000000172E-2</v>
      </c>
      <c r="C261" s="9">
        <f>תחזיות!G264</f>
        <v>1.3040300000000156E-2</v>
      </c>
      <c r="D261" s="9">
        <f>תחזיות!H264</f>
        <v>2.4385361000000293E-2</v>
      </c>
    </row>
    <row r="262" spans="1:4" x14ac:dyDescent="0.2">
      <c r="A262">
        <f>תחזיות!B265</f>
        <v>262</v>
      </c>
      <c r="B262" s="9">
        <f>תחזיות!F265</f>
        <v>1.4345660000000173E-2</v>
      </c>
      <c r="C262" s="9">
        <f>תחזיות!G265</f>
        <v>1.3041509090909247E-2</v>
      </c>
      <c r="D262" s="9">
        <f>תחזיות!H265</f>
        <v>2.4387622000000293E-2</v>
      </c>
    </row>
    <row r="263" spans="1:4" x14ac:dyDescent="0.2">
      <c r="A263">
        <f>תחזיות!B266</f>
        <v>263</v>
      </c>
      <c r="B263" s="9">
        <f>תחזיות!F266</f>
        <v>1.4346990000000174E-2</v>
      </c>
      <c r="C263" s="9">
        <f>תחזיות!G266</f>
        <v>1.3042718181818338E-2</v>
      </c>
      <c r="D263" s="9">
        <f>תחזיות!H266</f>
        <v>2.4389883000000296E-2</v>
      </c>
    </row>
    <row r="264" spans="1:4" x14ac:dyDescent="0.2">
      <c r="A264">
        <f>תחזיות!B267</f>
        <v>264</v>
      </c>
      <c r="B264" s="9">
        <f>תחזיות!F267</f>
        <v>1.4348320000000175E-2</v>
      </c>
      <c r="C264" s="9">
        <f>תחזיות!G267</f>
        <v>1.3043927272727431E-2</v>
      </c>
      <c r="D264" s="9">
        <f>תחזיות!H267</f>
        <v>2.4392144000000296E-2</v>
      </c>
    </row>
    <row r="265" spans="1:4" x14ac:dyDescent="0.2">
      <c r="A265">
        <f>תחזיות!B268</f>
        <v>265</v>
      </c>
      <c r="B265" s="9">
        <f>תחזיות!F268</f>
        <v>1.4349650000000175E-2</v>
      </c>
      <c r="C265" s="9">
        <f>תחזיות!G268</f>
        <v>1.3045136363636523E-2</v>
      </c>
      <c r="D265" s="9">
        <f>תחזיות!H268</f>
        <v>2.4394405000000299E-2</v>
      </c>
    </row>
    <row r="266" spans="1:4" x14ac:dyDescent="0.2">
      <c r="A266">
        <f>תחזיות!B269</f>
        <v>266</v>
      </c>
      <c r="B266" s="9">
        <f>תחזיות!F269</f>
        <v>1.4350980000000176E-2</v>
      </c>
      <c r="C266" s="9">
        <f>תחזיות!G269</f>
        <v>1.3046345454545614E-2</v>
      </c>
      <c r="D266" s="9">
        <f>תחזיות!H269</f>
        <v>2.4396666000000299E-2</v>
      </c>
    </row>
    <row r="267" spans="1:4" x14ac:dyDescent="0.2">
      <c r="A267">
        <f>תחזיות!B270</f>
        <v>267</v>
      </c>
      <c r="B267" s="9">
        <f>תחזיות!F270</f>
        <v>1.4352310000000177E-2</v>
      </c>
      <c r="C267" s="9">
        <f>תחזיות!G270</f>
        <v>1.3047554545454705E-2</v>
      </c>
      <c r="D267" s="9">
        <f>תחזיות!H270</f>
        <v>2.4398927000000299E-2</v>
      </c>
    </row>
    <row r="268" spans="1:4" x14ac:dyDescent="0.2">
      <c r="A268">
        <f>תחזיות!B271</f>
        <v>268</v>
      </c>
      <c r="B268" s="9">
        <f>תחזיות!F271</f>
        <v>1.4353640000000178E-2</v>
      </c>
      <c r="C268" s="9">
        <f>תחזיות!G271</f>
        <v>1.3048763636363796E-2</v>
      </c>
      <c r="D268" s="9">
        <f>תחזיות!H271</f>
        <v>2.4401188000000303E-2</v>
      </c>
    </row>
    <row r="269" spans="1:4" x14ac:dyDescent="0.2">
      <c r="A269">
        <f>תחזיות!B272</f>
        <v>269</v>
      </c>
      <c r="B269" s="9">
        <f>תחזיות!F272</f>
        <v>1.4354970000000179E-2</v>
      </c>
      <c r="C269" s="9">
        <f>תחזיות!G272</f>
        <v>1.3049972727272888E-2</v>
      </c>
      <c r="D269" s="9">
        <f>תחזיות!H272</f>
        <v>2.4403449000000303E-2</v>
      </c>
    </row>
    <row r="270" spans="1:4" x14ac:dyDescent="0.2">
      <c r="A270">
        <f>תחזיות!B273</f>
        <v>270</v>
      </c>
      <c r="B270" s="9">
        <f>תחזיות!F273</f>
        <v>1.4356300000000179E-2</v>
      </c>
      <c r="C270" s="9">
        <f>תחזיות!G273</f>
        <v>1.3051181818181981E-2</v>
      </c>
      <c r="D270" s="9">
        <f>תחזיות!H273</f>
        <v>2.4405710000000306E-2</v>
      </c>
    </row>
    <row r="271" spans="1:4" x14ac:dyDescent="0.2">
      <c r="A271">
        <f>תחזיות!B274</f>
        <v>271</v>
      </c>
      <c r="B271" s="9">
        <f>תחזיות!F274</f>
        <v>1.435763000000018E-2</v>
      </c>
      <c r="C271" s="9">
        <f>תחזיות!G274</f>
        <v>1.3052390909091072E-2</v>
      </c>
      <c r="D271" s="9">
        <f>תחזיות!H274</f>
        <v>2.4407971000000306E-2</v>
      </c>
    </row>
    <row r="272" spans="1:4" x14ac:dyDescent="0.2">
      <c r="A272">
        <f>תחזיות!B275</f>
        <v>272</v>
      </c>
      <c r="B272" s="9">
        <f>תחזיות!F275</f>
        <v>1.4358960000000181E-2</v>
      </c>
      <c r="C272" s="9">
        <f>תחזיות!G275</f>
        <v>1.3053600000000163E-2</v>
      </c>
      <c r="D272" s="9">
        <f>תחזיות!H275</f>
        <v>2.4410232000000306E-2</v>
      </c>
    </row>
    <row r="273" spans="1:4" x14ac:dyDescent="0.2">
      <c r="A273">
        <f>תחזיות!B276</f>
        <v>273</v>
      </c>
      <c r="B273" s="9">
        <f>תחזיות!F276</f>
        <v>1.4360290000000182E-2</v>
      </c>
      <c r="C273" s="9">
        <f>תחזיות!G276</f>
        <v>1.3054809090909255E-2</v>
      </c>
      <c r="D273" s="9">
        <f>תחזיות!H276</f>
        <v>2.4412493000000309E-2</v>
      </c>
    </row>
    <row r="274" spans="1:4" x14ac:dyDescent="0.2">
      <c r="A274">
        <f>תחזיות!B277</f>
        <v>274</v>
      </c>
      <c r="B274" s="9">
        <f>תחזיות!F277</f>
        <v>1.4361620000000182E-2</v>
      </c>
      <c r="C274" s="9">
        <f>תחזיות!G277</f>
        <v>1.3056018181818346E-2</v>
      </c>
      <c r="D274" s="9">
        <f>תחזיות!H277</f>
        <v>2.4414754000000309E-2</v>
      </c>
    </row>
    <row r="275" spans="1:4" x14ac:dyDescent="0.2">
      <c r="A275">
        <f>תחזיות!B278</f>
        <v>275</v>
      </c>
      <c r="B275" s="9">
        <f>תחזיות!F278</f>
        <v>1.4362950000000183E-2</v>
      </c>
      <c r="C275" s="9">
        <f>תחזיות!G278</f>
        <v>1.3057227272727439E-2</v>
      </c>
      <c r="D275" s="9">
        <f>תחזיות!H278</f>
        <v>2.4417015000000312E-2</v>
      </c>
    </row>
    <row r="276" spans="1:4" x14ac:dyDescent="0.2">
      <c r="A276">
        <f>תחזיות!B279</f>
        <v>276</v>
      </c>
      <c r="B276" s="9">
        <f>תחזיות!F279</f>
        <v>1.4364280000000184E-2</v>
      </c>
      <c r="C276" s="9">
        <f>תחזיות!G279</f>
        <v>1.305843636363653E-2</v>
      </c>
      <c r="D276" s="9">
        <f>תחזיות!H279</f>
        <v>2.4419276000000312E-2</v>
      </c>
    </row>
    <row r="277" spans="1:4" x14ac:dyDescent="0.2">
      <c r="A277">
        <f>תחזיות!B280</f>
        <v>277</v>
      </c>
      <c r="B277" s="9">
        <f>תחזיות!F280</f>
        <v>1.4365610000000185E-2</v>
      </c>
      <c r="C277" s="9">
        <f>תחזיות!G280</f>
        <v>1.3059645454545622E-2</v>
      </c>
      <c r="D277" s="9">
        <f>תחזיות!H280</f>
        <v>2.4421537000000312E-2</v>
      </c>
    </row>
    <row r="278" spans="1:4" x14ac:dyDescent="0.2">
      <c r="A278">
        <f>תחזיות!B281</f>
        <v>278</v>
      </c>
      <c r="B278" s="9">
        <f>תחזיות!F281</f>
        <v>1.4366940000000186E-2</v>
      </c>
      <c r="C278" s="9">
        <f>תחזיות!G281</f>
        <v>1.3060854545454713E-2</v>
      </c>
      <c r="D278" s="9">
        <f>תחזיות!H281</f>
        <v>2.4423798000000316E-2</v>
      </c>
    </row>
    <row r="279" spans="1:4" x14ac:dyDescent="0.2">
      <c r="A279">
        <f>תחזיות!B282</f>
        <v>279</v>
      </c>
      <c r="B279" s="9">
        <f>תחזיות!F282</f>
        <v>1.4368270000000186E-2</v>
      </c>
      <c r="C279" s="9">
        <f>תחזיות!G282</f>
        <v>1.3062063636363804E-2</v>
      </c>
      <c r="D279" s="9">
        <f>תחזיות!H282</f>
        <v>2.4426059000000316E-2</v>
      </c>
    </row>
    <row r="280" spans="1:4" x14ac:dyDescent="0.2">
      <c r="A280">
        <f>תחזיות!B283</f>
        <v>280</v>
      </c>
      <c r="B280" s="9">
        <f>תחזיות!F283</f>
        <v>1.4369600000000187E-2</v>
      </c>
      <c r="C280" s="9">
        <f>תחזיות!G283</f>
        <v>1.3063272727272895E-2</v>
      </c>
      <c r="D280" s="9">
        <f>תחזיות!H283</f>
        <v>2.4428320000000319E-2</v>
      </c>
    </row>
    <row r="281" spans="1:4" x14ac:dyDescent="0.2">
      <c r="A281">
        <f>תחזיות!B284</f>
        <v>281</v>
      </c>
      <c r="B281" s="9">
        <f>תחזיות!F284</f>
        <v>1.4370930000000188E-2</v>
      </c>
      <c r="C281" s="9">
        <f>תחזיות!G284</f>
        <v>1.3064481818181988E-2</v>
      </c>
      <c r="D281" s="9">
        <f>תחזיות!H284</f>
        <v>2.4430581000000319E-2</v>
      </c>
    </row>
    <row r="282" spans="1:4" x14ac:dyDescent="0.2">
      <c r="A282">
        <f>תחזיות!B285</f>
        <v>282</v>
      </c>
      <c r="B282" s="9">
        <f>תחזיות!F285</f>
        <v>1.4372260000000189E-2</v>
      </c>
      <c r="C282" s="9">
        <f>תחזיות!G285</f>
        <v>1.306569090909108E-2</v>
      </c>
      <c r="D282" s="9">
        <f>תחזיות!H285</f>
        <v>2.4432842000000319E-2</v>
      </c>
    </row>
    <row r="283" spans="1:4" x14ac:dyDescent="0.2">
      <c r="A283">
        <f>תחזיות!B286</f>
        <v>283</v>
      </c>
      <c r="B283" s="9">
        <f>תחזיות!F286</f>
        <v>1.4373590000000189E-2</v>
      </c>
      <c r="C283" s="9">
        <f>תחזיות!G286</f>
        <v>1.3066900000000171E-2</v>
      </c>
      <c r="D283" s="9">
        <f>תחזיות!H286</f>
        <v>2.4435103000000322E-2</v>
      </c>
    </row>
    <row r="284" spans="1:4" x14ac:dyDescent="0.2">
      <c r="A284">
        <f>תחזיות!B287</f>
        <v>284</v>
      </c>
      <c r="B284" s="9">
        <f>תחזיות!F287</f>
        <v>1.437492000000019E-2</v>
      </c>
      <c r="C284" s="9">
        <f>תחזיות!G287</f>
        <v>1.3068109090909262E-2</v>
      </c>
      <c r="D284" s="9">
        <f>תחזיות!H287</f>
        <v>2.4437364000000322E-2</v>
      </c>
    </row>
    <row r="285" spans="1:4" x14ac:dyDescent="0.2">
      <c r="A285">
        <f>תחזיות!B288</f>
        <v>285</v>
      </c>
      <c r="B285" s="9">
        <f>תחזיות!F288</f>
        <v>1.4376250000000191E-2</v>
      </c>
      <c r="C285" s="9">
        <f>תחזיות!G288</f>
        <v>1.3069318181818354E-2</v>
      </c>
      <c r="D285" s="9">
        <f>תחזיות!H288</f>
        <v>2.4439625000000326E-2</v>
      </c>
    </row>
    <row r="286" spans="1:4" x14ac:dyDescent="0.2">
      <c r="A286">
        <f>תחזיות!B289</f>
        <v>286</v>
      </c>
      <c r="B286" s="9">
        <f>תחזיות!F289</f>
        <v>1.4377580000000192E-2</v>
      </c>
      <c r="C286" s="9">
        <f>תחזיות!G289</f>
        <v>1.3070527272727447E-2</v>
      </c>
      <c r="D286" s="9">
        <f>תחזיות!H289</f>
        <v>2.4441886000000326E-2</v>
      </c>
    </row>
    <row r="287" spans="1:4" x14ac:dyDescent="0.2">
      <c r="A287">
        <f>תחזיות!B290</f>
        <v>287</v>
      </c>
      <c r="B287" s="9">
        <f>תחזיות!F290</f>
        <v>1.4378910000000193E-2</v>
      </c>
      <c r="C287" s="9">
        <f>תחזיות!G290</f>
        <v>1.3071736363636538E-2</v>
      </c>
      <c r="D287" s="9">
        <f>תחזיות!H290</f>
        <v>2.4444147000000326E-2</v>
      </c>
    </row>
    <row r="288" spans="1:4" x14ac:dyDescent="0.2">
      <c r="A288">
        <f>תחזיות!B291</f>
        <v>288</v>
      </c>
      <c r="B288" s="9">
        <f>תחזיות!F291</f>
        <v>1.4380240000000193E-2</v>
      </c>
      <c r="C288" s="9">
        <f>תחזיות!G291</f>
        <v>1.3072945454545629E-2</v>
      </c>
      <c r="D288" s="9">
        <f>תחזיות!H291</f>
        <v>2.4446408000000329E-2</v>
      </c>
    </row>
    <row r="289" spans="1:4" x14ac:dyDescent="0.2">
      <c r="A289">
        <f>תחזיות!B292</f>
        <v>289</v>
      </c>
      <c r="B289" s="9">
        <f>תחזיות!F292</f>
        <v>1.4381570000000194E-2</v>
      </c>
      <c r="C289" s="9">
        <f>תחזיות!G292</f>
        <v>1.3074154545454721E-2</v>
      </c>
      <c r="D289" s="9">
        <f>תחזיות!H292</f>
        <v>2.4448669000000329E-2</v>
      </c>
    </row>
    <row r="290" spans="1:4" x14ac:dyDescent="0.2">
      <c r="A290">
        <f>תחזיות!B293</f>
        <v>290</v>
      </c>
      <c r="B290" s="9">
        <f>תחזיות!F293</f>
        <v>1.4382900000000195E-2</v>
      </c>
      <c r="C290" s="9">
        <f>תחזיות!G293</f>
        <v>1.3075363636363812E-2</v>
      </c>
      <c r="D290" s="9">
        <f>תחזיות!H293</f>
        <v>2.4450930000000332E-2</v>
      </c>
    </row>
    <row r="291" spans="1:4" x14ac:dyDescent="0.2">
      <c r="A291">
        <f>תחזיות!B294</f>
        <v>291</v>
      </c>
      <c r="B291" s="9">
        <f>תחזיות!F294</f>
        <v>1.4384230000000196E-2</v>
      </c>
      <c r="C291" s="9">
        <f>תחזיות!G294</f>
        <v>1.3076572727272903E-2</v>
      </c>
      <c r="D291" s="9">
        <f>תחזיות!H294</f>
        <v>2.4453191000000332E-2</v>
      </c>
    </row>
    <row r="292" spans="1:4" x14ac:dyDescent="0.2">
      <c r="A292">
        <f>תחזיות!B295</f>
        <v>292</v>
      </c>
      <c r="B292" s="9">
        <f>תחזיות!F295</f>
        <v>1.4385560000000196E-2</v>
      </c>
      <c r="C292" s="9">
        <f>תחזיות!G295</f>
        <v>1.3077781818181996E-2</v>
      </c>
      <c r="D292" s="9">
        <f>תחזיות!H295</f>
        <v>2.4455452000000332E-2</v>
      </c>
    </row>
    <row r="293" spans="1:4" x14ac:dyDescent="0.2">
      <c r="A293">
        <f>תחזיות!B296</f>
        <v>293</v>
      </c>
      <c r="B293" s="9">
        <f>תחזיות!F296</f>
        <v>1.4386890000000197E-2</v>
      </c>
      <c r="C293" s="9">
        <f>תחזיות!G296</f>
        <v>1.3078990909091088E-2</v>
      </c>
      <c r="D293" s="9">
        <f>תחזיות!H296</f>
        <v>2.4457713000000336E-2</v>
      </c>
    </row>
    <row r="294" spans="1:4" x14ac:dyDescent="0.2">
      <c r="A294">
        <f>תחזיות!B297</f>
        <v>294</v>
      </c>
      <c r="B294" s="9">
        <f>תחזיות!F297</f>
        <v>1.4388220000000198E-2</v>
      </c>
      <c r="C294" s="9">
        <f>תחזיות!G297</f>
        <v>1.3080200000000179E-2</v>
      </c>
      <c r="D294" s="9">
        <f>תחזיות!H297</f>
        <v>2.4459974000000335E-2</v>
      </c>
    </row>
    <row r="295" spans="1:4" x14ac:dyDescent="0.2">
      <c r="A295">
        <f>תחזיות!B298</f>
        <v>295</v>
      </c>
      <c r="B295" s="9">
        <f>תחזיות!F298</f>
        <v>1.4389550000000199E-2</v>
      </c>
      <c r="C295" s="9">
        <f>תחזיות!G298</f>
        <v>1.308140909090927E-2</v>
      </c>
      <c r="D295" s="9">
        <f>תחזיות!H298</f>
        <v>2.4462235000000339E-2</v>
      </c>
    </row>
    <row r="296" spans="1:4" x14ac:dyDescent="0.2">
      <c r="A296">
        <f>תחזיות!B299</f>
        <v>296</v>
      </c>
      <c r="B296" s="9">
        <f>תחזיות!F299</f>
        <v>1.4390880000000199E-2</v>
      </c>
      <c r="C296" s="9">
        <f>תחזיות!G299</f>
        <v>1.3082618181818361E-2</v>
      </c>
      <c r="D296" s="9">
        <f>תחזיות!H299</f>
        <v>2.4464496000000339E-2</v>
      </c>
    </row>
    <row r="297" spans="1:4" x14ac:dyDescent="0.2">
      <c r="A297">
        <f>תחזיות!B300</f>
        <v>297</v>
      </c>
      <c r="B297" s="9">
        <f>תחזיות!F300</f>
        <v>1.43922100000002E-2</v>
      </c>
      <c r="C297" s="9">
        <f>תחזיות!G300</f>
        <v>1.3083827272727454E-2</v>
      </c>
      <c r="D297" s="9">
        <f>תחזיות!H300</f>
        <v>2.4466757000000339E-2</v>
      </c>
    </row>
    <row r="298" spans="1:4" x14ac:dyDescent="0.2">
      <c r="A298">
        <f>תחזיות!B301</f>
        <v>298</v>
      </c>
      <c r="B298" s="9">
        <f>תחזיות!F301</f>
        <v>1.4393540000000201E-2</v>
      </c>
      <c r="C298" s="9">
        <f>תחזיות!G301</f>
        <v>1.3085036363636546E-2</v>
      </c>
      <c r="D298" s="9">
        <f>תחזיות!H301</f>
        <v>2.4469018000000342E-2</v>
      </c>
    </row>
    <row r="299" spans="1:4" x14ac:dyDescent="0.2">
      <c r="A299">
        <f>תחזיות!B302</f>
        <v>299</v>
      </c>
      <c r="B299" s="9">
        <f>תחזיות!F302</f>
        <v>1.4394870000000202E-2</v>
      </c>
      <c r="C299" s="9">
        <f>תחזיות!G302</f>
        <v>1.3086245454545637E-2</v>
      </c>
      <c r="D299" s="9">
        <f>תחזיות!H302</f>
        <v>2.4471279000000342E-2</v>
      </c>
    </row>
    <row r="300" spans="1:4" x14ac:dyDescent="0.2">
      <c r="A300">
        <f>תחזיות!B303</f>
        <v>300</v>
      </c>
      <c r="B300" s="9">
        <f>תחזיות!F303</f>
        <v>1.4396200000000203E-2</v>
      </c>
      <c r="C300" s="9">
        <f>תחזיות!G303</f>
        <v>1.3087454545454728E-2</v>
      </c>
      <c r="D300" s="9">
        <f>תחזיות!H303</f>
        <v>2.4473540000000345E-2</v>
      </c>
    </row>
    <row r="301" spans="1:4" x14ac:dyDescent="0.2">
      <c r="A301">
        <f>תחזיות!B304</f>
        <v>301</v>
      </c>
      <c r="B301" s="9">
        <f>תחזיות!F304</f>
        <v>1.4397530000000203E-2</v>
      </c>
      <c r="C301" s="9">
        <f>תחזיות!G304</f>
        <v>1.308866363636382E-2</v>
      </c>
      <c r="D301" s="9">
        <f>תחזיות!H304</f>
        <v>2.4475801000000345E-2</v>
      </c>
    </row>
    <row r="302" spans="1:4" x14ac:dyDescent="0.2">
      <c r="A302">
        <f>תחזיות!B305</f>
        <v>302</v>
      </c>
      <c r="B302" s="9">
        <f>תחזיות!F305</f>
        <v>1.4398860000000204E-2</v>
      </c>
      <c r="C302" s="9">
        <f>תחזיות!G305</f>
        <v>1.3089872727272911E-2</v>
      </c>
      <c r="D302" s="9">
        <f>תחזיות!H305</f>
        <v>2.4478062000000345E-2</v>
      </c>
    </row>
    <row r="303" spans="1:4" x14ac:dyDescent="0.2">
      <c r="A303">
        <f>תחזיות!B306</f>
        <v>303</v>
      </c>
      <c r="B303" s="9">
        <f>תחזיות!F306</f>
        <v>1.4400190000000205E-2</v>
      </c>
      <c r="C303" s="9">
        <f>תחזיות!G306</f>
        <v>1.3091081818182004E-2</v>
      </c>
      <c r="D303" s="9">
        <f>תחזיות!H306</f>
        <v>2.4480323000000349E-2</v>
      </c>
    </row>
    <row r="304" spans="1:4" x14ac:dyDescent="0.2">
      <c r="A304">
        <f>תחזיות!B307</f>
        <v>304</v>
      </c>
      <c r="B304" s="9">
        <f>תחזיות!F307</f>
        <v>1.4401520000000206E-2</v>
      </c>
      <c r="C304" s="9">
        <f>תחזיות!G307</f>
        <v>1.3092290909091095E-2</v>
      </c>
      <c r="D304" s="9">
        <f>תחזיות!H307</f>
        <v>2.4482584000000349E-2</v>
      </c>
    </row>
    <row r="305" spans="1:4" x14ac:dyDescent="0.2">
      <c r="A305">
        <f>תחזיות!B308</f>
        <v>305</v>
      </c>
      <c r="B305" s="9">
        <f>תחזיות!F308</f>
        <v>1.4402850000000206E-2</v>
      </c>
      <c r="C305" s="9">
        <f>תחזיות!G308</f>
        <v>1.3093500000000187E-2</v>
      </c>
      <c r="D305" s="9">
        <f>תחזיות!H308</f>
        <v>2.4484845000000352E-2</v>
      </c>
    </row>
    <row r="306" spans="1:4" x14ac:dyDescent="0.2">
      <c r="A306">
        <f>תחזיות!B309</f>
        <v>306</v>
      </c>
      <c r="B306" s="9">
        <f>תחזיות!F309</f>
        <v>1.4404180000000207E-2</v>
      </c>
      <c r="C306" s="9">
        <f>תחזיות!G309</f>
        <v>1.3094709090909278E-2</v>
      </c>
      <c r="D306" s="9">
        <f>תחזיות!H309</f>
        <v>2.4487106000000352E-2</v>
      </c>
    </row>
    <row r="307" spans="1:4" x14ac:dyDescent="0.2">
      <c r="A307">
        <f>תחזיות!B310</f>
        <v>307</v>
      </c>
      <c r="B307" s="9">
        <f>תחזיות!F310</f>
        <v>1.4405510000000208E-2</v>
      </c>
      <c r="C307" s="9">
        <f>תחזיות!G310</f>
        <v>1.3095918181818369E-2</v>
      </c>
      <c r="D307" s="9">
        <f>תחזיות!H310</f>
        <v>2.4489367000000352E-2</v>
      </c>
    </row>
    <row r="308" spans="1:4" x14ac:dyDescent="0.2">
      <c r="A308">
        <f>תחזיות!B311</f>
        <v>308</v>
      </c>
      <c r="B308" s="9">
        <f>תחזיות!F311</f>
        <v>1.4406840000000209E-2</v>
      </c>
      <c r="C308" s="9">
        <f>תחזיות!G311</f>
        <v>1.3097127272727462E-2</v>
      </c>
      <c r="D308" s="9">
        <f>תחזיות!H311</f>
        <v>2.4491628000000355E-2</v>
      </c>
    </row>
    <row r="309" spans="1:4" x14ac:dyDescent="0.2">
      <c r="A309">
        <f>תחזיות!B312</f>
        <v>309</v>
      </c>
      <c r="B309" s="9">
        <f>תחזיות!F312</f>
        <v>1.440817000000021E-2</v>
      </c>
      <c r="C309" s="9">
        <f>תחזיות!G312</f>
        <v>1.3098336363636554E-2</v>
      </c>
      <c r="D309" s="9">
        <f>תחזיות!H312</f>
        <v>2.4493889000000355E-2</v>
      </c>
    </row>
    <row r="310" spans="1:4" x14ac:dyDescent="0.2">
      <c r="A310">
        <f>תחזיות!B313</f>
        <v>310</v>
      </c>
      <c r="B310" s="9">
        <f>תחזיות!F313</f>
        <v>1.440950000000021E-2</v>
      </c>
      <c r="C310" s="9">
        <f>תחזיות!G313</f>
        <v>1.3099545454545645E-2</v>
      </c>
      <c r="D310" s="9">
        <f>תחזיות!H313</f>
        <v>2.4496150000000359E-2</v>
      </c>
    </row>
    <row r="311" spans="1:4" x14ac:dyDescent="0.2">
      <c r="A311">
        <f>תחזיות!B314</f>
        <v>311</v>
      </c>
      <c r="B311" s="9">
        <f>תחזיות!F314</f>
        <v>1.4410830000000211E-2</v>
      </c>
      <c r="C311" s="9">
        <f>תחזיות!G314</f>
        <v>1.3100754545454736E-2</v>
      </c>
      <c r="D311" s="9">
        <f>תחזיות!H314</f>
        <v>2.4498411000000359E-2</v>
      </c>
    </row>
    <row r="312" spans="1:4" x14ac:dyDescent="0.2">
      <c r="A312">
        <f>תחזיות!B315</f>
        <v>312</v>
      </c>
      <c r="B312" s="9">
        <f>תחזיות!F315</f>
        <v>1.4412160000000212E-2</v>
      </c>
      <c r="C312" s="9">
        <f>תחזיות!G315</f>
        <v>1.3101963636363827E-2</v>
      </c>
      <c r="D312" s="9">
        <f>תחזיות!H315</f>
        <v>2.4500672000000358E-2</v>
      </c>
    </row>
    <row r="313" spans="1:4" x14ac:dyDescent="0.2">
      <c r="A313">
        <f>תחזיות!B316</f>
        <v>313</v>
      </c>
      <c r="B313" s="9">
        <f>תחזיות!F316</f>
        <v>1.4413490000000213E-2</v>
      </c>
      <c r="C313" s="9">
        <f>תחזיות!G316</f>
        <v>1.3103172727272919E-2</v>
      </c>
      <c r="D313" s="9">
        <f>תחזיות!H316</f>
        <v>2.4502933000000362E-2</v>
      </c>
    </row>
    <row r="314" spans="1:4" x14ac:dyDescent="0.2">
      <c r="A314">
        <f>תחזיות!B317</f>
        <v>314</v>
      </c>
      <c r="B314" s="9">
        <f>תחזיות!F317</f>
        <v>1.4414820000000213E-2</v>
      </c>
      <c r="C314" s="9">
        <f>תחזיות!G317</f>
        <v>1.3104381818182012E-2</v>
      </c>
      <c r="D314" s="9">
        <f>תחזיות!H317</f>
        <v>2.4505194000000362E-2</v>
      </c>
    </row>
    <row r="315" spans="1:4" x14ac:dyDescent="0.2">
      <c r="A315">
        <f>תחזיות!B318</f>
        <v>315</v>
      </c>
      <c r="B315" s="9">
        <f>תחזיות!F318</f>
        <v>1.4416150000000214E-2</v>
      </c>
      <c r="C315" s="9">
        <f>תחזיות!G318</f>
        <v>1.3105590909091103E-2</v>
      </c>
      <c r="D315" s="9">
        <f>תחזיות!H318</f>
        <v>2.4507455000000365E-2</v>
      </c>
    </row>
    <row r="316" spans="1:4" x14ac:dyDescent="0.2">
      <c r="A316">
        <f>תחזיות!B319</f>
        <v>316</v>
      </c>
      <c r="B316" s="9">
        <f>תחזיות!F319</f>
        <v>1.4417480000000215E-2</v>
      </c>
      <c r="C316" s="9">
        <f>תחזיות!G319</f>
        <v>1.3106800000000194E-2</v>
      </c>
      <c r="D316" s="9">
        <f>תחזיות!H319</f>
        <v>2.4509716000000365E-2</v>
      </c>
    </row>
    <row r="317" spans="1:4" x14ac:dyDescent="0.2">
      <c r="A317">
        <f>תחזיות!B320</f>
        <v>317</v>
      </c>
      <c r="B317" s="9">
        <f>תחזיות!F320</f>
        <v>1.4418810000000216E-2</v>
      </c>
      <c r="C317" s="9">
        <f>תחזיות!G320</f>
        <v>1.3108009090909286E-2</v>
      </c>
      <c r="D317" s="9">
        <f>תחזיות!H320</f>
        <v>2.4511977000000365E-2</v>
      </c>
    </row>
    <row r="318" spans="1:4" x14ac:dyDescent="0.2">
      <c r="A318">
        <f>תחזיות!B321</f>
        <v>318</v>
      </c>
      <c r="B318" s="9">
        <f>תחזיות!F321</f>
        <v>1.4420140000000217E-2</v>
      </c>
      <c r="C318" s="9">
        <f>תחזיות!G321</f>
        <v>1.3109218181818377E-2</v>
      </c>
      <c r="D318" s="9">
        <f>תחזיות!H321</f>
        <v>2.4514238000000368E-2</v>
      </c>
    </row>
    <row r="319" spans="1:4" x14ac:dyDescent="0.2">
      <c r="A319">
        <f>תחזיות!B322</f>
        <v>319</v>
      </c>
      <c r="B319" s="9">
        <f>תחזיות!F322</f>
        <v>1.4421470000000217E-2</v>
      </c>
      <c r="C319" s="9">
        <f>תחזיות!G322</f>
        <v>1.311042727272747E-2</v>
      </c>
      <c r="D319" s="9">
        <f>תחזיות!H322</f>
        <v>2.4516499000000368E-2</v>
      </c>
    </row>
    <row r="320" spans="1:4" x14ac:dyDescent="0.2">
      <c r="A320">
        <f>תחזיות!B323</f>
        <v>320</v>
      </c>
      <c r="B320" s="9">
        <f>תחזיות!F323</f>
        <v>1.4422800000000218E-2</v>
      </c>
      <c r="C320" s="9">
        <f>תחזיות!G323</f>
        <v>1.3111636363636561E-2</v>
      </c>
      <c r="D320" s="9">
        <f>תחזיות!H323</f>
        <v>2.4518760000000372E-2</v>
      </c>
    </row>
    <row r="321" spans="1:4" x14ac:dyDescent="0.2">
      <c r="A321">
        <f>תחזיות!B324</f>
        <v>321</v>
      </c>
      <c r="B321" s="9">
        <f>תחזיות!F324</f>
        <v>1.4424130000000219E-2</v>
      </c>
      <c r="C321" s="9">
        <f>תחזיות!G324</f>
        <v>1.3112845454545653E-2</v>
      </c>
      <c r="D321" s="9">
        <f>תחזיות!H324</f>
        <v>2.4521021000000372E-2</v>
      </c>
    </row>
    <row r="322" spans="1:4" x14ac:dyDescent="0.2">
      <c r="A322">
        <f>תחזיות!B325</f>
        <v>322</v>
      </c>
      <c r="B322" s="9">
        <f>תחזיות!F325</f>
        <v>1.442546000000022E-2</v>
      </c>
      <c r="C322" s="9">
        <f>תחזיות!G325</f>
        <v>1.3114054545454744E-2</v>
      </c>
      <c r="D322" s="9">
        <f>תחזיות!H325</f>
        <v>2.4523282000000372E-2</v>
      </c>
    </row>
    <row r="323" spans="1:4" x14ac:dyDescent="0.2">
      <c r="A323">
        <f>תחזיות!B326</f>
        <v>323</v>
      </c>
      <c r="B323" s="9">
        <f>תחזיות!F326</f>
        <v>1.442679000000022E-2</v>
      </c>
      <c r="C323" s="9">
        <f>תחזיות!G326</f>
        <v>1.3115263636363835E-2</v>
      </c>
      <c r="D323" s="9">
        <f>תחזיות!H326</f>
        <v>2.4525543000000375E-2</v>
      </c>
    </row>
    <row r="324" spans="1:4" x14ac:dyDescent="0.2">
      <c r="A324">
        <f>תחזיות!B327</f>
        <v>324</v>
      </c>
      <c r="B324" s="9">
        <f>תחזיות!F327</f>
        <v>1.4428120000000221E-2</v>
      </c>
      <c r="C324" s="9">
        <f>תחזיות!G327</f>
        <v>1.3116472727272926E-2</v>
      </c>
      <c r="D324" s="9">
        <f>תחזיות!H327</f>
        <v>2.4527804000000375E-2</v>
      </c>
    </row>
    <row r="325" spans="1:4" x14ac:dyDescent="0.2">
      <c r="A325">
        <f>תחזיות!B328</f>
        <v>325</v>
      </c>
      <c r="B325" s="9">
        <f>תחזיות!F328</f>
        <v>1.4429450000000222E-2</v>
      </c>
      <c r="C325" s="9">
        <f>תחזיות!G328</f>
        <v>1.3117681818182019E-2</v>
      </c>
      <c r="D325" s="9">
        <f>תחזיות!H328</f>
        <v>2.4530065000000378E-2</v>
      </c>
    </row>
    <row r="326" spans="1:4" x14ac:dyDescent="0.2">
      <c r="A326">
        <f>תחזיות!B329</f>
        <v>326</v>
      </c>
      <c r="B326" s="9">
        <f>תחזיות!F329</f>
        <v>1.4430780000000223E-2</v>
      </c>
      <c r="C326" s="9">
        <f>תחזיות!G329</f>
        <v>1.3118890909091111E-2</v>
      </c>
      <c r="D326" s="9">
        <f>תחזיות!H329</f>
        <v>2.4532326000000378E-2</v>
      </c>
    </row>
    <row r="327" spans="1:4" x14ac:dyDescent="0.2">
      <c r="A327">
        <f>תחזיות!B330</f>
        <v>327</v>
      </c>
      <c r="B327" s="9">
        <f>תחזיות!F330</f>
        <v>1.4432110000000224E-2</v>
      </c>
      <c r="C327" s="9">
        <f>תחזיות!G330</f>
        <v>1.3120100000000202E-2</v>
      </c>
      <c r="D327" s="9">
        <f>תחזיות!H330</f>
        <v>2.4534587000000378E-2</v>
      </c>
    </row>
    <row r="328" spans="1:4" x14ac:dyDescent="0.2">
      <c r="A328">
        <f>תחזיות!B331</f>
        <v>328</v>
      </c>
      <c r="B328" s="9">
        <f>תחזיות!F331</f>
        <v>1.4433440000000224E-2</v>
      </c>
      <c r="C328" s="9">
        <f>תחזיות!G331</f>
        <v>1.3121309090909293E-2</v>
      </c>
      <c r="D328" s="9">
        <f>תחזיות!H331</f>
        <v>2.4536848000000382E-2</v>
      </c>
    </row>
    <row r="329" spans="1:4" x14ac:dyDescent="0.2">
      <c r="A329">
        <f>תחזיות!B332</f>
        <v>329</v>
      </c>
      <c r="B329" s="9">
        <f>תחזיות!F332</f>
        <v>1.4434770000000225E-2</v>
      </c>
      <c r="C329" s="9">
        <f>תחזיות!G332</f>
        <v>1.3122518181818385E-2</v>
      </c>
      <c r="D329" s="9">
        <f>תחזיות!H332</f>
        <v>2.4539109000000382E-2</v>
      </c>
    </row>
    <row r="330" spans="1:4" x14ac:dyDescent="0.2">
      <c r="A330">
        <f>תחזיות!B333</f>
        <v>330</v>
      </c>
      <c r="B330" s="9">
        <f>תחזיות!F333</f>
        <v>1.4436100000000226E-2</v>
      </c>
      <c r="C330" s="9">
        <f>תחזיות!G333</f>
        <v>1.3123727272727478E-2</v>
      </c>
      <c r="D330" s="9">
        <f>תחזיות!H333</f>
        <v>2.4541370000000385E-2</v>
      </c>
    </row>
    <row r="331" spans="1:4" x14ac:dyDescent="0.2">
      <c r="A331">
        <f>תחזיות!B334</f>
        <v>331</v>
      </c>
      <c r="B331" s="9">
        <f>תחזיות!F334</f>
        <v>1.4437430000000227E-2</v>
      </c>
      <c r="C331" s="9">
        <f>תחזיות!G334</f>
        <v>1.3124936363636569E-2</v>
      </c>
      <c r="D331" s="9">
        <f>תחזיות!H334</f>
        <v>2.4543631000000385E-2</v>
      </c>
    </row>
    <row r="332" spans="1:4" x14ac:dyDescent="0.2">
      <c r="A332">
        <f>תחזיות!B335</f>
        <v>332</v>
      </c>
      <c r="B332" s="9">
        <f>תחזיות!F335</f>
        <v>1.4438760000000227E-2</v>
      </c>
      <c r="C332" s="9">
        <f>תחזיות!G335</f>
        <v>1.312614545454566E-2</v>
      </c>
      <c r="D332" s="9">
        <f>תחזיות!H335</f>
        <v>2.4545892000000385E-2</v>
      </c>
    </row>
    <row r="333" spans="1:4" x14ac:dyDescent="0.2">
      <c r="A333">
        <f>תחזיות!B336</f>
        <v>333</v>
      </c>
      <c r="B333" s="9">
        <f>תחזיות!F336</f>
        <v>1.4440090000000228E-2</v>
      </c>
      <c r="C333" s="9">
        <f>תחזיות!G336</f>
        <v>1.3127354545454752E-2</v>
      </c>
      <c r="D333" s="9">
        <f>תחזיות!H336</f>
        <v>2.4548153000000388E-2</v>
      </c>
    </row>
    <row r="334" spans="1:4" x14ac:dyDescent="0.2">
      <c r="A334">
        <f>תחזיות!B337</f>
        <v>334</v>
      </c>
      <c r="B334" s="9">
        <f>תחזיות!F337</f>
        <v>1.4441420000000229E-2</v>
      </c>
      <c r="C334" s="9">
        <f>תחזיות!G337</f>
        <v>1.3128563636363843E-2</v>
      </c>
      <c r="D334" s="9">
        <f>תחזיות!H337</f>
        <v>2.4550414000000388E-2</v>
      </c>
    </row>
    <row r="335" spans="1:4" x14ac:dyDescent="0.2">
      <c r="A335">
        <f>תחזיות!B338</f>
        <v>335</v>
      </c>
      <c r="B335" s="9">
        <f>תחזיות!F338</f>
        <v>1.444275000000023E-2</v>
      </c>
      <c r="C335" s="9">
        <f>תחזיות!G338</f>
        <v>1.3129772727272934E-2</v>
      </c>
      <c r="D335" s="9">
        <f>תחזיות!H338</f>
        <v>2.4552675000000392E-2</v>
      </c>
    </row>
    <row r="336" spans="1:4" x14ac:dyDescent="0.2">
      <c r="A336">
        <f>תחזיות!B339</f>
        <v>336</v>
      </c>
      <c r="B336" s="9">
        <f>תחזיות!F339</f>
        <v>1.444408000000023E-2</v>
      </c>
      <c r="C336" s="9">
        <f>תחזיות!G339</f>
        <v>1.3130981818182027E-2</v>
      </c>
      <c r="D336" s="9">
        <f>תחזיות!H339</f>
        <v>2.4554936000000391E-2</v>
      </c>
    </row>
    <row r="337" spans="1:4" x14ac:dyDescent="0.2">
      <c r="A337">
        <f>תחזיות!B340</f>
        <v>337</v>
      </c>
      <c r="B337" s="9">
        <f>תחזיות!F340</f>
        <v>1.4445410000000231E-2</v>
      </c>
      <c r="C337" s="9">
        <f>תחזיות!G340</f>
        <v>1.3132190909091119E-2</v>
      </c>
      <c r="D337" s="9">
        <f>תחזיות!H340</f>
        <v>2.4557197000000391E-2</v>
      </c>
    </row>
    <row r="338" spans="1:4" x14ac:dyDescent="0.2">
      <c r="A338">
        <f>תחזיות!B341</f>
        <v>338</v>
      </c>
      <c r="B338" s="9">
        <f>תחזיות!F341</f>
        <v>1.4446740000000232E-2</v>
      </c>
      <c r="C338" s="9">
        <f>תחזיות!G341</f>
        <v>1.313340000000021E-2</v>
      </c>
      <c r="D338" s="9">
        <f>תחזיות!H341</f>
        <v>2.4559458000000395E-2</v>
      </c>
    </row>
    <row r="339" spans="1:4" x14ac:dyDescent="0.2">
      <c r="A339">
        <f>תחזיות!B342</f>
        <v>339</v>
      </c>
      <c r="B339" s="9">
        <f>תחזיות!F342</f>
        <v>1.4448070000000233E-2</v>
      </c>
      <c r="C339" s="9">
        <f>תחזיות!G342</f>
        <v>1.3134609090909301E-2</v>
      </c>
      <c r="D339" s="9">
        <f>תחזיות!H342</f>
        <v>2.4561719000000395E-2</v>
      </c>
    </row>
    <row r="340" spans="1:4" x14ac:dyDescent="0.2">
      <c r="A340">
        <f>תחזיות!B343</f>
        <v>340</v>
      </c>
      <c r="B340" s="9">
        <f>תחזיות!F343</f>
        <v>1.4449400000000234E-2</v>
      </c>
      <c r="C340" s="9">
        <f>תחזיות!G343</f>
        <v>1.3135818181818392E-2</v>
      </c>
      <c r="D340" s="9">
        <f>תחזיות!H343</f>
        <v>2.4563980000000398E-2</v>
      </c>
    </row>
    <row r="341" spans="1:4" x14ac:dyDescent="0.2">
      <c r="A341">
        <f>תחזיות!B344</f>
        <v>341</v>
      </c>
      <c r="B341" s="9">
        <f>תחזיות!F344</f>
        <v>1.4450730000000234E-2</v>
      </c>
      <c r="C341" s="9">
        <f>תחזיות!G344</f>
        <v>1.3137027272727485E-2</v>
      </c>
      <c r="D341" s="9">
        <f>תחזיות!H344</f>
        <v>2.4566241000000398E-2</v>
      </c>
    </row>
    <row r="342" spans="1:4" x14ac:dyDescent="0.2">
      <c r="A342">
        <f>תחזיות!B345</f>
        <v>342</v>
      </c>
      <c r="B342" s="9">
        <f>תחזיות!F345</f>
        <v>1.4452060000000235E-2</v>
      </c>
      <c r="C342" s="9">
        <f>תחזיות!G345</f>
        <v>1.3138236363636577E-2</v>
      </c>
      <c r="D342" s="9">
        <f>תחזיות!H345</f>
        <v>2.4568502000000398E-2</v>
      </c>
    </row>
    <row r="343" spans="1:4" x14ac:dyDescent="0.2">
      <c r="A343">
        <f>תחזיות!B346</f>
        <v>343</v>
      </c>
      <c r="B343" s="9">
        <f>תחזיות!F346</f>
        <v>1.4453390000000236E-2</v>
      </c>
      <c r="C343" s="9">
        <f>תחזיות!G346</f>
        <v>1.3139445454545668E-2</v>
      </c>
      <c r="D343" s="9">
        <f>תחזיות!H346</f>
        <v>2.4570763000000401E-2</v>
      </c>
    </row>
    <row r="344" spans="1:4" x14ac:dyDescent="0.2">
      <c r="A344">
        <f>תחזיות!B347</f>
        <v>344</v>
      </c>
      <c r="B344" s="9">
        <f>תחזיות!F347</f>
        <v>1.4454720000000237E-2</v>
      </c>
      <c r="C344" s="9">
        <f>תחזיות!G347</f>
        <v>1.3140654545454759E-2</v>
      </c>
      <c r="D344" s="9">
        <f>תחזיות!H347</f>
        <v>2.4573024000000401E-2</v>
      </c>
    </row>
    <row r="345" spans="1:4" x14ac:dyDescent="0.2">
      <c r="A345">
        <f>תחזיות!B348</f>
        <v>345</v>
      </c>
      <c r="B345" s="9">
        <f>תחזיות!F348</f>
        <v>1.4456050000000237E-2</v>
      </c>
      <c r="C345" s="9">
        <f>תחזיות!G348</f>
        <v>1.3141863636363851E-2</v>
      </c>
      <c r="D345" s="9">
        <f>תחזיות!H348</f>
        <v>2.4575285000000405E-2</v>
      </c>
    </row>
    <row r="346" spans="1:4" x14ac:dyDescent="0.2">
      <c r="A346">
        <f>תחזיות!B349</f>
        <v>346</v>
      </c>
      <c r="B346" s="9">
        <f>תחזיות!F349</f>
        <v>1.4457380000000238E-2</v>
      </c>
      <c r="C346" s="9">
        <f>תחזיות!G349</f>
        <v>1.3143072727272942E-2</v>
      </c>
      <c r="D346" s="9">
        <f>תחזיות!H349</f>
        <v>2.4577546000000405E-2</v>
      </c>
    </row>
    <row r="347" spans="1:4" x14ac:dyDescent="0.2">
      <c r="A347">
        <f>תחזיות!B350</f>
        <v>347</v>
      </c>
      <c r="B347" s="9">
        <f>תחזיות!F350</f>
        <v>1.4458710000000239E-2</v>
      </c>
      <c r="C347" s="9">
        <f>תחזיות!G350</f>
        <v>1.3144281818182035E-2</v>
      </c>
      <c r="D347" s="9">
        <f>תחזיות!H350</f>
        <v>2.4579807000000405E-2</v>
      </c>
    </row>
    <row r="348" spans="1:4" x14ac:dyDescent="0.2">
      <c r="A348">
        <f>תחזיות!B351</f>
        <v>348</v>
      </c>
      <c r="B348" s="9">
        <f>תחזיות!F351</f>
        <v>1.446004000000024E-2</v>
      </c>
      <c r="C348" s="9">
        <f>תחזיות!G351</f>
        <v>1.3145490909091126E-2</v>
      </c>
      <c r="D348" s="9">
        <f>תחזיות!H351</f>
        <v>2.4582068000000408E-2</v>
      </c>
    </row>
    <row r="349" spans="1:4" x14ac:dyDescent="0.2">
      <c r="A349">
        <f>תחזיות!B352</f>
        <v>349</v>
      </c>
      <c r="B349" s="9">
        <f>תחזיות!F352</f>
        <v>1.4461370000000241E-2</v>
      </c>
      <c r="C349" s="9">
        <f>תחזיות!G352</f>
        <v>1.3146700000000218E-2</v>
      </c>
      <c r="D349" s="9">
        <f>תחזיות!H352</f>
        <v>2.4584329000000408E-2</v>
      </c>
    </row>
    <row r="350" spans="1:4" x14ac:dyDescent="0.2">
      <c r="A350">
        <f>תחזיות!B353</f>
        <v>350</v>
      </c>
      <c r="B350" s="9">
        <f>תחזיות!F353</f>
        <v>1.4462700000000241E-2</v>
      </c>
      <c r="C350" s="9">
        <f>תחזיות!G353</f>
        <v>1.3147909090909309E-2</v>
      </c>
      <c r="D350" s="9">
        <f>תחזיות!H353</f>
        <v>2.4586590000000411E-2</v>
      </c>
    </row>
    <row r="351" spans="1:4" x14ac:dyDescent="0.2">
      <c r="A351">
        <f>תחזיות!B354</f>
        <v>351</v>
      </c>
      <c r="B351" s="9">
        <f>תחזיות!F354</f>
        <v>1.4464030000000242E-2</v>
      </c>
      <c r="C351" s="9">
        <f>תחזיות!G354</f>
        <v>1.31491181818184E-2</v>
      </c>
      <c r="D351" s="9">
        <f>תחזיות!H354</f>
        <v>2.4588851000000411E-2</v>
      </c>
    </row>
    <row r="352" spans="1:4" x14ac:dyDescent="0.2">
      <c r="A352">
        <f>תחזיות!B355</f>
        <v>352</v>
      </c>
      <c r="B352" s="9">
        <f>תחזיות!F355</f>
        <v>1.4465360000000243E-2</v>
      </c>
      <c r="C352" s="9">
        <f>תחזיות!G355</f>
        <v>1.3150327272727493E-2</v>
      </c>
      <c r="D352" s="9">
        <f>תחזיות!H355</f>
        <v>2.4591112000000411E-2</v>
      </c>
    </row>
    <row r="353" spans="1:4" x14ac:dyDescent="0.2">
      <c r="A353">
        <f>תחזיות!B356</f>
        <v>353</v>
      </c>
      <c r="B353" s="9">
        <f>תחזיות!F356</f>
        <v>1.4466690000000244E-2</v>
      </c>
      <c r="C353" s="9">
        <f>תחזיות!G356</f>
        <v>1.3151536363636585E-2</v>
      </c>
      <c r="D353" s="9">
        <f>תחזיות!H356</f>
        <v>2.4593373000000415E-2</v>
      </c>
    </row>
    <row r="354" spans="1:4" x14ac:dyDescent="0.2">
      <c r="A354">
        <f>תחזיות!B357</f>
        <v>354</v>
      </c>
      <c r="B354" s="9">
        <f>תחזיות!F357</f>
        <v>1.4468020000000244E-2</v>
      </c>
      <c r="C354" s="9">
        <f>תחזיות!G357</f>
        <v>1.3152745454545676E-2</v>
      </c>
      <c r="D354" s="9">
        <f>תחזיות!H357</f>
        <v>2.4595634000000414E-2</v>
      </c>
    </row>
    <row r="355" spans="1:4" x14ac:dyDescent="0.2">
      <c r="A355">
        <f>תחזיות!B358</f>
        <v>355</v>
      </c>
      <c r="B355" s="9">
        <f>תחזיות!F358</f>
        <v>1.4469350000000245E-2</v>
      </c>
      <c r="C355" s="9">
        <f>תחזיות!G358</f>
        <v>1.3153954545454767E-2</v>
      </c>
      <c r="D355" s="9">
        <f>תחזיות!H358</f>
        <v>2.4597895000000418E-2</v>
      </c>
    </row>
    <row r="356" spans="1:4" x14ac:dyDescent="0.2">
      <c r="A356">
        <f>תחזיות!B359</f>
        <v>356</v>
      </c>
      <c r="B356" s="9">
        <f>תחזיות!F359</f>
        <v>1.4470680000000246E-2</v>
      </c>
      <c r="C356" s="9">
        <f>תחזיות!G359</f>
        <v>1.3155163636363858E-2</v>
      </c>
      <c r="D356" s="9">
        <f>תחזיות!H359</f>
        <v>2.4600156000000418E-2</v>
      </c>
    </row>
    <row r="357" spans="1:4" x14ac:dyDescent="0.2">
      <c r="A357">
        <f>תחזיות!B360</f>
        <v>357</v>
      </c>
      <c r="B357" s="9">
        <f>תחזיות!F360</f>
        <v>1.4472010000000247E-2</v>
      </c>
      <c r="C357" s="9">
        <f>תחזיות!G360</f>
        <v>1.315637272727295E-2</v>
      </c>
      <c r="D357" s="9">
        <f>תחזיות!H360</f>
        <v>2.4602417000000418E-2</v>
      </c>
    </row>
    <row r="358" spans="1:4" x14ac:dyDescent="0.2">
      <c r="A358">
        <f>תחזיות!B361</f>
        <v>358</v>
      </c>
      <c r="B358" s="9">
        <f>תחזיות!F361</f>
        <v>1.4473340000000248E-2</v>
      </c>
      <c r="C358" s="9">
        <f>תחזיות!G361</f>
        <v>1.3157581818182043E-2</v>
      </c>
      <c r="D358" s="9">
        <f>תחזיות!H361</f>
        <v>2.4604678000000421E-2</v>
      </c>
    </row>
    <row r="359" spans="1:4" x14ac:dyDescent="0.2">
      <c r="A359">
        <f>תחזיות!B362</f>
        <v>359</v>
      </c>
      <c r="B359" s="9">
        <f>תחזיות!F362</f>
        <v>1.4474670000000248E-2</v>
      </c>
      <c r="C359" s="9">
        <f>תחזיות!G362</f>
        <v>1.3158790909091134E-2</v>
      </c>
      <c r="D359" s="9">
        <f>תחזיות!H362</f>
        <v>2.4606939000000421E-2</v>
      </c>
    </row>
    <row r="360" spans="1:4" x14ac:dyDescent="0.2">
      <c r="A360">
        <f>תחזיות!B363</f>
        <v>360</v>
      </c>
      <c r="B360" s="9">
        <f>תחזיות!F363</f>
        <v>1.4476000000000249E-2</v>
      </c>
      <c r="C360" s="9">
        <f>תחזיות!G363</f>
        <v>1.3160000000000225E-2</v>
      </c>
      <c r="D360" s="9">
        <f>תחזיות!H363</f>
        <v>2.4609200000000424E-2</v>
      </c>
    </row>
    <row r="361" spans="1:4" x14ac:dyDescent="0.2">
      <c r="A361">
        <f>תחזיות!B364</f>
        <v>361</v>
      </c>
      <c r="B361" s="9">
        <f>תחזיות!F364</f>
        <v>1.447733000000025E-2</v>
      </c>
      <c r="C361" s="9">
        <f>תחזיות!G364</f>
        <v>1.3161209090909317E-2</v>
      </c>
      <c r="D361" s="9">
        <f>תחזיות!H364</f>
        <v>2.4611461000000424E-2</v>
      </c>
    </row>
    <row r="362" spans="1:4" x14ac:dyDescent="0.2">
      <c r="A362">
        <f>תחזיות!B365</f>
        <v>362</v>
      </c>
      <c r="B362" s="9">
        <f>תחזיות!F365</f>
        <v>1.4478660000000251E-2</v>
      </c>
      <c r="C362" s="9">
        <f>תחזיות!G365</f>
        <v>1.3162418181818408E-2</v>
      </c>
      <c r="D362" s="9">
        <f>תחזיות!H365</f>
        <v>2.4613722000000424E-2</v>
      </c>
    </row>
    <row r="363" spans="1:4" x14ac:dyDescent="0.2">
      <c r="A363">
        <f>תחזיות!B366</f>
        <v>363</v>
      </c>
      <c r="B363" s="9">
        <f>תחזיות!F366</f>
        <v>1.4479990000000251E-2</v>
      </c>
      <c r="C363" s="9">
        <f>תחזיות!G366</f>
        <v>1.3163627272727501E-2</v>
      </c>
      <c r="D363" s="9">
        <f>תחזיות!H366</f>
        <v>2.4615983000000428E-2</v>
      </c>
    </row>
    <row r="364" spans="1:4" x14ac:dyDescent="0.2">
      <c r="A364">
        <f>תחזיות!B367</f>
        <v>364</v>
      </c>
      <c r="B364" s="9">
        <f>תחזיות!F367</f>
        <v>1.4481320000000252E-2</v>
      </c>
      <c r="C364" s="9">
        <f>תחזיות!G367</f>
        <v>1.3164836363636592E-2</v>
      </c>
      <c r="D364" s="9">
        <f>תחזיות!H367</f>
        <v>2.4618244000000428E-2</v>
      </c>
    </row>
    <row r="365" spans="1:4" x14ac:dyDescent="0.2">
      <c r="A365">
        <f>תחזיות!B368</f>
        <v>365</v>
      </c>
      <c r="B365" s="9">
        <f>תחזיות!F368</f>
        <v>1.4482650000000253E-2</v>
      </c>
      <c r="C365" s="9">
        <f>תחזיות!G368</f>
        <v>1.3166045454545684E-2</v>
      </c>
      <c r="D365" s="9">
        <f>תחזיות!H368</f>
        <v>2.4620505000000431E-2</v>
      </c>
    </row>
    <row r="366" spans="1:4" x14ac:dyDescent="0.2">
      <c r="A366">
        <f>תחזיות!B369</f>
        <v>366</v>
      </c>
      <c r="B366" s="9">
        <f>תחזיות!F369</f>
        <v>1.4483980000000254E-2</v>
      </c>
      <c r="C366" s="9">
        <f>תחזיות!G369</f>
        <v>1.3167254545454775E-2</v>
      </c>
      <c r="D366" s="9">
        <f>תחזיות!H369</f>
        <v>2.4622766000000431E-2</v>
      </c>
    </row>
    <row r="367" spans="1:4" x14ac:dyDescent="0.2">
      <c r="A367">
        <f>תחזיות!B370</f>
        <v>367</v>
      </c>
      <c r="B367" s="9">
        <f>תחזיות!F370</f>
        <v>1.4485310000000255E-2</v>
      </c>
      <c r="C367" s="9">
        <f>תחזיות!G370</f>
        <v>1.3168463636363866E-2</v>
      </c>
      <c r="D367" s="9">
        <f>תחזיות!H370</f>
        <v>2.4625027000000431E-2</v>
      </c>
    </row>
    <row r="368" spans="1:4" x14ac:dyDescent="0.2">
      <c r="A368">
        <f>תחזיות!B371</f>
        <v>368</v>
      </c>
      <c r="B368" s="9">
        <f>תחזיות!F371</f>
        <v>1.4486640000000255E-2</v>
      </c>
      <c r="C368" s="9">
        <f>תחזיות!G371</f>
        <v>1.3169672727272957E-2</v>
      </c>
      <c r="D368" s="9">
        <f>תחזיות!H371</f>
        <v>2.4627288000000434E-2</v>
      </c>
    </row>
    <row r="369" spans="1:4" x14ac:dyDescent="0.2">
      <c r="A369">
        <f>תחזיות!B372</f>
        <v>369</v>
      </c>
      <c r="B369" s="9">
        <f>תחזיות!F372</f>
        <v>1.4487970000000256E-2</v>
      </c>
      <c r="C369" s="9">
        <f>תחזיות!G372</f>
        <v>1.317088181818205E-2</v>
      </c>
      <c r="D369" s="9">
        <f>תחזיות!H372</f>
        <v>2.4629549000000434E-2</v>
      </c>
    </row>
    <row r="370" spans="1:4" x14ac:dyDescent="0.2">
      <c r="A370">
        <f>תחזיות!B373</f>
        <v>370</v>
      </c>
      <c r="B370" s="9">
        <f>תחזיות!F373</f>
        <v>1.4489300000000257E-2</v>
      </c>
      <c r="C370" s="9">
        <f>תחזיות!G373</f>
        <v>1.3172090909091142E-2</v>
      </c>
      <c r="D370" s="9">
        <f>תחזיות!H373</f>
        <v>2.4631810000000438E-2</v>
      </c>
    </row>
    <row r="371" spans="1:4" x14ac:dyDescent="0.2">
      <c r="A371">
        <f>תחזיות!B374</f>
        <v>371</v>
      </c>
      <c r="B371" s="9">
        <f>תחזיות!F374</f>
        <v>1.4490630000000258E-2</v>
      </c>
      <c r="C371" s="9">
        <f>תחזיות!G374</f>
        <v>1.3173300000000233E-2</v>
      </c>
      <c r="D371" s="9">
        <f>תחזיות!H374</f>
        <v>2.4634071000000438E-2</v>
      </c>
    </row>
    <row r="372" spans="1:4" x14ac:dyDescent="0.2">
      <c r="A372">
        <f>תחזיות!B375</f>
        <v>372</v>
      </c>
      <c r="B372" s="9">
        <f>תחזיות!F375</f>
        <v>1.4491960000000258E-2</v>
      </c>
      <c r="C372" s="9">
        <f>תחזיות!G375</f>
        <v>1.3174509090909324E-2</v>
      </c>
      <c r="D372" s="9">
        <f>תחזיות!H375</f>
        <v>2.4636332000000438E-2</v>
      </c>
    </row>
    <row r="373" spans="1:4" x14ac:dyDescent="0.2">
      <c r="A373">
        <f>תחזיות!B376</f>
        <v>373</v>
      </c>
      <c r="B373" s="9">
        <f>תחזיות!F376</f>
        <v>1.4493290000000259E-2</v>
      </c>
      <c r="C373" s="9">
        <f>תחזיות!G376</f>
        <v>1.3175718181818416E-2</v>
      </c>
      <c r="D373" s="9">
        <f>תחזיות!H376</f>
        <v>2.4638593000000441E-2</v>
      </c>
    </row>
    <row r="374" spans="1:4" x14ac:dyDescent="0.2">
      <c r="A374">
        <f>תחזיות!B377</f>
        <v>374</v>
      </c>
      <c r="B374" s="9">
        <f>תחזיות!F377</f>
        <v>1.449462000000026E-2</v>
      </c>
      <c r="C374" s="9">
        <f>תחזיות!G377</f>
        <v>1.3176927272727509E-2</v>
      </c>
      <c r="D374" s="9">
        <f>תחזיות!H377</f>
        <v>2.4640854000000441E-2</v>
      </c>
    </row>
    <row r="375" spans="1:4" x14ac:dyDescent="0.2">
      <c r="A375">
        <f>תחזיות!B378</f>
        <v>375</v>
      </c>
      <c r="B375" s="9">
        <f>תחזיות!F378</f>
        <v>1.4495950000000261E-2</v>
      </c>
      <c r="C375" s="9">
        <f>תחזיות!G378</f>
        <v>1.31781363636366E-2</v>
      </c>
      <c r="D375" s="9">
        <f>תחזיות!H378</f>
        <v>2.4643115000000444E-2</v>
      </c>
    </row>
    <row r="376" spans="1:4" x14ac:dyDescent="0.2">
      <c r="A376">
        <f>תחזיות!B379</f>
        <v>376</v>
      </c>
      <c r="B376" s="9">
        <f>תחזיות!F379</f>
        <v>1.4497280000000261E-2</v>
      </c>
      <c r="C376" s="9">
        <f>תחזיות!G379</f>
        <v>1.3179345454545691E-2</v>
      </c>
      <c r="D376" s="9">
        <f>תחזיות!H379</f>
        <v>2.4645376000000444E-2</v>
      </c>
    </row>
    <row r="377" spans="1:4" x14ac:dyDescent="0.2">
      <c r="A377">
        <f>תחזיות!B380</f>
        <v>377</v>
      </c>
      <c r="B377" s="9">
        <f>תחזיות!F380</f>
        <v>1.4498610000000262E-2</v>
      </c>
      <c r="C377" s="9">
        <f>תחזיות!G380</f>
        <v>1.3180554545454783E-2</v>
      </c>
      <c r="D377" s="9">
        <f>תחזיות!H380</f>
        <v>2.4647637000000444E-2</v>
      </c>
    </row>
    <row r="378" spans="1:4" x14ac:dyDescent="0.2">
      <c r="A378">
        <f>תחזיות!B381</f>
        <v>378</v>
      </c>
      <c r="B378" s="9">
        <f>תחזיות!F381</f>
        <v>1.4499940000000263E-2</v>
      </c>
      <c r="C378" s="9">
        <f>תחזיות!G381</f>
        <v>1.3181763636363874E-2</v>
      </c>
      <c r="D378" s="9">
        <f>תחזיות!H381</f>
        <v>2.4649898000000448E-2</v>
      </c>
    </row>
    <row r="379" spans="1:4" x14ac:dyDescent="0.2">
      <c r="A379">
        <f>תחזיות!B382</f>
        <v>379</v>
      </c>
      <c r="B379" s="9">
        <f>תחזיות!F382</f>
        <v>1.4501270000000264E-2</v>
      </c>
      <c r="C379" s="9">
        <f>תחזיות!G382</f>
        <v>1.3182972727272965E-2</v>
      </c>
      <c r="D379" s="9">
        <f>תחזיות!H382</f>
        <v>2.4652159000000447E-2</v>
      </c>
    </row>
    <row r="380" spans="1:4" x14ac:dyDescent="0.2">
      <c r="A380">
        <f>תחזיות!B383</f>
        <v>380</v>
      </c>
      <c r="B380" s="9">
        <f>תחזיות!F383</f>
        <v>1.4502600000000265E-2</v>
      </c>
      <c r="C380" s="9">
        <f>תחזיות!G383</f>
        <v>1.3184181818182058E-2</v>
      </c>
      <c r="D380" s="9">
        <f>תחזיות!H383</f>
        <v>2.4654420000000451E-2</v>
      </c>
    </row>
    <row r="381" spans="1:4" x14ac:dyDescent="0.2">
      <c r="A381">
        <f>תחזיות!B384</f>
        <v>381</v>
      </c>
      <c r="B381" s="9">
        <f>תחזיות!F384</f>
        <v>1.4503930000000265E-2</v>
      </c>
      <c r="C381" s="9">
        <f>תחזיות!G384</f>
        <v>1.318539090909115E-2</v>
      </c>
      <c r="D381" s="9">
        <f>תחזיות!H384</f>
        <v>2.4656681000000451E-2</v>
      </c>
    </row>
    <row r="382" spans="1:4" x14ac:dyDescent="0.2">
      <c r="A382">
        <f>תחזיות!B385</f>
        <v>382</v>
      </c>
      <c r="B382" s="9">
        <f>תחזיות!F385</f>
        <v>1.4505260000000266E-2</v>
      </c>
      <c r="C382" s="9">
        <f>תחזיות!G385</f>
        <v>1.3186600000000241E-2</v>
      </c>
      <c r="D382" s="9">
        <f>תחזיות!H385</f>
        <v>2.4658942000000451E-2</v>
      </c>
    </row>
    <row r="383" spans="1:4" x14ac:dyDescent="0.2">
      <c r="A383">
        <f>תחזיות!B386</f>
        <v>383</v>
      </c>
      <c r="B383" s="9">
        <f>תחזיות!F386</f>
        <v>1.4506590000000267E-2</v>
      </c>
      <c r="C383" s="9">
        <f>תחזיות!G386</f>
        <v>1.3187809090909332E-2</v>
      </c>
      <c r="D383" s="9">
        <f>תחזיות!H386</f>
        <v>2.4661203000000454E-2</v>
      </c>
    </row>
    <row r="384" spans="1:4" x14ac:dyDescent="0.2">
      <c r="A384">
        <f>תחזיות!B387</f>
        <v>384</v>
      </c>
      <c r="B384" s="9">
        <f>תחזיות!F387</f>
        <v>1.4507920000000268E-2</v>
      </c>
      <c r="C384" s="9">
        <f>תחזיות!G387</f>
        <v>1.3189018181818423E-2</v>
      </c>
      <c r="D384" s="9">
        <f>תחזיות!H387</f>
        <v>2.4663464000000454E-2</v>
      </c>
    </row>
    <row r="385" spans="1:4" x14ac:dyDescent="0.2">
      <c r="A385">
        <f>תחזיות!B388</f>
        <v>385</v>
      </c>
      <c r="B385" s="9">
        <f>תחזיות!F388</f>
        <v>1.4509250000000268E-2</v>
      </c>
      <c r="C385" s="9">
        <f>תחזיות!G388</f>
        <v>1.3190227272727516E-2</v>
      </c>
      <c r="D385" s="9">
        <f>תחזיות!H388</f>
        <v>2.4665725000000457E-2</v>
      </c>
    </row>
    <row r="386" spans="1:4" x14ac:dyDescent="0.2">
      <c r="A386">
        <f>תחזיות!B389</f>
        <v>386</v>
      </c>
      <c r="B386" s="9">
        <f>תחזיות!F389</f>
        <v>1.4510580000000269E-2</v>
      </c>
      <c r="C386" s="9">
        <f>תחזיות!G389</f>
        <v>1.3191436363636608E-2</v>
      </c>
      <c r="D386" s="9">
        <f>תחזיות!H389</f>
        <v>2.4667986000000457E-2</v>
      </c>
    </row>
    <row r="387" spans="1:4" x14ac:dyDescent="0.2">
      <c r="A387">
        <f>תחזיות!B390</f>
        <v>387</v>
      </c>
      <c r="B387" s="9">
        <f>תחזיות!F390</f>
        <v>1.451191000000027E-2</v>
      </c>
      <c r="C387" s="9">
        <f>תחזיות!G390</f>
        <v>1.3192645454545699E-2</v>
      </c>
      <c r="D387" s="9">
        <f>תחזיות!H390</f>
        <v>2.4670247000000457E-2</v>
      </c>
    </row>
    <row r="388" spans="1:4" x14ac:dyDescent="0.2">
      <c r="A388">
        <f>תחזיות!B391</f>
        <v>388</v>
      </c>
      <c r="B388" s="9">
        <f>תחזיות!F391</f>
        <v>1.4513240000000271E-2</v>
      </c>
      <c r="C388" s="9">
        <f>תחזיות!G391</f>
        <v>1.319385454545479E-2</v>
      </c>
      <c r="D388" s="9">
        <f>תחזיות!H391</f>
        <v>2.4672508000000461E-2</v>
      </c>
    </row>
    <row r="389" spans="1:4" x14ac:dyDescent="0.2">
      <c r="A389">
        <f>תחזיות!B392</f>
        <v>389</v>
      </c>
      <c r="B389" s="9">
        <f>תחזיות!F392</f>
        <v>1.4514570000000272E-2</v>
      </c>
      <c r="C389" s="9">
        <f>תחזיות!G392</f>
        <v>1.3195063636363882E-2</v>
      </c>
      <c r="D389" s="9">
        <f>תחזיות!H392</f>
        <v>2.4674769000000461E-2</v>
      </c>
    </row>
    <row r="390" spans="1:4" x14ac:dyDescent="0.2">
      <c r="A390">
        <f>תחזיות!B393</f>
        <v>390</v>
      </c>
      <c r="B390" s="9">
        <f>תחזיות!F393</f>
        <v>1.4515900000000272E-2</v>
      </c>
      <c r="C390" s="9">
        <f>תחזיות!G393</f>
        <v>1.3196272727272973E-2</v>
      </c>
      <c r="D390" s="9">
        <f>תחזיות!H393</f>
        <v>2.4677030000000464E-2</v>
      </c>
    </row>
    <row r="391" spans="1:4" x14ac:dyDescent="0.2">
      <c r="A391">
        <f>תחזיות!B394</f>
        <v>391</v>
      </c>
      <c r="B391" s="9">
        <f>תחזיות!F394</f>
        <v>1.4517230000000273E-2</v>
      </c>
      <c r="C391" s="9">
        <f>תחזיות!G394</f>
        <v>1.3197481818182066E-2</v>
      </c>
      <c r="D391" s="9">
        <f>תחזיות!H394</f>
        <v>2.4679291000000464E-2</v>
      </c>
    </row>
    <row r="392" spans="1:4" x14ac:dyDescent="0.2">
      <c r="A392">
        <f>תחזיות!B395</f>
        <v>392</v>
      </c>
      <c r="B392" s="9">
        <f>תחזיות!F395</f>
        <v>1.4518560000000274E-2</v>
      </c>
      <c r="C392" s="9">
        <f>תחזיות!G395</f>
        <v>1.3198690909091157E-2</v>
      </c>
      <c r="D392" s="9">
        <f>תחזיות!H395</f>
        <v>2.4681552000000464E-2</v>
      </c>
    </row>
    <row r="393" spans="1:4" x14ac:dyDescent="0.2">
      <c r="A393">
        <f>תחזיות!B396</f>
        <v>393</v>
      </c>
      <c r="B393" s="9">
        <f>תחזיות!F396</f>
        <v>1.4519890000000275E-2</v>
      </c>
      <c r="C393" s="9">
        <f>תחזיות!G396</f>
        <v>1.3199900000000249E-2</v>
      </c>
      <c r="D393" s="9">
        <f>תחזיות!H396</f>
        <v>2.4683813000000467E-2</v>
      </c>
    </row>
    <row r="394" spans="1:4" x14ac:dyDescent="0.2">
      <c r="A394">
        <f>תחזיות!B397</f>
        <v>394</v>
      </c>
      <c r="B394" s="9">
        <f>תחזיות!F397</f>
        <v>1.4521220000000275E-2</v>
      </c>
      <c r="C394" s="9">
        <f>תחזיות!G397</f>
        <v>1.320110909090934E-2</v>
      </c>
      <c r="D394" s="9">
        <f>תחזיות!H397</f>
        <v>2.4686074000000467E-2</v>
      </c>
    </row>
    <row r="395" spans="1:4" x14ac:dyDescent="0.2">
      <c r="A395">
        <f>תחזיות!B398</f>
        <v>395</v>
      </c>
      <c r="B395" s="9">
        <f>תחזיות!F398</f>
        <v>1.4522550000000276E-2</v>
      </c>
      <c r="C395" s="9">
        <f>תחזיות!G398</f>
        <v>1.3202318181818431E-2</v>
      </c>
      <c r="D395" s="9">
        <f>תחזיות!H398</f>
        <v>2.4688335000000471E-2</v>
      </c>
    </row>
    <row r="396" spans="1:4" x14ac:dyDescent="0.2">
      <c r="A396">
        <f>תחזיות!B399</f>
        <v>396</v>
      </c>
      <c r="B396" s="9">
        <f>תחזיות!F399</f>
        <v>1.4523880000000277E-2</v>
      </c>
      <c r="C396" s="9">
        <f>תחזיות!G399</f>
        <v>1.3203527272727524E-2</v>
      </c>
      <c r="D396" s="9">
        <f>תחזיות!H399</f>
        <v>2.4690596000000471E-2</v>
      </c>
    </row>
    <row r="397" spans="1:4" x14ac:dyDescent="0.2">
      <c r="A397">
        <f>תחזיות!B400</f>
        <v>397</v>
      </c>
      <c r="B397" s="9">
        <f>תחזיות!F400</f>
        <v>1.4525210000000278E-2</v>
      </c>
      <c r="C397" s="9">
        <f>תחזיות!G400</f>
        <v>1.3204736363636616E-2</v>
      </c>
      <c r="D397" s="9">
        <f>תחזיות!H400</f>
        <v>2.469285700000047E-2</v>
      </c>
    </row>
    <row r="398" spans="1:4" x14ac:dyDescent="0.2">
      <c r="A398">
        <f>תחזיות!B401</f>
        <v>398</v>
      </c>
      <c r="B398" s="9">
        <f>תחזיות!F401</f>
        <v>1.4526540000000279E-2</v>
      </c>
      <c r="C398" s="9">
        <f>תחזיות!G401</f>
        <v>1.3205945454545707E-2</v>
      </c>
      <c r="D398" s="9">
        <f>תחזיות!H401</f>
        <v>2.4695118000000474E-2</v>
      </c>
    </row>
    <row r="399" spans="1:4" x14ac:dyDescent="0.2">
      <c r="A399">
        <f>תחזיות!B402</f>
        <v>399</v>
      </c>
      <c r="B399" s="9">
        <f>תחזיות!F402</f>
        <v>1.4527870000000279E-2</v>
      </c>
      <c r="C399" s="9">
        <f>תחזיות!G402</f>
        <v>1.3207154545454798E-2</v>
      </c>
      <c r="D399" s="9">
        <f>תחזיות!H402</f>
        <v>2.4697379000000474E-2</v>
      </c>
    </row>
    <row r="400" spans="1:4" x14ac:dyDescent="0.2">
      <c r="A400">
        <f>תחזיות!B403</f>
        <v>400</v>
      </c>
      <c r="B400" s="9">
        <f>תחזיות!F403</f>
        <v>1.452920000000028E-2</v>
      </c>
      <c r="C400" s="9">
        <f>תחזיות!G403</f>
        <v>1.3208363636363889E-2</v>
      </c>
      <c r="D400" s="9">
        <f>תחזיות!H403</f>
        <v>2.4699640000000477E-2</v>
      </c>
    </row>
    <row r="401" spans="1:4" x14ac:dyDescent="0.2">
      <c r="A401">
        <f>תחזיות!B404</f>
        <v>401</v>
      </c>
      <c r="B401" s="9">
        <f>תחזיות!F404</f>
        <v>1.4530530000000281E-2</v>
      </c>
      <c r="C401" s="9">
        <f>תחזיות!G404</f>
        <v>1.3209572727272981E-2</v>
      </c>
      <c r="D401" s="9">
        <f>תחזיות!H404</f>
        <v>2.4701901000000477E-2</v>
      </c>
    </row>
    <row r="402" spans="1:4" x14ac:dyDescent="0.2">
      <c r="A402">
        <f>תחזיות!B405</f>
        <v>402</v>
      </c>
      <c r="B402" s="9">
        <f>תחזיות!F405</f>
        <v>1.4531860000000282E-2</v>
      </c>
      <c r="C402" s="9">
        <f>תחזיות!G405</f>
        <v>1.3210781818182074E-2</v>
      </c>
      <c r="D402" s="9">
        <f>תחזיות!H405</f>
        <v>2.4704162000000477E-2</v>
      </c>
    </row>
    <row r="403" spans="1:4" x14ac:dyDescent="0.2">
      <c r="A403">
        <f>תחזיות!B406</f>
        <v>403</v>
      </c>
      <c r="B403" s="9">
        <f>תחזיות!F406</f>
        <v>1.4533190000000282E-2</v>
      </c>
      <c r="C403" s="9">
        <f>תחזיות!G406</f>
        <v>1.3211990909091165E-2</v>
      </c>
      <c r="D403" s="9">
        <f>תחזיות!H406</f>
        <v>2.470642300000048E-2</v>
      </c>
    </row>
    <row r="404" spans="1:4" x14ac:dyDescent="0.2">
      <c r="A404">
        <f>תחזיות!B407</f>
        <v>404</v>
      </c>
      <c r="B404" s="9">
        <f>תחזיות!F407</f>
        <v>1.4534520000000283E-2</v>
      </c>
      <c r="C404" s="9">
        <f>תחזיות!G407</f>
        <v>1.3213200000000256E-2</v>
      </c>
      <c r="D404" s="9">
        <f>תחזיות!H407</f>
        <v>2.470868400000048E-2</v>
      </c>
    </row>
    <row r="405" spans="1:4" x14ac:dyDescent="0.2">
      <c r="A405">
        <f>תחזיות!B408</f>
        <v>405</v>
      </c>
      <c r="B405" s="9">
        <f>תחזיות!F408</f>
        <v>1.4535850000000284E-2</v>
      </c>
      <c r="C405" s="9">
        <f>תחזיות!G408</f>
        <v>1.3214409090909348E-2</v>
      </c>
      <c r="D405" s="9">
        <f>תחזיות!H408</f>
        <v>2.4710945000000484E-2</v>
      </c>
    </row>
    <row r="406" spans="1:4" x14ac:dyDescent="0.2">
      <c r="A406">
        <f>תחזיות!B409</f>
        <v>406</v>
      </c>
      <c r="B406" s="9">
        <f>תחזיות!F409</f>
        <v>1.4537180000000285E-2</v>
      </c>
      <c r="C406" s="9">
        <f>תחזיות!G409</f>
        <v>1.3215618181818439E-2</v>
      </c>
      <c r="D406" s="9">
        <f>תחזיות!H409</f>
        <v>2.4713206000000484E-2</v>
      </c>
    </row>
    <row r="407" spans="1:4" x14ac:dyDescent="0.2">
      <c r="A407">
        <f>תחזיות!B410</f>
        <v>407</v>
      </c>
      <c r="B407" s="9">
        <f>תחזיות!F410</f>
        <v>1.4538510000000286E-2</v>
      </c>
      <c r="C407" s="9">
        <f>תחזיות!G410</f>
        <v>1.3216827272727532E-2</v>
      </c>
      <c r="D407" s="9">
        <f>תחזיות!H410</f>
        <v>2.4715467000000484E-2</v>
      </c>
    </row>
    <row r="408" spans="1:4" x14ac:dyDescent="0.2">
      <c r="A408">
        <f>תחזיות!B411</f>
        <v>408</v>
      </c>
      <c r="B408" s="9">
        <f>תחזיות!F411</f>
        <v>1.4539840000000286E-2</v>
      </c>
      <c r="C408" s="9">
        <f>תחזיות!G411</f>
        <v>1.3218036363636623E-2</v>
      </c>
      <c r="D408" s="9">
        <f>תחזיות!H411</f>
        <v>2.4717728000000487E-2</v>
      </c>
    </row>
    <row r="409" spans="1:4" x14ac:dyDescent="0.2">
      <c r="A409">
        <f>תחזיות!B412</f>
        <v>409</v>
      </c>
      <c r="B409" s="9">
        <f>תחזיות!F412</f>
        <v>1.4541170000000287E-2</v>
      </c>
      <c r="C409" s="9">
        <f>תחזיות!G412</f>
        <v>1.3219245454545715E-2</v>
      </c>
      <c r="D409" s="9">
        <f>תחזיות!H412</f>
        <v>2.4719989000000487E-2</v>
      </c>
    </row>
    <row r="410" spans="1:4" x14ac:dyDescent="0.2">
      <c r="A410">
        <f>תחזיות!B413</f>
        <v>410</v>
      </c>
      <c r="B410" s="9">
        <f>תחזיות!F413</f>
        <v>1.4542500000000288E-2</v>
      </c>
      <c r="C410" s="9">
        <f>תחזיות!G413</f>
        <v>1.3220454545454806E-2</v>
      </c>
      <c r="D410" s="9">
        <f>תחזיות!H413</f>
        <v>2.472225000000049E-2</v>
      </c>
    </row>
    <row r="411" spans="1:4" x14ac:dyDescent="0.2">
      <c r="A411">
        <f>תחזיות!B414</f>
        <v>411</v>
      </c>
      <c r="B411" s="9">
        <f>תחזיות!F414</f>
        <v>1.4543830000000289E-2</v>
      </c>
      <c r="C411" s="9">
        <f>תחזיות!G414</f>
        <v>1.3221663636363897E-2</v>
      </c>
      <c r="D411" s="9">
        <f>תחזיות!H414</f>
        <v>2.472451100000049E-2</v>
      </c>
    </row>
    <row r="412" spans="1:4" x14ac:dyDescent="0.2">
      <c r="A412">
        <f>תחזיות!B415</f>
        <v>412</v>
      </c>
      <c r="B412" s="9">
        <f>תחזיות!F415</f>
        <v>1.4545160000000289E-2</v>
      </c>
      <c r="C412" s="9">
        <f>תחזיות!G415</f>
        <v>1.3222872727272988E-2</v>
      </c>
      <c r="D412" s="9">
        <f>תחזיות!H415</f>
        <v>2.472677200000049E-2</v>
      </c>
    </row>
    <row r="413" spans="1:4" x14ac:dyDescent="0.2">
      <c r="A413">
        <f>תחזיות!B416</f>
        <v>413</v>
      </c>
      <c r="B413" s="9">
        <f>תחזיות!F416</f>
        <v>1.454649000000029E-2</v>
      </c>
      <c r="C413" s="9">
        <f>תחזיות!G416</f>
        <v>1.3224081818182081E-2</v>
      </c>
      <c r="D413" s="9">
        <f>תחזיות!H416</f>
        <v>2.4729033000000494E-2</v>
      </c>
    </row>
    <row r="414" spans="1:4" x14ac:dyDescent="0.2">
      <c r="A414">
        <f>תחזיות!B417</f>
        <v>414</v>
      </c>
      <c r="B414" s="9">
        <f>תחזיות!F417</f>
        <v>1.4547820000000291E-2</v>
      </c>
      <c r="C414" s="9">
        <f>תחזיות!G417</f>
        <v>1.3225290909091173E-2</v>
      </c>
      <c r="D414" s="9">
        <f>תחזיות!H417</f>
        <v>2.4731294000000494E-2</v>
      </c>
    </row>
    <row r="415" spans="1:4" x14ac:dyDescent="0.2">
      <c r="A415">
        <f>תחזיות!B418</f>
        <v>415</v>
      </c>
      <c r="B415" s="9">
        <f>תחזיות!F418</f>
        <v>1.4549150000000292E-2</v>
      </c>
      <c r="C415" s="9">
        <f>תחזיות!G418</f>
        <v>1.3226500000000264E-2</v>
      </c>
      <c r="D415" s="9">
        <f>תחזיות!H418</f>
        <v>2.4733555000000497E-2</v>
      </c>
    </row>
    <row r="416" spans="1:4" x14ac:dyDescent="0.2">
      <c r="A416">
        <f>תחזיות!B419</f>
        <v>416</v>
      </c>
      <c r="B416" s="9">
        <f>תחזיות!F419</f>
        <v>1.4550480000000292E-2</v>
      </c>
      <c r="C416" s="9">
        <f>תחזיות!G419</f>
        <v>1.3227709090909355E-2</v>
      </c>
      <c r="D416" s="9">
        <f>תחזיות!H419</f>
        <v>2.4735816000000497E-2</v>
      </c>
    </row>
    <row r="417" spans="1:4" x14ac:dyDescent="0.2">
      <c r="A417">
        <f>תחזיות!B420</f>
        <v>417</v>
      </c>
      <c r="B417" s="9">
        <f>תחזיות!F420</f>
        <v>1.4551810000000293E-2</v>
      </c>
      <c r="C417" s="9">
        <f>תחזיות!G420</f>
        <v>1.3228918181818447E-2</v>
      </c>
      <c r="D417" s="9">
        <f>תחזיות!H420</f>
        <v>2.4738077000000497E-2</v>
      </c>
    </row>
    <row r="418" spans="1:4" x14ac:dyDescent="0.2">
      <c r="A418">
        <f>תחזיות!B421</f>
        <v>418</v>
      </c>
      <c r="B418" s="9">
        <f>תחזיות!F421</f>
        <v>1.4553140000000294E-2</v>
      </c>
      <c r="C418" s="9">
        <f>תחזיות!G421</f>
        <v>1.323012727272754E-2</v>
      </c>
      <c r="D418" s="9">
        <f>תחזיות!H421</f>
        <v>2.47403380000005E-2</v>
      </c>
    </row>
    <row r="419" spans="1:4" x14ac:dyDescent="0.2">
      <c r="A419">
        <f>תחזיות!B422</f>
        <v>419</v>
      </c>
      <c r="B419" s="9">
        <f>תחזיות!F422</f>
        <v>1.4554470000000295E-2</v>
      </c>
      <c r="C419" s="9">
        <f>תחזיות!G422</f>
        <v>1.3231336363636631E-2</v>
      </c>
      <c r="D419" s="9">
        <f>תחזיות!H422</f>
        <v>2.47425990000005E-2</v>
      </c>
    </row>
    <row r="420" spans="1:4" x14ac:dyDescent="0.2">
      <c r="A420">
        <f>תחזיות!B423</f>
        <v>420</v>
      </c>
      <c r="B420" s="9">
        <f>תחזיות!F423</f>
        <v>1.4555800000000296E-2</v>
      </c>
      <c r="C420" s="9">
        <f>תחזיות!G423</f>
        <v>1.3232545454545722E-2</v>
      </c>
      <c r="D420" s="9">
        <f>תחזיות!H423</f>
        <v>2.4744860000000504E-2</v>
      </c>
    </row>
    <row r="421" spans="1:4" x14ac:dyDescent="0.2">
      <c r="A421">
        <f>תחזיות!B424</f>
        <v>421</v>
      </c>
      <c r="B421" s="9">
        <f>תחזיות!F424</f>
        <v>1.4557130000000296E-2</v>
      </c>
      <c r="C421" s="9">
        <f>תחזיות!G424</f>
        <v>1.3233754545454814E-2</v>
      </c>
      <c r="D421" s="9">
        <f>תחזיות!H424</f>
        <v>2.4747121000000503E-2</v>
      </c>
    </row>
    <row r="422" spans="1:4" x14ac:dyDescent="0.2">
      <c r="A422">
        <f>תחזיות!B425</f>
        <v>422</v>
      </c>
      <c r="B422" s="9">
        <f>תחזיות!F425</f>
        <v>1.4558460000000297E-2</v>
      </c>
      <c r="C422" s="9">
        <f>תחזיות!G425</f>
        <v>1.3234963636363905E-2</v>
      </c>
      <c r="D422" s="9">
        <f>תחזיות!H425</f>
        <v>2.4749382000000503E-2</v>
      </c>
    </row>
    <row r="423" spans="1:4" x14ac:dyDescent="0.2">
      <c r="A423">
        <f>תחזיות!B426</f>
        <v>423</v>
      </c>
      <c r="B423" s="9">
        <f>תחזיות!F426</f>
        <v>1.4559790000000298E-2</v>
      </c>
      <c r="C423" s="9">
        <f>תחזיות!G426</f>
        <v>1.3236172727272996E-2</v>
      </c>
      <c r="D423" s="9">
        <f>תחזיות!H426</f>
        <v>2.4751643000000507E-2</v>
      </c>
    </row>
    <row r="424" spans="1:4" x14ac:dyDescent="0.2">
      <c r="A424">
        <f>תחזיות!B427</f>
        <v>424</v>
      </c>
      <c r="B424" s="9">
        <f>תחזיות!F427</f>
        <v>1.4561120000000299E-2</v>
      </c>
      <c r="C424" s="9">
        <f>תחזיות!G427</f>
        <v>1.3237381818182089E-2</v>
      </c>
      <c r="D424" s="9">
        <f>תחזיות!H427</f>
        <v>2.4753904000000507E-2</v>
      </c>
    </row>
    <row r="425" spans="1:4" x14ac:dyDescent="0.2">
      <c r="A425">
        <f>תחזיות!B428</f>
        <v>425</v>
      </c>
      <c r="B425" s="9">
        <f>תחזיות!F428</f>
        <v>1.4562450000000299E-2</v>
      </c>
      <c r="C425" s="9">
        <f>תחזיות!G428</f>
        <v>1.3238590909091181E-2</v>
      </c>
      <c r="D425" s="9">
        <f>תחזיות!H428</f>
        <v>2.475616500000051E-2</v>
      </c>
    </row>
    <row r="426" spans="1:4" x14ac:dyDescent="0.2">
      <c r="A426">
        <f>תחזיות!B429</f>
        <v>426</v>
      </c>
      <c r="B426" s="9">
        <f>תחזיות!F429</f>
        <v>1.45637800000003E-2</v>
      </c>
      <c r="C426" s="9">
        <f>תחזיות!G429</f>
        <v>1.3239800000000272E-2</v>
      </c>
      <c r="D426" s="9">
        <f>תחזיות!H429</f>
        <v>2.475842600000051E-2</v>
      </c>
    </row>
    <row r="427" spans="1:4" x14ac:dyDescent="0.2">
      <c r="A427">
        <f>תחזיות!B430</f>
        <v>427</v>
      </c>
      <c r="B427" s="9">
        <f>תחזיות!F430</f>
        <v>1.4565110000000301E-2</v>
      </c>
      <c r="C427" s="9">
        <f>תחזיות!G430</f>
        <v>1.3241009090909363E-2</v>
      </c>
      <c r="D427" s="9">
        <f>תחזיות!H430</f>
        <v>2.476068700000051E-2</v>
      </c>
    </row>
    <row r="428" spans="1:4" x14ac:dyDescent="0.2">
      <c r="A428">
        <f>תחזיות!B431</f>
        <v>428</v>
      </c>
      <c r="B428" s="9">
        <f>תחזיות!F431</f>
        <v>1.4566440000000302E-2</v>
      </c>
      <c r="C428" s="9">
        <f>תחזיות!G431</f>
        <v>1.3242218181818454E-2</v>
      </c>
      <c r="D428" s="9">
        <f>תחזיות!H431</f>
        <v>2.4762948000000513E-2</v>
      </c>
    </row>
    <row r="429" spans="1:4" x14ac:dyDescent="0.2">
      <c r="A429">
        <f>תחזיות!B432</f>
        <v>429</v>
      </c>
      <c r="B429" s="9">
        <f>תחזיות!F432</f>
        <v>1.4567770000000303E-2</v>
      </c>
      <c r="C429" s="9">
        <f>תחזיות!G432</f>
        <v>1.3243427272727547E-2</v>
      </c>
      <c r="D429" s="9">
        <f>תחזיות!H432</f>
        <v>2.4765209000000513E-2</v>
      </c>
    </row>
    <row r="430" spans="1:4" x14ac:dyDescent="0.2">
      <c r="A430">
        <f>תחזיות!B433</f>
        <v>430</v>
      </c>
      <c r="B430" s="9">
        <f>תחזיות!F433</f>
        <v>1.4569100000000303E-2</v>
      </c>
      <c r="C430" s="9">
        <f>תחזיות!G433</f>
        <v>1.3244636363636639E-2</v>
      </c>
      <c r="D430" s="9">
        <f>תחזיות!H433</f>
        <v>2.4767470000000517E-2</v>
      </c>
    </row>
    <row r="431" spans="1:4" x14ac:dyDescent="0.2">
      <c r="A431">
        <f>תחזיות!B434</f>
        <v>431</v>
      </c>
      <c r="B431" s="9">
        <f>תחזיות!F434</f>
        <v>1.4570430000000304E-2</v>
      </c>
      <c r="C431" s="9">
        <f>תחזיות!G434</f>
        <v>1.324584545454573E-2</v>
      </c>
      <c r="D431" s="9">
        <f>תחזיות!H434</f>
        <v>2.4769731000000517E-2</v>
      </c>
    </row>
    <row r="432" spans="1:4" x14ac:dyDescent="0.2">
      <c r="A432">
        <f>תחזיות!B435</f>
        <v>432</v>
      </c>
      <c r="B432" s="9">
        <f>תחזיות!F435</f>
        <v>1.4571760000000305E-2</v>
      </c>
      <c r="C432" s="9">
        <f>תחזיות!G435</f>
        <v>1.3247054545454821E-2</v>
      </c>
      <c r="D432" s="9">
        <f>תחזיות!H435</f>
        <v>2.4771992000000517E-2</v>
      </c>
    </row>
    <row r="433" spans="1:4" x14ac:dyDescent="0.2">
      <c r="A433">
        <f>תחזיות!B436</f>
        <v>433</v>
      </c>
      <c r="B433" s="9">
        <f>תחזיות!F436</f>
        <v>1.4573090000000306E-2</v>
      </c>
      <c r="C433" s="9">
        <f>תחזיות!G436</f>
        <v>1.3248263636363913E-2</v>
      </c>
      <c r="D433" s="9">
        <f>תחזיות!H436</f>
        <v>2.477425300000052E-2</v>
      </c>
    </row>
    <row r="434" spans="1:4" x14ac:dyDescent="0.2">
      <c r="A434">
        <f>תחזיות!B437</f>
        <v>434</v>
      </c>
      <c r="B434" s="9">
        <f>תחזיות!F437</f>
        <v>1.4574420000000306E-2</v>
      </c>
      <c r="C434" s="9">
        <f>תחזיות!G437</f>
        <v>1.3249472727273004E-2</v>
      </c>
      <c r="D434" s="9">
        <f>תחזיות!H437</f>
        <v>2.477651400000052E-2</v>
      </c>
    </row>
    <row r="435" spans="1:4" x14ac:dyDescent="0.2">
      <c r="A435">
        <f>תחזיות!B438</f>
        <v>435</v>
      </c>
      <c r="B435" s="9">
        <f>תחזיות!F438</f>
        <v>1.4575750000000307E-2</v>
      </c>
      <c r="C435" s="9">
        <f>תחזיות!G438</f>
        <v>1.3250681818182097E-2</v>
      </c>
      <c r="D435" s="9">
        <f>תחזיות!H438</f>
        <v>2.4778775000000523E-2</v>
      </c>
    </row>
    <row r="436" spans="1:4" x14ac:dyDescent="0.2">
      <c r="A436">
        <f>תחזיות!B439</f>
        <v>436</v>
      </c>
      <c r="B436" s="9">
        <f>תחזיות!F439</f>
        <v>1.4577080000000308E-2</v>
      </c>
      <c r="C436" s="9">
        <f>תחזיות!G439</f>
        <v>1.3251890909091188E-2</v>
      </c>
      <c r="D436" s="9">
        <f>תחזיות!H439</f>
        <v>2.4781036000000523E-2</v>
      </c>
    </row>
    <row r="437" spans="1:4" x14ac:dyDescent="0.2">
      <c r="A437">
        <f>תחזיות!B440</f>
        <v>437</v>
      </c>
      <c r="B437" s="9">
        <f>תחזיות!F440</f>
        <v>1.4578410000000309E-2</v>
      </c>
      <c r="C437" s="9">
        <f>תחזיות!G440</f>
        <v>1.325310000000028E-2</v>
      </c>
      <c r="D437" s="9">
        <f>תחזיות!H440</f>
        <v>2.4783297000000523E-2</v>
      </c>
    </row>
    <row r="438" spans="1:4" x14ac:dyDescent="0.2">
      <c r="A438">
        <f>תחזיות!B441</f>
        <v>438</v>
      </c>
      <c r="B438" s="9">
        <f>תחזיות!F441</f>
        <v>1.457974000000031E-2</v>
      </c>
      <c r="C438" s="9">
        <f>תחזיות!G441</f>
        <v>1.3254309090909371E-2</v>
      </c>
      <c r="D438" s="9">
        <f>תחזיות!H441</f>
        <v>2.4785558000000527E-2</v>
      </c>
    </row>
    <row r="439" spans="1:4" x14ac:dyDescent="0.2">
      <c r="A439">
        <f>תחזיות!B442</f>
        <v>439</v>
      </c>
      <c r="B439" s="9">
        <f>תחזיות!F442</f>
        <v>1.458107000000031E-2</v>
      </c>
      <c r="C439" s="9">
        <f>תחזיות!G442</f>
        <v>1.3255518181818462E-2</v>
      </c>
      <c r="D439" s="9">
        <f>תחזיות!H442</f>
        <v>2.4787819000000526E-2</v>
      </c>
    </row>
    <row r="440" spans="1:4" x14ac:dyDescent="0.2">
      <c r="A440">
        <f>תחזיות!B443</f>
        <v>440</v>
      </c>
      <c r="B440" s="9">
        <f>תחזיות!F443</f>
        <v>1.4582400000000311E-2</v>
      </c>
      <c r="C440" s="9">
        <f>תחזיות!G443</f>
        <v>1.3256727272727555E-2</v>
      </c>
      <c r="D440" s="9">
        <f>תחזיות!H443</f>
        <v>2.479008000000053E-2</v>
      </c>
    </row>
    <row r="441" spans="1:4" x14ac:dyDescent="0.2">
      <c r="A441">
        <f>תחזיות!B444</f>
        <v>441</v>
      </c>
      <c r="B441" s="9">
        <f>תחזיות!F444</f>
        <v>1.4583730000000312E-2</v>
      </c>
      <c r="C441" s="9">
        <f>תחזיות!G444</f>
        <v>1.3257936363636647E-2</v>
      </c>
      <c r="D441" s="9">
        <f>תחזיות!H444</f>
        <v>2.479234100000053E-2</v>
      </c>
    </row>
    <row r="442" spans="1:4" x14ac:dyDescent="0.2">
      <c r="A442">
        <f>תחזיות!B445</f>
        <v>442</v>
      </c>
      <c r="B442" s="9">
        <f>תחזיות!F445</f>
        <v>1.4585060000000313E-2</v>
      </c>
      <c r="C442" s="9">
        <f>תחזיות!G445</f>
        <v>1.3259145454545738E-2</v>
      </c>
      <c r="D442" s="9">
        <f>תחזיות!H445</f>
        <v>2.479460200000053E-2</v>
      </c>
    </row>
    <row r="443" spans="1:4" x14ac:dyDescent="0.2">
      <c r="A443">
        <f>תחזיות!B446</f>
        <v>443</v>
      </c>
      <c r="B443" s="9">
        <f>תחזיות!F446</f>
        <v>1.4586390000000313E-2</v>
      </c>
      <c r="C443" s="9">
        <f>תחזיות!G446</f>
        <v>1.3260354545454829E-2</v>
      </c>
      <c r="D443" s="9">
        <f>תחזיות!H446</f>
        <v>2.4796863000000533E-2</v>
      </c>
    </row>
    <row r="444" spans="1:4" x14ac:dyDescent="0.2">
      <c r="A444">
        <f>תחזיות!B447</f>
        <v>444</v>
      </c>
      <c r="B444" s="9">
        <f>תחזיות!F447</f>
        <v>1.4587720000000314E-2</v>
      </c>
      <c r="C444" s="9">
        <f>תחזיות!G447</f>
        <v>1.326156363636392E-2</v>
      </c>
      <c r="D444" s="9">
        <f>תחזיות!H447</f>
        <v>2.4799124000000533E-2</v>
      </c>
    </row>
    <row r="445" spans="1:4" x14ac:dyDescent="0.2">
      <c r="A445">
        <f>תחזיות!B448</f>
        <v>445</v>
      </c>
      <c r="B445" s="9">
        <f>תחזיות!F448</f>
        <v>1.4589050000000315E-2</v>
      </c>
      <c r="C445" s="9">
        <f>תחזיות!G448</f>
        <v>1.3262772727273012E-2</v>
      </c>
      <c r="D445" s="9">
        <f>תחזיות!H448</f>
        <v>2.4801385000000536E-2</v>
      </c>
    </row>
    <row r="446" spans="1:4" x14ac:dyDescent="0.2">
      <c r="A446">
        <f>תחזיות!B449</f>
        <v>446</v>
      </c>
      <c r="B446" s="9">
        <f>תחזיות!F449</f>
        <v>1.4590380000000316E-2</v>
      </c>
      <c r="C446" s="9">
        <f>תחזיות!G449</f>
        <v>1.3263981818182105E-2</v>
      </c>
      <c r="D446" s="9">
        <f>תחזיות!H449</f>
        <v>2.4803646000000536E-2</v>
      </c>
    </row>
    <row r="447" spans="1:4" x14ac:dyDescent="0.2">
      <c r="A447">
        <f>תחזיות!B450</f>
        <v>447</v>
      </c>
      <c r="B447" s="9">
        <f>תחזיות!F450</f>
        <v>1.4591710000000317E-2</v>
      </c>
      <c r="C447" s="9">
        <f>תחזיות!G450</f>
        <v>1.3265190909091196E-2</v>
      </c>
      <c r="D447" s="9">
        <f>תחזיות!H450</f>
        <v>2.4805907000000536E-2</v>
      </c>
    </row>
    <row r="448" spans="1:4" x14ac:dyDescent="0.2">
      <c r="A448">
        <f>תחזיות!B451</f>
        <v>448</v>
      </c>
      <c r="B448" s="9">
        <f>תחזיות!F451</f>
        <v>1.4593040000000317E-2</v>
      </c>
      <c r="C448" s="9">
        <f>תחזיות!G451</f>
        <v>1.3266400000000287E-2</v>
      </c>
      <c r="D448" s="9">
        <f>תחזיות!H451</f>
        <v>2.480816800000054E-2</v>
      </c>
    </row>
    <row r="449" spans="1:4" x14ac:dyDescent="0.2">
      <c r="A449">
        <f>תחזיות!B452</f>
        <v>449</v>
      </c>
      <c r="B449" s="9">
        <f>תחזיות!F452</f>
        <v>1.4594370000000318E-2</v>
      </c>
      <c r="C449" s="9">
        <f>תחזיות!G452</f>
        <v>1.3267609090909379E-2</v>
      </c>
      <c r="D449" s="9">
        <f>תחזיות!H452</f>
        <v>2.481042900000054E-2</v>
      </c>
    </row>
    <row r="450" spans="1:4" x14ac:dyDescent="0.2">
      <c r="A450">
        <f>תחזיות!B453</f>
        <v>450</v>
      </c>
      <c r="B450" s="9">
        <f>תחזיות!F453</f>
        <v>1.4595700000000319E-2</v>
      </c>
      <c r="C450" s="9">
        <f>תחזיות!G453</f>
        <v>1.326881818181847E-2</v>
      </c>
      <c r="D450" s="9">
        <f>תחזיות!H453</f>
        <v>2.4812690000000543E-2</v>
      </c>
    </row>
    <row r="451" spans="1:4" x14ac:dyDescent="0.2">
      <c r="A451">
        <f>תחזיות!B454</f>
        <v>451</v>
      </c>
      <c r="B451" s="9">
        <f>תחזיות!F454</f>
        <v>1.459703000000032E-2</v>
      </c>
      <c r="C451" s="9">
        <f>תחזיות!G454</f>
        <v>1.3270027272727563E-2</v>
      </c>
      <c r="D451" s="9">
        <f>תחזיות!H454</f>
        <v>2.4814951000000543E-2</v>
      </c>
    </row>
    <row r="452" spans="1:4" x14ac:dyDescent="0.2">
      <c r="A452">
        <f>תחזיות!B455</f>
        <v>452</v>
      </c>
      <c r="B452" s="9">
        <f>תחזיות!F455</f>
        <v>1.459836000000032E-2</v>
      </c>
      <c r="C452" s="9">
        <f>תחזיות!G455</f>
        <v>1.3271236363636654E-2</v>
      </c>
      <c r="D452" s="9">
        <f>תחזיות!H455</f>
        <v>2.4817212000000543E-2</v>
      </c>
    </row>
    <row r="453" spans="1:4" x14ac:dyDescent="0.2">
      <c r="A453">
        <f>תחזיות!B456</f>
        <v>453</v>
      </c>
      <c r="B453" s="9">
        <f>תחזיות!F456</f>
        <v>1.4599690000000321E-2</v>
      </c>
      <c r="C453" s="9">
        <f>תחזיות!G456</f>
        <v>1.3272445454545746E-2</v>
      </c>
      <c r="D453" s="9">
        <f>תחזיות!H456</f>
        <v>2.4819473000000546E-2</v>
      </c>
    </row>
    <row r="454" spans="1:4" x14ac:dyDescent="0.2">
      <c r="A454">
        <f>תחזיות!B457</f>
        <v>454</v>
      </c>
      <c r="B454" s="9">
        <f>תחזיות!F457</f>
        <v>1.4601020000000322E-2</v>
      </c>
      <c r="C454" s="9">
        <f>תחזיות!G457</f>
        <v>1.3273654545454837E-2</v>
      </c>
      <c r="D454" s="9">
        <f>תחזיות!H457</f>
        <v>2.4821734000000546E-2</v>
      </c>
    </row>
    <row r="455" spans="1:4" x14ac:dyDescent="0.2">
      <c r="A455">
        <f>תחזיות!B458</f>
        <v>455</v>
      </c>
      <c r="B455" s="9">
        <f>תחזיות!F458</f>
        <v>1.4602350000000323E-2</v>
      </c>
      <c r="C455" s="9">
        <f>תחזיות!G458</f>
        <v>1.3274863636363928E-2</v>
      </c>
      <c r="D455" s="9">
        <f>תחזיות!H458</f>
        <v>2.482399500000055E-2</v>
      </c>
    </row>
    <row r="456" spans="1:4" x14ac:dyDescent="0.2">
      <c r="A456">
        <f>תחזיות!B459</f>
        <v>456</v>
      </c>
      <c r="B456" s="9">
        <f>תחזיות!F459</f>
        <v>1.4603680000000323E-2</v>
      </c>
      <c r="C456" s="9">
        <f>תחזיות!G459</f>
        <v>1.3276072727273019E-2</v>
      </c>
      <c r="D456" s="9">
        <f>תחזיות!H459</f>
        <v>2.482625600000055E-2</v>
      </c>
    </row>
    <row r="457" spans="1:4" x14ac:dyDescent="0.2">
      <c r="A457">
        <f>תחזיות!B460</f>
        <v>457</v>
      </c>
      <c r="B457" s="9">
        <f>תחזיות!F460</f>
        <v>1.4605010000000324E-2</v>
      </c>
      <c r="C457" s="9">
        <f>תחזיות!G460</f>
        <v>1.3277281818182112E-2</v>
      </c>
      <c r="D457" s="9">
        <f>תחזיות!H460</f>
        <v>2.482851700000055E-2</v>
      </c>
    </row>
    <row r="458" spans="1:4" x14ac:dyDescent="0.2">
      <c r="A458">
        <f>תחזיות!B461</f>
        <v>458</v>
      </c>
      <c r="B458" s="9">
        <f>תחזיות!F461</f>
        <v>1.4606340000000325E-2</v>
      </c>
      <c r="C458" s="9">
        <f>תחזיות!G461</f>
        <v>1.3278490909091204E-2</v>
      </c>
      <c r="D458" s="9">
        <f>תחזיות!H461</f>
        <v>2.4830778000000553E-2</v>
      </c>
    </row>
    <row r="459" spans="1:4" x14ac:dyDescent="0.2">
      <c r="A459">
        <f>תחזיות!B462</f>
        <v>459</v>
      </c>
      <c r="B459" s="9">
        <f>תחזיות!F462</f>
        <v>1.4607670000000326E-2</v>
      </c>
      <c r="C459" s="9">
        <f>תחזיות!G462</f>
        <v>1.3279700000000295E-2</v>
      </c>
      <c r="D459" s="9">
        <f>תחזיות!H462</f>
        <v>2.4833039000000553E-2</v>
      </c>
    </row>
    <row r="460" spans="1:4" x14ac:dyDescent="0.2">
      <c r="A460">
        <f>תחזיות!B463</f>
        <v>460</v>
      </c>
      <c r="B460" s="9">
        <f>תחזיות!F463</f>
        <v>1.4609000000000327E-2</v>
      </c>
      <c r="C460" s="9">
        <f>תחזיות!G463</f>
        <v>1.3280909090909386E-2</v>
      </c>
      <c r="D460" s="9">
        <f>תחזיות!H463</f>
        <v>2.4835300000000556E-2</v>
      </c>
    </row>
    <row r="461" spans="1:4" x14ac:dyDescent="0.2">
      <c r="A461">
        <f>תחזיות!B464</f>
        <v>461</v>
      </c>
      <c r="B461" s="9">
        <f>תחזיות!F464</f>
        <v>1.4610330000000327E-2</v>
      </c>
      <c r="C461" s="9">
        <f>תחזיות!G464</f>
        <v>1.3282118181818478E-2</v>
      </c>
      <c r="D461" s="9">
        <f>תחזיות!H464</f>
        <v>2.4837561000000556E-2</v>
      </c>
    </row>
    <row r="462" spans="1:4" x14ac:dyDescent="0.2">
      <c r="A462">
        <f>תחזיות!B465</f>
        <v>462</v>
      </c>
      <c r="B462" s="9">
        <f>תחזיות!F465</f>
        <v>1.4611660000000328E-2</v>
      </c>
      <c r="C462" s="9">
        <f>תחזיות!G465</f>
        <v>1.3283327272727571E-2</v>
      </c>
      <c r="D462" s="9">
        <f>תחזיות!H465</f>
        <v>2.4839822000000556E-2</v>
      </c>
    </row>
    <row r="463" spans="1:4" x14ac:dyDescent="0.2">
      <c r="A463">
        <f>תחזיות!B466</f>
        <v>463</v>
      </c>
      <c r="B463" s="9">
        <f>תחזיות!F466</f>
        <v>1.4612990000000329E-2</v>
      </c>
      <c r="C463" s="9">
        <f>תחזיות!G466</f>
        <v>1.3284536363636662E-2</v>
      </c>
      <c r="D463" s="9">
        <f>תחזיות!H466</f>
        <v>2.4842083000000559E-2</v>
      </c>
    </row>
    <row r="464" spans="1:4" x14ac:dyDescent="0.2">
      <c r="A464">
        <f>תחזיות!B467</f>
        <v>464</v>
      </c>
      <c r="B464" s="9">
        <f>תחזיות!F467</f>
        <v>1.461432000000033E-2</v>
      </c>
      <c r="C464" s="9">
        <f>תחזיות!G467</f>
        <v>1.3285745454545753E-2</v>
      </c>
      <c r="D464" s="9">
        <f>תחזיות!H467</f>
        <v>2.4844344000000559E-2</v>
      </c>
    </row>
    <row r="465" spans="1:4" x14ac:dyDescent="0.2">
      <c r="A465">
        <f>תחזיות!B468</f>
        <v>465</v>
      </c>
      <c r="B465" s="9">
        <f>תחזיות!F468</f>
        <v>1.461565000000033E-2</v>
      </c>
      <c r="C465" s="9">
        <f>תחזיות!G468</f>
        <v>1.3286954545454845E-2</v>
      </c>
      <c r="D465" s="9">
        <f>תחזיות!H468</f>
        <v>2.4846605000000563E-2</v>
      </c>
    </row>
    <row r="466" spans="1:4" x14ac:dyDescent="0.2">
      <c r="A466">
        <f>תחזיות!B469</f>
        <v>466</v>
      </c>
      <c r="B466" s="9">
        <f>תחזיות!F469</f>
        <v>1.4616980000000331E-2</v>
      </c>
      <c r="C466" s="9">
        <f>תחזיות!G469</f>
        <v>1.3288163636363936E-2</v>
      </c>
      <c r="D466" s="9">
        <f>תחזיות!H469</f>
        <v>2.4848866000000563E-2</v>
      </c>
    </row>
    <row r="467" spans="1:4" x14ac:dyDescent="0.2">
      <c r="A467">
        <f>תחזיות!B470</f>
        <v>467</v>
      </c>
      <c r="B467" s="9">
        <f>תחזיות!F470</f>
        <v>1.4618310000000332E-2</v>
      </c>
      <c r="C467" s="9">
        <f>תחזיות!G470</f>
        <v>1.3289372727273027E-2</v>
      </c>
      <c r="D467" s="9">
        <f>תחזיות!H470</f>
        <v>2.4851127000000563E-2</v>
      </c>
    </row>
    <row r="468" spans="1:4" x14ac:dyDescent="0.2">
      <c r="A468">
        <f>תחזיות!B471</f>
        <v>468</v>
      </c>
      <c r="B468" s="9">
        <f>תחזיות!F471</f>
        <v>1.4619640000000333E-2</v>
      </c>
      <c r="C468" s="9">
        <f>תחזיות!G471</f>
        <v>1.329058181818212E-2</v>
      </c>
      <c r="D468" s="9">
        <f>תחזיות!H471</f>
        <v>2.4853388000000566E-2</v>
      </c>
    </row>
    <row r="469" spans="1:4" x14ac:dyDescent="0.2">
      <c r="A469">
        <f>תחזיות!B472</f>
        <v>469</v>
      </c>
      <c r="B469" s="9">
        <f>תחזיות!F472</f>
        <v>1.4620970000000334E-2</v>
      </c>
      <c r="C469" s="9">
        <f>תחזיות!G472</f>
        <v>1.3291790909091212E-2</v>
      </c>
      <c r="D469" s="9">
        <f>תחזיות!H472</f>
        <v>2.4855649000000566E-2</v>
      </c>
    </row>
    <row r="470" spans="1:4" x14ac:dyDescent="0.2">
      <c r="A470">
        <f>תחזיות!B473</f>
        <v>470</v>
      </c>
      <c r="B470" s="9">
        <f>תחזיות!F473</f>
        <v>1.4622300000000334E-2</v>
      </c>
      <c r="C470" s="9">
        <f>תחזיות!G473</f>
        <v>1.3293000000000303E-2</v>
      </c>
      <c r="D470" s="9">
        <f>תחזיות!H473</f>
        <v>2.4857910000000569E-2</v>
      </c>
    </row>
    <row r="471" spans="1:4" x14ac:dyDescent="0.2">
      <c r="A471">
        <f>תחזיות!B474</f>
        <v>471</v>
      </c>
      <c r="B471" s="9">
        <f>תחזיות!F474</f>
        <v>1.4623630000000335E-2</v>
      </c>
      <c r="C471" s="9">
        <f>תחזיות!G474</f>
        <v>1.3294209090909394E-2</v>
      </c>
      <c r="D471" s="9">
        <f>תחזיות!H474</f>
        <v>2.4860171000000569E-2</v>
      </c>
    </row>
    <row r="472" spans="1:4" x14ac:dyDescent="0.2">
      <c r="A472">
        <f>תחזיות!B475</f>
        <v>472</v>
      </c>
      <c r="B472" s="9">
        <f>תחזיות!F475</f>
        <v>1.4624960000000336E-2</v>
      </c>
      <c r="C472" s="9">
        <f>תחזיות!G475</f>
        <v>1.3295418181818485E-2</v>
      </c>
      <c r="D472" s="9">
        <f>תחזיות!H475</f>
        <v>2.4862432000000569E-2</v>
      </c>
    </row>
    <row r="473" spans="1:4" x14ac:dyDescent="0.2">
      <c r="A473">
        <f>תחזיות!B476</f>
        <v>473</v>
      </c>
      <c r="B473" s="9">
        <f>תחזיות!F476</f>
        <v>1.4626290000000337E-2</v>
      </c>
      <c r="C473" s="9">
        <f>תחזיות!G476</f>
        <v>1.3296627272727578E-2</v>
      </c>
      <c r="D473" s="9">
        <f>תחזיות!H476</f>
        <v>2.4864693000000573E-2</v>
      </c>
    </row>
    <row r="474" spans="1:4" x14ac:dyDescent="0.2">
      <c r="A474">
        <f>תחזיות!B477</f>
        <v>474</v>
      </c>
      <c r="B474" s="9">
        <f>תחזיות!F477</f>
        <v>1.4627620000000337E-2</v>
      </c>
      <c r="C474" s="9">
        <f>תחזיות!G477</f>
        <v>1.329783636363667E-2</v>
      </c>
      <c r="D474" s="9">
        <f>תחזיות!H477</f>
        <v>2.4866954000000573E-2</v>
      </c>
    </row>
    <row r="475" spans="1:4" x14ac:dyDescent="0.2">
      <c r="A475">
        <f>תחזיות!B478</f>
        <v>475</v>
      </c>
      <c r="B475" s="9">
        <f>תחזיות!F478</f>
        <v>1.4628950000000338E-2</v>
      </c>
      <c r="C475" s="9">
        <f>תחזיות!G478</f>
        <v>1.3299045454545761E-2</v>
      </c>
      <c r="D475" s="9">
        <f>תחזיות!H478</f>
        <v>2.4869215000000576E-2</v>
      </c>
    </row>
    <row r="476" spans="1:4" x14ac:dyDescent="0.2">
      <c r="A476">
        <f>תחזיות!B479</f>
        <v>476</v>
      </c>
      <c r="B476" s="9">
        <f>תחזיות!F479</f>
        <v>1.4630280000000339E-2</v>
      </c>
      <c r="C476" s="9">
        <f>תחזיות!G479</f>
        <v>1.3300254545454852E-2</v>
      </c>
      <c r="D476" s="9">
        <f>תחזיות!H479</f>
        <v>2.4871476000000576E-2</v>
      </c>
    </row>
    <row r="477" spans="1:4" x14ac:dyDescent="0.2">
      <c r="A477">
        <f>תחזיות!B480</f>
        <v>477</v>
      </c>
      <c r="B477" s="9">
        <f>תחזיות!F480</f>
        <v>1.463161000000034E-2</v>
      </c>
      <c r="C477" s="9">
        <f>תחזיות!G480</f>
        <v>1.3301463636363944E-2</v>
      </c>
      <c r="D477" s="9">
        <f>תחזיות!H480</f>
        <v>2.4873737000000576E-2</v>
      </c>
    </row>
    <row r="478" spans="1:4" x14ac:dyDescent="0.2">
      <c r="A478">
        <f>תחזיות!B481</f>
        <v>478</v>
      </c>
      <c r="B478" s="9">
        <f>תחזיות!F481</f>
        <v>1.4632940000000341E-2</v>
      </c>
      <c r="C478" s="9">
        <f>תחזיות!G481</f>
        <v>1.3302672727273035E-2</v>
      </c>
      <c r="D478" s="9">
        <f>תחזיות!H481</f>
        <v>2.4875998000000579E-2</v>
      </c>
    </row>
    <row r="479" spans="1:4" x14ac:dyDescent="0.2">
      <c r="A479">
        <f>תחזיות!B482</f>
        <v>479</v>
      </c>
      <c r="B479" s="9">
        <f>תחזיות!F482</f>
        <v>1.4634270000000341E-2</v>
      </c>
      <c r="C479" s="9">
        <f>תחזיות!G482</f>
        <v>1.3303881818182128E-2</v>
      </c>
      <c r="D479" s="9">
        <f>תחזיות!H482</f>
        <v>2.4878259000000579E-2</v>
      </c>
    </row>
    <row r="480" spans="1:4" x14ac:dyDescent="0.2">
      <c r="A480">
        <f>תחזיות!B483</f>
        <v>480</v>
      </c>
      <c r="B480" s="9">
        <f>תחזיות!F483</f>
        <v>1.4635600000000342E-2</v>
      </c>
      <c r="C480" s="9">
        <f>תחזיות!G483</f>
        <v>1.3305090909091219E-2</v>
      </c>
      <c r="D480" s="9">
        <f>תחזיות!H483</f>
        <v>2.4880520000000583E-2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80"/>
  <sheetViews>
    <sheetView rightToLeft="1" workbookViewId="0"/>
  </sheetViews>
  <sheetFormatPr defaultRowHeight="14.25" x14ac:dyDescent="0.2"/>
  <cols>
    <col min="2" max="4" width="9" style="9"/>
  </cols>
  <sheetData>
    <row r="1" spans="1:4" x14ac:dyDescent="0.2">
      <c r="A1">
        <f>תחזיות!B4</f>
        <v>1</v>
      </c>
      <c r="B1" s="9">
        <f>תחזיות!C4</f>
        <v>1.6E-2</v>
      </c>
      <c r="C1" s="9">
        <f>תחזיות!D4</f>
        <v>1.6E-2</v>
      </c>
      <c r="D1" s="9">
        <f>תחזיות!E4</f>
        <v>2.112E-2</v>
      </c>
    </row>
    <row r="2" spans="1:4" x14ac:dyDescent="0.2">
      <c r="A2">
        <f>תחזיות!B5</f>
        <v>2</v>
      </c>
      <c r="B2" s="9">
        <f>תחזיות!C5</f>
        <v>1.6E-2</v>
      </c>
      <c r="C2" s="9">
        <f>תחזיות!D5</f>
        <v>1.6E-2</v>
      </c>
      <c r="D2" s="9">
        <f>תחזיות!E5</f>
        <v>2.112E-2</v>
      </c>
    </row>
    <row r="3" spans="1:4" x14ac:dyDescent="0.2">
      <c r="A3">
        <f>תחזיות!B6</f>
        <v>3</v>
      </c>
      <c r="B3" s="9">
        <f>תחזיות!C6</f>
        <v>1.6E-2</v>
      </c>
      <c r="C3" s="9">
        <f>תחזיות!D6</f>
        <v>1.6E-2</v>
      </c>
      <c r="D3" s="9">
        <f>תחזיות!E6</f>
        <v>2.112E-2</v>
      </c>
    </row>
    <row r="4" spans="1:4" x14ac:dyDescent="0.2">
      <c r="A4">
        <f>תחזיות!B7</f>
        <v>4</v>
      </c>
      <c r="B4" s="9">
        <f>תחזיות!C7</f>
        <v>1.6E-2</v>
      </c>
      <c r="C4" s="9">
        <f>תחזיות!D7</f>
        <v>1.6E-2</v>
      </c>
      <c r="D4" s="9">
        <f>תחזיות!E7</f>
        <v>2.112E-2</v>
      </c>
    </row>
    <row r="5" spans="1:4" x14ac:dyDescent="0.2">
      <c r="A5">
        <f>תחזיות!B8</f>
        <v>5</v>
      </c>
      <c r="B5" s="9">
        <f>תחזיות!C8</f>
        <v>1.6E-2</v>
      </c>
      <c r="C5" s="9">
        <f>תחזיות!D8</f>
        <v>1.6E-2</v>
      </c>
      <c r="D5" s="9">
        <f>תחזיות!E8</f>
        <v>2.112E-2</v>
      </c>
    </row>
    <row r="6" spans="1:4" x14ac:dyDescent="0.2">
      <c r="A6">
        <f>תחזיות!B9</f>
        <v>6</v>
      </c>
      <c r="B6" s="9">
        <f>תחזיות!C9</f>
        <v>1.6E-2</v>
      </c>
      <c r="C6" s="9">
        <f>תחזיות!D9</f>
        <v>1.6E-2</v>
      </c>
      <c r="D6" s="9">
        <f>תחזיות!E9</f>
        <v>2.112E-2</v>
      </c>
    </row>
    <row r="7" spans="1:4" x14ac:dyDescent="0.2">
      <c r="A7">
        <f>תחזיות!B10</f>
        <v>7</v>
      </c>
      <c r="B7" s="9">
        <f>תחזיות!C10</f>
        <v>1.6E-2</v>
      </c>
      <c r="C7" s="9">
        <f>תחזיות!D10</f>
        <v>1.6E-2</v>
      </c>
      <c r="D7" s="9">
        <f>תחזיות!E10</f>
        <v>2.112E-2</v>
      </c>
    </row>
    <row r="8" spans="1:4" x14ac:dyDescent="0.2">
      <c r="A8">
        <f>תחזיות!B11</f>
        <v>8</v>
      </c>
      <c r="B8" s="9">
        <f>תחזיות!C11</f>
        <v>1.6E-2</v>
      </c>
      <c r="C8" s="9">
        <f>תחזיות!D11</f>
        <v>1.6E-2</v>
      </c>
      <c r="D8" s="9">
        <f>תחזיות!E11</f>
        <v>2.112E-2</v>
      </c>
    </row>
    <row r="9" spans="1:4" x14ac:dyDescent="0.2">
      <c r="A9">
        <f>תחזיות!B12</f>
        <v>9</v>
      </c>
      <c r="B9" s="9">
        <f>תחזיות!C12</f>
        <v>1.6E-2</v>
      </c>
      <c r="C9" s="9">
        <f>תחזיות!D12</f>
        <v>1.6E-2</v>
      </c>
      <c r="D9" s="9">
        <f>תחזיות!E12</f>
        <v>2.112E-2</v>
      </c>
    </row>
    <row r="10" spans="1:4" x14ac:dyDescent="0.2">
      <c r="A10">
        <f>תחזיות!B13</f>
        <v>10</v>
      </c>
      <c r="B10" s="9">
        <f>תחזיות!C13</f>
        <v>1.6119999999999999E-2</v>
      </c>
      <c r="C10" s="9">
        <f>תחזיות!D13</f>
        <v>1.6119999999999999E-2</v>
      </c>
      <c r="D10" s="9">
        <f>תחזיות!E13</f>
        <v>2.1278399999999999E-2</v>
      </c>
    </row>
    <row r="11" spans="1:4" x14ac:dyDescent="0.2">
      <c r="A11">
        <f>תחזיות!B14</f>
        <v>11</v>
      </c>
      <c r="B11" s="9">
        <f>תחזיות!C14</f>
        <v>1.6E-2</v>
      </c>
      <c r="C11" s="9">
        <f>תחזיות!D14</f>
        <v>1.6E-2</v>
      </c>
      <c r="D11" s="9">
        <f>תחזיות!E14</f>
        <v>2.112E-2</v>
      </c>
    </row>
    <row r="12" spans="1:4" x14ac:dyDescent="0.2">
      <c r="A12">
        <f>תחזיות!B15</f>
        <v>12</v>
      </c>
      <c r="B12" s="9">
        <f>תחזיות!C15</f>
        <v>1.6182999999999999E-2</v>
      </c>
      <c r="C12" s="9">
        <f>תחזיות!D15</f>
        <v>1.6182999999999999E-2</v>
      </c>
      <c r="D12" s="9">
        <f>תחזיות!E15</f>
        <v>2.1361560000000002E-2</v>
      </c>
    </row>
    <row r="13" spans="1:4" x14ac:dyDescent="0.2">
      <c r="A13">
        <f>תחזיות!B16</f>
        <v>13</v>
      </c>
      <c r="B13" s="9">
        <f>תחזיות!C16</f>
        <v>1.6365999999999999E-2</v>
      </c>
      <c r="C13" s="9">
        <f>תחזיות!D16</f>
        <v>1.6365999999999999E-2</v>
      </c>
      <c r="D13" s="9">
        <f>תחזיות!E16</f>
        <v>2.160312E-2</v>
      </c>
    </row>
    <row r="14" spans="1:4" x14ac:dyDescent="0.2">
      <c r="A14">
        <f>תחזיות!B17</f>
        <v>14</v>
      </c>
      <c r="B14" s="9">
        <f>תחזיות!C17</f>
        <v>1.6548999999999998E-2</v>
      </c>
      <c r="C14" s="9">
        <f>תחזיות!D17</f>
        <v>1.6548999999999998E-2</v>
      </c>
      <c r="D14" s="9">
        <f>תחזיות!E17</f>
        <v>2.1844679999999998E-2</v>
      </c>
    </row>
    <row r="15" spans="1:4" x14ac:dyDescent="0.2">
      <c r="A15">
        <f>תחזיות!B18</f>
        <v>15</v>
      </c>
      <c r="B15" s="9">
        <f>תחזיות!C18</f>
        <v>1.6731999999999997E-2</v>
      </c>
      <c r="C15" s="9">
        <f>תחזיות!D18</f>
        <v>1.6731999999999997E-2</v>
      </c>
      <c r="D15" s="9">
        <f>תחזיות!E18</f>
        <v>2.2086239999999997E-2</v>
      </c>
    </row>
    <row r="16" spans="1:4" x14ac:dyDescent="0.2">
      <c r="A16">
        <f>תחזיות!B19</f>
        <v>16</v>
      </c>
      <c r="B16" s="9">
        <f>תחזיות!C19</f>
        <v>1.6914999999999996E-2</v>
      </c>
      <c r="C16" s="9">
        <f>תחזיות!D19</f>
        <v>1.6914999999999996E-2</v>
      </c>
      <c r="D16" s="9">
        <f>תחזיות!E19</f>
        <v>2.2327799999999995E-2</v>
      </c>
    </row>
    <row r="17" spans="1:4" x14ac:dyDescent="0.2">
      <c r="A17">
        <f>תחזיות!B20</f>
        <v>17</v>
      </c>
      <c r="B17" s="9">
        <f>תחזיות!C20</f>
        <v>1.7097999999999995E-2</v>
      </c>
      <c r="C17" s="9">
        <f>תחזיות!D20</f>
        <v>1.7097999999999995E-2</v>
      </c>
      <c r="D17" s="9">
        <f>תחזיות!E20</f>
        <v>2.2569359999999993E-2</v>
      </c>
    </row>
    <row r="18" spans="1:4" x14ac:dyDescent="0.2">
      <c r="A18">
        <f>תחזיות!B21</f>
        <v>18</v>
      </c>
      <c r="B18" s="9">
        <f>תחזיות!C21</f>
        <v>1.7280999999999994E-2</v>
      </c>
      <c r="C18" s="9">
        <f>תחזיות!D21</f>
        <v>1.7280999999999994E-2</v>
      </c>
      <c r="D18" s="9">
        <f>תחזיות!E21</f>
        <v>2.2810919999999995E-2</v>
      </c>
    </row>
    <row r="19" spans="1:4" x14ac:dyDescent="0.2">
      <c r="A19">
        <f>תחזיות!B22</f>
        <v>19</v>
      </c>
      <c r="B19" s="9">
        <f>תחזיות!C22</f>
        <v>1.7463999999999993E-2</v>
      </c>
      <c r="C19" s="9">
        <f>תחזיות!D22</f>
        <v>1.7463999999999993E-2</v>
      </c>
      <c r="D19" s="9">
        <f>תחזיות!E22</f>
        <v>2.3052479999999993E-2</v>
      </c>
    </row>
    <row r="20" spans="1:4" x14ac:dyDescent="0.2">
      <c r="A20">
        <f>תחזיות!B23</f>
        <v>20</v>
      </c>
      <c r="B20" s="9">
        <f>תחזיות!C23</f>
        <v>1.7646999999999993E-2</v>
      </c>
      <c r="C20" s="9">
        <f>תחזיות!D23</f>
        <v>1.7646999999999993E-2</v>
      </c>
      <c r="D20" s="9">
        <f>תחזיות!E23</f>
        <v>2.3294039999999992E-2</v>
      </c>
    </row>
    <row r="21" spans="1:4" x14ac:dyDescent="0.2">
      <c r="A21">
        <f>תחזיות!B24</f>
        <v>21</v>
      </c>
      <c r="B21" s="9">
        <f>תחזיות!C24</f>
        <v>1.7829999999999992E-2</v>
      </c>
      <c r="C21" s="9">
        <f>תחזיות!D24</f>
        <v>1.7829999999999992E-2</v>
      </c>
      <c r="D21" s="9">
        <f>תחזיות!E24</f>
        <v>2.353559999999999E-2</v>
      </c>
    </row>
    <row r="22" spans="1:4" x14ac:dyDescent="0.2">
      <c r="A22">
        <f>תחזיות!B25</f>
        <v>22</v>
      </c>
      <c r="B22" s="9">
        <f>תחזיות!C25</f>
        <v>1.8012999999999991E-2</v>
      </c>
      <c r="C22" s="9">
        <f>תחזיות!D25</f>
        <v>1.8012999999999991E-2</v>
      </c>
      <c r="D22" s="9">
        <f>תחזיות!E25</f>
        <v>2.3777159999999988E-2</v>
      </c>
    </row>
    <row r="23" spans="1:4" x14ac:dyDescent="0.2">
      <c r="A23">
        <f>תחזיות!B26</f>
        <v>23</v>
      </c>
      <c r="B23" s="9">
        <f>תחזיות!C26</f>
        <v>1.819599999999999E-2</v>
      </c>
      <c r="C23" s="9">
        <f>תחזיות!D26</f>
        <v>1.819599999999999E-2</v>
      </c>
      <c r="D23" s="9">
        <f>תחזיות!E26</f>
        <v>2.4018719999999986E-2</v>
      </c>
    </row>
    <row r="24" spans="1:4" x14ac:dyDescent="0.2">
      <c r="A24">
        <f>תחזיות!B27</f>
        <v>24</v>
      </c>
      <c r="B24" s="9">
        <f>תחזיות!C27</f>
        <v>1.8378999999999989E-2</v>
      </c>
      <c r="C24" s="9">
        <f>תחזיות!D27</f>
        <v>1.8378999999999989E-2</v>
      </c>
      <c r="D24" s="9">
        <f>תחזיות!E27</f>
        <v>2.4260279999999988E-2</v>
      </c>
    </row>
    <row r="25" spans="1:4" x14ac:dyDescent="0.2">
      <c r="A25">
        <f>תחזיות!B28</f>
        <v>25</v>
      </c>
      <c r="B25" s="9">
        <f>תחזיות!C28</f>
        <v>1.8561999999999988E-2</v>
      </c>
      <c r="C25" s="9">
        <f>תחזיות!D28</f>
        <v>1.6140869565217382E-2</v>
      </c>
      <c r="D25" s="9">
        <f>תחזיות!E28</f>
        <v>2.4501839999999987E-2</v>
      </c>
    </row>
    <row r="26" spans="1:4" x14ac:dyDescent="0.2">
      <c r="A26">
        <f>תחזיות!B29</f>
        <v>26</v>
      </c>
      <c r="B26" s="9">
        <f>תחזיות!C29</f>
        <v>1.8744999999999987E-2</v>
      </c>
      <c r="C26" s="9">
        <f>תחזיות!D29</f>
        <v>1.6299999999999992E-2</v>
      </c>
      <c r="D26" s="9">
        <f>תחזיות!E29</f>
        <v>2.4743399999999985E-2</v>
      </c>
    </row>
    <row r="27" spans="1:4" x14ac:dyDescent="0.2">
      <c r="A27">
        <f>תחזיות!B30</f>
        <v>27</v>
      </c>
      <c r="B27" s="9">
        <f>תחזיות!C30</f>
        <v>1.8927999999999987E-2</v>
      </c>
      <c r="C27" s="9">
        <f>תחזיות!D30</f>
        <v>1.6459130434782598E-2</v>
      </c>
      <c r="D27" s="9">
        <f>תחזיות!E30</f>
        <v>2.4984959999999983E-2</v>
      </c>
    </row>
    <row r="28" spans="1:4" x14ac:dyDescent="0.2">
      <c r="A28">
        <f>תחזיות!B31</f>
        <v>28</v>
      </c>
      <c r="B28" s="9">
        <f>תחזיות!C31</f>
        <v>1.9110999999999986E-2</v>
      </c>
      <c r="C28" s="9">
        <f>תחזיות!D31</f>
        <v>1.6618260869565207E-2</v>
      </c>
      <c r="D28" s="9">
        <f>תחזיות!E31</f>
        <v>2.5226519999999981E-2</v>
      </c>
    </row>
    <row r="29" spans="1:4" x14ac:dyDescent="0.2">
      <c r="A29">
        <f>תחזיות!B32</f>
        <v>29</v>
      </c>
      <c r="B29" s="9">
        <f>תחזיות!C32</f>
        <v>1.9293999999999985E-2</v>
      </c>
      <c r="C29" s="9">
        <f>תחזיות!D32</f>
        <v>1.6777391304347813E-2</v>
      </c>
      <c r="D29" s="9">
        <f>תחזיות!E32</f>
        <v>2.546807999999998E-2</v>
      </c>
    </row>
    <row r="30" spans="1:4" x14ac:dyDescent="0.2">
      <c r="A30">
        <f>תחזיות!B33</f>
        <v>30</v>
      </c>
      <c r="B30" s="9">
        <f>תחזיות!C33</f>
        <v>1.9476999999999984E-2</v>
      </c>
      <c r="C30" s="9">
        <f>תחזיות!D33</f>
        <v>1.6936521739130423E-2</v>
      </c>
      <c r="D30" s="9">
        <f>תחזיות!E33</f>
        <v>2.5709639999999982E-2</v>
      </c>
    </row>
    <row r="31" spans="1:4" x14ac:dyDescent="0.2">
      <c r="A31">
        <f>תחזיות!B34</f>
        <v>31</v>
      </c>
      <c r="B31" s="9">
        <f>תחזיות!C34</f>
        <v>1.9659999999999983E-2</v>
      </c>
      <c r="C31" s="9">
        <f>תחזיות!D34</f>
        <v>1.7095652173913029E-2</v>
      </c>
      <c r="D31" s="9">
        <f>תחזיות!E34</f>
        <v>2.595119999999998E-2</v>
      </c>
    </row>
    <row r="32" spans="1:4" x14ac:dyDescent="0.2">
      <c r="A32">
        <f>תחזיות!B35</f>
        <v>32</v>
      </c>
      <c r="B32" s="9">
        <f>תחזיות!C35</f>
        <v>1.9842999999999982E-2</v>
      </c>
      <c r="C32" s="9">
        <f>תחזיות!D35</f>
        <v>1.7254782608695639E-2</v>
      </c>
      <c r="D32" s="9">
        <f>תחזיות!E35</f>
        <v>2.6192759999999978E-2</v>
      </c>
    </row>
    <row r="33" spans="1:4" x14ac:dyDescent="0.2">
      <c r="A33">
        <f>תחזיות!B36</f>
        <v>33</v>
      </c>
      <c r="B33" s="9">
        <f>תחזיות!C36</f>
        <v>2.0025999999999981E-2</v>
      </c>
      <c r="C33" s="9">
        <f>תחזיות!D36</f>
        <v>1.7413913043478245E-2</v>
      </c>
      <c r="D33" s="9">
        <f>תחזיות!E36</f>
        <v>2.6434319999999976E-2</v>
      </c>
    </row>
    <row r="34" spans="1:4" x14ac:dyDescent="0.2">
      <c r="A34">
        <f>תחזיות!B37</f>
        <v>34</v>
      </c>
      <c r="B34" s="9">
        <f>תחזיות!C37</f>
        <v>2.020899999999998E-2</v>
      </c>
      <c r="C34" s="9">
        <f>תחזיות!D37</f>
        <v>1.7573043478260855E-2</v>
      </c>
      <c r="D34" s="9">
        <f>תחזיות!E37</f>
        <v>2.6675879999999975E-2</v>
      </c>
    </row>
    <row r="35" spans="1:4" x14ac:dyDescent="0.2">
      <c r="A35">
        <f>תחזיות!B38</f>
        <v>35</v>
      </c>
      <c r="B35" s="9">
        <f>תחזיות!C38</f>
        <v>2.039199999999998E-2</v>
      </c>
      <c r="C35" s="9">
        <f>תחזיות!D38</f>
        <v>1.7732173913043461E-2</v>
      </c>
      <c r="D35" s="9">
        <f>תחזיות!E38</f>
        <v>2.6917439999999973E-2</v>
      </c>
    </row>
    <row r="36" spans="1:4" x14ac:dyDescent="0.2">
      <c r="A36">
        <f>תחזיות!B39</f>
        <v>36</v>
      </c>
      <c r="B36" s="9">
        <f>תחזיות!C39</f>
        <v>2.0574999999999979E-2</v>
      </c>
      <c r="C36" s="9">
        <f>תחזיות!D39</f>
        <v>1.789130434782607E-2</v>
      </c>
      <c r="D36" s="9">
        <f>תחזיות!E39</f>
        <v>2.7158999999999975E-2</v>
      </c>
    </row>
    <row r="37" spans="1:4" x14ac:dyDescent="0.2">
      <c r="A37">
        <f>תחזיות!B40</f>
        <v>37</v>
      </c>
      <c r="B37" s="9">
        <f>תחזיות!C40</f>
        <v>2.0757999999999978E-2</v>
      </c>
      <c r="C37" s="9">
        <f>תחזיות!D40</f>
        <v>1.8050434782608676E-2</v>
      </c>
      <c r="D37" s="9">
        <f>תחזיות!E40</f>
        <v>2.7400559999999973E-2</v>
      </c>
    </row>
    <row r="38" spans="1:4" x14ac:dyDescent="0.2">
      <c r="A38">
        <f>תחזיות!B41</f>
        <v>38</v>
      </c>
      <c r="B38" s="9">
        <f>תחזיות!C41</f>
        <v>2.0940999999999977E-2</v>
      </c>
      <c r="C38" s="9">
        <f>תחזיות!D41</f>
        <v>1.8209565217391286E-2</v>
      </c>
      <c r="D38" s="9">
        <f>תחזיות!E41</f>
        <v>2.7642119999999971E-2</v>
      </c>
    </row>
    <row r="39" spans="1:4" x14ac:dyDescent="0.2">
      <c r="A39">
        <f>תחזיות!B42</f>
        <v>39</v>
      </c>
      <c r="B39" s="9">
        <f>תחזיות!C42</f>
        <v>2.1123999999999976E-2</v>
      </c>
      <c r="C39" s="9">
        <f>תחזיות!D42</f>
        <v>1.8368695652173892E-2</v>
      </c>
      <c r="D39" s="9">
        <f>תחזיות!E42</f>
        <v>2.788367999999997E-2</v>
      </c>
    </row>
    <row r="40" spans="1:4" x14ac:dyDescent="0.2">
      <c r="A40">
        <f>תחזיות!B43</f>
        <v>40</v>
      </c>
      <c r="B40" s="9">
        <f>תחזיות!C43</f>
        <v>2.1306999999999975E-2</v>
      </c>
      <c r="C40" s="9">
        <f>תחזיות!D43</f>
        <v>1.8527826086956502E-2</v>
      </c>
      <c r="D40" s="9">
        <f>תחזיות!E43</f>
        <v>2.8125239999999968E-2</v>
      </c>
    </row>
    <row r="41" spans="1:4" x14ac:dyDescent="0.2">
      <c r="A41">
        <f>תחזיות!B44</f>
        <v>41</v>
      </c>
      <c r="B41" s="9">
        <f>תחזיות!C44</f>
        <v>2.1489999999999974E-2</v>
      </c>
      <c r="C41" s="9">
        <f>תחזיות!D44</f>
        <v>1.8686956521739111E-2</v>
      </c>
      <c r="D41" s="9">
        <f>תחזיות!E44</f>
        <v>2.8366799999999966E-2</v>
      </c>
    </row>
    <row r="42" spans="1:4" x14ac:dyDescent="0.2">
      <c r="A42">
        <f>תחזיות!B45</f>
        <v>42</v>
      </c>
      <c r="B42" s="9">
        <f>תחזיות!C45</f>
        <v>2.1672999999999974E-2</v>
      </c>
      <c r="C42" s="9">
        <f>תחזיות!D45</f>
        <v>1.8846086956521717E-2</v>
      </c>
      <c r="D42" s="9">
        <f>תחזיות!E45</f>
        <v>2.8608359999999968E-2</v>
      </c>
    </row>
    <row r="43" spans="1:4" x14ac:dyDescent="0.2">
      <c r="A43">
        <f>תחזיות!B46</f>
        <v>43</v>
      </c>
      <c r="B43" s="9">
        <f>תחזיות!C46</f>
        <v>2.1855999999999973E-2</v>
      </c>
      <c r="C43" s="9">
        <f>תחזיות!D46</f>
        <v>1.9005217391304327E-2</v>
      </c>
      <c r="D43" s="9">
        <f>תחזיות!E46</f>
        <v>2.8849919999999966E-2</v>
      </c>
    </row>
    <row r="44" spans="1:4" x14ac:dyDescent="0.2">
      <c r="A44">
        <f>תחזיות!B47</f>
        <v>44</v>
      </c>
      <c r="B44" s="9">
        <f>תחזיות!C47</f>
        <v>2.2038999999999972E-2</v>
      </c>
      <c r="C44" s="9">
        <f>תחזיות!D47</f>
        <v>1.9164347826086933E-2</v>
      </c>
      <c r="D44" s="9">
        <f>תחזיות!E47</f>
        <v>2.9091479999999965E-2</v>
      </c>
    </row>
    <row r="45" spans="1:4" x14ac:dyDescent="0.2">
      <c r="A45">
        <f>תחזיות!B48</f>
        <v>45</v>
      </c>
      <c r="B45" s="9">
        <f>תחזיות!C48</f>
        <v>2.2221999999999971E-2</v>
      </c>
      <c r="C45" s="9">
        <f>תחזיות!D48</f>
        <v>1.9323478260869543E-2</v>
      </c>
      <c r="D45" s="9">
        <f>תחזיות!E48</f>
        <v>2.9333039999999963E-2</v>
      </c>
    </row>
    <row r="46" spans="1:4" x14ac:dyDescent="0.2">
      <c r="A46">
        <f>תחזיות!B49</f>
        <v>46</v>
      </c>
      <c r="B46" s="9">
        <f>תחזיות!C49</f>
        <v>2.240499999999997E-2</v>
      </c>
      <c r="C46" s="9">
        <f>תחזיות!D49</f>
        <v>1.9482608695652149E-2</v>
      </c>
      <c r="D46" s="9">
        <f>תחזיות!E49</f>
        <v>2.9574599999999961E-2</v>
      </c>
    </row>
    <row r="47" spans="1:4" x14ac:dyDescent="0.2">
      <c r="A47">
        <f>תחזיות!B50</f>
        <v>47</v>
      </c>
      <c r="B47" s="9">
        <f>תחזיות!C50</f>
        <v>2.2587999999999969E-2</v>
      </c>
      <c r="C47" s="9">
        <f>תחזיות!D50</f>
        <v>1.9641739130434759E-2</v>
      </c>
      <c r="D47" s="9">
        <f>תחזיות!E50</f>
        <v>2.981615999999996E-2</v>
      </c>
    </row>
    <row r="48" spans="1:4" x14ac:dyDescent="0.2">
      <c r="A48">
        <f>תחזיות!B51</f>
        <v>48</v>
      </c>
      <c r="B48" s="9">
        <f>תחזיות!C51</f>
        <v>2.2770999999999968E-2</v>
      </c>
      <c r="C48" s="9">
        <f>תחזיות!D51</f>
        <v>1.9800869565217365E-2</v>
      </c>
      <c r="D48" s="9">
        <f>תחזיות!E51</f>
        <v>3.0057719999999958E-2</v>
      </c>
    </row>
    <row r="49" spans="1:4" x14ac:dyDescent="0.2">
      <c r="A49">
        <f>תחזיות!B52</f>
        <v>49</v>
      </c>
      <c r="B49" s="9">
        <f>תחזיות!C52</f>
        <v>2.2953999999999967E-2</v>
      </c>
      <c r="C49" s="9">
        <f>תחזיות!D52</f>
        <v>1.9959999999999974E-2</v>
      </c>
      <c r="D49" s="9">
        <f>תחזיות!E52</f>
        <v>3.029927999999996E-2</v>
      </c>
    </row>
    <row r="50" spans="1:4" x14ac:dyDescent="0.2">
      <c r="A50">
        <f>תחזיות!B53</f>
        <v>50</v>
      </c>
      <c r="B50" s="9">
        <f>תחזיות!C53</f>
        <v>2.3136999999999967E-2</v>
      </c>
      <c r="C50" s="9">
        <f>תחזיות!D53</f>
        <v>2.011913043478258E-2</v>
      </c>
      <c r="D50" s="9">
        <f>תחזיות!E53</f>
        <v>3.0540839999999958E-2</v>
      </c>
    </row>
    <row r="51" spans="1:4" x14ac:dyDescent="0.2">
      <c r="A51">
        <f>תחזיות!B54</f>
        <v>51</v>
      </c>
      <c r="B51" s="9">
        <f>תחזיות!C54</f>
        <v>2.3319999999999966E-2</v>
      </c>
      <c r="C51" s="9">
        <f>תחזיות!D54</f>
        <v>2.027826086956519E-2</v>
      </c>
      <c r="D51" s="9">
        <f>תחזיות!E54</f>
        <v>3.0782399999999956E-2</v>
      </c>
    </row>
    <row r="52" spans="1:4" x14ac:dyDescent="0.2">
      <c r="A52">
        <f>תחזיות!B55</f>
        <v>52</v>
      </c>
      <c r="B52" s="9">
        <f>תחזיות!C55</f>
        <v>2.3502999999999965E-2</v>
      </c>
      <c r="C52" s="9">
        <f>תחזיות!D55</f>
        <v>2.0437391304347796E-2</v>
      </c>
      <c r="D52" s="9">
        <f>תחזיות!E55</f>
        <v>3.1023959999999955E-2</v>
      </c>
    </row>
    <row r="53" spans="1:4" x14ac:dyDescent="0.2">
      <c r="A53">
        <f>תחזיות!B56</f>
        <v>53</v>
      </c>
      <c r="B53" s="9">
        <f>תחזיות!C56</f>
        <v>2.3685999999999964E-2</v>
      </c>
      <c r="C53" s="9">
        <f>תחזיות!D56</f>
        <v>2.0596521739130406E-2</v>
      </c>
      <c r="D53" s="9">
        <f>תחזיות!E56</f>
        <v>3.1265519999999956E-2</v>
      </c>
    </row>
    <row r="54" spans="1:4" x14ac:dyDescent="0.2">
      <c r="A54">
        <f>תחזיות!B57</f>
        <v>54</v>
      </c>
      <c r="B54" s="9">
        <f>תחזיות!C57</f>
        <v>2.3868999999999963E-2</v>
      </c>
      <c r="C54" s="9">
        <f>תחזיות!D57</f>
        <v>2.0755652173913012E-2</v>
      </c>
      <c r="D54" s="9">
        <f>תחזיות!E57</f>
        <v>3.1507079999999951E-2</v>
      </c>
    </row>
    <row r="55" spans="1:4" x14ac:dyDescent="0.2">
      <c r="A55">
        <f>תחזיות!B58</f>
        <v>55</v>
      </c>
      <c r="B55" s="9">
        <f>תחזיות!C58</f>
        <v>2.4051999999999962E-2</v>
      </c>
      <c r="C55" s="9">
        <f>תחזיות!D58</f>
        <v>2.0914782608695622E-2</v>
      </c>
      <c r="D55" s="9">
        <f>תחזיות!E58</f>
        <v>3.1748639999999953E-2</v>
      </c>
    </row>
    <row r="56" spans="1:4" x14ac:dyDescent="0.2">
      <c r="A56">
        <f>תחזיות!B59</f>
        <v>56</v>
      </c>
      <c r="B56" s="9">
        <f>תחזיות!C59</f>
        <v>2.4234999999999961E-2</v>
      </c>
      <c r="C56" s="9">
        <f>תחזיות!D59</f>
        <v>2.1073913043478228E-2</v>
      </c>
      <c r="D56" s="9">
        <f>תחזיות!E59</f>
        <v>3.1990199999999948E-2</v>
      </c>
    </row>
    <row r="57" spans="1:4" x14ac:dyDescent="0.2">
      <c r="A57">
        <f>תחזיות!B60</f>
        <v>57</v>
      </c>
      <c r="B57" s="9">
        <f>תחזיות!C60</f>
        <v>2.4417999999999961E-2</v>
      </c>
      <c r="C57" s="9">
        <f>תחזיות!D60</f>
        <v>2.1233043478260837E-2</v>
      </c>
      <c r="D57" s="9">
        <f>תחזיות!E60</f>
        <v>3.223175999999995E-2</v>
      </c>
    </row>
    <row r="58" spans="1:4" x14ac:dyDescent="0.2">
      <c r="A58">
        <f>תחזיות!B61</f>
        <v>58</v>
      </c>
      <c r="B58" s="9">
        <f>תחזיות!C61</f>
        <v>2.460099999999996E-2</v>
      </c>
      <c r="C58" s="9">
        <f>תחזיות!D61</f>
        <v>2.1392173913043443E-2</v>
      </c>
      <c r="D58" s="9">
        <f>תחזיות!E61</f>
        <v>3.2473319999999951E-2</v>
      </c>
    </row>
    <row r="59" spans="1:4" x14ac:dyDescent="0.2">
      <c r="A59">
        <f>תחזיות!B62</f>
        <v>59</v>
      </c>
      <c r="B59" s="9">
        <f>תחזיות!C62</f>
        <v>2.4783999999999959E-2</v>
      </c>
      <c r="C59" s="9">
        <f>תחזיות!D62</f>
        <v>2.1551304347826053E-2</v>
      </c>
      <c r="D59" s="9">
        <f>תחזיות!E62</f>
        <v>3.2714879999999946E-2</v>
      </c>
    </row>
    <row r="60" spans="1:4" x14ac:dyDescent="0.2">
      <c r="A60">
        <f>תחזיות!B63</f>
        <v>60</v>
      </c>
      <c r="B60" s="9">
        <f>תחזיות!C63</f>
        <v>2.4966999999999958E-2</v>
      </c>
      <c r="C60" s="9">
        <f>תחזיות!D63</f>
        <v>2.1710434782608659E-2</v>
      </c>
      <c r="D60" s="9">
        <f>תחזיות!E63</f>
        <v>3.2956439999999948E-2</v>
      </c>
    </row>
    <row r="61" spans="1:4" x14ac:dyDescent="0.2">
      <c r="A61">
        <f>תחזיות!B64</f>
        <v>61</v>
      </c>
      <c r="B61" s="9">
        <f>תחזיות!C64</f>
        <v>2.5156999999999957E-2</v>
      </c>
      <c r="C61" s="9">
        <f>תחזיות!D64</f>
        <v>2.1875652173913008E-2</v>
      </c>
      <c r="D61" s="9">
        <f>תחזיות!E64</f>
        <v>3.3207239999999943E-2</v>
      </c>
    </row>
    <row r="62" spans="1:4" x14ac:dyDescent="0.2">
      <c r="A62">
        <f>תחזיות!B65</f>
        <v>62</v>
      </c>
      <c r="B62" s="9">
        <f>תחזיות!C65</f>
        <v>2.5346999999999956E-2</v>
      </c>
      <c r="C62" s="9">
        <f>תחזיות!D65</f>
        <v>2.2040869565217357E-2</v>
      </c>
      <c r="D62" s="9">
        <f>תחזיות!E65</f>
        <v>3.3458039999999946E-2</v>
      </c>
    </row>
    <row r="63" spans="1:4" x14ac:dyDescent="0.2">
      <c r="A63">
        <f>תחזיות!B66</f>
        <v>63</v>
      </c>
      <c r="B63" s="9">
        <f>תחזיות!C66</f>
        <v>2.5536999999999956E-2</v>
      </c>
      <c r="C63" s="9">
        <f>תחזיות!D66</f>
        <v>2.2206086956521702E-2</v>
      </c>
      <c r="D63" s="9">
        <f>תחזיות!E66</f>
        <v>3.3708839999999941E-2</v>
      </c>
    </row>
    <row r="64" spans="1:4" x14ac:dyDescent="0.2">
      <c r="A64">
        <f>תחזיות!B67</f>
        <v>64</v>
      </c>
      <c r="B64" s="9">
        <f>תחזיות!C67</f>
        <v>2.5726999999999955E-2</v>
      </c>
      <c r="C64" s="9">
        <f>תחזיות!D67</f>
        <v>2.2371304347826051E-2</v>
      </c>
      <c r="D64" s="9">
        <f>תחזיות!E67</f>
        <v>3.3959639999999944E-2</v>
      </c>
    </row>
    <row r="65" spans="1:4" x14ac:dyDescent="0.2">
      <c r="A65">
        <f>תחזיות!B68</f>
        <v>65</v>
      </c>
      <c r="B65" s="9">
        <f>תחזיות!C68</f>
        <v>2.5916999999999954E-2</v>
      </c>
      <c r="C65" s="9">
        <f>תחזיות!D68</f>
        <v>2.2536521739130396E-2</v>
      </c>
      <c r="D65" s="9">
        <f>תחזיות!E68</f>
        <v>3.4210439999999939E-2</v>
      </c>
    </row>
    <row r="66" spans="1:4" x14ac:dyDescent="0.2">
      <c r="A66">
        <f>תחזיות!B69</f>
        <v>66</v>
      </c>
      <c r="B66" s="9">
        <f>תחזיות!C69</f>
        <v>2.6106999999999953E-2</v>
      </c>
      <c r="C66" s="9">
        <f>תחזיות!D69</f>
        <v>2.2701739130434745E-2</v>
      </c>
      <c r="D66" s="9">
        <f>תחזיות!E69</f>
        <v>3.4461239999999942E-2</v>
      </c>
    </row>
    <row r="67" spans="1:4" x14ac:dyDescent="0.2">
      <c r="A67">
        <f>תחזיות!B70</f>
        <v>67</v>
      </c>
      <c r="B67" s="9">
        <f>תחזיות!C70</f>
        <v>2.6296999999999952E-2</v>
      </c>
      <c r="C67" s="9">
        <f>תחזיות!D70</f>
        <v>2.286695652173909E-2</v>
      </c>
      <c r="D67" s="9">
        <f>תחזיות!E70</f>
        <v>3.4712039999999937E-2</v>
      </c>
    </row>
    <row r="68" spans="1:4" x14ac:dyDescent="0.2">
      <c r="A68">
        <f>תחזיות!B71</f>
        <v>68</v>
      </c>
      <c r="B68" s="9">
        <f>תחזיות!C71</f>
        <v>2.6486999999999952E-2</v>
      </c>
      <c r="C68" s="9">
        <f>תחזיות!D71</f>
        <v>2.3032173913043439E-2</v>
      </c>
      <c r="D68" s="9">
        <f>תחזיות!E71</f>
        <v>3.496283999999994E-2</v>
      </c>
    </row>
    <row r="69" spans="1:4" x14ac:dyDescent="0.2">
      <c r="A69">
        <f>תחזיות!B72</f>
        <v>69</v>
      </c>
      <c r="B69" s="9">
        <f>תחזיות!C72</f>
        <v>2.6676999999999951E-2</v>
      </c>
      <c r="C69" s="9">
        <f>תחזיות!D72</f>
        <v>2.3197391304347784E-2</v>
      </c>
      <c r="D69" s="9">
        <f>תחזיות!E72</f>
        <v>3.5213639999999935E-2</v>
      </c>
    </row>
    <row r="70" spans="1:4" x14ac:dyDescent="0.2">
      <c r="A70">
        <f>תחזיות!B73</f>
        <v>70</v>
      </c>
      <c r="B70" s="9">
        <f>תחזיות!C73</f>
        <v>2.686699999999995E-2</v>
      </c>
      <c r="C70" s="9">
        <f>תחזיות!D73</f>
        <v>2.3362608695652133E-2</v>
      </c>
      <c r="D70" s="9">
        <f>תחזיות!E73</f>
        <v>3.5464439999999937E-2</v>
      </c>
    </row>
    <row r="71" spans="1:4" x14ac:dyDescent="0.2">
      <c r="A71">
        <f>תחזיות!B74</f>
        <v>71</v>
      </c>
      <c r="B71" s="9">
        <f>תחזיות!C74</f>
        <v>2.7056999999999949E-2</v>
      </c>
      <c r="C71" s="9">
        <f>תחזיות!D74</f>
        <v>2.3527826086956478E-2</v>
      </c>
      <c r="D71" s="9">
        <f>תחזיות!E74</f>
        <v>3.5715239999999933E-2</v>
      </c>
    </row>
    <row r="72" spans="1:4" x14ac:dyDescent="0.2">
      <c r="A72">
        <f>תחזיות!B75</f>
        <v>72</v>
      </c>
      <c r="B72" s="9">
        <f>תחזיות!C75</f>
        <v>2.7246999999999948E-2</v>
      </c>
      <c r="C72" s="9">
        <f>תחזיות!D75</f>
        <v>2.3693043478260827E-2</v>
      </c>
      <c r="D72" s="9">
        <f>תחזיות!E75</f>
        <v>3.5966039999999935E-2</v>
      </c>
    </row>
    <row r="73" spans="1:4" x14ac:dyDescent="0.2">
      <c r="A73">
        <f>תחזיות!B76</f>
        <v>73</v>
      </c>
      <c r="B73" s="9">
        <f>תחזיות!C76</f>
        <v>2.7436999999999948E-2</v>
      </c>
      <c r="C73" s="9">
        <f>תחזיות!D76</f>
        <v>2.3858260869565173E-2</v>
      </c>
      <c r="D73" s="9">
        <f>תחזיות!E76</f>
        <v>3.6216839999999931E-2</v>
      </c>
    </row>
    <row r="74" spans="1:4" x14ac:dyDescent="0.2">
      <c r="A74">
        <f>תחזיות!B77</f>
        <v>74</v>
      </c>
      <c r="B74" s="9">
        <f>תחזיות!C77</f>
        <v>2.7626999999999947E-2</v>
      </c>
      <c r="C74" s="9">
        <f>תחזיות!D77</f>
        <v>2.4023478260869521E-2</v>
      </c>
      <c r="D74" s="9">
        <f>תחזיות!E77</f>
        <v>3.6467639999999933E-2</v>
      </c>
    </row>
    <row r="75" spans="1:4" x14ac:dyDescent="0.2">
      <c r="A75">
        <f>תחזיות!B78</f>
        <v>75</v>
      </c>
      <c r="B75" s="9">
        <f>תחזיות!C78</f>
        <v>2.7816999999999946E-2</v>
      </c>
      <c r="C75" s="9">
        <f>תחזיות!D78</f>
        <v>2.4188695652173867E-2</v>
      </c>
      <c r="D75" s="9">
        <f>תחזיות!E78</f>
        <v>3.6718439999999929E-2</v>
      </c>
    </row>
    <row r="76" spans="1:4" x14ac:dyDescent="0.2">
      <c r="A76">
        <f>תחזיות!B79</f>
        <v>76</v>
      </c>
      <c r="B76" s="9">
        <f>תחזיות!C79</f>
        <v>2.8006999999999945E-2</v>
      </c>
      <c r="C76" s="9">
        <f>תחזיות!D79</f>
        <v>2.4353913043478215E-2</v>
      </c>
      <c r="D76" s="9">
        <f>תחזיות!E79</f>
        <v>3.6969239999999931E-2</v>
      </c>
    </row>
    <row r="77" spans="1:4" x14ac:dyDescent="0.2">
      <c r="A77">
        <f>תחזיות!B80</f>
        <v>77</v>
      </c>
      <c r="B77" s="9">
        <f>תחזיות!C80</f>
        <v>2.8196999999999944E-2</v>
      </c>
      <c r="C77" s="9">
        <f>תחזיות!D80</f>
        <v>2.4519130434782561E-2</v>
      </c>
      <c r="D77" s="9">
        <f>תחזיות!E80</f>
        <v>3.7220039999999927E-2</v>
      </c>
    </row>
    <row r="78" spans="1:4" x14ac:dyDescent="0.2">
      <c r="A78">
        <f>תחזיות!B81</f>
        <v>78</v>
      </c>
      <c r="B78" s="9">
        <f>תחזיות!C81</f>
        <v>2.8386999999999944E-2</v>
      </c>
      <c r="C78" s="9">
        <f>תחזיות!D81</f>
        <v>2.468434782608691E-2</v>
      </c>
      <c r="D78" s="9">
        <f>תחזיות!E81</f>
        <v>3.7470839999999929E-2</v>
      </c>
    </row>
    <row r="79" spans="1:4" x14ac:dyDescent="0.2">
      <c r="A79">
        <f>תחזיות!B82</f>
        <v>79</v>
      </c>
      <c r="B79" s="9">
        <f>תחזיות!C82</f>
        <v>2.8576999999999943E-2</v>
      </c>
      <c r="C79" s="9">
        <f>תחזיות!D82</f>
        <v>2.4849565217391255E-2</v>
      </c>
      <c r="D79" s="9">
        <f>תחזיות!E82</f>
        <v>3.7721639999999924E-2</v>
      </c>
    </row>
    <row r="80" spans="1:4" x14ac:dyDescent="0.2">
      <c r="A80">
        <f>תחזיות!B83</f>
        <v>80</v>
      </c>
      <c r="B80" s="9">
        <f>תחזיות!C83</f>
        <v>2.8766999999999942E-2</v>
      </c>
      <c r="C80" s="9">
        <f>תחזיות!D83</f>
        <v>2.5014782608695604E-2</v>
      </c>
      <c r="D80" s="9">
        <f>תחזיות!E83</f>
        <v>3.7972439999999927E-2</v>
      </c>
    </row>
    <row r="81" spans="1:4" x14ac:dyDescent="0.2">
      <c r="A81">
        <f>תחזיות!B84</f>
        <v>81</v>
      </c>
      <c r="B81" s="9">
        <f>תחזיות!C84</f>
        <v>2.8956999999999941E-2</v>
      </c>
      <c r="C81" s="9">
        <f>תחזיות!D84</f>
        <v>2.5179999999999952E-2</v>
      </c>
      <c r="D81" s="9">
        <f>תחזיות!E84</f>
        <v>3.8223239999999922E-2</v>
      </c>
    </row>
    <row r="82" spans="1:4" x14ac:dyDescent="0.2">
      <c r="A82">
        <f>תחזיות!B85</f>
        <v>82</v>
      </c>
      <c r="B82" s="9">
        <f>תחזיות!C85</f>
        <v>2.914699999999994E-2</v>
      </c>
      <c r="C82" s="9">
        <f>תחזיות!D85</f>
        <v>2.5345217391304298E-2</v>
      </c>
      <c r="D82" s="9">
        <f>תחזיות!E85</f>
        <v>3.8474039999999925E-2</v>
      </c>
    </row>
    <row r="83" spans="1:4" x14ac:dyDescent="0.2">
      <c r="A83">
        <f>תחזיות!B86</f>
        <v>83</v>
      </c>
      <c r="B83" s="9">
        <f>תחזיות!C86</f>
        <v>2.933699999999994E-2</v>
      </c>
      <c r="C83" s="9">
        <f>תחזיות!D86</f>
        <v>2.5510434782608647E-2</v>
      </c>
      <c r="D83" s="9">
        <f>תחזיות!E86</f>
        <v>3.872483999999992E-2</v>
      </c>
    </row>
    <row r="84" spans="1:4" x14ac:dyDescent="0.2">
      <c r="A84">
        <f>תחזיות!B87</f>
        <v>84</v>
      </c>
      <c r="B84" s="9">
        <f>תחזיות!C87</f>
        <v>2.9526999999999939E-2</v>
      </c>
      <c r="C84" s="9">
        <f>תחזיות!D87</f>
        <v>2.5675652173912992E-2</v>
      </c>
      <c r="D84" s="9">
        <f>תחזיות!E87</f>
        <v>3.8975639999999923E-2</v>
      </c>
    </row>
    <row r="85" spans="1:4" x14ac:dyDescent="0.2">
      <c r="A85">
        <f>תחזיות!B88</f>
        <v>85</v>
      </c>
      <c r="B85" s="9">
        <f>תחזיות!C88</f>
        <v>2.9716999999999938E-2</v>
      </c>
      <c r="C85" s="9">
        <f>תחזיות!D88</f>
        <v>2.5840869565217341E-2</v>
      </c>
      <c r="D85" s="9">
        <f>תחזיות!E88</f>
        <v>3.9226439999999918E-2</v>
      </c>
    </row>
    <row r="86" spans="1:4" x14ac:dyDescent="0.2">
      <c r="A86">
        <f>תחזיות!B89</f>
        <v>86</v>
      </c>
      <c r="B86" s="9">
        <f>תחזיות!C89</f>
        <v>2.9906999999999937E-2</v>
      </c>
      <c r="C86" s="9">
        <f>תחזיות!D89</f>
        <v>2.6006086956521686E-2</v>
      </c>
      <c r="D86" s="9">
        <f>תחזיות!E89</f>
        <v>3.947723999999992E-2</v>
      </c>
    </row>
    <row r="87" spans="1:4" x14ac:dyDescent="0.2">
      <c r="A87">
        <f>תחזיות!B90</f>
        <v>87</v>
      </c>
      <c r="B87" s="9">
        <f>תחזיות!C90</f>
        <v>3.0096999999999936E-2</v>
      </c>
      <c r="C87" s="9">
        <f>תחזיות!D90</f>
        <v>2.6171304347826035E-2</v>
      </c>
      <c r="D87" s="9">
        <f>תחזיות!E90</f>
        <v>3.9728039999999916E-2</v>
      </c>
    </row>
    <row r="88" spans="1:4" x14ac:dyDescent="0.2">
      <c r="A88">
        <f>תחזיות!B91</f>
        <v>88</v>
      </c>
      <c r="B88" s="9">
        <f>תחזיות!C91</f>
        <v>3.0286999999999936E-2</v>
      </c>
      <c r="C88" s="9">
        <f>תחזיות!D91</f>
        <v>2.633652173913038E-2</v>
      </c>
      <c r="D88" s="9">
        <f>תחזיות!E91</f>
        <v>3.9978839999999918E-2</v>
      </c>
    </row>
    <row r="89" spans="1:4" x14ac:dyDescent="0.2">
      <c r="A89">
        <f>תחזיות!B92</f>
        <v>89</v>
      </c>
      <c r="B89" s="9">
        <f>תחזיות!C92</f>
        <v>3.0476999999999935E-2</v>
      </c>
      <c r="C89" s="9">
        <f>תחזיות!D92</f>
        <v>2.6501739130434729E-2</v>
      </c>
      <c r="D89" s="9">
        <f>תחזיות!E92</f>
        <v>4.0229639999999914E-2</v>
      </c>
    </row>
    <row r="90" spans="1:4" x14ac:dyDescent="0.2">
      <c r="A90">
        <f>תחזיות!B93</f>
        <v>90</v>
      </c>
      <c r="B90" s="9">
        <f>תחזיות!C93</f>
        <v>3.0666999999999934E-2</v>
      </c>
      <c r="C90" s="9">
        <f>תחזיות!D93</f>
        <v>2.6666956521739074E-2</v>
      </c>
      <c r="D90" s="9">
        <f>תחזיות!E93</f>
        <v>4.0480439999999916E-2</v>
      </c>
    </row>
    <row r="91" spans="1:4" x14ac:dyDescent="0.2">
      <c r="A91">
        <f>תחזיות!B94</f>
        <v>91</v>
      </c>
      <c r="B91" s="9">
        <f>תחזיות!C94</f>
        <v>3.0856999999999933E-2</v>
      </c>
      <c r="C91" s="9">
        <f>תחזיות!D94</f>
        <v>2.6832173913043423E-2</v>
      </c>
      <c r="D91" s="9">
        <f>תחזיות!E94</f>
        <v>4.0731239999999912E-2</v>
      </c>
    </row>
    <row r="92" spans="1:4" x14ac:dyDescent="0.2">
      <c r="A92">
        <f>תחזיות!B95</f>
        <v>92</v>
      </c>
      <c r="B92" s="9">
        <f>תחזיות!C95</f>
        <v>3.1046999999999932E-2</v>
      </c>
      <c r="C92" s="9">
        <f>תחזיות!D95</f>
        <v>2.6997391304347768E-2</v>
      </c>
      <c r="D92" s="9">
        <f>תחזיות!E95</f>
        <v>4.0982039999999914E-2</v>
      </c>
    </row>
    <row r="93" spans="1:4" x14ac:dyDescent="0.2">
      <c r="A93">
        <f>תחזיות!B96</f>
        <v>93</v>
      </c>
      <c r="B93" s="9">
        <f>תחזיות!C96</f>
        <v>3.1236999999999931E-2</v>
      </c>
      <c r="C93" s="9">
        <f>תחזיות!D96</f>
        <v>2.7162608695652117E-2</v>
      </c>
      <c r="D93" s="9">
        <f>תחזיות!E96</f>
        <v>4.123283999999991E-2</v>
      </c>
    </row>
    <row r="94" spans="1:4" x14ac:dyDescent="0.2">
      <c r="A94">
        <f>תחזיות!B97</f>
        <v>94</v>
      </c>
      <c r="B94" s="9">
        <f>תחזיות!C97</f>
        <v>3.1426999999999934E-2</v>
      </c>
      <c r="C94" s="9">
        <f>תחזיות!D97</f>
        <v>2.7327826086956466E-2</v>
      </c>
      <c r="D94" s="9">
        <f>תחזיות!E97</f>
        <v>4.1483639999999912E-2</v>
      </c>
    </row>
    <row r="95" spans="1:4" x14ac:dyDescent="0.2">
      <c r="A95">
        <f>תחזיות!B98</f>
        <v>95</v>
      </c>
      <c r="B95" s="9">
        <f>תחזיות!C98</f>
        <v>3.1616999999999937E-2</v>
      </c>
      <c r="C95" s="9">
        <f>תחזיות!D98</f>
        <v>2.7493043478260818E-2</v>
      </c>
      <c r="D95" s="9">
        <f>תחזיות!E98</f>
        <v>4.1734439999999921E-2</v>
      </c>
    </row>
    <row r="96" spans="1:4" x14ac:dyDescent="0.2">
      <c r="A96">
        <f>תחזיות!B99</f>
        <v>96</v>
      </c>
      <c r="B96" s="9">
        <f>תחזיות!C99</f>
        <v>3.1806999999999939E-2</v>
      </c>
      <c r="C96" s="9">
        <f>תחזיות!D99</f>
        <v>2.7658260869565167E-2</v>
      </c>
      <c r="D96" s="9">
        <f>תחזיות!E99</f>
        <v>4.1985239999999924E-2</v>
      </c>
    </row>
    <row r="97" spans="1:4" x14ac:dyDescent="0.2">
      <c r="A97">
        <f>תחזיות!B100</f>
        <v>97</v>
      </c>
      <c r="B97" s="9">
        <f>תחזיות!C100</f>
        <v>3.1996999999999942E-2</v>
      </c>
      <c r="C97" s="9">
        <f>תחזיות!D100</f>
        <v>2.7823478260869516E-2</v>
      </c>
      <c r="D97" s="9">
        <f>תחזיות!E100</f>
        <v>4.2236039999999926E-2</v>
      </c>
    </row>
    <row r="98" spans="1:4" x14ac:dyDescent="0.2">
      <c r="A98">
        <f>תחזיות!B101</f>
        <v>98</v>
      </c>
      <c r="B98" s="9">
        <f>תחזיות!C101</f>
        <v>3.2186999999999945E-2</v>
      </c>
      <c r="C98" s="9">
        <f>תחזיות!D101</f>
        <v>2.7988695652173868E-2</v>
      </c>
      <c r="D98" s="9">
        <f>תחזיות!E101</f>
        <v>4.2486839999999929E-2</v>
      </c>
    </row>
    <row r="99" spans="1:4" x14ac:dyDescent="0.2">
      <c r="A99">
        <f>תחזיות!B102</f>
        <v>99</v>
      </c>
      <c r="B99" s="9">
        <f>תחזיות!C102</f>
        <v>3.2376999999999947E-2</v>
      </c>
      <c r="C99" s="9">
        <f>תחזיות!D102</f>
        <v>2.8153913043478217E-2</v>
      </c>
      <c r="D99" s="9">
        <f>תחזיות!E102</f>
        <v>4.2737639999999931E-2</v>
      </c>
    </row>
    <row r="100" spans="1:4" x14ac:dyDescent="0.2">
      <c r="A100">
        <f>תחזיות!B103</f>
        <v>100</v>
      </c>
      <c r="B100" s="9">
        <f>תחזיות!C103</f>
        <v>3.256699999999995E-2</v>
      </c>
      <c r="C100" s="9">
        <f>תחזיות!D103</f>
        <v>2.8319130434782569E-2</v>
      </c>
      <c r="D100" s="9">
        <f>תחזיות!E103</f>
        <v>4.2988439999999933E-2</v>
      </c>
    </row>
    <row r="101" spans="1:4" x14ac:dyDescent="0.2">
      <c r="A101">
        <f>תחזיות!B104</f>
        <v>101</v>
      </c>
      <c r="B101" s="9">
        <f>תחזיות!C104</f>
        <v>3.2756999999999953E-2</v>
      </c>
      <c r="C101" s="9">
        <f>תחזיות!D104</f>
        <v>2.8484347826086918E-2</v>
      </c>
      <c r="D101" s="9">
        <f>תחזיות!E104</f>
        <v>4.3239239999999943E-2</v>
      </c>
    </row>
    <row r="102" spans="1:4" x14ac:dyDescent="0.2">
      <c r="A102">
        <f>תחזיות!B105</f>
        <v>102</v>
      </c>
      <c r="B102" s="9">
        <f>תחזיות!C105</f>
        <v>3.2946999999999955E-2</v>
      </c>
      <c r="C102" s="9">
        <f>תחזיות!D105</f>
        <v>2.8649565217391267E-2</v>
      </c>
      <c r="D102" s="9">
        <f>תחזיות!E105</f>
        <v>4.3490039999999945E-2</v>
      </c>
    </row>
    <row r="103" spans="1:4" x14ac:dyDescent="0.2">
      <c r="A103">
        <f>תחזיות!B106</f>
        <v>103</v>
      </c>
      <c r="B103" s="9">
        <f>תחזיות!C106</f>
        <v>3.3136999999999958E-2</v>
      </c>
      <c r="C103" s="9">
        <f>תחזיות!D106</f>
        <v>2.8814782608695619E-2</v>
      </c>
      <c r="D103" s="9">
        <f>תחזיות!E106</f>
        <v>4.3740839999999948E-2</v>
      </c>
    </row>
    <row r="104" spans="1:4" x14ac:dyDescent="0.2">
      <c r="A104">
        <f>תחזיות!B107</f>
        <v>104</v>
      </c>
      <c r="B104" s="9">
        <f>תחזיות!C107</f>
        <v>3.3326999999999961E-2</v>
      </c>
      <c r="C104" s="9">
        <f>תחזיות!D107</f>
        <v>2.8979999999999968E-2</v>
      </c>
      <c r="D104" s="9">
        <f>תחזיות!E107</f>
        <v>4.399163999999995E-2</v>
      </c>
    </row>
    <row r="105" spans="1:4" x14ac:dyDescent="0.2">
      <c r="A105">
        <f>תחזיות!B108</f>
        <v>105</v>
      </c>
      <c r="B105" s="9">
        <f>תחזיות!C108</f>
        <v>3.3516999999999963E-2</v>
      </c>
      <c r="C105" s="9">
        <f>תחזיות!D108</f>
        <v>2.914521739130432E-2</v>
      </c>
      <c r="D105" s="9">
        <f>תחזיות!E108</f>
        <v>4.4242439999999952E-2</v>
      </c>
    </row>
    <row r="106" spans="1:4" x14ac:dyDescent="0.2">
      <c r="A106">
        <f>תחזיות!B109</f>
        <v>106</v>
      </c>
      <c r="B106" s="9">
        <f>תחזיות!C109</f>
        <v>3.3706999999999966E-2</v>
      </c>
      <c r="C106" s="9">
        <f>תחזיות!D109</f>
        <v>2.9310434782608669E-2</v>
      </c>
      <c r="D106" s="9">
        <f>תחזיות!E109</f>
        <v>4.4493239999999955E-2</v>
      </c>
    </row>
    <row r="107" spans="1:4" x14ac:dyDescent="0.2">
      <c r="A107">
        <f>תחזיות!B110</f>
        <v>107</v>
      </c>
      <c r="B107" s="9">
        <f>תחזיות!C110</f>
        <v>3.3896999999999969E-2</v>
      </c>
      <c r="C107" s="9">
        <f>תחזיות!D110</f>
        <v>2.9475652173913017E-2</v>
      </c>
      <c r="D107" s="9">
        <f>תחזיות!E110</f>
        <v>4.4744039999999964E-2</v>
      </c>
    </row>
    <row r="108" spans="1:4" x14ac:dyDescent="0.2">
      <c r="A108">
        <f>תחזיות!B111</f>
        <v>108</v>
      </c>
      <c r="B108" s="9">
        <f>תחזיות!C111</f>
        <v>3.4086999999999971E-2</v>
      </c>
      <c r="C108" s="9">
        <f>תחזיות!D111</f>
        <v>2.964086956521737E-2</v>
      </c>
      <c r="D108" s="9">
        <f>תחזיות!E111</f>
        <v>4.4994839999999967E-2</v>
      </c>
    </row>
    <row r="109" spans="1:4" x14ac:dyDescent="0.2">
      <c r="A109">
        <f>תחזיות!B112</f>
        <v>109</v>
      </c>
      <c r="B109" s="9">
        <f>תחזיות!C112</f>
        <v>3.4276999999999974E-2</v>
      </c>
      <c r="C109" s="9">
        <f>תחזיות!D112</f>
        <v>2.9806086956521718E-2</v>
      </c>
      <c r="D109" s="9">
        <f>תחזיות!E112</f>
        <v>4.5245639999999969E-2</v>
      </c>
    </row>
    <row r="110" spans="1:4" x14ac:dyDescent="0.2">
      <c r="A110">
        <f>תחזיות!B113</f>
        <v>110</v>
      </c>
      <c r="B110" s="9">
        <f>תחזיות!C113</f>
        <v>3.4466999999999977E-2</v>
      </c>
      <c r="C110" s="9">
        <f>תחזיות!D113</f>
        <v>2.9971304347826071E-2</v>
      </c>
      <c r="D110" s="9">
        <f>תחזיות!E113</f>
        <v>4.5496439999999971E-2</v>
      </c>
    </row>
    <row r="111" spans="1:4" x14ac:dyDescent="0.2">
      <c r="A111">
        <f>תחזיות!B114</f>
        <v>111</v>
      </c>
      <c r="B111" s="9">
        <f>תחזיות!C114</f>
        <v>3.4656999999999979E-2</v>
      </c>
      <c r="C111" s="9">
        <f>תחזיות!D114</f>
        <v>3.013652173913042E-2</v>
      </c>
      <c r="D111" s="9">
        <f>תחזיות!E114</f>
        <v>4.5747239999999974E-2</v>
      </c>
    </row>
    <row r="112" spans="1:4" x14ac:dyDescent="0.2">
      <c r="A112">
        <f>תחזיות!B115</f>
        <v>112</v>
      </c>
      <c r="B112" s="9">
        <f>תחזיות!C115</f>
        <v>3.4846999999999982E-2</v>
      </c>
      <c r="C112" s="9">
        <f>תחזיות!D115</f>
        <v>3.0301739130434768E-2</v>
      </c>
      <c r="D112" s="9">
        <f>תחזיות!E115</f>
        <v>4.5998039999999976E-2</v>
      </c>
    </row>
    <row r="113" spans="1:4" x14ac:dyDescent="0.2">
      <c r="A113">
        <f>תחזיות!B116</f>
        <v>113</v>
      </c>
      <c r="B113" s="9">
        <f>תחזיות!C116</f>
        <v>3.5036999999999985E-2</v>
      </c>
      <c r="C113" s="9">
        <f>תחזיות!D116</f>
        <v>3.0466956521739121E-2</v>
      </c>
      <c r="D113" s="9">
        <f>תחזיות!E116</f>
        <v>4.6248839999999986E-2</v>
      </c>
    </row>
    <row r="114" spans="1:4" x14ac:dyDescent="0.2">
      <c r="A114">
        <f>תחזיות!B117</f>
        <v>114</v>
      </c>
      <c r="B114" s="9">
        <f>תחזיות!C117</f>
        <v>3.5226999999999987E-2</v>
      </c>
      <c r="C114" s="9">
        <f>תחזיות!D117</f>
        <v>3.0632173913043469E-2</v>
      </c>
      <c r="D114" s="9">
        <f>תחזיות!E117</f>
        <v>4.6499639999999988E-2</v>
      </c>
    </row>
    <row r="115" spans="1:4" x14ac:dyDescent="0.2">
      <c r="A115">
        <f>תחזיות!B118</f>
        <v>115</v>
      </c>
      <c r="B115" s="9">
        <f>תחזיות!C118</f>
        <v>3.541699999999999E-2</v>
      </c>
      <c r="C115" s="9">
        <f>תחזיות!D118</f>
        <v>3.0797391304347822E-2</v>
      </c>
      <c r="D115" s="9">
        <f>תחזיות!E118</f>
        <v>4.675043999999999E-2</v>
      </c>
    </row>
    <row r="116" spans="1:4" x14ac:dyDescent="0.2">
      <c r="A116">
        <f>תחזיות!B119</f>
        <v>116</v>
      </c>
      <c r="B116" s="9">
        <f>תחזיות!C119</f>
        <v>3.5606999999999993E-2</v>
      </c>
      <c r="C116" s="9">
        <f>תחזיות!D119</f>
        <v>3.096260869565217E-2</v>
      </c>
      <c r="D116" s="9">
        <f>תחזיות!E119</f>
        <v>4.7001239999999993E-2</v>
      </c>
    </row>
    <row r="117" spans="1:4" x14ac:dyDescent="0.2">
      <c r="A117">
        <f>תחזיות!B120</f>
        <v>117</v>
      </c>
      <c r="B117" s="9">
        <f>תחזיות!C120</f>
        <v>3.5796999999999995E-2</v>
      </c>
      <c r="C117" s="9">
        <f>תחזיות!D120</f>
        <v>3.1127826086956519E-2</v>
      </c>
      <c r="D117" s="9">
        <f>תחזיות!E120</f>
        <v>4.7252039999999995E-2</v>
      </c>
    </row>
    <row r="118" spans="1:4" x14ac:dyDescent="0.2">
      <c r="A118">
        <f>תחזיות!B121</f>
        <v>118</v>
      </c>
      <c r="B118" s="9">
        <f>תחזיות!C121</f>
        <v>3.5986999999999998E-2</v>
      </c>
      <c r="C118" s="9">
        <f>תחזיות!D121</f>
        <v>3.1293043478260868E-2</v>
      </c>
      <c r="D118" s="9">
        <f>תחזיות!E121</f>
        <v>4.7502839999999998E-2</v>
      </c>
    </row>
    <row r="119" spans="1:4" x14ac:dyDescent="0.2">
      <c r="A119">
        <f>תחזיות!B122</f>
        <v>119</v>
      </c>
      <c r="B119" s="9">
        <f>תחזיות!C122</f>
        <v>3.6177000000000001E-2</v>
      </c>
      <c r="C119" s="9">
        <f>תחזיות!D122</f>
        <v>3.145826086956522E-2</v>
      </c>
      <c r="D119" s="9">
        <f>תחזיות!E122</f>
        <v>4.775364E-2</v>
      </c>
    </row>
    <row r="120" spans="1:4" x14ac:dyDescent="0.2">
      <c r="A120">
        <f>תחזיות!B123</f>
        <v>120</v>
      </c>
      <c r="B120" s="9">
        <f>תחזיות!C123</f>
        <v>3.6367000000000003E-2</v>
      </c>
      <c r="C120" s="9">
        <f>תחזיות!D123</f>
        <v>3.1623478260869572E-2</v>
      </c>
      <c r="D120" s="9">
        <f>תחזיות!E123</f>
        <v>4.8004440000000009E-2</v>
      </c>
    </row>
    <row r="121" spans="1:4" x14ac:dyDescent="0.2">
      <c r="A121">
        <f>תחזיות!B124</f>
        <v>121</v>
      </c>
      <c r="B121" s="9">
        <f>תחזיות!C124</f>
        <v>3.6519000000000003E-2</v>
      </c>
      <c r="C121" s="9">
        <f>תחזיות!D124</f>
        <v>3.1755652173913046E-2</v>
      </c>
      <c r="D121" s="9">
        <f>תחזיות!E124</f>
        <v>4.8205080000000004E-2</v>
      </c>
    </row>
    <row r="122" spans="1:4" x14ac:dyDescent="0.2">
      <c r="A122">
        <f>תחזיות!B125</f>
        <v>122</v>
      </c>
      <c r="B122" s="9">
        <f>תחזיות!C125</f>
        <v>3.6671000000000002E-2</v>
      </c>
      <c r="C122" s="9">
        <f>תחזיות!D125</f>
        <v>3.1887826086956526E-2</v>
      </c>
      <c r="D122" s="9">
        <f>תחזיות!E125</f>
        <v>4.8405720000000006E-2</v>
      </c>
    </row>
    <row r="123" spans="1:4" x14ac:dyDescent="0.2">
      <c r="A123">
        <f>תחזיות!B126</f>
        <v>123</v>
      </c>
      <c r="B123" s="9">
        <f>תחזיות!C126</f>
        <v>3.6823000000000002E-2</v>
      </c>
      <c r="C123" s="9">
        <f>תחזיות!D126</f>
        <v>3.2020000000000007E-2</v>
      </c>
      <c r="D123" s="9">
        <f>תחזיות!E126</f>
        <v>4.8606360000000001E-2</v>
      </c>
    </row>
    <row r="124" spans="1:4" x14ac:dyDescent="0.2">
      <c r="A124">
        <f>תחזיות!B127</f>
        <v>124</v>
      </c>
      <c r="B124" s="9">
        <f>תחזיות!C127</f>
        <v>3.6975000000000001E-2</v>
      </c>
      <c r="C124" s="9">
        <f>תחזיות!D127</f>
        <v>3.215217391304348E-2</v>
      </c>
      <c r="D124" s="9">
        <f>תחזיות!E127</f>
        <v>4.8807000000000003E-2</v>
      </c>
    </row>
    <row r="125" spans="1:4" x14ac:dyDescent="0.2">
      <c r="A125">
        <f>תחזיות!B128</f>
        <v>125</v>
      </c>
      <c r="B125" s="9">
        <f>תחזיות!C128</f>
        <v>3.7127E-2</v>
      </c>
      <c r="C125" s="9">
        <f>תחזיות!D128</f>
        <v>3.2284347826086961E-2</v>
      </c>
      <c r="D125" s="9">
        <f>תחזיות!E128</f>
        <v>4.9007640000000005E-2</v>
      </c>
    </row>
    <row r="126" spans="1:4" x14ac:dyDescent="0.2">
      <c r="A126">
        <f>תחזיות!B129</f>
        <v>126</v>
      </c>
      <c r="B126" s="9">
        <f>תחזיות!C129</f>
        <v>3.7279E-2</v>
      </c>
      <c r="C126" s="9">
        <f>תחזיות!D129</f>
        <v>3.2416521739130434E-2</v>
      </c>
      <c r="D126" s="9">
        <f>תחזיות!E129</f>
        <v>4.920828E-2</v>
      </c>
    </row>
    <row r="127" spans="1:4" x14ac:dyDescent="0.2">
      <c r="A127">
        <f>תחזיות!B130</f>
        <v>127</v>
      </c>
      <c r="B127" s="9">
        <f>תחזיות!C130</f>
        <v>3.7430999999999999E-2</v>
      </c>
      <c r="C127" s="9">
        <f>תחזיות!D130</f>
        <v>3.2548695652173915E-2</v>
      </c>
      <c r="D127" s="9">
        <f>תחזיות!E130</f>
        <v>4.9408920000000002E-2</v>
      </c>
    </row>
    <row r="128" spans="1:4" x14ac:dyDescent="0.2">
      <c r="A128">
        <f>תחזיות!B131</f>
        <v>128</v>
      </c>
      <c r="B128" s="9">
        <f>תחזיות!C131</f>
        <v>3.7582999999999998E-2</v>
      </c>
      <c r="C128" s="9">
        <f>תחזיות!D131</f>
        <v>3.2680869565217395E-2</v>
      </c>
      <c r="D128" s="9">
        <f>תחזיות!E131</f>
        <v>4.9609559999999997E-2</v>
      </c>
    </row>
    <row r="129" spans="1:4" x14ac:dyDescent="0.2">
      <c r="A129">
        <f>תחזיות!B132</f>
        <v>129</v>
      </c>
      <c r="B129" s="9">
        <f>תחזיות!C132</f>
        <v>3.7734999999999998E-2</v>
      </c>
      <c r="C129" s="9">
        <f>תחזיות!D132</f>
        <v>3.2813043478260868E-2</v>
      </c>
      <c r="D129" s="9">
        <f>תחזיות!E132</f>
        <v>4.9810199999999999E-2</v>
      </c>
    </row>
    <row r="130" spans="1:4" x14ac:dyDescent="0.2">
      <c r="A130">
        <f>תחזיות!B133</f>
        <v>130</v>
      </c>
      <c r="B130" s="9">
        <f>תחזיות!C133</f>
        <v>3.7886999999999997E-2</v>
      </c>
      <c r="C130" s="9">
        <f>תחזיות!D133</f>
        <v>3.2945217391304349E-2</v>
      </c>
      <c r="D130" s="9">
        <f>תחזיות!E133</f>
        <v>5.0010840000000001E-2</v>
      </c>
    </row>
    <row r="131" spans="1:4" x14ac:dyDescent="0.2">
      <c r="A131">
        <f>תחזיות!B134</f>
        <v>131</v>
      </c>
      <c r="B131" s="9">
        <f>תחזיות!C134</f>
        <v>3.8038999999999996E-2</v>
      </c>
      <c r="C131" s="9">
        <f>תחזיות!D134</f>
        <v>3.3077391304347822E-2</v>
      </c>
      <c r="D131" s="9">
        <f>תחזיות!E134</f>
        <v>5.0211479999999996E-2</v>
      </c>
    </row>
    <row r="132" spans="1:4" x14ac:dyDescent="0.2">
      <c r="A132">
        <f>תחזיות!B135</f>
        <v>132</v>
      </c>
      <c r="B132" s="9">
        <f>תחזיות!C135</f>
        <v>3.8190999999999996E-2</v>
      </c>
      <c r="C132" s="9">
        <f>תחזיות!D135</f>
        <v>3.3209565217391303E-2</v>
      </c>
      <c r="D132" s="9">
        <f>תחזיות!E135</f>
        <v>5.0412119999999998E-2</v>
      </c>
    </row>
    <row r="133" spans="1:4" x14ac:dyDescent="0.2">
      <c r="A133">
        <f>תחזיות!B136</f>
        <v>133</v>
      </c>
      <c r="B133" s="9">
        <f>תחזיות!C136</f>
        <v>3.8342999999999995E-2</v>
      </c>
      <c r="C133" s="9">
        <f>תחזיות!D136</f>
        <v>3.3341739130434783E-2</v>
      </c>
      <c r="D133" s="9">
        <f>תחזיות!E136</f>
        <v>5.0612759999999993E-2</v>
      </c>
    </row>
    <row r="134" spans="1:4" x14ac:dyDescent="0.2">
      <c r="A134">
        <f>תחזיות!B137</f>
        <v>134</v>
      </c>
      <c r="B134" s="9">
        <f>תחזיות!C137</f>
        <v>3.8494999999999994E-2</v>
      </c>
      <c r="C134" s="9">
        <f>תחזיות!D137</f>
        <v>3.3473913043478257E-2</v>
      </c>
      <c r="D134" s="9">
        <f>תחזיות!E137</f>
        <v>5.0813399999999995E-2</v>
      </c>
    </row>
    <row r="135" spans="1:4" x14ac:dyDescent="0.2">
      <c r="A135">
        <f>תחזיות!B138</f>
        <v>135</v>
      </c>
      <c r="B135" s="9">
        <f>תחזיות!C138</f>
        <v>3.8646999999999994E-2</v>
      </c>
      <c r="C135" s="9">
        <f>תחזיות!D138</f>
        <v>3.3606086956521737E-2</v>
      </c>
      <c r="D135" s="9">
        <f>תחזיות!E138</f>
        <v>5.1014039999999997E-2</v>
      </c>
    </row>
    <row r="136" spans="1:4" x14ac:dyDescent="0.2">
      <c r="A136">
        <f>תחזיות!B139</f>
        <v>136</v>
      </c>
      <c r="B136" s="9">
        <f>תחזיות!C139</f>
        <v>3.8798999999999993E-2</v>
      </c>
      <c r="C136" s="9">
        <f>תחזיות!D139</f>
        <v>3.3738260869565218E-2</v>
      </c>
      <c r="D136" s="9">
        <f>תחזיות!E139</f>
        <v>5.1214679999999992E-2</v>
      </c>
    </row>
    <row r="137" spans="1:4" x14ac:dyDescent="0.2">
      <c r="A137">
        <f>תחזיות!B140</f>
        <v>137</v>
      </c>
      <c r="B137" s="9">
        <f>תחזיות!C140</f>
        <v>3.8950999999999993E-2</v>
      </c>
      <c r="C137" s="9">
        <f>תחזיות!D140</f>
        <v>3.3870434782608691E-2</v>
      </c>
      <c r="D137" s="9">
        <f>תחזיות!E140</f>
        <v>5.1415319999999994E-2</v>
      </c>
    </row>
    <row r="138" spans="1:4" x14ac:dyDescent="0.2">
      <c r="A138">
        <f>תחזיות!B141</f>
        <v>138</v>
      </c>
      <c r="B138" s="9">
        <f>תחזיות!C141</f>
        <v>3.9102999999999992E-2</v>
      </c>
      <c r="C138" s="9">
        <f>תחזיות!D141</f>
        <v>3.4002608695652171E-2</v>
      </c>
      <c r="D138" s="9">
        <f>תחזיות!E141</f>
        <v>5.1615959999999989E-2</v>
      </c>
    </row>
    <row r="139" spans="1:4" x14ac:dyDescent="0.2">
      <c r="A139">
        <f>תחזיות!B142</f>
        <v>139</v>
      </c>
      <c r="B139" s="9">
        <f>תחזיות!C142</f>
        <v>3.9254999999999991E-2</v>
      </c>
      <c r="C139" s="9">
        <f>תחזיות!D142</f>
        <v>3.4134782608695645E-2</v>
      </c>
      <c r="D139" s="9">
        <f>תחזיות!E142</f>
        <v>5.181659999999999E-2</v>
      </c>
    </row>
    <row r="140" spans="1:4" x14ac:dyDescent="0.2">
      <c r="A140">
        <f>תחזיות!B143</f>
        <v>140</v>
      </c>
      <c r="B140" s="9">
        <f>תחזיות!C143</f>
        <v>3.9406999999999991E-2</v>
      </c>
      <c r="C140" s="9">
        <f>תחזיות!D143</f>
        <v>3.4266956521739125E-2</v>
      </c>
      <c r="D140" s="9">
        <f>תחזיות!E143</f>
        <v>5.2017239999999992E-2</v>
      </c>
    </row>
    <row r="141" spans="1:4" x14ac:dyDescent="0.2">
      <c r="A141">
        <f>תחזיות!B144</f>
        <v>141</v>
      </c>
      <c r="B141" s="9">
        <f>תחזיות!C144</f>
        <v>3.955899999999999E-2</v>
      </c>
      <c r="C141" s="9">
        <f>תחזיות!D144</f>
        <v>3.4399130434782606E-2</v>
      </c>
      <c r="D141" s="9">
        <f>תחזיות!E144</f>
        <v>5.2217879999999987E-2</v>
      </c>
    </row>
    <row r="142" spans="1:4" x14ac:dyDescent="0.2">
      <c r="A142">
        <f>תחזיות!B145</f>
        <v>142</v>
      </c>
      <c r="B142" s="9">
        <f>תחזיות!C145</f>
        <v>3.9710999999999989E-2</v>
      </c>
      <c r="C142" s="9">
        <f>תחזיות!D145</f>
        <v>3.4531304347826079E-2</v>
      </c>
      <c r="D142" s="9">
        <f>תחזיות!E145</f>
        <v>5.2418519999999989E-2</v>
      </c>
    </row>
    <row r="143" spans="1:4" x14ac:dyDescent="0.2">
      <c r="A143">
        <f>תחזיות!B146</f>
        <v>143</v>
      </c>
      <c r="B143" s="9">
        <f>תחזיות!C146</f>
        <v>3.9862999999999989E-2</v>
      </c>
      <c r="C143" s="9">
        <f>תחזיות!D146</f>
        <v>3.466347826086956E-2</v>
      </c>
      <c r="D143" s="9">
        <f>תחזיות!E146</f>
        <v>5.2619159999999984E-2</v>
      </c>
    </row>
    <row r="144" spans="1:4" x14ac:dyDescent="0.2">
      <c r="A144">
        <f>תחזיות!B147</f>
        <v>144</v>
      </c>
      <c r="B144" s="9">
        <f>תחזיות!C147</f>
        <v>4.0014999999999988E-2</v>
      </c>
      <c r="C144" s="9">
        <f>תחזיות!D147</f>
        <v>3.4795652173913033E-2</v>
      </c>
      <c r="D144" s="9">
        <f>תחזיות!E147</f>
        <v>5.2819799999999986E-2</v>
      </c>
    </row>
    <row r="145" spans="1:4" x14ac:dyDescent="0.2">
      <c r="A145">
        <f>תחזיות!B148</f>
        <v>145</v>
      </c>
      <c r="B145" s="9">
        <f>תחזיות!C148</f>
        <v>4.0166999999999987E-2</v>
      </c>
      <c r="C145" s="9">
        <f>תחזיות!D148</f>
        <v>3.4927826086956514E-2</v>
      </c>
      <c r="D145" s="9">
        <f>תחזיות!E148</f>
        <v>5.3020439999999988E-2</v>
      </c>
    </row>
    <row r="146" spans="1:4" x14ac:dyDescent="0.2">
      <c r="A146">
        <f>תחזיות!B149</f>
        <v>146</v>
      </c>
      <c r="B146" s="9">
        <f>תחזיות!C149</f>
        <v>4.0318999999999987E-2</v>
      </c>
      <c r="C146" s="9">
        <f>תחזיות!D149</f>
        <v>3.5059999999999994E-2</v>
      </c>
      <c r="D146" s="9">
        <f>תחזיות!E149</f>
        <v>5.3221079999999983E-2</v>
      </c>
    </row>
    <row r="147" spans="1:4" x14ac:dyDescent="0.2">
      <c r="A147">
        <f>תחזיות!B150</f>
        <v>147</v>
      </c>
      <c r="B147" s="9">
        <f>תחזיות!C150</f>
        <v>4.0470999999999986E-2</v>
      </c>
      <c r="C147" s="9">
        <f>תחזיות!D150</f>
        <v>3.5192173913043467E-2</v>
      </c>
      <c r="D147" s="9">
        <f>תחזיות!E150</f>
        <v>5.3421719999999985E-2</v>
      </c>
    </row>
    <row r="148" spans="1:4" x14ac:dyDescent="0.2">
      <c r="A148">
        <f>תחזיות!B151</f>
        <v>148</v>
      </c>
      <c r="B148" s="9">
        <f>תחזיות!C151</f>
        <v>4.0622999999999986E-2</v>
      </c>
      <c r="C148" s="9">
        <f>תחזיות!D151</f>
        <v>3.5324347826086948E-2</v>
      </c>
      <c r="D148" s="9">
        <f>תחזיות!E151</f>
        <v>5.362235999999998E-2</v>
      </c>
    </row>
    <row r="149" spans="1:4" x14ac:dyDescent="0.2">
      <c r="A149">
        <f>תחזיות!B152</f>
        <v>149</v>
      </c>
      <c r="B149" s="9">
        <f>תחזיות!C152</f>
        <v>4.0774999999999985E-2</v>
      </c>
      <c r="C149" s="9">
        <f>תחזיות!D152</f>
        <v>3.5456521739130421E-2</v>
      </c>
      <c r="D149" s="9">
        <f>תחזיות!E152</f>
        <v>5.3822999999999982E-2</v>
      </c>
    </row>
    <row r="150" spans="1:4" x14ac:dyDescent="0.2">
      <c r="A150">
        <f>תחזיות!B153</f>
        <v>150</v>
      </c>
      <c r="B150" s="9">
        <f>תחזיות!C153</f>
        <v>4.0926999999999984E-2</v>
      </c>
      <c r="C150" s="9">
        <f>תחזיות!D153</f>
        <v>3.5588695652173902E-2</v>
      </c>
      <c r="D150" s="9">
        <f>תחזיות!E153</f>
        <v>5.4023639999999984E-2</v>
      </c>
    </row>
    <row r="151" spans="1:4" x14ac:dyDescent="0.2">
      <c r="A151">
        <f>תחזיות!B154</f>
        <v>151</v>
      </c>
      <c r="B151" s="9">
        <f>תחזיות!C154</f>
        <v>4.1046999999999986E-2</v>
      </c>
      <c r="C151" s="9">
        <f>תחזיות!D154</f>
        <v>3.5693043478260862E-2</v>
      </c>
      <c r="D151" s="9">
        <f>תחזיות!E154</f>
        <v>5.4182039999999987E-2</v>
      </c>
    </row>
    <row r="152" spans="1:4" x14ac:dyDescent="0.2">
      <c r="A152">
        <f>תחזיות!B155</f>
        <v>152</v>
      </c>
      <c r="B152" s="9">
        <f>תחזיות!C155</f>
        <v>4.1166999999999988E-2</v>
      </c>
      <c r="C152" s="9">
        <f>תחזיות!D155</f>
        <v>3.5797391304347816E-2</v>
      </c>
      <c r="D152" s="9">
        <f>תחזיות!E155</f>
        <v>5.434043999999999E-2</v>
      </c>
    </row>
    <row r="153" spans="1:4" x14ac:dyDescent="0.2">
      <c r="A153">
        <f>תחזיות!B156</f>
        <v>153</v>
      </c>
      <c r="B153" s="9">
        <f>תחזיות!C156</f>
        <v>4.128699999999999E-2</v>
      </c>
      <c r="C153" s="9">
        <f>תחזיות!D156</f>
        <v>3.5901739130434776E-2</v>
      </c>
      <c r="D153" s="9">
        <f>תחזיות!E156</f>
        <v>5.4498839999999993E-2</v>
      </c>
    </row>
    <row r="154" spans="1:4" x14ac:dyDescent="0.2">
      <c r="A154">
        <f>תחזיות!B157</f>
        <v>154</v>
      </c>
      <c r="B154" s="9">
        <f>תחזיות!C157</f>
        <v>4.1406999999999992E-2</v>
      </c>
      <c r="C154" s="9">
        <f>תחזיות!D157</f>
        <v>3.6006086956521736E-2</v>
      </c>
      <c r="D154" s="9">
        <f>תחזיות!E157</f>
        <v>5.4657239999999996E-2</v>
      </c>
    </row>
    <row r="155" spans="1:4" x14ac:dyDescent="0.2">
      <c r="A155">
        <f>תחזיות!B158</f>
        <v>155</v>
      </c>
      <c r="B155" s="9">
        <f>תחזיות!C158</f>
        <v>4.1526999999999994E-2</v>
      </c>
      <c r="C155" s="9">
        <f>תחזיות!D158</f>
        <v>3.6110434782608697E-2</v>
      </c>
      <c r="D155" s="9">
        <f>תחזיות!E158</f>
        <v>5.4815639999999992E-2</v>
      </c>
    </row>
    <row r="156" spans="1:4" x14ac:dyDescent="0.2">
      <c r="A156">
        <f>תחזיות!B159</f>
        <v>156</v>
      </c>
      <c r="B156" s="9">
        <f>תחזיות!C159</f>
        <v>4.1646999999999997E-2</v>
      </c>
      <c r="C156" s="9">
        <f>תחזיות!D159</f>
        <v>3.621478260869565E-2</v>
      </c>
      <c r="D156" s="9">
        <f>תחזיות!E159</f>
        <v>5.4974039999999995E-2</v>
      </c>
    </row>
    <row r="157" spans="1:4" x14ac:dyDescent="0.2">
      <c r="A157">
        <f>תחזיות!B160</f>
        <v>157</v>
      </c>
      <c r="B157" s="9">
        <f>תחזיות!C160</f>
        <v>4.1766999999999999E-2</v>
      </c>
      <c r="C157" s="9">
        <f>תחזיות!D160</f>
        <v>3.6319130434782611E-2</v>
      </c>
      <c r="D157" s="9">
        <f>תחזיות!E160</f>
        <v>5.5132439999999998E-2</v>
      </c>
    </row>
    <row r="158" spans="1:4" x14ac:dyDescent="0.2">
      <c r="A158">
        <f>תחזיות!B161</f>
        <v>158</v>
      </c>
      <c r="B158" s="9">
        <f>תחזיות!C161</f>
        <v>4.1887000000000001E-2</v>
      </c>
      <c r="C158" s="9">
        <f>תחזיות!D161</f>
        <v>3.6423478260869571E-2</v>
      </c>
      <c r="D158" s="9">
        <f>תחזיות!E161</f>
        <v>5.5290840000000001E-2</v>
      </c>
    </row>
    <row r="159" spans="1:4" x14ac:dyDescent="0.2">
      <c r="A159">
        <f>תחזיות!B162</f>
        <v>159</v>
      </c>
      <c r="B159" s="9">
        <f>תחזיות!C162</f>
        <v>4.2007000000000003E-2</v>
      </c>
      <c r="C159" s="9">
        <f>תחזיות!D162</f>
        <v>3.6527826086956525E-2</v>
      </c>
      <c r="D159" s="9">
        <f>תחזיות!E162</f>
        <v>5.5449240000000004E-2</v>
      </c>
    </row>
    <row r="160" spans="1:4" x14ac:dyDescent="0.2">
      <c r="A160">
        <f>תחזיות!B163</f>
        <v>160</v>
      </c>
      <c r="B160" s="9">
        <f>תחזיות!C163</f>
        <v>4.2127000000000005E-2</v>
      </c>
      <c r="C160" s="9">
        <f>תחזיות!D163</f>
        <v>3.6632173913043485E-2</v>
      </c>
      <c r="D160" s="9">
        <f>תחזיות!E163</f>
        <v>5.5607640000000007E-2</v>
      </c>
    </row>
    <row r="161" spans="1:4" x14ac:dyDescent="0.2">
      <c r="A161">
        <f>תחזיות!B164</f>
        <v>161</v>
      </c>
      <c r="B161" s="9">
        <f>תחזיות!C164</f>
        <v>4.2247000000000007E-2</v>
      </c>
      <c r="C161" s="9">
        <f>תחזיות!D164</f>
        <v>3.6736521739130445E-2</v>
      </c>
      <c r="D161" s="9">
        <f>תחזיות!E164</f>
        <v>5.576604000000001E-2</v>
      </c>
    </row>
    <row r="162" spans="1:4" x14ac:dyDescent="0.2">
      <c r="A162">
        <f>תחזיות!B165</f>
        <v>162</v>
      </c>
      <c r="B162" s="9">
        <f>תחזיות!C165</f>
        <v>4.2367000000000009E-2</v>
      </c>
      <c r="C162" s="9">
        <f>תחזיות!D165</f>
        <v>3.6840869565217399E-2</v>
      </c>
      <c r="D162" s="9">
        <f>תחזיות!E165</f>
        <v>5.5924440000000013E-2</v>
      </c>
    </row>
    <row r="163" spans="1:4" x14ac:dyDescent="0.2">
      <c r="A163">
        <f>תחזיות!B166</f>
        <v>163</v>
      </c>
      <c r="B163" s="9">
        <f>תחזיות!C166</f>
        <v>4.2487000000000011E-2</v>
      </c>
      <c r="C163" s="9">
        <f>תחזיות!D166</f>
        <v>3.6945217391304359E-2</v>
      </c>
      <c r="D163" s="9">
        <f>תחזיות!E166</f>
        <v>5.6082840000000016E-2</v>
      </c>
    </row>
    <row r="164" spans="1:4" x14ac:dyDescent="0.2">
      <c r="A164">
        <f>תחזיות!B167</f>
        <v>164</v>
      </c>
      <c r="B164" s="9">
        <f>תחזיות!C167</f>
        <v>4.2607000000000013E-2</v>
      </c>
      <c r="C164" s="9">
        <f>תחזיות!D167</f>
        <v>3.704956521739132E-2</v>
      </c>
      <c r="D164" s="9">
        <f>תחזיות!E167</f>
        <v>5.6241240000000019E-2</v>
      </c>
    </row>
    <row r="165" spans="1:4" x14ac:dyDescent="0.2">
      <c r="A165">
        <f>תחזיות!B168</f>
        <v>165</v>
      </c>
      <c r="B165" s="9">
        <f>תחזיות!C168</f>
        <v>4.2727000000000015E-2</v>
      </c>
      <c r="C165" s="9">
        <f>תחזיות!D168</f>
        <v>3.715391304347828E-2</v>
      </c>
      <c r="D165" s="9">
        <f>תחזיות!E168</f>
        <v>5.6399640000000022E-2</v>
      </c>
    </row>
    <row r="166" spans="1:4" x14ac:dyDescent="0.2">
      <c r="A166">
        <f>תחזיות!B169</f>
        <v>166</v>
      </c>
      <c r="B166" s="9">
        <f>תחזיות!C169</f>
        <v>4.2847000000000017E-2</v>
      </c>
      <c r="C166" s="9">
        <f>תחזיות!D169</f>
        <v>3.7258260869565234E-2</v>
      </c>
      <c r="D166" s="9">
        <f>תחזיות!E169</f>
        <v>5.6558040000000025E-2</v>
      </c>
    </row>
    <row r="167" spans="1:4" x14ac:dyDescent="0.2">
      <c r="A167">
        <f>תחזיות!B170</f>
        <v>167</v>
      </c>
      <c r="B167" s="9">
        <f>תחזיות!C170</f>
        <v>4.2967000000000019E-2</v>
      </c>
      <c r="C167" s="9">
        <f>תחזיות!D170</f>
        <v>3.7362608695652194E-2</v>
      </c>
      <c r="D167" s="9">
        <f>תחזיות!E170</f>
        <v>5.6716440000000028E-2</v>
      </c>
    </row>
    <row r="168" spans="1:4" x14ac:dyDescent="0.2">
      <c r="A168">
        <f>תחזיות!B171</f>
        <v>168</v>
      </c>
      <c r="B168" s="9">
        <f>תחזיות!C171</f>
        <v>4.3087000000000021E-2</v>
      </c>
      <c r="C168" s="9">
        <f>תחזיות!D171</f>
        <v>3.7466956521739155E-2</v>
      </c>
      <c r="D168" s="9">
        <f>תחזיות!E171</f>
        <v>5.6874840000000031E-2</v>
      </c>
    </row>
    <row r="169" spans="1:4" x14ac:dyDescent="0.2">
      <c r="A169">
        <f>תחזיות!B172</f>
        <v>169</v>
      </c>
      <c r="B169" s="9">
        <f>תחזיות!C172</f>
        <v>4.3207000000000023E-2</v>
      </c>
      <c r="C169" s="9">
        <f>תחזיות!D172</f>
        <v>3.7571304347826108E-2</v>
      </c>
      <c r="D169" s="9">
        <f>תחזיות!E172</f>
        <v>5.7033240000000034E-2</v>
      </c>
    </row>
    <row r="170" spans="1:4" x14ac:dyDescent="0.2">
      <c r="A170">
        <f>תחזיות!B173</f>
        <v>170</v>
      </c>
      <c r="B170" s="9">
        <f>תחזיות!C173</f>
        <v>4.3327000000000025E-2</v>
      </c>
      <c r="C170" s="9">
        <f>תחזיות!D173</f>
        <v>3.7675652173913068E-2</v>
      </c>
      <c r="D170" s="9">
        <f>תחזיות!E173</f>
        <v>5.7191640000000037E-2</v>
      </c>
    </row>
    <row r="171" spans="1:4" x14ac:dyDescent="0.2">
      <c r="A171">
        <f>תחזיות!B174</f>
        <v>171</v>
      </c>
      <c r="B171" s="9">
        <f>תחזיות!C174</f>
        <v>4.3447000000000027E-2</v>
      </c>
      <c r="C171" s="9">
        <f>תחזיות!D174</f>
        <v>3.7780000000000029E-2</v>
      </c>
      <c r="D171" s="9">
        <f>תחזיות!E174</f>
        <v>5.735004000000004E-2</v>
      </c>
    </row>
    <row r="172" spans="1:4" x14ac:dyDescent="0.2">
      <c r="A172">
        <f>תחזיות!B175</f>
        <v>172</v>
      </c>
      <c r="B172" s="9">
        <f>תחזיות!C175</f>
        <v>4.3567000000000029E-2</v>
      </c>
      <c r="C172" s="9">
        <f>תחזיות!D175</f>
        <v>3.7884347826086982E-2</v>
      </c>
      <c r="D172" s="9">
        <f>תחזיות!E175</f>
        <v>5.7508440000000043E-2</v>
      </c>
    </row>
    <row r="173" spans="1:4" x14ac:dyDescent="0.2">
      <c r="A173">
        <f>תחזיות!B176</f>
        <v>173</v>
      </c>
      <c r="B173" s="9">
        <f>תחזיות!C176</f>
        <v>4.3687000000000031E-2</v>
      </c>
      <c r="C173" s="9">
        <f>תחזיות!D176</f>
        <v>3.7988695652173943E-2</v>
      </c>
      <c r="D173" s="9">
        <f>תחזיות!E176</f>
        <v>5.7666840000000046E-2</v>
      </c>
    </row>
    <row r="174" spans="1:4" x14ac:dyDescent="0.2">
      <c r="A174">
        <f>תחזיות!B177</f>
        <v>174</v>
      </c>
      <c r="B174" s="9">
        <f>תחזיות!C177</f>
        <v>4.3807000000000033E-2</v>
      </c>
      <c r="C174" s="9">
        <f>תחזיות!D177</f>
        <v>3.8093043478260903E-2</v>
      </c>
      <c r="D174" s="9">
        <f>תחזיות!E177</f>
        <v>5.7825240000000049E-2</v>
      </c>
    </row>
    <row r="175" spans="1:4" x14ac:dyDescent="0.2">
      <c r="A175">
        <f>תחזיות!B178</f>
        <v>175</v>
      </c>
      <c r="B175" s="9">
        <f>תחזיות!C178</f>
        <v>4.3927000000000035E-2</v>
      </c>
      <c r="C175" s="9">
        <f>תחזיות!D178</f>
        <v>3.8197391304347857E-2</v>
      </c>
      <c r="D175" s="9">
        <f>תחזיות!E178</f>
        <v>5.7983640000000052E-2</v>
      </c>
    </row>
    <row r="176" spans="1:4" x14ac:dyDescent="0.2">
      <c r="A176">
        <f>תחזיות!B179</f>
        <v>176</v>
      </c>
      <c r="B176" s="9">
        <f>תחזיות!C179</f>
        <v>4.4047000000000038E-2</v>
      </c>
      <c r="C176" s="9">
        <f>תחזיות!D179</f>
        <v>3.8301739130434817E-2</v>
      </c>
      <c r="D176" s="9">
        <f>תחזיות!E179</f>
        <v>5.8142040000000055E-2</v>
      </c>
    </row>
    <row r="177" spans="1:4" x14ac:dyDescent="0.2">
      <c r="A177">
        <f>תחזיות!B180</f>
        <v>177</v>
      </c>
      <c r="B177" s="9">
        <f>תחזיות!C180</f>
        <v>4.416700000000004E-2</v>
      </c>
      <c r="C177" s="9">
        <f>תחזיות!D180</f>
        <v>3.8406086956521777E-2</v>
      </c>
      <c r="D177" s="9">
        <f>תחזיות!E180</f>
        <v>5.8300440000000057E-2</v>
      </c>
    </row>
    <row r="178" spans="1:4" x14ac:dyDescent="0.2">
      <c r="A178">
        <f>תחזיות!B181</f>
        <v>178</v>
      </c>
      <c r="B178" s="9">
        <f>תחזיות!C181</f>
        <v>4.4287000000000042E-2</v>
      </c>
      <c r="C178" s="9">
        <f>תחזיות!D181</f>
        <v>3.8510434782608738E-2</v>
      </c>
      <c r="D178" s="9">
        <f>תחזיות!E181</f>
        <v>5.845884000000006E-2</v>
      </c>
    </row>
    <row r="179" spans="1:4" x14ac:dyDescent="0.2">
      <c r="A179">
        <f>תחזיות!B182</f>
        <v>179</v>
      </c>
      <c r="B179" s="9">
        <f>תחזיות!C182</f>
        <v>4.4407000000000044E-2</v>
      </c>
      <c r="C179" s="9">
        <f>תחזיות!D182</f>
        <v>3.8614782608695691E-2</v>
      </c>
      <c r="D179" s="9">
        <f>תחזיות!E182</f>
        <v>5.8617240000000063E-2</v>
      </c>
    </row>
    <row r="180" spans="1:4" x14ac:dyDescent="0.2">
      <c r="A180">
        <f>תחזיות!B183</f>
        <v>180</v>
      </c>
      <c r="B180" s="9">
        <f>תחזיות!C183</f>
        <v>4.4527000000000046E-2</v>
      </c>
      <c r="C180" s="9">
        <f>תחזיות!D183</f>
        <v>3.8719130434782652E-2</v>
      </c>
      <c r="D180" s="9">
        <f>תחזיות!E183</f>
        <v>5.8775640000000066E-2</v>
      </c>
    </row>
    <row r="181" spans="1:4" x14ac:dyDescent="0.2">
      <c r="A181">
        <f>תחזיות!B184</f>
        <v>181</v>
      </c>
      <c r="B181" s="9">
        <f>תחזיות!C184</f>
        <v>4.4647000000000048E-2</v>
      </c>
      <c r="C181" s="9">
        <f>תחזיות!D184</f>
        <v>3.8823478260869612E-2</v>
      </c>
      <c r="D181" s="9">
        <f>תחזיות!E184</f>
        <v>5.8934040000000062E-2</v>
      </c>
    </row>
    <row r="182" spans="1:4" x14ac:dyDescent="0.2">
      <c r="A182">
        <f>תחזיות!B185</f>
        <v>182</v>
      </c>
      <c r="B182" s="9">
        <f>תחזיות!C185</f>
        <v>4.4730300000000049E-2</v>
      </c>
      <c r="C182" s="9">
        <f>תחזיות!D185</f>
        <v>3.8895913043478308E-2</v>
      </c>
      <c r="D182" s="9">
        <f>תחזיות!E185</f>
        <v>5.9043996000000071E-2</v>
      </c>
    </row>
    <row r="183" spans="1:4" x14ac:dyDescent="0.2">
      <c r="A183">
        <f>תחזיות!B186</f>
        <v>183</v>
      </c>
      <c r="B183" s="9">
        <f>תחזיות!C186</f>
        <v>4.4813600000000051E-2</v>
      </c>
      <c r="C183" s="9">
        <f>תחזיות!D186</f>
        <v>3.8968347826087005E-2</v>
      </c>
      <c r="D183" s="9">
        <f>תחזיות!E186</f>
        <v>5.9153952000000072E-2</v>
      </c>
    </row>
    <row r="184" spans="1:4" x14ac:dyDescent="0.2">
      <c r="A184">
        <f>תחזיות!B187</f>
        <v>184</v>
      </c>
      <c r="B184" s="9">
        <f>תחזיות!C187</f>
        <v>4.4896900000000052E-2</v>
      </c>
      <c r="C184" s="9">
        <f>תחזיות!D187</f>
        <v>3.9040782608695701E-2</v>
      </c>
      <c r="D184" s="9">
        <f>תחזיות!E187</f>
        <v>5.9263908000000073E-2</v>
      </c>
    </row>
    <row r="185" spans="1:4" x14ac:dyDescent="0.2">
      <c r="A185">
        <f>תחזיות!B188</f>
        <v>185</v>
      </c>
      <c r="B185" s="9">
        <f>תחזיות!C188</f>
        <v>4.4980200000000053E-2</v>
      </c>
      <c r="C185" s="9">
        <f>תחזיות!D188</f>
        <v>3.9113217391304397E-2</v>
      </c>
      <c r="D185" s="9">
        <f>תחזיות!E188</f>
        <v>5.9373864000000075E-2</v>
      </c>
    </row>
    <row r="186" spans="1:4" x14ac:dyDescent="0.2">
      <c r="A186">
        <f>תחזיות!B189</f>
        <v>186</v>
      </c>
      <c r="B186" s="9">
        <f>תחזיות!C189</f>
        <v>4.5063500000000055E-2</v>
      </c>
      <c r="C186" s="9">
        <f>תחזיות!D189</f>
        <v>3.9185652173913094E-2</v>
      </c>
      <c r="D186" s="9">
        <f>תחזיות!E189</f>
        <v>5.9483820000000076E-2</v>
      </c>
    </row>
    <row r="187" spans="1:4" x14ac:dyDescent="0.2">
      <c r="A187">
        <f>תחזיות!B190</f>
        <v>187</v>
      </c>
      <c r="B187" s="9">
        <f>תחזיות!C190</f>
        <v>4.5146800000000056E-2</v>
      </c>
      <c r="C187" s="9">
        <f>תחזיות!D190</f>
        <v>3.925808695652179E-2</v>
      </c>
      <c r="D187" s="9">
        <f>תחזיות!E190</f>
        <v>5.9593776000000077E-2</v>
      </c>
    </row>
    <row r="188" spans="1:4" x14ac:dyDescent="0.2">
      <c r="A188">
        <f>תחזיות!B191</f>
        <v>188</v>
      </c>
      <c r="B188" s="9">
        <f>תחזיות!C191</f>
        <v>4.5230100000000058E-2</v>
      </c>
      <c r="C188" s="9">
        <f>תחזיות!D191</f>
        <v>3.9330521739130486E-2</v>
      </c>
      <c r="D188" s="9">
        <f>תחזיות!E191</f>
        <v>5.9703732000000079E-2</v>
      </c>
    </row>
    <row r="189" spans="1:4" x14ac:dyDescent="0.2">
      <c r="A189">
        <f>תחזיות!B192</f>
        <v>189</v>
      </c>
      <c r="B189" s="9">
        <f>תחזיות!C192</f>
        <v>4.5313400000000059E-2</v>
      </c>
      <c r="C189" s="9">
        <f>תחזיות!D192</f>
        <v>3.9402956521739183E-2</v>
      </c>
      <c r="D189" s="9">
        <f>תחזיות!E192</f>
        <v>5.981368800000008E-2</v>
      </c>
    </row>
    <row r="190" spans="1:4" x14ac:dyDescent="0.2">
      <c r="A190">
        <f>תחזיות!B193</f>
        <v>190</v>
      </c>
      <c r="B190" s="9">
        <f>תחזיות!C193</f>
        <v>4.5396700000000061E-2</v>
      </c>
      <c r="C190" s="9">
        <f>תחזיות!D193</f>
        <v>3.9475391304347879E-2</v>
      </c>
      <c r="D190" s="9">
        <f>תחזיות!E193</f>
        <v>5.9923644000000081E-2</v>
      </c>
    </row>
    <row r="191" spans="1:4" x14ac:dyDescent="0.2">
      <c r="A191">
        <f>תחזיות!B194</f>
        <v>191</v>
      </c>
      <c r="B191" s="9">
        <f>תחזיות!C194</f>
        <v>4.5480000000000062E-2</v>
      </c>
      <c r="C191" s="9">
        <f>תחזיות!D194</f>
        <v>3.9547826086956582E-2</v>
      </c>
      <c r="D191" s="9">
        <f>תחזיות!E194</f>
        <v>6.0033600000000083E-2</v>
      </c>
    </row>
    <row r="192" spans="1:4" x14ac:dyDescent="0.2">
      <c r="A192">
        <f>תחזיות!B195</f>
        <v>192</v>
      </c>
      <c r="B192" s="9">
        <f>תחזיות!C195</f>
        <v>4.5563300000000063E-2</v>
      </c>
      <c r="C192" s="9">
        <f>תחזיות!D195</f>
        <v>3.9620260869565278E-2</v>
      </c>
      <c r="D192" s="9">
        <f>תחזיות!E195</f>
        <v>6.0143556000000084E-2</v>
      </c>
    </row>
    <row r="193" spans="1:4" x14ac:dyDescent="0.2">
      <c r="A193">
        <f>תחזיות!B196</f>
        <v>193</v>
      </c>
      <c r="B193" s="9">
        <f>תחזיות!C196</f>
        <v>4.5646600000000065E-2</v>
      </c>
      <c r="C193" s="9">
        <f>תחזיות!D196</f>
        <v>3.9692695652173975E-2</v>
      </c>
      <c r="D193" s="9">
        <f>תחזיות!E196</f>
        <v>6.0253512000000085E-2</v>
      </c>
    </row>
    <row r="194" spans="1:4" x14ac:dyDescent="0.2">
      <c r="A194">
        <f>תחזיות!B197</f>
        <v>194</v>
      </c>
      <c r="B194" s="9">
        <f>תחזיות!C197</f>
        <v>4.5729900000000066E-2</v>
      </c>
      <c r="C194" s="9">
        <f>תחזיות!D197</f>
        <v>3.9765130434782671E-2</v>
      </c>
      <c r="D194" s="9">
        <f>תחזיות!E197</f>
        <v>6.0363468000000094E-2</v>
      </c>
    </row>
    <row r="195" spans="1:4" x14ac:dyDescent="0.2">
      <c r="A195">
        <f>תחזיות!B198</f>
        <v>195</v>
      </c>
      <c r="B195" s="9">
        <f>תחזיות!C198</f>
        <v>4.5813200000000068E-2</v>
      </c>
      <c r="C195" s="9">
        <f>תחזיות!D198</f>
        <v>3.9837565217391367E-2</v>
      </c>
      <c r="D195" s="9">
        <f>תחזיות!E198</f>
        <v>6.0473424000000095E-2</v>
      </c>
    </row>
    <row r="196" spans="1:4" x14ac:dyDescent="0.2">
      <c r="A196">
        <f>תחזיות!B199</f>
        <v>196</v>
      </c>
      <c r="B196" s="9">
        <f>תחזיות!C199</f>
        <v>4.5896500000000069E-2</v>
      </c>
      <c r="C196" s="9">
        <f>תחזיות!D199</f>
        <v>3.9910000000000063E-2</v>
      </c>
      <c r="D196" s="9">
        <f>תחזיות!E199</f>
        <v>6.0583380000000096E-2</v>
      </c>
    </row>
    <row r="197" spans="1:4" x14ac:dyDescent="0.2">
      <c r="A197">
        <f>תחזיות!B200</f>
        <v>197</v>
      </c>
      <c r="B197" s="9">
        <f>תחזיות!C200</f>
        <v>4.5979800000000071E-2</v>
      </c>
      <c r="C197" s="9">
        <f>תחזיות!D200</f>
        <v>3.998243478260876E-2</v>
      </c>
      <c r="D197" s="9">
        <f>תחזיות!E200</f>
        <v>6.0693336000000098E-2</v>
      </c>
    </row>
    <row r="198" spans="1:4" x14ac:dyDescent="0.2">
      <c r="A198">
        <f>תחזיות!B201</f>
        <v>198</v>
      </c>
      <c r="B198" s="9">
        <f>תחזיות!C201</f>
        <v>4.6063100000000072E-2</v>
      </c>
      <c r="C198" s="9">
        <f>תחזיות!D201</f>
        <v>4.0054869565217456E-2</v>
      </c>
      <c r="D198" s="9">
        <f>תחזיות!E201</f>
        <v>6.0803292000000099E-2</v>
      </c>
    </row>
    <row r="199" spans="1:4" x14ac:dyDescent="0.2">
      <c r="A199">
        <f>תחזיות!B202</f>
        <v>199</v>
      </c>
      <c r="B199" s="9">
        <f>תחזיות!C202</f>
        <v>4.6146400000000073E-2</v>
      </c>
      <c r="C199" s="9">
        <f>תחזיות!D202</f>
        <v>4.0127304347826152E-2</v>
      </c>
      <c r="D199" s="9">
        <f>תחזיות!E202</f>
        <v>6.09132480000001E-2</v>
      </c>
    </row>
    <row r="200" spans="1:4" x14ac:dyDescent="0.2">
      <c r="A200">
        <f>תחזיות!B203</f>
        <v>200</v>
      </c>
      <c r="B200" s="9">
        <f>תחזיות!C203</f>
        <v>4.6229700000000075E-2</v>
      </c>
      <c r="C200" s="9">
        <f>תחזיות!D203</f>
        <v>4.0199739130434849E-2</v>
      </c>
      <c r="D200" s="9">
        <f>תחזיות!E203</f>
        <v>6.1023204000000102E-2</v>
      </c>
    </row>
    <row r="201" spans="1:4" x14ac:dyDescent="0.2">
      <c r="A201">
        <f>תחזיות!B204</f>
        <v>201</v>
      </c>
      <c r="B201" s="9">
        <f>תחזיות!C204</f>
        <v>4.6313000000000076E-2</v>
      </c>
      <c r="C201" s="9">
        <f>תחזיות!D204</f>
        <v>4.0272173913043545E-2</v>
      </c>
      <c r="D201" s="9">
        <f>תחזיות!E204</f>
        <v>6.1133160000000103E-2</v>
      </c>
    </row>
    <row r="202" spans="1:4" x14ac:dyDescent="0.2">
      <c r="A202">
        <f>תחזיות!B205</f>
        <v>202</v>
      </c>
      <c r="B202" s="9">
        <f>תחזיות!C205</f>
        <v>4.6396300000000078E-2</v>
      </c>
      <c r="C202" s="9">
        <f>תחזיות!D205</f>
        <v>4.0344608695652241E-2</v>
      </c>
      <c r="D202" s="9">
        <f>תחזיות!E205</f>
        <v>6.1243116000000104E-2</v>
      </c>
    </row>
    <row r="203" spans="1:4" x14ac:dyDescent="0.2">
      <c r="A203">
        <f>תחזיות!B206</f>
        <v>203</v>
      </c>
      <c r="B203" s="9">
        <f>תחזיות!C206</f>
        <v>4.6479600000000079E-2</v>
      </c>
      <c r="C203" s="9">
        <f>תחזיות!D206</f>
        <v>4.0417043478260944E-2</v>
      </c>
      <c r="D203" s="9">
        <f>תחזיות!E206</f>
        <v>6.1353072000000106E-2</v>
      </c>
    </row>
    <row r="204" spans="1:4" x14ac:dyDescent="0.2">
      <c r="A204">
        <f>תחזיות!B207</f>
        <v>204</v>
      </c>
      <c r="B204" s="9">
        <f>תחזיות!C207</f>
        <v>4.6562900000000081E-2</v>
      </c>
      <c r="C204" s="9">
        <f>תחזיות!D207</f>
        <v>4.0489478260869641E-2</v>
      </c>
      <c r="D204" s="9">
        <f>תחזיות!E207</f>
        <v>6.1463028000000107E-2</v>
      </c>
    </row>
    <row r="205" spans="1:4" x14ac:dyDescent="0.2">
      <c r="A205">
        <f>תחזיות!B208</f>
        <v>205</v>
      </c>
      <c r="B205" s="9">
        <f>תחזיות!C208</f>
        <v>4.6646200000000082E-2</v>
      </c>
      <c r="C205" s="9">
        <f>תחזיות!D208</f>
        <v>4.0561913043478337E-2</v>
      </c>
      <c r="D205" s="9">
        <f>תחזיות!E208</f>
        <v>6.1572984000000108E-2</v>
      </c>
    </row>
    <row r="206" spans="1:4" x14ac:dyDescent="0.2">
      <c r="A206">
        <f>תחזיות!B209</f>
        <v>206</v>
      </c>
      <c r="B206" s="9">
        <f>תחזיות!C209</f>
        <v>4.6729500000000083E-2</v>
      </c>
      <c r="C206" s="9">
        <f>תחזיות!D209</f>
        <v>4.0634347826087033E-2</v>
      </c>
      <c r="D206" s="9">
        <f>תחזיות!E209</f>
        <v>6.168294000000011E-2</v>
      </c>
    </row>
    <row r="207" spans="1:4" x14ac:dyDescent="0.2">
      <c r="A207">
        <f>תחזיות!B210</f>
        <v>207</v>
      </c>
      <c r="B207" s="9">
        <f>תחזיות!C210</f>
        <v>4.6812800000000085E-2</v>
      </c>
      <c r="C207" s="9">
        <f>תחזיות!D210</f>
        <v>4.070678260869573E-2</v>
      </c>
      <c r="D207" s="9">
        <f>תחזיות!E210</f>
        <v>6.1792896000000118E-2</v>
      </c>
    </row>
    <row r="208" spans="1:4" x14ac:dyDescent="0.2">
      <c r="A208">
        <f>תחזיות!B211</f>
        <v>208</v>
      </c>
      <c r="B208" s="9">
        <f>תחזיות!C211</f>
        <v>4.6896100000000086E-2</v>
      </c>
      <c r="C208" s="9">
        <f>תחזיות!D211</f>
        <v>4.0779217391304426E-2</v>
      </c>
      <c r="D208" s="9">
        <f>תחזיות!E211</f>
        <v>6.1902852000000119E-2</v>
      </c>
    </row>
    <row r="209" spans="1:4" x14ac:dyDescent="0.2">
      <c r="A209">
        <f>תחזיות!B212</f>
        <v>209</v>
      </c>
      <c r="B209" s="9">
        <f>תחזיות!C212</f>
        <v>4.6979400000000088E-2</v>
      </c>
      <c r="C209" s="9">
        <f>תחזיות!D212</f>
        <v>4.0851652173913122E-2</v>
      </c>
      <c r="D209" s="9">
        <f>תחזיות!E212</f>
        <v>6.2012808000000121E-2</v>
      </c>
    </row>
    <row r="210" spans="1:4" x14ac:dyDescent="0.2">
      <c r="A210">
        <f>תחזיות!B213</f>
        <v>210</v>
      </c>
      <c r="B210" s="9">
        <f>תחזיות!C213</f>
        <v>4.7062700000000089E-2</v>
      </c>
      <c r="C210" s="9">
        <f>תחזיות!D213</f>
        <v>4.0924086956521818E-2</v>
      </c>
      <c r="D210" s="9">
        <f>תחזיות!E213</f>
        <v>6.2122764000000122E-2</v>
      </c>
    </row>
    <row r="211" spans="1:4" x14ac:dyDescent="0.2">
      <c r="A211">
        <f>תחזיות!B214</f>
        <v>211</v>
      </c>
      <c r="B211" s="9">
        <f>תחזיות!C214</f>
        <v>4.7146000000000091E-2</v>
      </c>
      <c r="C211" s="9">
        <f>תחזיות!D214</f>
        <v>4.0996521739130515E-2</v>
      </c>
      <c r="D211" s="9">
        <f>תחזיות!E214</f>
        <v>6.2232720000000123E-2</v>
      </c>
    </row>
    <row r="212" spans="1:4" x14ac:dyDescent="0.2">
      <c r="A212">
        <f>תחזיות!B215</f>
        <v>212</v>
      </c>
      <c r="B212" s="9">
        <f>תחזיות!C215</f>
        <v>4.7229300000000092E-2</v>
      </c>
      <c r="C212" s="9">
        <f>תחזיות!D215</f>
        <v>4.1068956521739211E-2</v>
      </c>
      <c r="D212" s="9">
        <f>תחזיות!E215</f>
        <v>6.2342676000000125E-2</v>
      </c>
    </row>
    <row r="213" spans="1:4" x14ac:dyDescent="0.2">
      <c r="A213">
        <f>תחזיות!B216</f>
        <v>213</v>
      </c>
      <c r="B213" s="9">
        <f>תחזיות!C216</f>
        <v>4.7312600000000093E-2</v>
      </c>
      <c r="C213" s="9">
        <f>תחזיות!D216</f>
        <v>4.1141391304347907E-2</v>
      </c>
      <c r="D213" s="9">
        <f>תחזיות!E216</f>
        <v>6.2452632000000126E-2</v>
      </c>
    </row>
    <row r="214" spans="1:4" x14ac:dyDescent="0.2">
      <c r="A214">
        <f>תחזיות!B217</f>
        <v>214</v>
      </c>
      <c r="B214" s="9">
        <f>תחזיות!C217</f>
        <v>4.7395900000000095E-2</v>
      </c>
      <c r="C214" s="9">
        <f>תחזיות!D217</f>
        <v>4.1213826086956611E-2</v>
      </c>
      <c r="D214" s="9">
        <f>תחזיות!E217</f>
        <v>6.2562588000000127E-2</v>
      </c>
    </row>
    <row r="215" spans="1:4" x14ac:dyDescent="0.2">
      <c r="A215">
        <f>תחזיות!B218</f>
        <v>215</v>
      </c>
      <c r="B215" s="9">
        <f>תחזיות!C218</f>
        <v>4.7479200000000096E-2</v>
      </c>
      <c r="C215" s="9">
        <f>תחזיות!D218</f>
        <v>4.1286260869565307E-2</v>
      </c>
      <c r="D215" s="9">
        <f>תחזיות!E218</f>
        <v>6.2672544000000135E-2</v>
      </c>
    </row>
    <row r="216" spans="1:4" x14ac:dyDescent="0.2">
      <c r="A216">
        <f>תחזיות!B219</f>
        <v>216</v>
      </c>
      <c r="B216" s="9">
        <f>תחזיות!C219</f>
        <v>4.7562500000000098E-2</v>
      </c>
      <c r="C216" s="9">
        <f>תחזיות!D219</f>
        <v>4.1358695652174003E-2</v>
      </c>
      <c r="D216" s="9">
        <f>תחזיות!E219</f>
        <v>6.278250000000013E-2</v>
      </c>
    </row>
    <row r="217" spans="1:4" x14ac:dyDescent="0.2">
      <c r="A217">
        <f>תחזיות!B220</f>
        <v>217</v>
      </c>
      <c r="B217" s="9">
        <f>תחזיות!C220</f>
        <v>4.7645800000000099E-2</v>
      </c>
      <c r="C217" s="9">
        <f>תחזיות!D220</f>
        <v>4.1431130434782699E-2</v>
      </c>
      <c r="D217" s="9">
        <f>תחזיות!E220</f>
        <v>6.2892456000000138E-2</v>
      </c>
    </row>
    <row r="218" spans="1:4" x14ac:dyDescent="0.2">
      <c r="A218">
        <f>תחזיות!B221</f>
        <v>218</v>
      </c>
      <c r="B218" s="9">
        <f>תחזיות!C221</f>
        <v>4.7729100000000101E-2</v>
      </c>
      <c r="C218" s="9">
        <f>תחזיות!D221</f>
        <v>4.1503565217391396E-2</v>
      </c>
      <c r="D218" s="9">
        <f>תחזיות!E221</f>
        <v>6.3002412000000133E-2</v>
      </c>
    </row>
    <row r="219" spans="1:4" x14ac:dyDescent="0.2">
      <c r="A219">
        <f>תחזיות!B222</f>
        <v>219</v>
      </c>
      <c r="B219" s="9">
        <f>תחזיות!C222</f>
        <v>4.7812400000000102E-2</v>
      </c>
      <c r="C219" s="9">
        <f>תחזיות!D222</f>
        <v>4.1576000000000092E-2</v>
      </c>
      <c r="D219" s="9">
        <f>תחזיות!E222</f>
        <v>6.3112368000000141E-2</v>
      </c>
    </row>
    <row r="220" spans="1:4" x14ac:dyDescent="0.2">
      <c r="A220">
        <f>תחזיות!B223</f>
        <v>220</v>
      </c>
      <c r="B220" s="9">
        <f>תחזיות!C223</f>
        <v>4.7895700000000103E-2</v>
      </c>
      <c r="C220" s="9">
        <f>תחזיות!D223</f>
        <v>4.1648434782608788E-2</v>
      </c>
      <c r="D220" s="9">
        <f>תחזיות!E223</f>
        <v>6.3222324000000135E-2</v>
      </c>
    </row>
    <row r="221" spans="1:4" x14ac:dyDescent="0.2">
      <c r="A221">
        <f>תחזיות!B224</f>
        <v>221</v>
      </c>
      <c r="B221" s="9">
        <f>תחזיות!C224</f>
        <v>4.7979000000000105E-2</v>
      </c>
      <c r="C221" s="9">
        <f>תחזיות!D224</f>
        <v>4.1720869565217485E-2</v>
      </c>
      <c r="D221" s="9">
        <f>תחזיות!E224</f>
        <v>6.3332280000000143E-2</v>
      </c>
    </row>
    <row r="222" spans="1:4" x14ac:dyDescent="0.2">
      <c r="A222">
        <f>תחזיות!B225</f>
        <v>222</v>
      </c>
      <c r="B222" s="9">
        <f>תחזיות!C225</f>
        <v>4.8062300000000106E-2</v>
      </c>
      <c r="C222" s="9">
        <f>תחזיות!D225</f>
        <v>4.1793304347826181E-2</v>
      </c>
      <c r="D222" s="9">
        <f>תחזיות!E225</f>
        <v>6.3442236000000138E-2</v>
      </c>
    </row>
    <row r="223" spans="1:4" x14ac:dyDescent="0.2">
      <c r="A223">
        <f>תחזיות!B226</f>
        <v>223</v>
      </c>
      <c r="B223" s="9">
        <f>תחזיות!C226</f>
        <v>4.8145600000000108E-2</v>
      </c>
      <c r="C223" s="9">
        <f>תחזיות!D226</f>
        <v>4.1865739130434877E-2</v>
      </c>
      <c r="D223" s="9">
        <f>תחזיות!E226</f>
        <v>6.3552192000000146E-2</v>
      </c>
    </row>
    <row r="224" spans="1:4" x14ac:dyDescent="0.2">
      <c r="A224">
        <f>תחזיות!B227</f>
        <v>224</v>
      </c>
      <c r="B224" s="9">
        <f>תחזיות!C227</f>
        <v>4.8228900000000109E-2</v>
      </c>
      <c r="C224" s="9">
        <f>תחזיות!D227</f>
        <v>4.1938173913043574E-2</v>
      </c>
      <c r="D224" s="9">
        <f>תחזיות!E227</f>
        <v>6.3662148000000141E-2</v>
      </c>
    </row>
    <row r="225" spans="1:4" x14ac:dyDescent="0.2">
      <c r="A225">
        <f>תחזיות!B228</f>
        <v>225</v>
      </c>
      <c r="B225" s="9">
        <f>תחזיות!C228</f>
        <v>4.8312200000000111E-2</v>
      </c>
      <c r="C225" s="9">
        <f>תחזיות!D228</f>
        <v>4.2010608695652277E-2</v>
      </c>
      <c r="D225" s="9">
        <f>תחזיות!E228</f>
        <v>6.3772104000000149E-2</v>
      </c>
    </row>
    <row r="226" spans="1:4" x14ac:dyDescent="0.2">
      <c r="A226">
        <f>תחזיות!B229</f>
        <v>226</v>
      </c>
      <c r="B226" s="9">
        <f>תחזיות!C229</f>
        <v>4.8395500000000112E-2</v>
      </c>
      <c r="C226" s="9">
        <f>תחזיות!D229</f>
        <v>4.2083043478260973E-2</v>
      </c>
      <c r="D226" s="9">
        <f>תחזיות!E229</f>
        <v>6.3882060000000157E-2</v>
      </c>
    </row>
    <row r="227" spans="1:4" x14ac:dyDescent="0.2">
      <c r="A227">
        <f>תחזיות!B230</f>
        <v>227</v>
      </c>
      <c r="B227" s="9">
        <f>תחזיות!C230</f>
        <v>4.8478800000000113E-2</v>
      </c>
      <c r="C227" s="9">
        <f>תחזיות!D230</f>
        <v>4.2155478260869669E-2</v>
      </c>
      <c r="D227" s="9">
        <f>תחזיות!E230</f>
        <v>6.3992016000000151E-2</v>
      </c>
    </row>
    <row r="228" spans="1:4" x14ac:dyDescent="0.2">
      <c r="A228">
        <f>תחזיות!B231</f>
        <v>228</v>
      </c>
      <c r="B228" s="9">
        <f>תחזיות!C231</f>
        <v>4.8562100000000115E-2</v>
      </c>
      <c r="C228" s="9">
        <f>תחזיות!D231</f>
        <v>4.2227913043478366E-2</v>
      </c>
      <c r="D228" s="9">
        <f>תחזיות!E231</f>
        <v>6.410197200000016E-2</v>
      </c>
    </row>
    <row r="229" spans="1:4" x14ac:dyDescent="0.2">
      <c r="A229">
        <f>תחזיות!B232</f>
        <v>229</v>
      </c>
      <c r="B229" s="9">
        <f>תחזיות!C232</f>
        <v>4.8645400000000116E-2</v>
      </c>
      <c r="C229" s="9">
        <f>תחזיות!D232</f>
        <v>4.2300347826087062E-2</v>
      </c>
      <c r="D229" s="9">
        <f>תחזיות!E232</f>
        <v>6.4211928000000154E-2</v>
      </c>
    </row>
    <row r="230" spans="1:4" x14ac:dyDescent="0.2">
      <c r="A230">
        <f>תחזיות!B233</f>
        <v>230</v>
      </c>
      <c r="B230" s="9">
        <f>תחזיות!C233</f>
        <v>4.8728700000000118E-2</v>
      </c>
      <c r="C230" s="9">
        <f>תחזיות!D233</f>
        <v>4.2372782608695758E-2</v>
      </c>
      <c r="D230" s="9">
        <f>תחזיות!E233</f>
        <v>6.4321884000000162E-2</v>
      </c>
    </row>
    <row r="231" spans="1:4" x14ac:dyDescent="0.2">
      <c r="A231">
        <f>תחזיות!B234</f>
        <v>231</v>
      </c>
      <c r="B231" s="9">
        <f>תחזיות!C234</f>
        <v>4.8812000000000119E-2</v>
      </c>
      <c r="C231" s="9">
        <f>תחזיות!D234</f>
        <v>4.2445217391304454E-2</v>
      </c>
      <c r="D231" s="9">
        <f>תחזיות!E234</f>
        <v>6.4431840000000157E-2</v>
      </c>
    </row>
    <row r="232" spans="1:4" x14ac:dyDescent="0.2">
      <c r="A232">
        <f>תחזיות!B235</f>
        <v>232</v>
      </c>
      <c r="B232" s="9">
        <f>תחזיות!C235</f>
        <v>4.8895300000000121E-2</v>
      </c>
      <c r="C232" s="9">
        <f>תחזיות!D235</f>
        <v>4.2517652173913151E-2</v>
      </c>
      <c r="D232" s="9">
        <f>תחזיות!E235</f>
        <v>6.4541796000000165E-2</v>
      </c>
    </row>
    <row r="233" spans="1:4" x14ac:dyDescent="0.2">
      <c r="A233">
        <f>תחזיות!B236</f>
        <v>233</v>
      </c>
      <c r="B233" s="9">
        <f>תחזיות!C236</f>
        <v>4.8978600000000122E-2</v>
      </c>
      <c r="C233" s="9">
        <f>תחזיות!D236</f>
        <v>4.2590086956521847E-2</v>
      </c>
      <c r="D233" s="9">
        <f>תחזיות!E236</f>
        <v>6.4651752000000159E-2</v>
      </c>
    </row>
    <row r="234" spans="1:4" x14ac:dyDescent="0.2">
      <c r="A234">
        <f>תחזיות!B237</f>
        <v>234</v>
      </c>
      <c r="B234" s="9">
        <f>תחזיות!C237</f>
        <v>4.9061900000000123E-2</v>
      </c>
      <c r="C234" s="9">
        <f>תחזיות!D237</f>
        <v>4.2662521739130543E-2</v>
      </c>
      <c r="D234" s="9">
        <f>תחזיות!E237</f>
        <v>6.4761708000000168E-2</v>
      </c>
    </row>
    <row r="235" spans="1:4" x14ac:dyDescent="0.2">
      <c r="A235">
        <f>תחזיות!B238</f>
        <v>235</v>
      </c>
      <c r="B235" s="9">
        <f>תחזיות!C238</f>
        <v>4.9145200000000125E-2</v>
      </c>
      <c r="C235" s="9">
        <f>תחזיות!D238</f>
        <v>4.273495652173924E-2</v>
      </c>
      <c r="D235" s="9">
        <f>תחזיות!E238</f>
        <v>6.4871664000000162E-2</v>
      </c>
    </row>
    <row r="236" spans="1:4" x14ac:dyDescent="0.2">
      <c r="A236">
        <f>תחזיות!B239</f>
        <v>236</v>
      </c>
      <c r="B236" s="9">
        <f>תחזיות!C239</f>
        <v>4.9228500000000126E-2</v>
      </c>
      <c r="C236" s="9">
        <f>תחזיות!D239</f>
        <v>4.2807391304347936E-2</v>
      </c>
      <c r="D236" s="9">
        <f>תחזיות!E239</f>
        <v>6.498162000000017E-2</v>
      </c>
    </row>
    <row r="237" spans="1:4" x14ac:dyDescent="0.2">
      <c r="A237">
        <f>תחזיות!B240</f>
        <v>237</v>
      </c>
      <c r="B237" s="9">
        <f>תחזיות!C240</f>
        <v>4.9311800000000128E-2</v>
      </c>
      <c r="C237" s="9">
        <f>תחזיות!D240</f>
        <v>4.2879826086956639E-2</v>
      </c>
      <c r="D237" s="9">
        <f>תחזיות!E240</f>
        <v>6.5091576000000179E-2</v>
      </c>
    </row>
    <row r="238" spans="1:4" x14ac:dyDescent="0.2">
      <c r="A238">
        <f>תחזיות!B241</f>
        <v>238</v>
      </c>
      <c r="B238" s="9">
        <f>תחזיות!C241</f>
        <v>4.9395100000000129E-2</v>
      </c>
      <c r="C238" s="9">
        <f>תחזיות!D241</f>
        <v>4.2952260869565335E-2</v>
      </c>
      <c r="D238" s="9">
        <f>תחזיות!E241</f>
        <v>6.5201532000000173E-2</v>
      </c>
    </row>
    <row r="239" spans="1:4" x14ac:dyDescent="0.2">
      <c r="A239">
        <f>תחזיות!B242</f>
        <v>239</v>
      </c>
      <c r="B239" s="9">
        <f>תחזיות!C242</f>
        <v>4.9478400000000131E-2</v>
      </c>
      <c r="C239" s="9">
        <f>תחזיות!D242</f>
        <v>4.3024695652174032E-2</v>
      </c>
      <c r="D239" s="9">
        <f>תחזיות!E242</f>
        <v>6.5311488000000181E-2</v>
      </c>
    </row>
    <row r="240" spans="1:4" x14ac:dyDescent="0.2">
      <c r="A240">
        <f>תחזיות!B243</f>
        <v>240</v>
      </c>
      <c r="B240" s="9">
        <f>תחזיות!C243</f>
        <v>4.9561700000000132E-2</v>
      </c>
      <c r="C240" s="9">
        <f>תחזיות!D243</f>
        <v>4.3097130434782728E-2</v>
      </c>
      <c r="D240" s="9">
        <f>תחזיות!E243</f>
        <v>6.5421444000000176E-2</v>
      </c>
    </row>
    <row r="241" spans="1:4" x14ac:dyDescent="0.2">
      <c r="A241">
        <f>תחזיות!B244</f>
        <v>241</v>
      </c>
      <c r="B241" s="9">
        <f>תחזיות!C244</f>
        <v>4.9608300000000133E-2</v>
      </c>
      <c r="C241" s="9">
        <f>תחזיות!D244</f>
        <v>4.313765217391316E-2</v>
      </c>
      <c r="D241" s="9">
        <f>תחזיות!E244</f>
        <v>6.5482956000000175E-2</v>
      </c>
    </row>
    <row r="242" spans="1:4" x14ac:dyDescent="0.2">
      <c r="A242">
        <f>תחזיות!B245</f>
        <v>242</v>
      </c>
      <c r="B242" s="9">
        <f>תחזיות!C245</f>
        <v>4.9654900000000134E-2</v>
      </c>
      <c r="C242" s="9">
        <f>תחזיות!D245</f>
        <v>4.3178173913043599E-2</v>
      </c>
      <c r="D242" s="9">
        <f>תחזיות!E245</f>
        <v>6.5544468000000175E-2</v>
      </c>
    </row>
    <row r="243" spans="1:4" x14ac:dyDescent="0.2">
      <c r="A243">
        <f>תחזיות!B246</f>
        <v>243</v>
      </c>
      <c r="B243" s="9">
        <f>תחזיות!C246</f>
        <v>4.9701500000000134E-2</v>
      </c>
      <c r="C243" s="9">
        <f>תחזיות!D246</f>
        <v>4.3218695652174031E-2</v>
      </c>
      <c r="D243" s="9">
        <f>תחזיות!E246</f>
        <v>6.5605980000000175E-2</v>
      </c>
    </row>
    <row r="244" spans="1:4" x14ac:dyDescent="0.2">
      <c r="A244">
        <f>תחזיות!B247</f>
        <v>244</v>
      </c>
      <c r="B244" s="9">
        <f>תחזיות!C247</f>
        <v>4.9748100000000135E-2</v>
      </c>
      <c r="C244" s="9">
        <f>תחזיות!D247</f>
        <v>4.3259217391304471E-2</v>
      </c>
      <c r="D244" s="9">
        <f>תחזיות!E247</f>
        <v>6.5667492000000188E-2</v>
      </c>
    </row>
    <row r="245" spans="1:4" x14ac:dyDescent="0.2">
      <c r="A245">
        <f>תחזיות!B248</f>
        <v>245</v>
      </c>
      <c r="B245" s="9">
        <f>תחזיות!C248</f>
        <v>4.9794700000000136E-2</v>
      </c>
      <c r="C245" s="9">
        <f>תחזיות!D248</f>
        <v>4.3299739130434903E-2</v>
      </c>
      <c r="D245" s="9">
        <f>תחזיות!E248</f>
        <v>6.5729004000000188E-2</v>
      </c>
    </row>
    <row r="246" spans="1:4" x14ac:dyDescent="0.2">
      <c r="A246">
        <f>תחזיות!B249</f>
        <v>246</v>
      </c>
      <c r="B246" s="9">
        <f>תחזיות!C249</f>
        <v>4.9841300000000137E-2</v>
      </c>
      <c r="C246" s="9">
        <f>תחזיות!D249</f>
        <v>4.3340260869565342E-2</v>
      </c>
      <c r="D246" s="9">
        <f>תחזיות!E249</f>
        <v>6.5790516000000188E-2</v>
      </c>
    </row>
    <row r="247" spans="1:4" x14ac:dyDescent="0.2">
      <c r="A247">
        <f>תחזיות!B250</f>
        <v>247</v>
      </c>
      <c r="B247" s="9">
        <f>תחזיות!C250</f>
        <v>4.9887900000000138E-2</v>
      </c>
      <c r="C247" s="9">
        <f>תחזיות!D250</f>
        <v>4.3380782608695774E-2</v>
      </c>
      <c r="D247" s="9">
        <f>תחזיות!E250</f>
        <v>6.5852028000000187E-2</v>
      </c>
    </row>
    <row r="248" spans="1:4" x14ac:dyDescent="0.2">
      <c r="A248">
        <f>תחזיות!B251</f>
        <v>248</v>
      </c>
      <c r="B248" s="9">
        <f>תחזיות!C251</f>
        <v>4.9934500000000138E-2</v>
      </c>
      <c r="C248" s="9">
        <f>תחזיות!D251</f>
        <v>4.3421304347826213E-2</v>
      </c>
      <c r="D248" s="9">
        <f>תחזיות!E251</f>
        <v>6.5913540000000187E-2</v>
      </c>
    </row>
    <row r="249" spans="1:4" x14ac:dyDescent="0.2">
      <c r="A249">
        <f>תחזיות!B252</f>
        <v>249</v>
      </c>
      <c r="B249" s="9">
        <f>תחזיות!C252</f>
        <v>4.9981100000000139E-2</v>
      </c>
      <c r="C249" s="9">
        <f>תחזיות!D252</f>
        <v>4.3461826086956645E-2</v>
      </c>
      <c r="D249" s="9">
        <f>תחזיות!E252</f>
        <v>6.5975052000000187E-2</v>
      </c>
    </row>
    <row r="250" spans="1:4" x14ac:dyDescent="0.2">
      <c r="A250">
        <f>תחזיות!B253</f>
        <v>250</v>
      </c>
      <c r="B250" s="9">
        <f>תחזיות!C253</f>
        <v>5.002770000000014E-2</v>
      </c>
      <c r="C250" s="9">
        <f>תחזיות!D253</f>
        <v>4.3502347826087084E-2</v>
      </c>
      <c r="D250" s="9">
        <f>תחזיות!E253</f>
        <v>6.6036564000000186E-2</v>
      </c>
    </row>
    <row r="251" spans="1:4" x14ac:dyDescent="0.2">
      <c r="A251">
        <f>תחזיות!B254</f>
        <v>251</v>
      </c>
      <c r="B251" s="9">
        <f>תחזיות!C254</f>
        <v>5.0074300000000141E-2</v>
      </c>
      <c r="C251" s="9">
        <f>תחזיות!D254</f>
        <v>4.3542869565217517E-2</v>
      </c>
      <c r="D251" s="9">
        <f>תחזיות!E254</f>
        <v>6.6098076000000186E-2</v>
      </c>
    </row>
    <row r="252" spans="1:4" x14ac:dyDescent="0.2">
      <c r="A252">
        <f>תחזיות!B255</f>
        <v>252</v>
      </c>
      <c r="B252" s="9">
        <f>תחזיות!C255</f>
        <v>5.0120900000000142E-2</v>
      </c>
      <c r="C252" s="9">
        <f>תחזיות!D255</f>
        <v>4.3583391304347956E-2</v>
      </c>
      <c r="D252" s="9">
        <f>תחזיות!E255</f>
        <v>6.6159588000000186E-2</v>
      </c>
    </row>
    <row r="253" spans="1:4" x14ac:dyDescent="0.2">
      <c r="A253">
        <f>תחזיות!B256</f>
        <v>253</v>
      </c>
      <c r="B253" s="9">
        <f>תחזיות!C256</f>
        <v>5.0167500000000143E-2</v>
      </c>
      <c r="C253" s="9">
        <f>תחזיות!D256</f>
        <v>4.3623913043478388E-2</v>
      </c>
      <c r="D253" s="9">
        <f>תחזיות!E256</f>
        <v>6.6221100000000185E-2</v>
      </c>
    </row>
    <row r="254" spans="1:4" x14ac:dyDescent="0.2">
      <c r="A254">
        <f>תחזיות!B257</f>
        <v>254</v>
      </c>
      <c r="B254" s="9">
        <f>תחזיות!C257</f>
        <v>5.0214100000000143E-2</v>
      </c>
      <c r="C254" s="9">
        <f>תחזיות!D257</f>
        <v>4.3664434782608827E-2</v>
      </c>
      <c r="D254" s="9">
        <f>תחזיות!E257</f>
        <v>6.6282612000000199E-2</v>
      </c>
    </row>
    <row r="255" spans="1:4" x14ac:dyDescent="0.2">
      <c r="A255">
        <f>תחזיות!B258</f>
        <v>255</v>
      </c>
      <c r="B255" s="9">
        <f>תחזיות!C258</f>
        <v>5.0260700000000144E-2</v>
      </c>
      <c r="C255" s="9">
        <f>תחזיות!D258</f>
        <v>4.3704956521739259E-2</v>
      </c>
      <c r="D255" s="9">
        <f>תחזיות!E258</f>
        <v>6.6344124000000199E-2</v>
      </c>
    </row>
    <row r="256" spans="1:4" x14ac:dyDescent="0.2">
      <c r="A256">
        <f>תחזיות!B259</f>
        <v>256</v>
      </c>
      <c r="B256" s="9">
        <f>תחזיות!C259</f>
        <v>5.0307300000000145E-2</v>
      </c>
      <c r="C256" s="9">
        <f>תחזיות!D259</f>
        <v>4.3745478260869691E-2</v>
      </c>
      <c r="D256" s="9">
        <f>תחזיות!E259</f>
        <v>6.6405636000000198E-2</v>
      </c>
    </row>
    <row r="257" spans="1:4" x14ac:dyDescent="0.2">
      <c r="A257">
        <f>תחזיות!B260</f>
        <v>257</v>
      </c>
      <c r="B257" s="9">
        <f>תחזיות!C260</f>
        <v>5.0353900000000146E-2</v>
      </c>
      <c r="C257" s="9">
        <f>תחזיות!D260</f>
        <v>4.378600000000013E-2</v>
      </c>
      <c r="D257" s="9">
        <f>תחזיות!E260</f>
        <v>6.6467148000000198E-2</v>
      </c>
    </row>
    <row r="258" spans="1:4" x14ac:dyDescent="0.2">
      <c r="A258">
        <f>תחזיות!B261</f>
        <v>258</v>
      </c>
      <c r="B258" s="9">
        <f>תחזיות!C261</f>
        <v>5.0400500000000147E-2</v>
      </c>
      <c r="C258" s="9">
        <f>תחזיות!D261</f>
        <v>4.3826521739130563E-2</v>
      </c>
      <c r="D258" s="9">
        <f>תחזיות!E261</f>
        <v>6.6528660000000198E-2</v>
      </c>
    </row>
    <row r="259" spans="1:4" x14ac:dyDescent="0.2">
      <c r="A259">
        <f>תחזיות!B262</f>
        <v>259</v>
      </c>
      <c r="B259" s="9">
        <f>תחזיות!C262</f>
        <v>5.0447100000000147E-2</v>
      </c>
      <c r="C259" s="9">
        <f>תחזיות!D262</f>
        <v>4.3867043478261002E-2</v>
      </c>
      <c r="D259" s="9">
        <f>תחזיות!E262</f>
        <v>6.6590172000000197E-2</v>
      </c>
    </row>
    <row r="260" spans="1:4" x14ac:dyDescent="0.2">
      <c r="A260">
        <f>תחזיות!B263</f>
        <v>260</v>
      </c>
      <c r="B260" s="9">
        <f>תחזיות!C263</f>
        <v>5.0493700000000148E-2</v>
      </c>
      <c r="C260" s="9">
        <f>תחזיות!D263</f>
        <v>4.3907565217391434E-2</v>
      </c>
      <c r="D260" s="9">
        <f>תחזיות!E263</f>
        <v>6.6651684000000197E-2</v>
      </c>
    </row>
    <row r="261" spans="1:4" x14ac:dyDescent="0.2">
      <c r="A261">
        <f>תחזיות!B264</f>
        <v>261</v>
      </c>
      <c r="B261" s="9">
        <f>תחזיות!C264</f>
        <v>5.0540300000000149E-2</v>
      </c>
      <c r="C261" s="9">
        <f>תחזיות!D264</f>
        <v>4.3948086956521873E-2</v>
      </c>
      <c r="D261" s="9">
        <f>תחזיות!E264</f>
        <v>6.6713196000000197E-2</v>
      </c>
    </row>
    <row r="262" spans="1:4" x14ac:dyDescent="0.2">
      <c r="A262">
        <f>תחזיות!B265</f>
        <v>262</v>
      </c>
      <c r="B262" s="9">
        <f>תחזיות!C265</f>
        <v>5.058690000000015E-2</v>
      </c>
      <c r="C262" s="9">
        <f>תחזיות!D265</f>
        <v>4.3988608695652305E-2</v>
      </c>
      <c r="D262" s="9">
        <f>תחזיות!E265</f>
        <v>6.6774708000000196E-2</v>
      </c>
    </row>
    <row r="263" spans="1:4" x14ac:dyDescent="0.2">
      <c r="A263">
        <f>תחזיות!B266</f>
        <v>263</v>
      </c>
      <c r="B263" s="9">
        <f>תחזיות!C266</f>
        <v>5.0633500000000151E-2</v>
      </c>
      <c r="C263" s="9">
        <f>תחזיות!D266</f>
        <v>4.4029130434782744E-2</v>
      </c>
      <c r="D263" s="9">
        <f>תחזיות!E266</f>
        <v>6.6836220000000196E-2</v>
      </c>
    </row>
    <row r="264" spans="1:4" x14ac:dyDescent="0.2">
      <c r="A264">
        <f>תחזיות!B267</f>
        <v>264</v>
      </c>
      <c r="B264" s="9">
        <f>תחזיות!C267</f>
        <v>5.0680100000000151E-2</v>
      </c>
      <c r="C264" s="9">
        <f>תחזיות!D267</f>
        <v>4.4069652173913176E-2</v>
      </c>
      <c r="D264" s="9">
        <f>תחזיות!E267</f>
        <v>6.689773200000021E-2</v>
      </c>
    </row>
    <row r="265" spans="1:4" x14ac:dyDescent="0.2">
      <c r="A265">
        <f>תחזיות!B268</f>
        <v>265</v>
      </c>
      <c r="B265" s="9">
        <f>תחזיות!C268</f>
        <v>5.0726700000000152E-2</v>
      </c>
      <c r="C265" s="9">
        <f>תחזיות!D268</f>
        <v>4.4110173913043615E-2</v>
      </c>
      <c r="D265" s="9">
        <f>תחזיות!E268</f>
        <v>6.6959244000000209E-2</v>
      </c>
    </row>
    <row r="266" spans="1:4" x14ac:dyDescent="0.2">
      <c r="A266">
        <f>תחזיות!B269</f>
        <v>266</v>
      </c>
      <c r="B266" s="9">
        <f>תחזיות!C269</f>
        <v>5.0773300000000153E-2</v>
      </c>
      <c r="C266" s="9">
        <f>תחזיות!D269</f>
        <v>4.4150695652174048E-2</v>
      </c>
      <c r="D266" s="9">
        <f>תחזיות!E269</f>
        <v>6.7020756000000209E-2</v>
      </c>
    </row>
    <row r="267" spans="1:4" x14ac:dyDescent="0.2">
      <c r="A267">
        <f>תחזיות!B270</f>
        <v>267</v>
      </c>
      <c r="B267" s="9">
        <f>תחזיות!C270</f>
        <v>5.0819900000000154E-2</v>
      </c>
      <c r="C267" s="9">
        <f>תחזיות!D270</f>
        <v>4.4191217391304487E-2</v>
      </c>
      <c r="D267" s="9">
        <f>תחזיות!E270</f>
        <v>6.7082268000000209E-2</v>
      </c>
    </row>
    <row r="268" spans="1:4" x14ac:dyDescent="0.2">
      <c r="A268">
        <f>תחזיות!B271</f>
        <v>268</v>
      </c>
      <c r="B268" s="9">
        <f>תחזיות!C271</f>
        <v>5.0866500000000155E-2</v>
      </c>
      <c r="C268" s="9">
        <f>תחזיות!D271</f>
        <v>4.4231739130434919E-2</v>
      </c>
      <c r="D268" s="9">
        <f>תחזיות!E271</f>
        <v>6.7143780000000208E-2</v>
      </c>
    </row>
    <row r="269" spans="1:4" x14ac:dyDescent="0.2">
      <c r="A269">
        <f>תחזיות!B272</f>
        <v>269</v>
      </c>
      <c r="B269" s="9">
        <f>תחזיות!C272</f>
        <v>5.0913100000000155E-2</v>
      </c>
      <c r="C269" s="9">
        <f>תחזיות!D272</f>
        <v>4.4272260869565358E-2</v>
      </c>
      <c r="D269" s="9">
        <f>תחזיות!E272</f>
        <v>6.7205292000000208E-2</v>
      </c>
    </row>
    <row r="270" spans="1:4" x14ac:dyDescent="0.2">
      <c r="A270">
        <f>תחזיות!B273</f>
        <v>270</v>
      </c>
      <c r="B270" s="9">
        <f>תחזיות!C273</f>
        <v>5.0959700000000156E-2</v>
      </c>
      <c r="C270" s="9">
        <f>תחזיות!D273</f>
        <v>4.431278260869579E-2</v>
      </c>
      <c r="D270" s="9">
        <f>תחזיות!E273</f>
        <v>6.7266804000000208E-2</v>
      </c>
    </row>
    <row r="271" spans="1:4" x14ac:dyDescent="0.2">
      <c r="A271">
        <f>תחזיות!B274</f>
        <v>271</v>
      </c>
      <c r="B271" s="9">
        <f>תחזיות!C274</f>
        <v>5.1006300000000157E-2</v>
      </c>
      <c r="C271" s="9">
        <f>תחזיות!D274</f>
        <v>4.4353304347826229E-2</v>
      </c>
      <c r="D271" s="9">
        <f>תחזיות!E274</f>
        <v>6.7328316000000207E-2</v>
      </c>
    </row>
    <row r="272" spans="1:4" x14ac:dyDescent="0.2">
      <c r="A272">
        <f>תחזיות!B275</f>
        <v>272</v>
      </c>
      <c r="B272" s="9">
        <f>תחזיות!C275</f>
        <v>5.1052900000000158E-2</v>
      </c>
      <c r="C272" s="9">
        <f>תחזיות!D275</f>
        <v>4.4393826086956661E-2</v>
      </c>
      <c r="D272" s="9">
        <f>תחזיות!E275</f>
        <v>6.7389828000000207E-2</v>
      </c>
    </row>
    <row r="273" spans="1:4" x14ac:dyDescent="0.2">
      <c r="A273">
        <f>תחזיות!B276</f>
        <v>273</v>
      </c>
      <c r="B273" s="9">
        <f>תחזיות!C276</f>
        <v>5.1099500000000159E-2</v>
      </c>
      <c r="C273" s="9">
        <f>תחזיות!D276</f>
        <v>4.4434347826087101E-2</v>
      </c>
      <c r="D273" s="9">
        <f>תחזיות!E276</f>
        <v>6.7451340000000207E-2</v>
      </c>
    </row>
    <row r="274" spans="1:4" x14ac:dyDescent="0.2">
      <c r="A274">
        <f>תחזיות!B277</f>
        <v>274</v>
      </c>
      <c r="B274" s="9">
        <f>תחזיות!C277</f>
        <v>5.1146100000000159E-2</v>
      </c>
      <c r="C274" s="9">
        <f>תחזיות!D277</f>
        <v>4.4474869565217533E-2</v>
      </c>
      <c r="D274" s="9">
        <f>תחזיות!E277</f>
        <v>6.751285200000022E-2</v>
      </c>
    </row>
    <row r="275" spans="1:4" x14ac:dyDescent="0.2">
      <c r="A275">
        <f>תחזיות!B278</f>
        <v>275</v>
      </c>
      <c r="B275" s="9">
        <f>תחזיות!C278</f>
        <v>5.119270000000016E-2</v>
      </c>
      <c r="C275" s="9">
        <f>תחזיות!D278</f>
        <v>4.4515391304347972E-2</v>
      </c>
      <c r="D275" s="9">
        <f>תחזיות!E278</f>
        <v>6.757436400000022E-2</v>
      </c>
    </row>
    <row r="276" spans="1:4" x14ac:dyDescent="0.2">
      <c r="A276">
        <f>תחזיות!B279</f>
        <v>276</v>
      </c>
      <c r="B276" s="9">
        <f>תחזיות!C279</f>
        <v>5.1239300000000161E-2</v>
      </c>
      <c r="C276" s="9">
        <f>תחזיות!D279</f>
        <v>4.4555913043478404E-2</v>
      </c>
      <c r="D276" s="9">
        <f>תחזיות!E279</f>
        <v>6.763587600000022E-2</v>
      </c>
    </row>
    <row r="277" spans="1:4" x14ac:dyDescent="0.2">
      <c r="A277">
        <f>תחזיות!B280</f>
        <v>277</v>
      </c>
      <c r="B277" s="9">
        <f>תחזיות!C280</f>
        <v>5.1285900000000162E-2</v>
      </c>
      <c r="C277" s="9">
        <f>תחזיות!D280</f>
        <v>4.4596434782608843E-2</v>
      </c>
      <c r="D277" s="9">
        <f>תחזיות!E280</f>
        <v>6.7697388000000219E-2</v>
      </c>
    </row>
    <row r="278" spans="1:4" x14ac:dyDescent="0.2">
      <c r="A278">
        <f>תחזיות!B281</f>
        <v>278</v>
      </c>
      <c r="B278" s="9">
        <f>תחזיות!C281</f>
        <v>5.1332500000000163E-2</v>
      </c>
      <c r="C278" s="9">
        <f>תחזיות!D281</f>
        <v>4.4636956521739275E-2</v>
      </c>
      <c r="D278" s="9">
        <f>תחזיות!E281</f>
        <v>6.7758900000000219E-2</v>
      </c>
    </row>
    <row r="279" spans="1:4" x14ac:dyDescent="0.2">
      <c r="A279">
        <f>תחזיות!B282</f>
        <v>279</v>
      </c>
      <c r="B279" s="9">
        <f>תחזיות!C282</f>
        <v>5.1379100000000164E-2</v>
      </c>
      <c r="C279" s="9">
        <f>תחזיות!D282</f>
        <v>4.4677478260869707E-2</v>
      </c>
      <c r="D279" s="9">
        <f>תחזיות!E282</f>
        <v>6.7820412000000219E-2</v>
      </c>
    </row>
    <row r="280" spans="1:4" x14ac:dyDescent="0.2">
      <c r="A280">
        <f>תחזיות!B283</f>
        <v>280</v>
      </c>
      <c r="B280" s="9">
        <f>תחזיות!C283</f>
        <v>5.1425700000000164E-2</v>
      </c>
      <c r="C280" s="9">
        <f>תחזיות!D283</f>
        <v>4.4718000000000147E-2</v>
      </c>
      <c r="D280" s="9">
        <f>תחזיות!E283</f>
        <v>6.7881924000000218E-2</v>
      </c>
    </row>
    <row r="281" spans="1:4" x14ac:dyDescent="0.2">
      <c r="A281">
        <f>תחזיות!B284</f>
        <v>281</v>
      </c>
      <c r="B281" s="9">
        <f>תחזיות!C284</f>
        <v>5.1472300000000165E-2</v>
      </c>
      <c r="C281" s="9">
        <f>תחזיות!D284</f>
        <v>4.4758521739130579E-2</v>
      </c>
      <c r="D281" s="9">
        <f>תחזיות!E284</f>
        <v>6.7943436000000218E-2</v>
      </c>
    </row>
    <row r="282" spans="1:4" x14ac:dyDescent="0.2">
      <c r="A282">
        <f>תחזיות!B285</f>
        <v>282</v>
      </c>
      <c r="B282" s="9">
        <f>תחזיות!C285</f>
        <v>5.1518900000000166E-2</v>
      </c>
      <c r="C282" s="9">
        <f>תחזיות!D285</f>
        <v>4.4799043478261018E-2</v>
      </c>
      <c r="D282" s="9">
        <f>תחזיות!E285</f>
        <v>6.8004948000000218E-2</v>
      </c>
    </row>
    <row r="283" spans="1:4" x14ac:dyDescent="0.2">
      <c r="A283">
        <f>תחזיות!B286</f>
        <v>283</v>
      </c>
      <c r="B283" s="9">
        <f>תחזיות!C286</f>
        <v>5.1565500000000167E-2</v>
      </c>
      <c r="C283" s="9">
        <f>תחזיות!D286</f>
        <v>4.483956521739145E-2</v>
      </c>
      <c r="D283" s="9">
        <f>תחזיות!E286</f>
        <v>6.8066460000000217E-2</v>
      </c>
    </row>
    <row r="284" spans="1:4" x14ac:dyDescent="0.2">
      <c r="A284">
        <f>תחזיות!B287</f>
        <v>284</v>
      </c>
      <c r="B284" s="9">
        <f>תחזיות!C287</f>
        <v>5.1612100000000168E-2</v>
      </c>
      <c r="C284" s="9">
        <f>תחזיות!D287</f>
        <v>4.4880086956521889E-2</v>
      </c>
      <c r="D284" s="9">
        <f>תחזיות!E287</f>
        <v>6.8127972000000231E-2</v>
      </c>
    </row>
    <row r="285" spans="1:4" x14ac:dyDescent="0.2">
      <c r="A285">
        <f>תחזיות!B288</f>
        <v>285</v>
      </c>
      <c r="B285" s="9">
        <f>תחזיות!C288</f>
        <v>5.1658700000000168E-2</v>
      </c>
      <c r="C285" s="9">
        <f>תחזיות!D288</f>
        <v>4.4920608695652321E-2</v>
      </c>
      <c r="D285" s="9">
        <f>תחזיות!E288</f>
        <v>6.8189484000000231E-2</v>
      </c>
    </row>
    <row r="286" spans="1:4" x14ac:dyDescent="0.2">
      <c r="A286">
        <f>תחזיות!B289</f>
        <v>286</v>
      </c>
      <c r="B286" s="9">
        <f>תחזיות!C289</f>
        <v>5.1705300000000169E-2</v>
      </c>
      <c r="C286" s="9">
        <f>תחזיות!D289</f>
        <v>4.496113043478276E-2</v>
      </c>
      <c r="D286" s="9">
        <f>תחזיות!E289</f>
        <v>6.825099600000023E-2</v>
      </c>
    </row>
    <row r="287" spans="1:4" x14ac:dyDescent="0.2">
      <c r="A287">
        <f>תחזיות!B290</f>
        <v>287</v>
      </c>
      <c r="B287" s="9">
        <f>תחזיות!C290</f>
        <v>5.175190000000017E-2</v>
      </c>
      <c r="C287" s="9">
        <f>תחזיות!D290</f>
        <v>4.5001652173913193E-2</v>
      </c>
      <c r="D287" s="9">
        <f>תחזיות!E290</f>
        <v>6.831250800000023E-2</v>
      </c>
    </row>
    <row r="288" spans="1:4" x14ac:dyDescent="0.2">
      <c r="A288">
        <f>תחזיות!B291</f>
        <v>288</v>
      </c>
      <c r="B288" s="9">
        <f>תחזיות!C291</f>
        <v>5.1798500000000171E-2</v>
      </c>
      <c r="C288" s="9">
        <f>תחזיות!D291</f>
        <v>4.5042173913043632E-2</v>
      </c>
      <c r="D288" s="9">
        <f>תחזיות!E291</f>
        <v>6.837402000000023E-2</v>
      </c>
    </row>
    <row r="289" spans="1:4" x14ac:dyDescent="0.2">
      <c r="A289">
        <f>תחזיות!B292</f>
        <v>289</v>
      </c>
      <c r="B289" s="9">
        <f>תחזיות!C292</f>
        <v>5.1845100000000172E-2</v>
      </c>
      <c r="C289" s="9">
        <f>תחזיות!D292</f>
        <v>4.5082695652174064E-2</v>
      </c>
      <c r="D289" s="9">
        <f>תחזיות!E292</f>
        <v>6.8435532000000229E-2</v>
      </c>
    </row>
    <row r="290" spans="1:4" x14ac:dyDescent="0.2">
      <c r="A290">
        <f>תחזיות!B293</f>
        <v>290</v>
      </c>
      <c r="B290" s="9">
        <f>תחזיות!C293</f>
        <v>5.1891700000000172E-2</v>
      </c>
      <c r="C290" s="9">
        <f>תחזיות!D293</f>
        <v>4.5123217391304503E-2</v>
      </c>
      <c r="D290" s="9">
        <f>תחזיות!E293</f>
        <v>6.8497044000000229E-2</v>
      </c>
    </row>
    <row r="291" spans="1:4" x14ac:dyDescent="0.2">
      <c r="A291">
        <f>תחזיות!B294</f>
        <v>291</v>
      </c>
      <c r="B291" s="9">
        <f>תחזיות!C294</f>
        <v>5.1938300000000173E-2</v>
      </c>
      <c r="C291" s="9">
        <f>תחזיות!D294</f>
        <v>4.5163739130434935E-2</v>
      </c>
      <c r="D291" s="9">
        <f>תחזיות!E294</f>
        <v>6.8558556000000229E-2</v>
      </c>
    </row>
    <row r="292" spans="1:4" x14ac:dyDescent="0.2">
      <c r="A292">
        <f>תחזיות!B295</f>
        <v>292</v>
      </c>
      <c r="B292" s="9">
        <f>תחזיות!C295</f>
        <v>5.1984900000000174E-2</v>
      </c>
      <c r="C292" s="9">
        <f>תחזיות!D295</f>
        <v>4.5204260869565374E-2</v>
      </c>
      <c r="D292" s="9">
        <f>תחזיות!E295</f>
        <v>6.8620068000000228E-2</v>
      </c>
    </row>
    <row r="293" spans="1:4" x14ac:dyDescent="0.2">
      <c r="A293">
        <f>תחזיות!B296</f>
        <v>293</v>
      </c>
      <c r="B293" s="9">
        <f>תחזיות!C296</f>
        <v>5.2031500000000175E-2</v>
      </c>
      <c r="C293" s="9">
        <f>תחזיות!D296</f>
        <v>4.5244782608695806E-2</v>
      </c>
      <c r="D293" s="9">
        <f>תחזיות!E296</f>
        <v>6.8681580000000228E-2</v>
      </c>
    </row>
    <row r="294" spans="1:4" x14ac:dyDescent="0.2">
      <c r="A294">
        <f>תחזיות!B297</f>
        <v>294</v>
      </c>
      <c r="B294" s="9">
        <f>תחזיות!C297</f>
        <v>5.2078100000000176E-2</v>
      </c>
      <c r="C294" s="9">
        <f>תחזיות!D297</f>
        <v>4.5285304347826245E-2</v>
      </c>
      <c r="D294" s="9">
        <f>תחזיות!E297</f>
        <v>6.8743092000000242E-2</v>
      </c>
    </row>
    <row r="295" spans="1:4" x14ac:dyDescent="0.2">
      <c r="A295">
        <f>תחזיות!B298</f>
        <v>295</v>
      </c>
      <c r="B295" s="9">
        <f>תחזיות!C298</f>
        <v>5.2124700000000176E-2</v>
      </c>
      <c r="C295" s="9">
        <f>תחזיות!D298</f>
        <v>4.5325826086956678E-2</v>
      </c>
      <c r="D295" s="9">
        <f>תחזיות!E298</f>
        <v>6.8804604000000241E-2</v>
      </c>
    </row>
    <row r="296" spans="1:4" x14ac:dyDescent="0.2">
      <c r="A296">
        <f>תחזיות!B299</f>
        <v>296</v>
      </c>
      <c r="B296" s="9">
        <f>תחזיות!C299</f>
        <v>5.2171300000000177E-2</v>
      </c>
      <c r="C296" s="9">
        <f>תחזיות!D299</f>
        <v>4.5366347826087117E-2</v>
      </c>
      <c r="D296" s="9">
        <f>תחזיות!E299</f>
        <v>6.8866116000000241E-2</v>
      </c>
    </row>
    <row r="297" spans="1:4" x14ac:dyDescent="0.2">
      <c r="A297">
        <f>תחזיות!B300</f>
        <v>297</v>
      </c>
      <c r="B297" s="9">
        <f>תחזיות!C300</f>
        <v>5.2217900000000178E-2</v>
      </c>
      <c r="C297" s="9">
        <f>תחזיות!D300</f>
        <v>4.5406869565217549E-2</v>
      </c>
      <c r="D297" s="9">
        <f>תחזיות!E300</f>
        <v>6.8927628000000241E-2</v>
      </c>
    </row>
    <row r="298" spans="1:4" x14ac:dyDescent="0.2">
      <c r="A298">
        <f>תחזיות!B301</f>
        <v>298</v>
      </c>
      <c r="B298" s="9">
        <f>תחזיות!C301</f>
        <v>5.2264500000000179E-2</v>
      </c>
      <c r="C298" s="9">
        <f>תחזיות!D301</f>
        <v>4.5447391304347988E-2</v>
      </c>
      <c r="D298" s="9">
        <f>תחזיות!E301</f>
        <v>6.898914000000024E-2</v>
      </c>
    </row>
    <row r="299" spans="1:4" x14ac:dyDescent="0.2">
      <c r="A299">
        <f>תחזיות!B302</f>
        <v>299</v>
      </c>
      <c r="B299" s="9">
        <f>תחזיות!C302</f>
        <v>5.231110000000018E-2</v>
      </c>
      <c r="C299" s="9">
        <f>תחזיות!D302</f>
        <v>4.548791304347842E-2</v>
      </c>
      <c r="D299" s="9">
        <f>תחזיות!E302</f>
        <v>6.905065200000024E-2</v>
      </c>
    </row>
    <row r="300" spans="1:4" x14ac:dyDescent="0.2">
      <c r="A300">
        <f>תחזיות!B303</f>
        <v>300</v>
      </c>
      <c r="B300" s="9">
        <f>תחזיות!C303</f>
        <v>5.235770000000018E-2</v>
      </c>
      <c r="C300" s="9">
        <f>תחזיות!D303</f>
        <v>4.5528434782608859E-2</v>
      </c>
      <c r="D300" s="9">
        <f>תחזיות!E303</f>
        <v>6.911216400000024E-2</v>
      </c>
    </row>
    <row r="301" spans="1:4" x14ac:dyDescent="0.2">
      <c r="A301">
        <f>תחזיות!B304</f>
        <v>301</v>
      </c>
      <c r="B301" s="9">
        <f>תחזיות!C304</f>
        <v>5.2382700000000178E-2</v>
      </c>
      <c r="C301" s="9">
        <f>תחזיות!D304</f>
        <v>4.5550173913043633E-2</v>
      </c>
      <c r="D301" s="9">
        <f>תחזיות!E304</f>
        <v>6.9145164000000231E-2</v>
      </c>
    </row>
    <row r="302" spans="1:4" x14ac:dyDescent="0.2">
      <c r="A302">
        <f>תחזיות!B305</f>
        <v>302</v>
      </c>
      <c r="B302" s="9">
        <f>תחזיות!C305</f>
        <v>5.2407700000000175E-2</v>
      </c>
      <c r="C302" s="9">
        <f>תחזיות!D305</f>
        <v>4.5571913043478414E-2</v>
      </c>
      <c r="D302" s="9">
        <f>תחזיות!E305</f>
        <v>6.9178164000000236E-2</v>
      </c>
    </row>
    <row r="303" spans="1:4" x14ac:dyDescent="0.2">
      <c r="A303">
        <f>תחזיות!B306</f>
        <v>303</v>
      </c>
      <c r="B303" s="9">
        <f>תחזיות!C306</f>
        <v>5.2432700000000172E-2</v>
      </c>
      <c r="C303" s="9">
        <f>תחזיות!D306</f>
        <v>4.5593652173913195E-2</v>
      </c>
      <c r="D303" s="9">
        <f>תחזיות!E306</f>
        <v>6.9211164000000228E-2</v>
      </c>
    </row>
    <row r="304" spans="1:4" x14ac:dyDescent="0.2">
      <c r="A304">
        <f>תחזיות!B307</f>
        <v>304</v>
      </c>
      <c r="B304" s="9">
        <f>תחזיות!C307</f>
        <v>5.2457700000000169E-2</v>
      </c>
      <c r="C304" s="9">
        <f>תחזיות!D307</f>
        <v>4.5615391304347976E-2</v>
      </c>
      <c r="D304" s="9">
        <f>תחזיות!E307</f>
        <v>6.9244164000000233E-2</v>
      </c>
    </row>
    <row r="305" spans="1:4" x14ac:dyDescent="0.2">
      <c r="A305">
        <f>תחזיות!B308</f>
        <v>305</v>
      </c>
      <c r="B305" s="9">
        <f>תחזיות!C308</f>
        <v>5.2482700000000167E-2</v>
      </c>
      <c r="C305" s="9">
        <f>תחזיות!D308</f>
        <v>4.5637130434782756E-2</v>
      </c>
      <c r="D305" s="9">
        <f>תחזיות!E308</f>
        <v>6.9277164000000224E-2</v>
      </c>
    </row>
    <row r="306" spans="1:4" x14ac:dyDescent="0.2">
      <c r="A306">
        <f>תחזיות!B309</f>
        <v>306</v>
      </c>
      <c r="B306" s="9">
        <f>תחזיות!C309</f>
        <v>5.2507700000000164E-2</v>
      </c>
      <c r="C306" s="9">
        <f>תחזיות!D309</f>
        <v>4.5658869565217537E-2</v>
      </c>
      <c r="D306" s="9">
        <f>תחזיות!E309</f>
        <v>6.9310164000000216E-2</v>
      </c>
    </row>
    <row r="307" spans="1:4" x14ac:dyDescent="0.2">
      <c r="A307">
        <f>תחזיות!B310</f>
        <v>307</v>
      </c>
      <c r="B307" s="9">
        <f>תחזיות!C310</f>
        <v>5.2532700000000161E-2</v>
      </c>
      <c r="C307" s="9">
        <f>תחזיות!D310</f>
        <v>4.5680608695652318E-2</v>
      </c>
      <c r="D307" s="9">
        <f>תחזיות!E310</f>
        <v>6.9343164000000221E-2</v>
      </c>
    </row>
    <row r="308" spans="1:4" x14ac:dyDescent="0.2">
      <c r="A308">
        <f>תחזיות!B311</f>
        <v>308</v>
      </c>
      <c r="B308" s="9">
        <f>תחזיות!C311</f>
        <v>5.2557700000000158E-2</v>
      </c>
      <c r="C308" s="9">
        <f>תחזיות!D311</f>
        <v>4.5702347826087099E-2</v>
      </c>
      <c r="D308" s="9">
        <f>תחזיות!E311</f>
        <v>6.9376164000000212E-2</v>
      </c>
    </row>
    <row r="309" spans="1:4" x14ac:dyDescent="0.2">
      <c r="A309">
        <f>תחזיות!B312</f>
        <v>309</v>
      </c>
      <c r="B309" s="9">
        <f>תחזיות!C312</f>
        <v>5.2582700000000156E-2</v>
      </c>
      <c r="C309" s="9">
        <f>תחזיות!D312</f>
        <v>4.572408695652188E-2</v>
      </c>
      <c r="D309" s="9">
        <f>תחזיות!E312</f>
        <v>6.9409164000000204E-2</v>
      </c>
    </row>
    <row r="310" spans="1:4" x14ac:dyDescent="0.2">
      <c r="A310">
        <f>תחזיות!B313</f>
        <v>310</v>
      </c>
      <c r="B310" s="9">
        <f>תחזיות!C313</f>
        <v>5.2607700000000153E-2</v>
      </c>
      <c r="C310" s="9">
        <f>תחזיות!D313</f>
        <v>4.574582608695666E-2</v>
      </c>
      <c r="D310" s="9">
        <f>תחזיות!E313</f>
        <v>6.9442164000000209E-2</v>
      </c>
    </row>
    <row r="311" spans="1:4" x14ac:dyDescent="0.2">
      <c r="A311">
        <f>תחזיות!B314</f>
        <v>311</v>
      </c>
      <c r="B311" s="9">
        <f>תחזיות!C314</f>
        <v>5.263270000000015E-2</v>
      </c>
      <c r="C311" s="9">
        <f>תחזיות!D314</f>
        <v>4.5767565217391441E-2</v>
      </c>
      <c r="D311" s="9">
        <f>תחזיות!E314</f>
        <v>6.94751640000002E-2</v>
      </c>
    </row>
    <row r="312" spans="1:4" x14ac:dyDescent="0.2">
      <c r="A312">
        <f>תחזיות!B315</f>
        <v>312</v>
      </c>
      <c r="B312" s="9">
        <f>תחזיות!C315</f>
        <v>5.2657700000000147E-2</v>
      </c>
      <c r="C312" s="9">
        <f>תחזיות!D315</f>
        <v>4.5789304347826222E-2</v>
      </c>
      <c r="D312" s="9">
        <f>תחזיות!E315</f>
        <v>6.9508164000000192E-2</v>
      </c>
    </row>
    <row r="313" spans="1:4" x14ac:dyDescent="0.2">
      <c r="A313">
        <f>תחזיות!B316</f>
        <v>313</v>
      </c>
      <c r="B313" s="9">
        <f>תחזיות!C316</f>
        <v>5.2682700000000145E-2</v>
      </c>
      <c r="C313" s="9">
        <f>תחזיות!D316</f>
        <v>4.5811043478260996E-2</v>
      </c>
      <c r="D313" s="9">
        <f>תחזיות!E316</f>
        <v>6.9541164000000197E-2</v>
      </c>
    </row>
    <row r="314" spans="1:4" x14ac:dyDescent="0.2">
      <c r="A314">
        <f>תחזיות!B317</f>
        <v>314</v>
      </c>
      <c r="B314" s="9">
        <f>תחזיות!C317</f>
        <v>5.2707700000000142E-2</v>
      </c>
      <c r="C314" s="9">
        <f>תחזיות!D317</f>
        <v>4.5832782608695777E-2</v>
      </c>
      <c r="D314" s="9">
        <f>תחזיות!E317</f>
        <v>6.9574164000000188E-2</v>
      </c>
    </row>
    <row r="315" spans="1:4" x14ac:dyDescent="0.2">
      <c r="A315">
        <f>תחזיות!B318</f>
        <v>315</v>
      </c>
      <c r="B315" s="9">
        <f>תחזיות!C318</f>
        <v>5.2732700000000139E-2</v>
      </c>
      <c r="C315" s="9">
        <f>תחזיות!D318</f>
        <v>4.5854521739130558E-2</v>
      </c>
      <c r="D315" s="9">
        <f>תחזיות!E318</f>
        <v>6.9607164000000193E-2</v>
      </c>
    </row>
    <row r="316" spans="1:4" x14ac:dyDescent="0.2">
      <c r="A316">
        <f>תחזיות!B319</f>
        <v>316</v>
      </c>
      <c r="B316" s="9">
        <f>תחזיות!C319</f>
        <v>5.2757700000000136E-2</v>
      </c>
      <c r="C316" s="9">
        <f>תחזיות!D319</f>
        <v>4.5876260869565338E-2</v>
      </c>
      <c r="D316" s="9">
        <f>תחזיות!E319</f>
        <v>6.9640164000000185E-2</v>
      </c>
    </row>
    <row r="317" spans="1:4" x14ac:dyDescent="0.2">
      <c r="A317">
        <f>תחזיות!B320</f>
        <v>317</v>
      </c>
      <c r="B317" s="9">
        <f>תחזיות!C320</f>
        <v>5.2782700000000134E-2</v>
      </c>
      <c r="C317" s="9">
        <f>תחזיות!D320</f>
        <v>4.5898000000000119E-2</v>
      </c>
      <c r="D317" s="9">
        <f>תחזיות!E320</f>
        <v>6.9673164000000176E-2</v>
      </c>
    </row>
    <row r="318" spans="1:4" x14ac:dyDescent="0.2">
      <c r="A318">
        <f>תחזיות!B321</f>
        <v>318</v>
      </c>
      <c r="B318" s="9">
        <f>תחזיות!C321</f>
        <v>5.2807700000000131E-2</v>
      </c>
      <c r="C318" s="9">
        <f>תחזיות!D321</f>
        <v>4.59197391304349E-2</v>
      </c>
      <c r="D318" s="9">
        <f>תחזיות!E321</f>
        <v>6.9706164000000181E-2</v>
      </c>
    </row>
    <row r="319" spans="1:4" x14ac:dyDescent="0.2">
      <c r="A319">
        <f>תחזיות!B322</f>
        <v>319</v>
      </c>
      <c r="B319" s="9">
        <f>תחזיות!C322</f>
        <v>5.2832700000000128E-2</v>
      </c>
      <c r="C319" s="9">
        <f>תחזיות!D322</f>
        <v>4.5941478260869681E-2</v>
      </c>
      <c r="D319" s="9">
        <f>תחזיות!E322</f>
        <v>6.9739164000000173E-2</v>
      </c>
    </row>
    <row r="320" spans="1:4" x14ac:dyDescent="0.2">
      <c r="A320">
        <f>תחזיות!B323</f>
        <v>320</v>
      </c>
      <c r="B320" s="9">
        <f>תחזיות!C323</f>
        <v>5.2857700000000125E-2</v>
      </c>
      <c r="C320" s="9">
        <f>תחזיות!D323</f>
        <v>4.5963217391304462E-2</v>
      </c>
      <c r="D320" s="9">
        <f>תחזיות!E323</f>
        <v>6.9772164000000164E-2</v>
      </c>
    </row>
    <row r="321" spans="1:4" x14ac:dyDescent="0.2">
      <c r="A321">
        <f>תחזיות!B324</f>
        <v>321</v>
      </c>
      <c r="B321" s="9">
        <f>תחזיות!C324</f>
        <v>5.2882700000000123E-2</v>
      </c>
      <c r="C321" s="9">
        <f>תחזיות!D324</f>
        <v>4.5984956521739243E-2</v>
      </c>
      <c r="D321" s="9">
        <f>תחזיות!E324</f>
        <v>6.9805164000000169E-2</v>
      </c>
    </row>
    <row r="322" spans="1:4" x14ac:dyDescent="0.2">
      <c r="A322">
        <f>תחזיות!B325</f>
        <v>322</v>
      </c>
      <c r="B322" s="9">
        <f>תחזיות!C325</f>
        <v>5.290770000000012E-2</v>
      </c>
      <c r="C322" s="9">
        <f>תחזיות!D325</f>
        <v>4.6006695652174023E-2</v>
      </c>
      <c r="D322" s="9">
        <f>תחזיות!E325</f>
        <v>6.9838164000000161E-2</v>
      </c>
    </row>
    <row r="323" spans="1:4" x14ac:dyDescent="0.2">
      <c r="A323">
        <f>תחזיות!B326</f>
        <v>323</v>
      </c>
      <c r="B323" s="9">
        <f>תחזיות!C326</f>
        <v>5.2932700000000117E-2</v>
      </c>
      <c r="C323" s="9">
        <f>תחזיות!D326</f>
        <v>4.6028434782608804E-2</v>
      </c>
      <c r="D323" s="9">
        <f>תחזיות!E326</f>
        <v>6.9871164000000152E-2</v>
      </c>
    </row>
    <row r="324" spans="1:4" x14ac:dyDescent="0.2">
      <c r="A324">
        <f>תחזיות!B327</f>
        <v>324</v>
      </c>
      <c r="B324" s="9">
        <f>תחזיות!C327</f>
        <v>5.2957700000000114E-2</v>
      </c>
      <c r="C324" s="9">
        <f>תחזיות!D327</f>
        <v>4.6050173913043578E-2</v>
      </c>
      <c r="D324" s="9">
        <f>תחזיות!E327</f>
        <v>6.9904164000000157E-2</v>
      </c>
    </row>
    <row r="325" spans="1:4" x14ac:dyDescent="0.2">
      <c r="A325">
        <f>תחזיות!B328</f>
        <v>325</v>
      </c>
      <c r="B325" s="9">
        <f>תחזיות!C328</f>
        <v>5.2982700000000112E-2</v>
      </c>
      <c r="C325" s="9">
        <f>תחזיות!D328</f>
        <v>4.6071913043478359E-2</v>
      </c>
      <c r="D325" s="9">
        <f>תחזיות!E328</f>
        <v>6.9937164000000149E-2</v>
      </c>
    </row>
    <row r="326" spans="1:4" x14ac:dyDescent="0.2">
      <c r="A326">
        <f>תחזיות!B329</f>
        <v>326</v>
      </c>
      <c r="B326" s="9">
        <f>תחזיות!C329</f>
        <v>5.3007700000000109E-2</v>
      </c>
      <c r="C326" s="9">
        <f>תחזיות!D329</f>
        <v>4.609365217391314E-2</v>
      </c>
      <c r="D326" s="9">
        <f>תחזיות!E329</f>
        <v>6.997016400000014E-2</v>
      </c>
    </row>
    <row r="327" spans="1:4" x14ac:dyDescent="0.2">
      <c r="A327">
        <f>תחזיות!B330</f>
        <v>327</v>
      </c>
      <c r="B327" s="9">
        <f>תחזיות!C330</f>
        <v>5.3032700000000106E-2</v>
      </c>
      <c r="C327" s="9">
        <f>תחזיות!D330</f>
        <v>4.611539130434792E-2</v>
      </c>
      <c r="D327" s="9">
        <f>תחזיות!E330</f>
        <v>7.0003164000000145E-2</v>
      </c>
    </row>
    <row r="328" spans="1:4" x14ac:dyDescent="0.2">
      <c r="A328">
        <f>תחזיות!B331</f>
        <v>328</v>
      </c>
      <c r="B328" s="9">
        <f>תחזיות!C331</f>
        <v>5.3057700000000103E-2</v>
      </c>
      <c r="C328" s="9">
        <f>תחזיות!D331</f>
        <v>4.6137130434782701E-2</v>
      </c>
      <c r="D328" s="9">
        <f>תחזיות!E331</f>
        <v>7.0036164000000137E-2</v>
      </c>
    </row>
    <row r="329" spans="1:4" x14ac:dyDescent="0.2">
      <c r="A329">
        <f>תחזיות!B332</f>
        <v>329</v>
      </c>
      <c r="B329" s="9">
        <f>תחזיות!C332</f>
        <v>5.3082700000000101E-2</v>
      </c>
      <c r="C329" s="9">
        <f>תחזיות!D332</f>
        <v>4.6158869565217482E-2</v>
      </c>
      <c r="D329" s="9">
        <f>תחזיות!E332</f>
        <v>7.0069164000000142E-2</v>
      </c>
    </row>
    <row r="330" spans="1:4" x14ac:dyDescent="0.2">
      <c r="A330">
        <f>תחזיות!B333</f>
        <v>330</v>
      </c>
      <c r="B330" s="9">
        <f>תחזיות!C333</f>
        <v>5.3107700000000098E-2</v>
      </c>
      <c r="C330" s="9">
        <f>תחזיות!D333</f>
        <v>4.6180608695652263E-2</v>
      </c>
      <c r="D330" s="9">
        <f>תחזיות!E333</f>
        <v>7.0102164000000133E-2</v>
      </c>
    </row>
    <row r="331" spans="1:4" x14ac:dyDescent="0.2">
      <c r="A331">
        <f>תחזיות!B334</f>
        <v>331</v>
      </c>
      <c r="B331" s="9">
        <f>תחזיות!C334</f>
        <v>5.3132700000000095E-2</v>
      </c>
      <c r="C331" s="9">
        <f>תחזיות!D334</f>
        <v>4.6202347826087044E-2</v>
      </c>
      <c r="D331" s="9">
        <f>תחזיות!E334</f>
        <v>7.0135164000000125E-2</v>
      </c>
    </row>
    <row r="332" spans="1:4" x14ac:dyDescent="0.2">
      <c r="A332">
        <f>תחזיות!B335</f>
        <v>332</v>
      </c>
      <c r="B332" s="9">
        <f>תחזיות!C335</f>
        <v>5.3157700000000092E-2</v>
      </c>
      <c r="C332" s="9">
        <f>תחזיות!D335</f>
        <v>4.6224086956521825E-2</v>
      </c>
      <c r="D332" s="9">
        <f>תחזיות!E335</f>
        <v>7.016816400000013E-2</v>
      </c>
    </row>
    <row r="333" spans="1:4" x14ac:dyDescent="0.2">
      <c r="A333">
        <f>תחזיות!B336</f>
        <v>333</v>
      </c>
      <c r="B333" s="9">
        <f>תחזיות!C336</f>
        <v>5.318270000000009E-2</v>
      </c>
      <c r="C333" s="9">
        <f>תחזיות!D336</f>
        <v>4.6245826086956605E-2</v>
      </c>
      <c r="D333" s="9">
        <f>תחזיות!E336</f>
        <v>7.0201164000000121E-2</v>
      </c>
    </row>
    <row r="334" spans="1:4" x14ac:dyDescent="0.2">
      <c r="A334">
        <f>תחזיות!B337</f>
        <v>334</v>
      </c>
      <c r="B334" s="9">
        <f>תחזיות!C337</f>
        <v>5.3207700000000087E-2</v>
      </c>
      <c r="C334" s="9">
        <f>תחזיות!D337</f>
        <v>4.6267565217391386E-2</v>
      </c>
      <c r="D334" s="9">
        <f>תחזיות!E337</f>
        <v>7.0234164000000113E-2</v>
      </c>
    </row>
    <row r="335" spans="1:4" x14ac:dyDescent="0.2">
      <c r="A335">
        <f>תחזיות!B338</f>
        <v>335</v>
      </c>
      <c r="B335" s="9">
        <f>תחזיות!C338</f>
        <v>5.3232700000000084E-2</v>
      </c>
      <c r="C335" s="9">
        <f>תחזיות!D338</f>
        <v>4.6289304347826167E-2</v>
      </c>
      <c r="D335" s="9">
        <f>תחזיות!E338</f>
        <v>7.0267164000000118E-2</v>
      </c>
    </row>
    <row r="336" spans="1:4" x14ac:dyDescent="0.2">
      <c r="A336">
        <f>תחזיות!B339</f>
        <v>336</v>
      </c>
      <c r="B336" s="9">
        <f>תחזיות!C339</f>
        <v>5.3257700000000081E-2</v>
      </c>
      <c r="C336" s="9">
        <f>תחזיות!D339</f>
        <v>4.6311043478260941E-2</v>
      </c>
      <c r="D336" s="9">
        <f>תחזיות!E339</f>
        <v>7.0300164000000109E-2</v>
      </c>
    </row>
    <row r="337" spans="1:4" x14ac:dyDescent="0.2">
      <c r="A337">
        <f>תחזיות!B340</f>
        <v>337</v>
      </c>
      <c r="B337" s="9">
        <f>תחזיות!C340</f>
        <v>5.3282700000000079E-2</v>
      </c>
      <c r="C337" s="9">
        <f>תחזיות!D340</f>
        <v>4.6332782608695722E-2</v>
      </c>
      <c r="D337" s="9">
        <f>תחזיות!E340</f>
        <v>7.0333164000000101E-2</v>
      </c>
    </row>
    <row r="338" spans="1:4" x14ac:dyDescent="0.2">
      <c r="A338">
        <f>תחזיות!B341</f>
        <v>338</v>
      </c>
      <c r="B338" s="9">
        <f>תחזיות!C341</f>
        <v>5.3307700000000076E-2</v>
      </c>
      <c r="C338" s="9">
        <f>תחזיות!D341</f>
        <v>4.6354521739130503E-2</v>
      </c>
      <c r="D338" s="9">
        <f>תחזיות!E341</f>
        <v>7.0366164000000106E-2</v>
      </c>
    </row>
    <row r="339" spans="1:4" x14ac:dyDescent="0.2">
      <c r="A339">
        <f>תחזיות!B342</f>
        <v>339</v>
      </c>
      <c r="B339" s="9">
        <f>תחזיות!C342</f>
        <v>5.3332700000000073E-2</v>
      </c>
      <c r="C339" s="9">
        <f>תחזיות!D342</f>
        <v>4.6376260869565283E-2</v>
      </c>
      <c r="D339" s="9">
        <f>תחזיות!E342</f>
        <v>7.0399164000000097E-2</v>
      </c>
    </row>
    <row r="340" spans="1:4" x14ac:dyDescent="0.2">
      <c r="A340">
        <f>תחזיות!B343</f>
        <v>340</v>
      </c>
      <c r="B340" s="9">
        <f>תחזיות!C343</f>
        <v>5.335770000000007E-2</v>
      </c>
      <c r="C340" s="9">
        <f>תחזיות!D343</f>
        <v>4.6398000000000064E-2</v>
      </c>
      <c r="D340" s="9">
        <f>תחזיות!E343</f>
        <v>7.0432164000000103E-2</v>
      </c>
    </row>
    <row r="341" spans="1:4" x14ac:dyDescent="0.2">
      <c r="A341">
        <f>תחזיות!B344</f>
        <v>341</v>
      </c>
      <c r="B341" s="9">
        <f>תחזיות!C344</f>
        <v>5.3382700000000068E-2</v>
      </c>
      <c r="C341" s="9">
        <f>תחזיות!D344</f>
        <v>4.6419739130434845E-2</v>
      </c>
      <c r="D341" s="9">
        <f>תחזיות!E344</f>
        <v>7.0465164000000094E-2</v>
      </c>
    </row>
    <row r="342" spans="1:4" x14ac:dyDescent="0.2">
      <c r="A342">
        <f>תחזיות!B345</f>
        <v>342</v>
      </c>
      <c r="B342" s="9">
        <f>תחזיות!C345</f>
        <v>5.3407700000000065E-2</v>
      </c>
      <c r="C342" s="9">
        <f>תחזיות!D345</f>
        <v>4.6441478260869626E-2</v>
      </c>
      <c r="D342" s="9">
        <f>תחזיות!E345</f>
        <v>7.0498164000000085E-2</v>
      </c>
    </row>
    <row r="343" spans="1:4" x14ac:dyDescent="0.2">
      <c r="A343">
        <f>תחזיות!B346</f>
        <v>343</v>
      </c>
      <c r="B343" s="9">
        <f>תחזיות!C346</f>
        <v>5.3432700000000062E-2</v>
      </c>
      <c r="C343" s="9">
        <f>תחזיות!D346</f>
        <v>4.6463217391304407E-2</v>
      </c>
      <c r="D343" s="9">
        <f>תחזיות!E346</f>
        <v>7.0531164000000091E-2</v>
      </c>
    </row>
    <row r="344" spans="1:4" x14ac:dyDescent="0.2">
      <c r="A344">
        <f>תחזיות!B347</f>
        <v>344</v>
      </c>
      <c r="B344" s="9">
        <f>תחזיות!C347</f>
        <v>5.3457700000000059E-2</v>
      </c>
      <c r="C344" s="9">
        <f>תחזיות!D347</f>
        <v>4.6484956521739187E-2</v>
      </c>
      <c r="D344" s="9">
        <f>תחזיות!E347</f>
        <v>7.0564164000000082E-2</v>
      </c>
    </row>
    <row r="345" spans="1:4" x14ac:dyDescent="0.2">
      <c r="A345">
        <f>תחזיות!B348</f>
        <v>345</v>
      </c>
      <c r="B345" s="9">
        <f>תחזיות!C348</f>
        <v>5.3482700000000057E-2</v>
      </c>
      <c r="C345" s="9">
        <f>תחזיות!D348</f>
        <v>4.6506695652173968E-2</v>
      </c>
      <c r="D345" s="9">
        <f>תחזיות!E348</f>
        <v>7.0597164000000073E-2</v>
      </c>
    </row>
    <row r="346" spans="1:4" x14ac:dyDescent="0.2">
      <c r="A346">
        <f>תחזיות!B349</f>
        <v>346</v>
      </c>
      <c r="B346" s="9">
        <f>תחזיות!C349</f>
        <v>5.3507700000000054E-2</v>
      </c>
      <c r="C346" s="9">
        <f>תחזיות!D349</f>
        <v>4.6528434782608749E-2</v>
      </c>
      <c r="D346" s="9">
        <f>תחזיות!E349</f>
        <v>7.0630164000000079E-2</v>
      </c>
    </row>
    <row r="347" spans="1:4" x14ac:dyDescent="0.2">
      <c r="A347">
        <f>תחזיות!B350</f>
        <v>347</v>
      </c>
      <c r="B347" s="9">
        <f>תחזיות!C350</f>
        <v>5.3532700000000051E-2</v>
      </c>
      <c r="C347" s="9">
        <f>תחזיות!D350</f>
        <v>4.6550173913043523E-2</v>
      </c>
      <c r="D347" s="9">
        <f>תחזיות!E350</f>
        <v>7.066316400000007E-2</v>
      </c>
    </row>
    <row r="348" spans="1:4" x14ac:dyDescent="0.2">
      <c r="A348">
        <f>תחזיות!B351</f>
        <v>348</v>
      </c>
      <c r="B348" s="9">
        <f>תחזיות!C351</f>
        <v>5.3557700000000048E-2</v>
      </c>
      <c r="C348" s="9">
        <f>תחזיות!D351</f>
        <v>4.6571913043478304E-2</v>
      </c>
      <c r="D348" s="9">
        <f>תחזיות!E351</f>
        <v>7.0696164000000061E-2</v>
      </c>
    </row>
    <row r="349" spans="1:4" x14ac:dyDescent="0.2">
      <c r="A349">
        <f>תחזיות!B352</f>
        <v>349</v>
      </c>
      <c r="B349" s="9">
        <f>תחזיות!C352</f>
        <v>5.3582700000000046E-2</v>
      </c>
      <c r="C349" s="9">
        <f>תחזיות!D352</f>
        <v>4.6593652173913085E-2</v>
      </c>
      <c r="D349" s="9">
        <f>תחזיות!E352</f>
        <v>7.0729164000000067E-2</v>
      </c>
    </row>
    <row r="350" spans="1:4" x14ac:dyDescent="0.2">
      <c r="A350">
        <f>תחזיות!B353</f>
        <v>350</v>
      </c>
      <c r="B350" s="9">
        <f>תחזיות!C353</f>
        <v>5.3607700000000043E-2</v>
      </c>
      <c r="C350" s="9">
        <f>תחזיות!D353</f>
        <v>4.6615391304347865E-2</v>
      </c>
      <c r="D350" s="9">
        <f>תחזיות!E353</f>
        <v>7.0762164000000058E-2</v>
      </c>
    </row>
    <row r="351" spans="1:4" x14ac:dyDescent="0.2">
      <c r="A351">
        <f>תחזיות!B354</f>
        <v>351</v>
      </c>
      <c r="B351" s="9">
        <f>תחזיות!C354</f>
        <v>5.363270000000004E-2</v>
      </c>
      <c r="C351" s="9">
        <f>תחזיות!D354</f>
        <v>4.6637130434782646E-2</v>
      </c>
      <c r="D351" s="9">
        <f>תחזיות!E354</f>
        <v>7.0795164000000063E-2</v>
      </c>
    </row>
    <row r="352" spans="1:4" x14ac:dyDescent="0.2">
      <c r="A352">
        <f>תחזיות!B355</f>
        <v>352</v>
      </c>
      <c r="B352" s="9">
        <f>תחזיות!C355</f>
        <v>5.3657700000000037E-2</v>
      </c>
      <c r="C352" s="9">
        <f>תחזיות!D355</f>
        <v>4.6658869565217427E-2</v>
      </c>
      <c r="D352" s="9">
        <f>תחזיות!E355</f>
        <v>7.0828164000000055E-2</v>
      </c>
    </row>
    <row r="353" spans="1:4" x14ac:dyDescent="0.2">
      <c r="A353">
        <f>תחזיות!B356</f>
        <v>353</v>
      </c>
      <c r="B353" s="9">
        <f>תחזיות!C356</f>
        <v>5.3682700000000035E-2</v>
      </c>
      <c r="C353" s="9">
        <f>תחזיות!D356</f>
        <v>4.6680608695652208E-2</v>
      </c>
      <c r="D353" s="9">
        <f>תחזיות!E356</f>
        <v>7.0861164000000046E-2</v>
      </c>
    </row>
    <row r="354" spans="1:4" x14ac:dyDescent="0.2">
      <c r="A354">
        <f>תחזיות!B357</f>
        <v>354</v>
      </c>
      <c r="B354" s="9">
        <f>תחזיות!C357</f>
        <v>5.3707700000000032E-2</v>
      </c>
      <c r="C354" s="9">
        <f>תחזיות!D357</f>
        <v>4.6702347826086989E-2</v>
      </c>
      <c r="D354" s="9">
        <f>תחזיות!E357</f>
        <v>7.0894164000000051E-2</v>
      </c>
    </row>
    <row r="355" spans="1:4" x14ac:dyDescent="0.2">
      <c r="A355">
        <f>תחזיות!B358</f>
        <v>355</v>
      </c>
      <c r="B355" s="9">
        <f>תחזיות!C358</f>
        <v>5.3732700000000029E-2</v>
      </c>
      <c r="C355" s="9">
        <f>תחזיות!D358</f>
        <v>4.672408695652177E-2</v>
      </c>
      <c r="D355" s="9">
        <f>תחזיות!E358</f>
        <v>7.0927164000000043E-2</v>
      </c>
    </row>
    <row r="356" spans="1:4" x14ac:dyDescent="0.2">
      <c r="A356">
        <f>תחזיות!B359</f>
        <v>356</v>
      </c>
      <c r="B356" s="9">
        <f>תחזיות!C359</f>
        <v>5.3757700000000026E-2</v>
      </c>
      <c r="C356" s="9">
        <f>תחזיות!D359</f>
        <v>4.674582608695655E-2</v>
      </c>
      <c r="D356" s="9">
        <f>תחזיות!E359</f>
        <v>7.0960164000000034E-2</v>
      </c>
    </row>
    <row r="357" spans="1:4" x14ac:dyDescent="0.2">
      <c r="A357">
        <f>תחזיות!B360</f>
        <v>357</v>
      </c>
      <c r="B357" s="9">
        <f>תחזיות!C360</f>
        <v>5.3782700000000024E-2</v>
      </c>
      <c r="C357" s="9">
        <f>תחזיות!D360</f>
        <v>4.6767565217391331E-2</v>
      </c>
      <c r="D357" s="9">
        <f>תחזיות!E360</f>
        <v>7.0993164000000039E-2</v>
      </c>
    </row>
    <row r="358" spans="1:4" x14ac:dyDescent="0.2">
      <c r="A358">
        <f>תחזיות!B361</f>
        <v>358</v>
      </c>
      <c r="B358" s="9">
        <f>תחזיות!C361</f>
        <v>5.3807700000000021E-2</v>
      </c>
      <c r="C358" s="9">
        <f>תחזיות!D361</f>
        <v>4.6789304347826112E-2</v>
      </c>
      <c r="D358" s="9">
        <f>תחזיות!E361</f>
        <v>7.102616400000003E-2</v>
      </c>
    </row>
    <row r="359" spans="1:4" x14ac:dyDescent="0.2">
      <c r="A359">
        <f>תחזיות!B362</f>
        <v>359</v>
      </c>
      <c r="B359" s="9">
        <f>תחזיות!C362</f>
        <v>5.3832700000000018E-2</v>
      </c>
      <c r="C359" s="9">
        <f>תחזיות!D362</f>
        <v>4.6811043478260886E-2</v>
      </c>
      <c r="D359" s="9">
        <f>תחזיות!E362</f>
        <v>7.1059164000000022E-2</v>
      </c>
    </row>
    <row r="360" spans="1:4" x14ac:dyDescent="0.2">
      <c r="A360">
        <f>תחזיות!B363</f>
        <v>360</v>
      </c>
      <c r="B360" s="9">
        <f>תחזיות!C363</f>
        <v>5.3857700000000015E-2</v>
      </c>
      <c r="C360" s="9">
        <f>תחזיות!D363</f>
        <v>4.6832782608695667E-2</v>
      </c>
      <c r="D360" s="9">
        <f>תחזיות!E363</f>
        <v>7.1092164000000027E-2</v>
      </c>
    </row>
    <row r="361" spans="1:4" x14ac:dyDescent="0.2">
      <c r="A361">
        <f>תחזיות!B364</f>
        <v>361</v>
      </c>
      <c r="B361" s="9">
        <f>תחזיות!C364</f>
        <v>5.3882700000000013E-2</v>
      </c>
      <c r="C361" s="9">
        <f>תחזיות!D364</f>
        <v>4.6854521739130447E-2</v>
      </c>
      <c r="D361" s="9">
        <f>תחזיות!E364</f>
        <v>7.1125164000000018E-2</v>
      </c>
    </row>
    <row r="362" spans="1:4" x14ac:dyDescent="0.2">
      <c r="A362">
        <f>תחזיות!B365</f>
        <v>362</v>
      </c>
      <c r="B362" s="9">
        <f>תחזיות!C365</f>
        <v>5.390770000000001E-2</v>
      </c>
      <c r="C362" s="9">
        <f>תחזיות!D365</f>
        <v>4.6876260869565228E-2</v>
      </c>
      <c r="D362" s="9">
        <f>תחזיות!E365</f>
        <v>7.115816400000001E-2</v>
      </c>
    </row>
    <row r="363" spans="1:4" x14ac:dyDescent="0.2">
      <c r="A363">
        <f>תחזיות!B366</f>
        <v>363</v>
      </c>
      <c r="B363" s="9">
        <f>תחזיות!C366</f>
        <v>5.3932700000000007E-2</v>
      </c>
      <c r="C363" s="9">
        <f>תחזיות!D366</f>
        <v>4.6898000000000009E-2</v>
      </c>
      <c r="D363" s="9">
        <f>תחזיות!E366</f>
        <v>7.1191164000000015E-2</v>
      </c>
    </row>
    <row r="364" spans="1:4" x14ac:dyDescent="0.2">
      <c r="A364">
        <f>תחזיות!B367</f>
        <v>364</v>
      </c>
      <c r="B364" s="9">
        <f>תחזיות!C367</f>
        <v>5.3957700000000004E-2</v>
      </c>
      <c r="C364" s="9">
        <f>תחזיות!D367</f>
        <v>4.691973913043479E-2</v>
      </c>
      <c r="D364" s="9">
        <f>תחזיות!E367</f>
        <v>7.1224164000000006E-2</v>
      </c>
    </row>
    <row r="365" spans="1:4" x14ac:dyDescent="0.2">
      <c r="A365">
        <f>תחזיות!B368</f>
        <v>365</v>
      </c>
      <c r="B365" s="9">
        <f>תחזיות!C368</f>
        <v>5.3982700000000002E-2</v>
      </c>
      <c r="C365" s="9">
        <f>תחזיות!D368</f>
        <v>4.6941478260869571E-2</v>
      </c>
      <c r="D365" s="9">
        <f>תחזיות!E368</f>
        <v>7.1257164000000012E-2</v>
      </c>
    </row>
    <row r="366" spans="1:4" x14ac:dyDescent="0.2">
      <c r="A366">
        <f>תחזיות!B369</f>
        <v>366</v>
      </c>
      <c r="B366" s="9">
        <f>תחזיות!C369</f>
        <v>5.4007699999999999E-2</v>
      </c>
      <c r="C366" s="9">
        <f>תחזיות!D369</f>
        <v>4.6963217391304352E-2</v>
      </c>
      <c r="D366" s="9">
        <f>תחזיות!E369</f>
        <v>7.1290164000000003E-2</v>
      </c>
    </row>
    <row r="367" spans="1:4" x14ac:dyDescent="0.2">
      <c r="A367">
        <f>תחזיות!B370</f>
        <v>367</v>
      </c>
      <c r="B367" s="9">
        <f>תחזיות!C370</f>
        <v>5.4032699999999996E-2</v>
      </c>
      <c r="C367" s="9">
        <f>תחזיות!D370</f>
        <v>4.6984956521739132E-2</v>
      </c>
      <c r="D367" s="9">
        <f>תחזיות!E370</f>
        <v>7.1323163999999994E-2</v>
      </c>
    </row>
    <row r="368" spans="1:4" x14ac:dyDescent="0.2">
      <c r="A368">
        <f>תחזיות!B371</f>
        <v>368</v>
      </c>
      <c r="B368" s="9">
        <f>תחזיות!C371</f>
        <v>5.4057699999999993E-2</v>
      </c>
      <c r="C368" s="9">
        <f>תחזיות!D371</f>
        <v>4.7006695652173913E-2</v>
      </c>
      <c r="D368" s="9">
        <f>תחזיות!E371</f>
        <v>7.1356164E-2</v>
      </c>
    </row>
    <row r="369" spans="1:4" x14ac:dyDescent="0.2">
      <c r="A369">
        <f>תחזיות!B372</f>
        <v>369</v>
      </c>
      <c r="B369" s="9">
        <f>תחזיות!C372</f>
        <v>5.4082699999999991E-2</v>
      </c>
      <c r="C369" s="9">
        <f>תחזיות!D372</f>
        <v>4.7028434782608694E-2</v>
      </c>
      <c r="D369" s="9">
        <f>תחזיות!E372</f>
        <v>7.1389163999999991E-2</v>
      </c>
    </row>
    <row r="370" spans="1:4" x14ac:dyDescent="0.2">
      <c r="A370">
        <f>תחזיות!B373</f>
        <v>370</v>
      </c>
      <c r="B370" s="9">
        <f>תחזיות!C373</f>
        <v>5.4107699999999988E-2</v>
      </c>
      <c r="C370" s="9">
        <f>תחזיות!D373</f>
        <v>4.7050173913043468E-2</v>
      </c>
      <c r="D370" s="9">
        <f>תחזיות!E373</f>
        <v>7.1422163999999982E-2</v>
      </c>
    </row>
    <row r="371" spans="1:4" x14ac:dyDescent="0.2">
      <c r="A371">
        <f>תחזיות!B374</f>
        <v>371</v>
      </c>
      <c r="B371" s="9">
        <f>תחזיות!C374</f>
        <v>5.4132699999999985E-2</v>
      </c>
      <c r="C371" s="9">
        <f>תחזיות!D374</f>
        <v>4.7071913043478249E-2</v>
      </c>
      <c r="D371" s="9">
        <f>תחזיות!E374</f>
        <v>7.1455163999999988E-2</v>
      </c>
    </row>
    <row r="372" spans="1:4" x14ac:dyDescent="0.2">
      <c r="A372">
        <f>תחזיות!B375</f>
        <v>372</v>
      </c>
      <c r="B372" s="9">
        <f>תחזיות!C375</f>
        <v>5.4157699999999982E-2</v>
      </c>
      <c r="C372" s="9">
        <f>תחזיות!D375</f>
        <v>4.709365217391303E-2</v>
      </c>
      <c r="D372" s="9">
        <f>תחזיות!E375</f>
        <v>7.1488163999999979E-2</v>
      </c>
    </row>
    <row r="373" spans="1:4" x14ac:dyDescent="0.2">
      <c r="A373">
        <f>תחזיות!B376</f>
        <v>373</v>
      </c>
      <c r="B373" s="9">
        <f>תחזיות!C376</f>
        <v>5.4182699999999979E-2</v>
      </c>
      <c r="C373" s="9">
        <f>תחזיות!D376</f>
        <v>4.711539130434781E-2</v>
      </c>
      <c r="D373" s="9">
        <f>תחזיות!E376</f>
        <v>7.152116399999997E-2</v>
      </c>
    </row>
    <row r="374" spans="1:4" x14ac:dyDescent="0.2">
      <c r="A374">
        <f>תחזיות!B377</f>
        <v>374</v>
      </c>
      <c r="B374" s="9">
        <f>תחזיות!C377</f>
        <v>5.4207699999999977E-2</v>
      </c>
      <c r="C374" s="9">
        <f>תחזיות!D377</f>
        <v>4.7137130434782591E-2</v>
      </c>
      <c r="D374" s="9">
        <f>תחזיות!E377</f>
        <v>7.1554163999999976E-2</v>
      </c>
    </row>
    <row r="375" spans="1:4" x14ac:dyDescent="0.2">
      <c r="A375">
        <f>תחזיות!B378</f>
        <v>375</v>
      </c>
      <c r="B375" s="9">
        <f>תחזיות!C378</f>
        <v>5.4232699999999974E-2</v>
      </c>
      <c r="C375" s="9">
        <f>תחזיות!D378</f>
        <v>4.7158869565217372E-2</v>
      </c>
      <c r="D375" s="9">
        <f>תחזיות!E378</f>
        <v>7.1587163999999967E-2</v>
      </c>
    </row>
    <row r="376" spans="1:4" x14ac:dyDescent="0.2">
      <c r="A376">
        <f>תחזיות!B379</f>
        <v>376</v>
      </c>
      <c r="B376" s="9">
        <f>תחזיות!C379</f>
        <v>5.4257699999999971E-2</v>
      </c>
      <c r="C376" s="9">
        <f>תחזיות!D379</f>
        <v>4.7180608695652153E-2</v>
      </c>
      <c r="D376" s="9">
        <f>תחזיות!E379</f>
        <v>7.1620163999999972E-2</v>
      </c>
    </row>
    <row r="377" spans="1:4" x14ac:dyDescent="0.2">
      <c r="A377">
        <f>תחזיות!B380</f>
        <v>377</v>
      </c>
      <c r="B377" s="9">
        <f>תחזיות!C380</f>
        <v>5.4282699999999968E-2</v>
      </c>
      <c r="C377" s="9">
        <f>תחזיות!D380</f>
        <v>4.7202347826086934E-2</v>
      </c>
      <c r="D377" s="9">
        <f>תחזיות!E380</f>
        <v>7.1653163999999964E-2</v>
      </c>
    </row>
    <row r="378" spans="1:4" x14ac:dyDescent="0.2">
      <c r="A378">
        <f>תחזיות!B381</f>
        <v>378</v>
      </c>
      <c r="B378" s="9">
        <f>תחזיות!C381</f>
        <v>5.4307699999999966E-2</v>
      </c>
      <c r="C378" s="9">
        <f>תחזיות!D381</f>
        <v>4.7224086956521714E-2</v>
      </c>
      <c r="D378" s="9">
        <f>תחזיות!E381</f>
        <v>7.1686163999999955E-2</v>
      </c>
    </row>
    <row r="379" spans="1:4" x14ac:dyDescent="0.2">
      <c r="A379">
        <f>תחזיות!B382</f>
        <v>379</v>
      </c>
      <c r="B379" s="9">
        <f>תחזיות!C382</f>
        <v>5.4332699999999963E-2</v>
      </c>
      <c r="C379" s="9">
        <f>תחזיות!D382</f>
        <v>4.7245826086956495E-2</v>
      </c>
      <c r="D379" s="9">
        <f>תחזיות!E382</f>
        <v>7.171916399999996E-2</v>
      </c>
    </row>
    <row r="380" spans="1:4" x14ac:dyDescent="0.2">
      <c r="A380">
        <f>תחזיות!B383</f>
        <v>380</v>
      </c>
      <c r="B380" s="9">
        <f>תחזיות!C383</f>
        <v>5.435769999999996E-2</v>
      </c>
      <c r="C380" s="9">
        <f>תחזיות!D383</f>
        <v>4.7267565217391276E-2</v>
      </c>
      <c r="D380" s="9">
        <f>תחזיות!E383</f>
        <v>7.1752163999999952E-2</v>
      </c>
    </row>
    <row r="381" spans="1:4" x14ac:dyDescent="0.2">
      <c r="A381">
        <f>תחזיות!B384</f>
        <v>381</v>
      </c>
      <c r="B381" s="9">
        <f>תחזיות!C384</f>
        <v>5.4382699999999957E-2</v>
      </c>
      <c r="C381" s="9">
        <f>תחזיות!D384</f>
        <v>4.7289304347826057E-2</v>
      </c>
      <c r="D381" s="9">
        <f>תחזיות!E384</f>
        <v>7.1785163999999943E-2</v>
      </c>
    </row>
    <row r="382" spans="1:4" x14ac:dyDescent="0.2">
      <c r="A382">
        <f>תחזיות!B385</f>
        <v>382</v>
      </c>
      <c r="B382" s="9">
        <f>תחזיות!C385</f>
        <v>5.4407699999999955E-2</v>
      </c>
      <c r="C382" s="9">
        <f>תחזיות!D385</f>
        <v>4.7311043478260831E-2</v>
      </c>
      <c r="D382" s="9">
        <f>תחזיות!E385</f>
        <v>7.1818163999999948E-2</v>
      </c>
    </row>
    <row r="383" spans="1:4" x14ac:dyDescent="0.2">
      <c r="A383">
        <f>תחזיות!B386</f>
        <v>383</v>
      </c>
      <c r="B383" s="9">
        <f>תחזיות!C386</f>
        <v>5.4432699999999952E-2</v>
      </c>
      <c r="C383" s="9">
        <f>תחזיות!D386</f>
        <v>4.7332782608695612E-2</v>
      </c>
      <c r="D383" s="9">
        <f>תחזיות!E386</f>
        <v>7.185116399999994E-2</v>
      </c>
    </row>
    <row r="384" spans="1:4" x14ac:dyDescent="0.2">
      <c r="A384">
        <f>תחזיות!B387</f>
        <v>384</v>
      </c>
      <c r="B384" s="9">
        <f>תחזיות!C387</f>
        <v>5.4457699999999949E-2</v>
      </c>
      <c r="C384" s="9">
        <f>תחזיות!D387</f>
        <v>4.7354521739130392E-2</v>
      </c>
      <c r="D384" s="9">
        <f>תחזיות!E387</f>
        <v>7.1884163999999931E-2</v>
      </c>
    </row>
    <row r="385" spans="1:4" x14ac:dyDescent="0.2">
      <c r="A385">
        <f>תחזיות!B388</f>
        <v>385</v>
      </c>
      <c r="B385" s="9">
        <f>תחזיות!C388</f>
        <v>5.4482699999999946E-2</v>
      </c>
      <c r="C385" s="9">
        <f>תחזיות!D388</f>
        <v>4.7376260869565173E-2</v>
      </c>
      <c r="D385" s="9">
        <f>תחזיות!E388</f>
        <v>7.1917163999999936E-2</v>
      </c>
    </row>
    <row r="386" spans="1:4" x14ac:dyDescent="0.2">
      <c r="A386">
        <f>תחזיות!B389</f>
        <v>386</v>
      </c>
      <c r="B386" s="9">
        <f>תחזיות!C389</f>
        <v>5.4507699999999944E-2</v>
      </c>
      <c r="C386" s="9">
        <f>תחזיות!D389</f>
        <v>4.7397999999999954E-2</v>
      </c>
      <c r="D386" s="9">
        <f>תחזיות!E389</f>
        <v>7.1950163999999928E-2</v>
      </c>
    </row>
    <row r="387" spans="1:4" x14ac:dyDescent="0.2">
      <c r="A387">
        <f>תחזיות!B390</f>
        <v>387</v>
      </c>
      <c r="B387" s="9">
        <f>תחזיות!C390</f>
        <v>5.4532699999999941E-2</v>
      </c>
      <c r="C387" s="9">
        <f>תחזיות!D390</f>
        <v>4.7419739130434735E-2</v>
      </c>
      <c r="D387" s="9">
        <f>תחזיות!E390</f>
        <v>7.1983163999999919E-2</v>
      </c>
    </row>
    <row r="388" spans="1:4" x14ac:dyDescent="0.2">
      <c r="A388">
        <f>תחזיות!B391</f>
        <v>388</v>
      </c>
      <c r="B388" s="9">
        <f>תחזיות!C391</f>
        <v>5.4557699999999938E-2</v>
      </c>
      <c r="C388" s="9">
        <f>תחזיות!D391</f>
        <v>4.7441478260869516E-2</v>
      </c>
      <c r="D388" s="9">
        <f>תחזיות!E391</f>
        <v>7.2016163999999924E-2</v>
      </c>
    </row>
    <row r="389" spans="1:4" x14ac:dyDescent="0.2">
      <c r="A389">
        <f>תחזיות!B392</f>
        <v>389</v>
      </c>
      <c r="B389" s="9">
        <f>תחזיות!C392</f>
        <v>5.4582699999999935E-2</v>
      </c>
      <c r="C389" s="9">
        <f>תחזיות!D392</f>
        <v>4.7463217391304297E-2</v>
      </c>
      <c r="D389" s="9">
        <f>תחזיות!E392</f>
        <v>7.2049163999999916E-2</v>
      </c>
    </row>
    <row r="390" spans="1:4" x14ac:dyDescent="0.2">
      <c r="A390">
        <f>תחזיות!B393</f>
        <v>390</v>
      </c>
      <c r="B390" s="9">
        <f>תחזיות!C393</f>
        <v>5.4607699999999933E-2</v>
      </c>
      <c r="C390" s="9">
        <f>תחזיות!D393</f>
        <v>4.7484956521739077E-2</v>
      </c>
      <c r="D390" s="9">
        <f>תחזיות!E393</f>
        <v>7.2082163999999921E-2</v>
      </c>
    </row>
    <row r="391" spans="1:4" x14ac:dyDescent="0.2">
      <c r="A391">
        <f>תחזיות!B394</f>
        <v>391</v>
      </c>
      <c r="B391" s="9">
        <f>תחזיות!C394</f>
        <v>5.463269999999993E-2</v>
      </c>
      <c r="C391" s="9">
        <f>תחזיות!D394</f>
        <v>4.7506695652173858E-2</v>
      </c>
      <c r="D391" s="9">
        <f>תחזיות!E394</f>
        <v>7.2115163999999912E-2</v>
      </c>
    </row>
    <row r="392" spans="1:4" x14ac:dyDescent="0.2">
      <c r="A392">
        <f>תחזיות!B395</f>
        <v>392</v>
      </c>
      <c r="B392" s="9">
        <f>תחזיות!C395</f>
        <v>5.4657699999999927E-2</v>
      </c>
      <c r="C392" s="9">
        <f>תחזיות!D395</f>
        <v>4.7528434782608639E-2</v>
      </c>
      <c r="D392" s="9">
        <f>תחזיות!E395</f>
        <v>7.2148163999999904E-2</v>
      </c>
    </row>
    <row r="393" spans="1:4" x14ac:dyDescent="0.2">
      <c r="A393">
        <f>תחזיות!B396</f>
        <v>393</v>
      </c>
      <c r="B393" s="9">
        <f>תחזיות!C396</f>
        <v>5.4682699999999924E-2</v>
      </c>
      <c r="C393" s="9">
        <f>תחזיות!D396</f>
        <v>4.7550173913043413E-2</v>
      </c>
      <c r="D393" s="9">
        <f>תחזיות!E396</f>
        <v>7.2181163999999909E-2</v>
      </c>
    </row>
    <row r="394" spans="1:4" x14ac:dyDescent="0.2">
      <c r="A394">
        <f>תחזיות!B397</f>
        <v>394</v>
      </c>
      <c r="B394" s="9">
        <f>תחזיות!C397</f>
        <v>5.4707699999999922E-2</v>
      </c>
      <c r="C394" s="9">
        <f>תחזיות!D397</f>
        <v>4.7571913043478194E-2</v>
      </c>
      <c r="D394" s="9">
        <f>תחזיות!E397</f>
        <v>7.22141639999999E-2</v>
      </c>
    </row>
    <row r="395" spans="1:4" x14ac:dyDescent="0.2">
      <c r="A395">
        <f>תחזיות!B398</f>
        <v>395</v>
      </c>
      <c r="B395" s="9">
        <f>תחזיות!C398</f>
        <v>5.4732699999999919E-2</v>
      </c>
      <c r="C395" s="9">
        <f>תחזיות!D398</f>
        <v>4.7593652173912974E-2</v>
      </c>
      <c r="D395" s="9">
        <f>תחזיות!E398</f>
        <v>7.2247163999999892E-2</v>
      </c>
    </row>
    <row r="396" spans="1:4" x14ac:dyDescent="0.2">
      <c r="A396">
        <f>תחזיות!B399</f>
        <v>396</v>
      </c>
      <c r="B396" s="9">
        <f>תחזיות!C399</f>
        <v>5.4757699999999916E-2</v>
      </c>
      <c r="C396" s="9">
        <f>תחזיות!D399</f>
        <v>4.7615391304347755E-2</v>
      </c>
      <c r="D396" s="9">
        <f>תחזיות!E399</f>
        <v>7.2280163999999897E-2</v>
      </c>
    </row>
    <row r="397" spans="1:4" x14ac:dyDescent="0.2">
      <c r="A397">
        <f>תחזיות!B400</f>
        <v>397</v>
      </c>
      <c r="B397" s="9">
        <f>תחזיות!C400</f>
        <v>5.4782699999999913E-2</v>
      </c>
      <c r="C397" s="9">
        <f>תחזיות!D400</f>
        <v>4.7637130434782536E-2</v>
      </c>
      <c r="D397" s="9">
        <f>תחזיות!E400</f>
        <v>7.2313163999999888E-2</v>
      </c>
    </row>
    <row r="398" spans="1:4" x14ac:dyDescent="0.2">
      <c r="A398">
        <f>תחזיות!B401</f>
        <v>398</v>
      </c>
      <c r="B398" s="9">
        <f>תחזיות!C401</f>
        <v>5.4807699999999911E-2</v>
      </c>
      <c r="C398" s="9">
        <f>תחזיות!D401</f>
        <v>4.7658869565217317E-2</v>
      </c>
      <c r="D398" s="9">
        <f>תחזיות!E401</f>
        <v>7.234616399999988E-2</v>
      </c>
    </row>
    <row r="399" spans="1:4" x14ac:dyDescent="0.2">
      <c r="A399">
        <f>תחזיות!B402</f>
        <v>399</v>
      </c>
      <c r="B399" s="9">
        <f>תחזיות!C402</f>
        <v>5.4832699999999908E-2</v>
      </c>
      <c r="C399" s="9">
        <f>תחזיות!D402</f>
        <v>4.7680608695652098E-2</v>
      </c>
      <c r="D399" s="9">
        <f>תחזיות!E402</f>
        <v>7.2379163999999885E-2</v>
      </c>
    </row>
    <row r="400" spans="1:4" x14ac:dyDescent="0.2">
      <c r="A400">
        <f>תחזיות!B403</f>
        <v>400</v>
      </c>
      <c r="B400" s="9">
        <f>תחזיות!C403</f>
        <v>5.4857699999999905E-2</v>
      </c>
      <c r="C400" s="9">
        <f>תחזיות!D403</f>
        <v>4.7702347826086879E-2</v>
      </c>
      <c r="D400" s="9">
        <f>תחזיות!E403</f>
        <v>7.2412163999999876E-2</v>
      </c>
    </row>
    <row r="401" spans="1:4" x14ac:dyDescent="0.2">
      <c r="A401">
        <f>תחזיות!B404</f>
        <v>401</v>
      </c>
      <c r="B401" s="9">
        <f>תחזיות!C404</f>
        <v>5.4882699999999902E-2</v>
      </c>
      <c r="C401" s="9">
        <f>תחזיות!D404</f>
        <v>4.7724086956521659E-2</v>
      </c>
      <c r="D401" s="9">
        <f>תחזיות!E404</f>
        <v>7.2445163999999881E-2</v>
      </c>
    </row>
    <row r="402" spans="1:4" x14ac:dyDescent="0.2">
      <c r="A402">
        <f>תחזיות!B405</f>
        <v>402</v>
      </c>
      <c r="B402" s="9">
        <f>תחזיות!C405</f>
        <v>5.49076999999999E-2</v>
      </c>
      <c r="C402" s="9">
        <f>תחזיות!D405</f>
        <v>4.774582608695644E-2</v>
      </c>
      <c r="D402" s="9">
        <f>תחזיות!E405</f>
        <v>7.2478163999999873E-2</v>
      </c>
    </row>
    <row r="403" spans="1:4" x14ac:dyDescent="0.2">
      <c r="A403">
        <f>תחזיות!B406</f>
        <v>403</v>
      </c>
      <c r="B403" s="9">
        <f>תחזיות!C406</f>
        <v>5.4932699999999897E-2</v>
      </c>
      <c r="C403" s="9">
        <f>תחזיות!D406</f>
        <v>4.7767565217391221E-2</v>
      </c>
      <c r="D403" s="9">
        <f>תחזיות!E406</f>
        <v>7.2511163999999864E-2</v>
      </c>
    </row>
    <row r="404" spans="1:4" x14ac:dyDescent="0.2">
      <c r="A404">
        <f>תחזיות!B407</f>
        <v>404</v>
      </c>
      <c r="B404" s="9">
        <f>תחזיות!C407</f>
        <v>5.4957699999999894E-2</v>
      </c>
      <c r="C404" s="9">
        <f>תחזיות!D407</f>
        <v>4.7789304347826002E-2</v>
      </c>
      <c r="D404" s="9">
        <f>תחזיות!E407</f>
        <v>7.2544163999999869E-2</v>
      </c>
    </row>
    <row r="405" spans="1:4" x14ac:dyDescent="0.2">
      <c r="A405">
        <f>תחזיות!B408</f>
        <v>405</v>
      </c>
      <c r="B405" s="9">
        <f>תחזיות!C408</f>
        <v>5.4982699999999891E-2</v>
      </c>
      <c r="C405" s="9">
        <f>תחזיות!D408</f>
        <v>4.7811043478260776E-2</v>
      </c>
      <c r="D405" s="9">
        <f>תחזיות!E408</f>
        <v>7.2577163999999861E-2</v>
      </c>
    </row>
    <row r="406" spans="1:4" x14ac:dyDescent="0.2">
      <c r="A406">
        <f>תחזיות!B409</f>
        <v>406</v>
      </c>
      <c r="B406" s="9">
        <f>תחזיות!C409</f>
        <v>5.5007699999999889E-2</v>
      </c>
      <c r="C406" s="9">
        <f>תחזיות!D409</f>
        <v>4.7832782608695557E-2</v>
      </c>
      <c r="D406" s="9">
        <f>תחזיות!E409</f>
        <v>7.2610163999999852E-2</v>
      </c>
    </row>
    <row r="407" spans="1:4" x14ac:dyDescent="0.2">
      <c r="A407">
        <f>תחזיות!B410</f>
        <v>407</v>
      </c>
      <c r="B407" s="9">
        <f>תחזיות!C410</f>
        <v>5.5032699999999886E-2</v>
      </c>
      <c r="C407" s="9">
        <f>תחזיות!D410</f>
        <v>4.7854521739130337E-2</v>
      </c>
      <c r="D407" s="9">
        <f>תחזיות!E410</f>
        <v>7.2643163999999857E-2</v>
      </c>
    </row>
    <row r="408" spans="1:4" x14ac:dyDescent="0.2">
      <c r="A408">
        <f>תחזיות!B411</f>
        <v>408</v>
      </c>
      <c r="B408" s="9">
        <f>תחזיות!C411</f>
        <v>5.5057699999999883E-2</v>
      </c>
      <c r="C408" s="9">
        <f>תחזיות!D411</f>
        <v>4.7876260869565118E-2</v>
      </c>
      <c r="D408" s="9">
        <f>תחזיות!E411</f>
        <v>7.2676163999999849E-2</v>
      </c>
    </row>
    <row r="409" spans="1:4" x14ac:dyDescent="0.2">
      <c r="A409">
        <f>תחזיות!B412</f>
        <v>409</v>
      </c>
      <c r="B409" s="9">
        <f>תחזיות!C412</f>
        <v>5.508269999999988E-2</v>
      </c>
      <c r="C409" s="9">
        <f>תחזיות!D412</f>
        <v>4.7897999999999899E-2</v>
      </c>
      <c r="D409" s="9">
        <f>תחזיות!E412</f>
        <v>7.270916399999984E-2</v>
      </c>
    </row>
    <row r="410" spans="1:4" x14ac:dyDescent="0.2">
      <c r="A410">
        <f>תחזיות!B413</f>
        <v>410</v>
      </c>
      <c r="B410" s="9">
        <f>תחזיות!C413</f>
        <v>5.5107699999999878E-2</v>
      </c>
      <c r="C410" s="9">
        <f>תחזיות!D413</f>
        <v>4.791973913043468E-2</v>
      </c>
      <c r="D410" s="9">
        <f>תחזיות!E413</f>
        <v>7.2742163999999845E-2</v>
      </c>
    </row>
    <row r="411" spans="1:4" x14ac:dyDescent="0.2">
      <c r="A411">
        <f>תחזיות!B414</f>
        <v>411</v>
      </c>
      <c r="B411" s="9">
        <f>תחזיות!C414</f>
        <v>5.5132699999999875E-2</v>
      </c>
      <c r="C411" s="9">
        <f>תחזיות!D414</f>
        <v>4.7941478260869461E-2</v>
      </c>
      <c r="D411" s="9">
        <f>תחזיות!E414</f>
        <v>7.2775163999999837E-2</v>
      </c>
    </row>
    <row r="412" spans="1:4" x14ac:dyDescent="0.2">
      <c r="A412">
        <f>תחזיות!B415</f>
        <v>412</v>
      </c>
      <c r="B412" s="9">
        <f>תחזיות!C415</f>
        <v>5.5157699999999872E-2</v>
      </c>
      <c r="C412" s="9">
        <f>תחזיות!D415</f>
        <v>4.7963217391304241E-2</v>
      </c>
      <c r="D412" s="9">
        <f>תחזיות!E415</f>
        <v>7.2808163999999828E-2</v>
      </c>
    </row>
    <row r="413" spans="1:4" x14ac:dyDescent="0.2">
      <c r="A413">
        <f>תחזיות!B416</f>
        <v>413</v>
      </c>
      <c r="B413" s="9">
        <f>תחזיות!C416</f>
        <v>5.5182699999999869E-2</v>
      </c>
      <c r="C413" s="9">
        <f>תחזיות!D416</f>
        <v>4.7984956521739022E-2</v>
      </c>
      <c r="D413" s="9">
        <f>תחזיות!E416</f>
        <v>7.2841163999999833E-2</v>
      </c>
    </row>
    <row r="414" spans="1:4" x14ac:dyDescent="0.2">
      <c r="A414">
        <f>תחזיות!B417</f>
        <v>414</v>
      </c>
      <c r="B414" s="9">
        <f>תחזיות!C417</f>
        <v>5.5207699999999867E-2</v>
      </c>
      <c r="C414" s="9">
        <f>תחזיות!D417</f>
        <v>4.8006695652173803E-2</v>
      </c>
      <c r="D414" s="9">
        <f>תחזיות!E417</f>
        <v>7.2874163999999825E-2</v>
      </c>
    </row>
    <row r="415" spans="1:4" x14ac:dyDescent="0.2">
      <c r="A415">
        <f>תחזיות!B418</f>
        <v>415</v>
      </c>
      <c r="B415" s="9">
        <f>תחזיות!C418</f>
        <v>5.5232699999999864E-2</v>
      </c>
      <c r="C415" s="9">
        <f>תחזיות!D418</f>
        <v>4.8028434782608584E-2</v>
      </c>
      <c r="D415" s="9">
        <f>תחזיות!E418</f>
        <v>7.290716399999983E-2</v>
      </c>
    </row>
    <row r="416" spans="1:4" x14ac:dyDescent="0.2">
      <c r="A416">
        <f>תחזיות!B419</f>
        <v>416</v>
      </c>
      <c r="B416" s="9">
        <f>תחזיות!C419</f>
        <v>5.5257699999999861E-2</v>
      </c>
      <c r="C416" s="9">
        <f>תחזיות!D419</f>
        <v>4.8050173913043358E-2</v>
      </c>
      <c r="D416" s="9">
        <f>תחזיות!E419</f>
        <v>7.2940163999999821E-2</v>
      </c>
    </row>
    <row r="417" spans="1:4" x14ac:dyDescent="0.2">
      <c r="A417">
        <f>תחזיות!B420</f>
        <v>417</v>
      </c>
      <c r="B417" s="9">
        <f>תחזיות!C420</f>
        <v>5.5282699999999858E-2</v>
      </c>
      <c r="C417" s="9">
        <f>תחזיות!D420</f>
        <v>4.8071913043478139E-2</v>
      </c>
      <c r="D417" s="9">
        <f>תחזיות!E420</f>
        <v>7.2973163999999813E-2</v>
      </c>
    </row>
    <row r="418" spans="1:4" x14ac:dyDescent="0.2">
      <c r="A418">
        <f>תחזיות!B421</f>
        <v>418</v>
      </c>
      <c r="B418" s="9">
        <f>תחזיות!C421</f>
        <v>5.5307699999999856E-2</v>
      </c>
      <c r="C418" s="9">
        <f>תחזיות!D421</f>
        <v>4.8093652173912919E-2</v>
      </c>
      <c r="D418" s="9">
        <f>תחזיות!E421</f>
        <v>7.3006163999999818E-2</v>
      </c>
    </row>
    <row r="419" spans="1:4" x14ac:dyDescent="0.2">
      <c r="A419">
        <f>תחזיות!B422</f>
        <v>419</v>
      </c>
      <c r="B419" s="9">
        <f>תחזיות!C422</f>
        <v>5.5332699999999853E-2</v>
      </c>
      <c r="C419" s="9">
        <f>תחזיות!D422</f>
        <v>4.81153913043477E-2</v>
      </c>
      <c r="D419" s="9">
        <f>תחזיות!E422</f>
        <v>7.3039163999999809E-2</v>
      </c>
    </row>
    <row r="420" spans="1:4" x14ac:dyDescent="0.2">
      <c r="A420">
        <f>תחזיות!B423</f>
        <v>420</v>
      </c>
      <c r="B420" s="9">
        <f>תחזיות!C423</f>
        <v>5.535769999999985E-2</v>
      </c>
      <c r="C420" s="9">
        <f>תחזיות!D423</f>
        <v>4.8137130434782481E-2</v>
      </c>
      <c r="D420" s="9">
        <f>תחזיות!E423</f>
        <v>7.3072163999999801E-2</v>
      </c>
    </row>
    <row r="421" spans="1:4" x14ac:dyDescent="0.2">
      <c r="A421">
        <f>תחזיות!B424</f>
        <v>421</v>
      </c>
      <c r="B421" s="9">
        <f>תחזיות!C424</f>
        <v>5.5382699999999847E-2</v>
      </c>
      <c r="C421" s="9">
        <f>תחזיות!D424</f>
        <v>4.8158869565217262E-2</v>
      </c>
      <c r="D421" s="9">
        <f>תחזיות!E424</f>
        <v>7.3105163999999806E-2</v>
      </c>
    </row>
    <row r="422" spans="1:4" x14ac:dyDescent="0.2">
      <c r="A422">
        <f>תחזיות!B425</f>
        <v>422</v>
      </c>
      <c r="B422" s="9">
        <f>תחזיות!C425</f>
        <v>5.5407699999999845E-2</v>
      </c>
      <c r="C422" s="9">
        <f>תחזיות!D425</f>
        <v>4.8180608695652043E-2</v>
      </c>
      <c r="D422" s="9">
        <f>תחזיות!E425</f>
        <v>7.3138163999999797E-2</v>
      </c>
    </row>
    <row r="423" spans="1:4" x14ac:dyDescent="0.2">
      <c r="A423">
        <f>תחזיות!B426</f>
        <v>423</v>
      </c>
      <c r="B423" s="9">
        <f>תחזיות!C426</f>
        <v>5.5432699999999842E-2</v>
      </c>
      <c r="C423" s="9">
        <f>תחזיות!D426</f>
        <v>4.8202347826086824E-2</v>
      </c>
      <c r="D423" s="9">
        <f>תחזיות!E426</f>
        <v>7.3171163999999789E-2</v>
      </c>
    </row>
    <row r="424" spans="1:4" x14ac:dyDescent="0.2">
      <c r="A424">
        <f>תחזיות!B427</f>
        <v>424</v>
      </c>
      <c r="B424" s="9">
        <f>תחזיות!C427</f>
        <v>5.5457699999999839E-2</v>
      </c>
      <c r="C424" s="9">
        <f>תחזיות!D427</f>
        <v>4.8224086956521604E-2</v>
      </c>
      <c r="D424" s="9">
        <f>תחזיות!E427</f>
        <v>7.3204163999999794E-2</v>
      </c>
    </row>
    <row r="425" spans="1:4" x14ac:dyDescent="0.2">
      <c r="A425">
        <f>תחזיות!B428</f>
        <v>425</v>
      </c>
      <c r="B425" s="9">
        <f>תחזיות!C428</f>
        <v>5.5482699999999836E-2</v>
      </c>
      <c r="C425" s="9">
        <f>תחזיות!D428</f>
        <v>4.8245826086956385E-2</v>
      </c>
      <c r="D425" s="9">
        <f>תחזיות!E428</f>
        <v>7.3237163999999785E-2</v>
      </c>
    </row>
    <row r="426" spans="1:4" x14ac:dyDescent="0.2">
      <c r="A426">
        <f>תחזיות!B429</f>
        <v>426</v>
      </c>
      <c r="B426" s="9">
        <f>תחזיות!C429</f>
        <v>5.5507699999999834E-2</v>
      </c>
      <c r="C426" s="9">
        <f>תחזיות!D429</f>
        <v>4.8267565217391166E-2</v>
      </c>
      <c r="D426" s="9">
        <f>תחזיות!E429</f>
        <v>7.3270163999999791E-2</v>
      </c>
    </row>
    <row r="427" spans="1:4" x14ac:dyDescent="0.2">
      <c r="A427">
        <f>תחזיות!B430</f>
        <v>427</v>
      </c>
      <c r="B427" s="9">
        <f>תחזיות!C430</f>
        <v>5.5532699999999831E-2</v>
      </c>
      <c r="C427" s="9">
        <f>תחזיות!D430</f>
        <v>4.8289304347825947E-2</v>
      </c>
      <c r="D427" s="9">
        <f>תחזיות!E430</f>
        <v>7.3303163999999782E-2</v>
      </c>
    </row>
    <row r="428" spans="1:4" x14ac:dyDescent="0.2">
      <c r="A428">
        <f>תחזיות!B431</f>
        <v>428</v>
      </c>
      <c r="B428" s="9">
        <f>תחזיות!C431</f>
        <v>5.5557699999999828E-2</v>
      </c>
      <c r="C428" s="9">
        <f>תחזיות!D431</f>
        <v>4.8311043478260721E-2</v>
      </c>
      <c r="D428" s="9">
        <f>תחזיות!E431</f>
        <v>7.3336163999999773E-2</v>
      </c>
    </row>
    <row r="429" spans="1:4" x14ac:dyDescent="0.2">
      <c r="A429">
        <f>תחזיות!B432</f>
        <v>429</v>
      </c>
      <c r="B429" s="9">
        <f>תחזיות!C432</f>
        <v>5.5582699999999825E-2</v>
      </c>
      <c r="C429" s="9">
        <f>תחזיות!D432</f>
        <v>4.8332782608695501E-2</v>
      </c>
      <c r="D429" s="9">
        <f>תחזיות!E432</f>
        <v>7.3369163999999779E-2</v>
      </c>
    </row>
    <row r="430" spans="1:4" x14ac:dyDescent="0.2">
      <c r="A430">
        <f>תחזיות!B433</f>
        <v>430</v>
      </c>
      <c r="B430" s="9">
        <f>תחזיות!C433</f>
        <v>5.5607699999999823E-2</v>
      </c>
      <c r="C430" s="9">
        <f>תחזיות!D433</f>
        <v>4.8354521739130282E-2</v>
      </c>
      <c r="D430" s="9">
        <f>תחזיות!E433</f>
        <v>7.340216399999977E-2</v>
      </c>
    </row>
    <row r="431" spans="1:4" x14ac:dyDescent="0.2">
      <c r="A431">
        <f>תחזיות!B434</f>
        <v>431</v>
      </c>
      <c r="B431" s="9">
        <f>תחזיות!C434</f>
        <v>5.563269999999982E-2</v>
      </c>
      <c r="C431" s="9">
        <f>תחזיות!D434</f>
        <v>4.8376260869565063E-2</v>
      </c>
      <c r="D431" s="9">
        <f>תחזיות!E434</f>
        <v>7.3435163999999761E-2</v>
      </c>
    </row>
    <row r="432" spans="1:4" x14ac:dyDescent="0.2">
      <c r="A432">
        <f>תחזיות!B435</f>
        <v>432</v>
      </c>
      <c r="B432" s="9">
        <f>תחזיות!C435</f>
        <v>5.5657699999999817E-2</v>
      </c>
      <c r="C432" s="9">
        <f>תחזיות!D435</f>
        <v>4.8397999999999844E-2</v>
      </c>
      <c r="D432" s="9">
        <f>תחזיות!E435</f>
        <v>7.3468163999999767E-2</v>
      </c>
    </row>
    <row r="433" spans="1:4" x14ac:dyDescent="0.2">
      <c r="A433">
        <f>תחזיות!B436</f>
        <v>433</v>
      </c>
      <c r="B433" s="9">
        <f>תחזיות!C436</f>
        <v>5.5682699999999814E-2</v>
      </c>
      <c r="C433" s="9">
        <f>תחזיות!D436</f>
        <v>4.8419739130434625E-2</v>
      </c>
      <c r="D433" s="9">
        <f>תחזיות!E436</f>
        <v>7.3501163999999758E-2</v>
      </c>
    </row>
    <row r="434" spans="1:4" x14ac:dyDescent="0.2">
      <c r="A434">
        <f>תחזיות!B437</f>
        <v>434</v>
      </c>
      <c r="B434" s="9">
        <f>תחזיות!C437</f>
        <v>5.5707699999999812E-2</v>
      </c>
      <c r="C434" s="9">
        <f>תחזיות!D437</f>
        <v>4.8441478260869406E-2</v>
      </c>
      <c r="D434" s="9">
        <f>תחזיות!E437</f>
        <v>7.3534163999999749E-2</v>
      </c>
    </row>
    <row r="435" spans="1:4" x14ac:dyDescent="0.2">
      <c r="A435">
        <f>תחזיות!B438</f>
        <v>435</v>
      </c>
      <c r="B435" s="9">
        <f>תחזיות!C438</f>
        <v>5.5732699999999809E-2</v>
      </c>
      <c r="C435" s="9">
        <f>תחזיות!D438</f>
        <v>4.8463217391304186E-2</v>
      </c>
      <c r="D435" s="9">
        <f>תחזיות!E438</f>
        <v>7.3567163999999755E-2</v>
      </c>
    </row>
    <row r="436" spans="1:4" x14ac:dyDescent="0.2">
      <c r="A436">
        <f>תחזיות!B439</f>
        <v>436</v>
      </c>
      <c r="B436" s="9">
        <f>תחזיות!C439</f>
        <v>5.5757699999999806E-2</v>
      </c>
      <c r="C436" s="9">
        <f>תחזיות!D439</f>
        <v>4.8484956521738967E-2</v>
      </c>
      <c r="D436" s="9">
        <f>תחזיות!E439</f>
        <v>7.3600163999999746E-2</v>
      </c>
    </row>
    <row r="437" spans="1:4" x14ac:dyDescent="0.2">
      <c r="A437">
        <f>תחזיות!B440</f>
        <v>437</v>
      </c>
      <c r="B437" s="9">
        <f>תחזיות!C440</f>
        <v>5.5782699999999803E-2</v>
      </c>
      <c r="C437" s="9">
        <f>תחזיות!D440</f>
        <v>4.8506695652173748E-2</v>
      </c>
      <c r="D437" s="9">
        <f>תחזיות!E440</f>
        <v>7.3633163999999737E-2</v>
      </c>
    </row>
    <row r="438" spans="1:4" x14ac:dyDescent="0.2">
      <c r="A438">
        <f>תחזיות!B441</f>
        <v>438</v>
      </c>
      <c r="B438" s="9">
        <f>תחזיות!C441</f>
        <v>5.5807699999999801E-2</v>
      </c>
      <c r="C438" s="9">
        <f>תחזיות!D441</f>
        <v>4.8528434782608529E-2</v>
      </c>
      <c r="D438" s="9">
        <f>תחזיות!E441</f>
        <v>7.3666163999999743E-2</v>
      </c>
    </row>
    <row r="439" spans="1:4" x14ac:dyDescent="0.2">
      <c r="A439">
        <f>תחזיות!B442</f>
        <v>439</v>
      </c>
      <c r="B439" s="9">
        <f>תחזיות!C442</f>
        <v>5.5832699999999798E-2</v>
      </c>
      <c r="C439" s="9">
        <f>תחזיות!D442</f>
        <v>4.8550173913043303E-2</v>
      </c>
      <c r="D439" s="9">
        <f>תחזיות!E442</f>
        <v>7.3699163999999734E-2</v>
      </c>
    </row>
    <row r="440" spans="1:4" x14ac:dyDescent="0.2">
      <c r="A440">
        <f>תחזיות!B443</f>
        <v>440</v>
      </c>
      <c r="B440" s="9">
        <f>תחזיות!C443</f>
        <v>5.5857699999999795E-2</v>
      </c>
      <c r="C440" s="9">
        <f>תחזיות!D443</f>
        <v>4.8571913043478084E-2</v>
      </c>
      <c r="D440" s="9">
        <f>תחזיות!E443</f>
        <v>7.3732163999999739E-2</v>
      </c>
    </row>
    <row r="441" spans="1:4" x14ac:dyDescent="0.2">
      <c r="A441">
        <f>תחזיות!B444</f>
        <v>441</v>
      </c>
      <c r="B441" s="9">
        <f>תחזיות!C444</f>
        <v>5.5882699999999792E-2</v>
      </c>
      <c r="C441" s="9">
        <f>תחזיות!D444</f>
        <v>4.8593652173912864E-2</v>
      </c>
      <c r="D441" s="9">
        <f>תחזיות!E444</f>
        <v>7.3765163999999731E-2</v>
      </c>
    </row>
    <row r="442" spans="1:4" x14ac:dyDescent="0.2">
      <c r="A442">
        <f>תחזיות!B445</f>
        <v>442</v>
      </c>
      <c r="B442" s="9">
        <f>תחזיות!C445</f>
        <v>5.590769999999979E-2</v>
      </c>
      <c r="C442" s="9">
        <f>תחזיות!D445</f>
        <v>4.8615391304347645E-2</v>
      </c>
      <c r="D442" s="9">
        <f>תחזיות!E445</f>
        <v>7.3798163999999722E-2</v>
      </c>
    </row>
    <row r="443" spans="1:4" x14ac:dyDescent="0.2">
      <c r="A443">
        <f>תחזיות!B446</f>
        <v>443</v>
      </c>
      <c r="B443" s="9">
        <f>תחזיות!C446</f>
        <v>5.5932699999999787E-2</v>
      </c>
      <c r="C443" s="9">
        <f>תחזיות!D446</f>
        <v>4.8637130434782426E-2</v>
      </c>
      <c r="D443" s="9">
        <f>תחזיות!E446</f>
        <v>7.3831163999999727E-2</v>
      </c>
    </row>
    <row r="444" spans="1:4" x14ac:dyDescent="0.2">
      <c r="A444">
        <f>תחזיות!B447</f>
        <v>444</v>
      </c>
      <c r="B444" s="9">
        <f>תחזיות!C447</f>
        <v>5.5957699999999784E-2</v>
      </c>
      <c r="C444" s="9">
        <f>תחזיות!D447</f>
        <v>4.8658869565217207E-2</v>
      </c>
      <c r="D444" s="9">
        <f>תחזיות!E447</f>
        <v>7.3864163999999718E-2</v>
      </c>
    </row>
    <row r="445" spans="1:4" x14ac:dyDescent="0.2">
      <c r="A445">
        <f>תחזיות!B448</f>
        <v>445</v>
      </c>
      <c r="B445" s="9">
        <f>תחזיות!C448</f>
        <v>5.5982699999999781E-2</v>
      </c>
      <c r="C445" s="9">
        <f>תחזיות!D448</f>
        <v>4.8680608695651988E-2</v>
      </c>
      <c r="D445" s="9">
        <f>תחזיות!E448</f>
        <v>7.389716399999971E-2</v>
      </c>
    </row>
    <row r="446" spans="1:4" x14ac:dyDescent="0.2">
      <c r="A446">
        <f>תחזיות!B449</f>
        <v>446</v>
      </c>
      <c r="B446" s="9">
        <f>תחזיות!C449</f>
        <v>5.6007699999999778E-2</v>
      </c>
      <c r="C446" s="9">
        <f>תחזיות!D449</f>
        <v>4.8702347826086768E-2</v>
      </c>
      <c r="D446" s="9">
        <f>תחזיות!E449</f>
        <v>7.3930163999999715E-2</v>
      </c>
    </row>
    <row r="447" spans="1:4" x14ac:dyDescent="0.2">
      <c r="A447">
        <f>תחזיות!B450</f>
        <v>447</v>
      </c>
      <c r="B447" s="9">
        <f>תחזיות!C450</f>
        <v>5.6032699999999776E-2</v>
      </c>
      <c r="C447" s="9">
        <f>תחזיות!D450</f>
        <v>4.8724086956521549E-2</v>
      </c>
      <c r="D447" s="9">
        <f>תחזיות!E450</f>
        <v>7.3963163999999706E-2</v>
      </c>
    </row>
    <row r="448" spans="1:4" x14ac:dyDescent="0.2">
      <c r="A448">
        <f>תחזיות!B451</f>
        <v>448</v>
      </c>
      <c r="B448" s="9">
        <f>תחזיות!C451</f>
        <v>5.6057699999999773E-2</v>
      </c>
      <c r="C448" s="9">
        <f>תחזיות!D451</f>
        <v>4.874582608695633E-2</v>
      </c>
      <c r="D448" s="9">
        <f>תחזיות!E451</f>
        <v>7.3996163999999698E-2</v>
      </c>
    </row>
    <row r="449" spans="1:4" x14ac:dyDescent="0.2">
      <c r="A449">
        <f>תחזיות!B452</f>
        <v>449</v>
      </c>
      <c r="B449" s="9">
        <f>תחזיות!C452</f>
        <v>5.608269999999977E-2</v>
      </c>
      <c r="C449" s="9">
        <f>תחזיות!D452</f>
        <v>4.8767565217391111E-2</v>
      </c>
      <c r="D449" s="9">
        <f>תחזיות!E452</f>
        <v>7.4029163999999703E-2</v>
      </c>
    </row>
    <row r="450" spans="1:4" x14ac:dyDescent="0.2">
      <c r="A450">
        <f>תחזיות!B453</f>
        <v>450</v>
      </c>
      <c r="B450" s="9">
        <f>תחזיות!C453</f>
        <v>5.6107699999999767E-2</v>
      </c>
      <c r="C450" s="9">
        <f>תחזיות!D453</f>
        <v>4.8789304347825892E-2</v>
      </c>
      <c r="D450" s="9">
        <f>תחזיות!E453</f>
        <v>7.4062163999999694E-2</v>
      </c>
    </row>
    <row r="451" spans="1:4" x14ac:dyDescent="0.2">
      <c r="A451">
        <f>תחזיות!B454</f>
        <v>451</v>
      </c>
      <c r="B451" s="9">
        <f>תחזיות!C454</f>
        <v>5.6132699999999765E-2</v>
      </c>
      <c r="C451" s="9">
        <f>תחזיות!D454</f>
        <v>4.8811043478260666E-2</v>
      </c>
      <c r="D451" s="9">
        <f>תחזיות!E454</f>
        <v>7.40951639999997E-2</v>
      </c>
    </row>
    <row r="452" spans="1:4" x14ac:dyDescent="0.2">
      <c r="A452">
        <f>תחזיות!B455</f>
        <v>452</v>
      </c>
      <c r="B452" s="9">
        <f>תחזיות!C455</f>
        <v>5.6157699999999762E-2</v>
      </c>
      <c r="C452" s="9">
        <f>תחזיות!D455</f>
        <v>4.8832782608695446E-2</v>
      </c>
      <c r="D452" s="9">
        <f>תחזיות!E455</f>
        <v>7.4128163999999691E-2</v>
      </c>
    </row>
    <row r="453" spans="1:4" x14ac:dyDescent="0.2">
      <c r="A453">
        <f>תחזיות!B456</f>
        <v>453</v>
      </c>
      <c r="B453" s="9">
        <f>תחזיות!C456</f>
        <v>5.6182699999999759E-2</v>
      </c>
      <c r="C453" s="9">
        <f>תחזיות!D456</f>
        <v>4.8854521739130227E-2</v>
      </c>
      <c r="D453" s="9">
        <f>תחזיות!E456</f>
        <v>7.4161163999999682E-2</v>
      </c>
    </row>
    <row r="454" spans="1:4" x14ac:dyDescent="0.2">
      <c r="A454">
        <f>תחזיות!B457</f>
        <v>454</v>
      </c>
      <c r="B454" s="9">
        <f>תחזיות!C457</f>
        <v>5.6207699999999756E-2</v>
      </c>
      <c r="C454" s="9">
        <f>תחזיות!D457</f>
        <v>4.8876260869565008E-2</v>
      </c>
      <c r="D454" s="9">
        <f>תחזיות!E457</f>
        <v>7.4194163999999688E-2</v>
      </c>
    </row>
    <row r="455" spans="1:4" x14ac:dyDescent="0.2">
      <c r="A455">
        <f>תחזיות!B458</f>
        <v>455</v>
      </c>
      <c r="B455" s="9">
        <f>תחזיות!C458</f>
        <v>5.6232699999999754E-2</v>
      </c>
      <c r="C455" s="9">
        <f>תחזיות!D458</f>
        <v>4.8897999999999789E-2</v>
      </c>
      <c r="D455" s="9">
        <f>תחזיות!E458</f>
        <v>7.4227163999999679E-2</v>
      </c>
    </row>
    <row r="456" spans="1:4" x14ac:dyDescent="0.2">
      <c r="A456">
        <f>תחזיות!B459</f>
        <v>456</v>
      </c>
      <c r="B456" s="9">
        <f>תחזיות!C459</f>
        <v>5.6257699999999751E-2</v>
      </c>
      <c r="C456" s="9">
        <f>תחזיות!D459</f>
        <v>4.891973913043457E-2</v>
      </c>
      <c r="D456" s="9">
        <f>תחזיות!E459</f>
        <v>7.426016399999967E-2</v>
      </c>
    </row>
    <row r="457" spans="1:4" x14ac:dyDescent="0.2">
      <c r="A457">
        <f>תחזיות!B460</f>
        <v>457</v>
      </c>
      <c r="B457" s="9">
        <f>תחזיות!C460</f>
        <v>5.6282699999999748E-2</v>
      </c>
      <c r="C457" s="9">
        <f>תחזיות!D460</f>
        <v>4.894147826086935E-2</v>
      </c>
      <c r="D457" s="9">
        <f>תחזיות!E460</f>
        <v>7.4293163999999676E-2</v>
      </c>
    </row>
    <row r="458" spans="1:4" x14ac:dyDescent="0.2">
      <c r="A458">
        <f>תחזיות!B461</f>
        <v>458</v>
      </c>
      <c r="B458" s="9">
        <f>תחזיות!C461</f>
        <v>5.6307699999999745E-2</v>
      </c>
      <c r="C458" s="9">
        <f>תחזיות!D461</f>
        <v>4.8963217391304131E-2</v>
      </c>
      <c r="D458" s="9">
        <f>תחזיות!E461</f>
        <v>7.4326163999999667E-2</v>
      </c>
    </row>
    <row r="459" spans="1:4" x14ac:dyDescent="0.2">
      <c r="A459">
        <f>תחזיות!B462</f>
        <v>459</v>
      </c>
      <c r="B459" s="9">
        <f>תחזיות!C462</f>
        <v>5.6332699999999743E-2</v>
      </c>
      <c r="C459" s="9">
        <f>תחזיות!D462</f>
        <v>4.8984956521738912E-2</v>
      </c>
      <c r="D459" s="9">
        <f>תחזיות!E462</f>
        <v>7.4359163999999658E-2</v>
      </c>
    </row>
    <row r="460" spans="1:4" x14ac:dyDescent="0.2">
      <c r="A460">
        <f>תחזיות!B463</f>
        <v>460</v>
      </c>
      <c r="B460" s="9">
        <f>תחזיות!C463</f>
        <v>5.635769999999974E-2</v>
      </c>
      <c r="C460" s="9">
        <f>תחזיות!D463</f>
        <v>4.9006695652173693E-2</v>
      </c>
      <c r="D460" s="9">
        <f>תחזיות!E463</f>
        <v>7.4392163999999664E-2</v>
      </c>
    </row>
    <row r="461" spans="1:4" x14ac:dyDescent="0.2">
      <c r="A461">
        <f>תחזיות!B464</f>
        <v>461</v>
      </c>
      <c r="B461" s="9">
        <f>תחזיות!C464</f>
        <v>5.6382699999999737E-2</v>
      </c>
      <c r="C461" s="9">
        <f>תחזיות!D464</f>
        <v>4.9028434782608474E-2</v>
      </c>
      <c r="D461" s="9">
        <f>תחזיות!E464</f>
        <v>7.4425163999999655E-2</v>
      </c>
    </row>
    <row r="462" spans="1:4" x14ac:dyDescent="0.2">
      <c r="A462">
        <f>תחזיות!B465</f>
        <v>462</v>
      </c>
      <c r="B462" s="9">
        <f>תחזיות!C465</f>
        <v>5.6407699999999734E-2</v>
      </c>
      <c r="C462" s="9">
        <f>תחזיות!D465</f>
        <v>4.9050173913043255E-2</v>
      </c>
      <c r="D462" s="9">
        <f>תחזיות!E465</f>
        <v>7.4458163999999646E-2</v>
      </c>
    </row>
    <row r="463" spans="1:4" x14ac:dyDescent="0.2">
      <c r="A463">
        <f>תחזיות!B466</f>
        <v>463</v>
      </c>
      <c r="B463" s="9">
        <f>תחזיות!C466</f>
        <v>5.6432699999999732E-2</v>
      </c>
      <c r="C463" s="9">
        <f>תחזיות!D466</f>
        <v>4.9071913043478028E-2</v>
      </c>
      <c r="D463" s="9">
        <f>תחזיות!E466</f>
        <v>7.4491163999999652E-2</v>
      </c>
    </row>
    <row r="464" spans="1:4" x14ac:dyDescent="0.2">
      <c r="A464">
        <f>תחזיות!B467</f>
        <v>464</v>
      </c>
      <c r="B464" s="9">
        <f>תחזיות!C467</f>
        <v>5.6457699999999729E-2</v>
      </c>
      <c r="C464" s="9">
        <f>תחזיות!D467</f>
        <v>4.9093652173912809E-2</v>
      </c>
      <c r="D464" s="9">
        <f>תחזיות!E467</f>
        <v>7.4524163999999643E-2</v>
      </c>
    </row>
    <row r="465" spans="1:4" x14ac:dyDescent="0.2">
      <c r="A465">
        <f>תחזיות!B468</f>
        <v>465</v>
      </c>
      <c r="B465" s="9">
        <f>תחזיות!C468</f>
        <v>5.6482699999999726E-2</v>
      </c>
      <c r="C465" s="9">
        <f>תחזיות!D468</f>
        <v>4.911539130434759E-2</v>
      </c>
      <c r="D465" s="9">
        <f>תחזיות!E468</f>
        <v>7.4557163999999648E-2</v>
      </c>
    </row>
    <row r="466" spans="1:4" x14ac:dyDescent="0.2">
      <c r="A466">
        <f>תחזיות!B469</f>
        <v>466</v>
      </c>
      <c r="B466" s="9">
        <f>תחזיות!C469</f>
        <v>5.6507699999999723E-2</v>
      </c>
      <c r="C466" s="9">
        <f>תחזיות!D469</f>
        <v>4.9137130434782371E-2</v>
      </c>
      <c r="D466" s="9">
        <f>תחזיות!E469</f>
        <v>7.459016399999964E-2</v>
      </c>
    </row>
    <row r="467" spans="1:4" x14ac:dyDescent="0.2">
      <c r="A467">
        <f>תחזיות!B470</f>
        <v>467</v>
      </c>
      <c r="B467" s="9">
        <f>תחזיות!C470</f>
        <v>5.6532699999999721E-2</v>
      </c>
      <c r="C467" s="9">
        <f>תחזיות!D470</f>
        <v>4.9158869565217152E-2</v>
      </c>
      <c r="D467" s="9">
        <f>תחזיות!E470</f>
        <v>7.4623163999999631E-2</v>
      </c>
    </row>
    <row r="468" spans="1:4" x14ac:dyDescent="0.2">
      <c r="A468">
        <f>תחזיות!B471</f>
        <v>468</v>
      </c>
      <c r="B468" s="9">
        <f>תחזיות!C471</f>
        <v>5.6557699999999718E-2</v>
      </c>
      <c r="C468" s="9">
        <f>תחזיות!D471</f>
        <v>4.9180608695651933E-2</v>
      </c>
      <c r="D468" s="9">
        <f>תחזיות!E471</f>
        <v>7.4656163999999636E-2</v>
      </c>
    </row>
    <row r="469" spans="1:4" x14ac:dyDescent="0.2">
      <c r="A469">
        <f>תחזיות!B472</f>
        <v>469</v>
      </c>
      <c r="B469" s="9">
        <f>תחזיות!C472</f>
        <v>5.6582699999999715E-2</v>
      </c>
      <c r="C469" s="9">
        <f>תחזיות!D472</f>
        <v>4.9202347826086713E-2</v>
      </c>
      <c r="D469" s="9">
        <f>תחזיות!E472</f>
        <v>7.4689163999999628E-2</v>
      </c>
    </row>
    <row r="470" spans="1:4" x14ac:dyDescent="0.2">
      <c r="A470">
        <f>תחזיות!B473</f>
        <v>470</v>
      </c>
      <c r="B470" s="9">
        <f>תחזיות!C473</f>
        <v>5.6607699999999712E-2</v>
      </c>
      <c r="C470" s="9">
        <f>תחזיות!D473</f>
        <v>4.9224086956521494E-2</v>
      </c>
      <c r="D470" s="9">
        <f>תחזיות!E473</f>
        <v>7.4722163999999619E-2</v>
      </c>
    </row>
    <row r="471" spans="1:4" x14ac:dyDescent="0.2">
      <c r="A471">
        <f>תחזיות!B474</f>
        <v>471</v>
      </c>
      <c r="B471" s="9">
        <f>תחזיות!C474</f>
        <v>5.663269999999971E-2</v>
      </c>
      <c r="C471" s="9">
        <f>תחזיות!D474</f>
        <v>4.9245826086956275E-2</v>
      </c>
      <c r="D471" s="9">
        <f>תחזיות!E474</f>
        <v>7.4755163999999624E-2</v>
      </c>
    </row>
    <row r="472" spans="1:4" x14ac:dyDescent="0.2">
      <c r="A472">
        <f>תחזיות!B475</f>
        <v>472</v>
      </c>
      <c r="B472" s="9">
        <f>תחזיות!C475</f>
        <v>5.6657699999999707E-2</v>
      </c>
      <c r="C472" s="9">
        <f>תחזיות!D475</f>
        <v>4.9267565217391056E-2</v>
      </c>
      <c r="D472" s="9">
        <f>תחזיות!E475</f>
        <v>7.4788163999999616E-2</v>
      </c>
    </row>
    <row r="473" spans="1:4" x14ac:dyDescent="0.2">
      <c r="A473">
        <f>תחזיות!B476</f>
        <v>473</v>
      </c>
      <c r="B473" s="9">
        <f>תחזיות!C476</f>
        <v>5.6682699999999704E-2</v>
      </c>
      <c r="C473" s="9">
        <f>תחזיות!D476</f>
        <v>4.9289304347825837E-2</v>
      </c>
      <c r="D473" s="9">
        <f>תחזיות!E476</f>
        <v>7.4821163999999607E-2</v>
      </c>
    </row>
    <row r="474" spans="1:4" x14ac:dyDescent="0.2">
      <c r="A474">
        <f>תחזיות!B477</f>
        <v>474</v>
      </c>
      <c r="B474" s="9">
        <f>תחזיות!C477</f>
        <v>5.6707699999999701E-2</v>
      </c>
      <c r="C474" s="9">
        <f>תחזיות!D477</f>
        <v>4.9311043478260611E-2</v>
      </c>
      <c r="D474" s="9">
        <f>תחזיות!E477</f>
        <v>7.4854163999999612E-2</v>
      </c>
    </row>
    <row r="475" spans="1:4" x14ac:dyDescent="0.2">
      <c r="A475">
        <f>תחזיות!B478</f>
        <v>475</v>
      </c>
      <c r="B475" s="9">
        <f>תחזיות!C478</f>
        <v>5.6732699999999699E-2</v>
      </c>
      <c r="C475" s="9">
        <f>תחזיות!D478</f>
        <v>4.9332782608695391E-2</v>
      </c>
      <c r="D475" s="9">
        <f>תחזיות!E478</f>
        <v>7.4887163999999604E-2</v>
      </c>
    </row>
    <row r="476" spans="1:4" x14ac:dyDescent="0.2">
      <c r="A476">
        <f>תחזיות!B479</f>
        <v>476</v>
      </c>
      <c r="B476" s="9">
        <f>תחזיות!C479</f>
        <v>5.6757699999999696E-2</v>
      </c>
      <c r="C476" s="9">
        <f>תחזיות!D479</f>
        <v>4.9354521739130172E-2</v>
      </c>
      <c r="D476" s="9">
        <f>תחזיות!E479</f>
        <v>7.4920163999999609E-2</v>
      </c>
    </row>
    <row r="477" spans="1:4" x14ac:dyDescent="0.2">
      <c r="A477">
        <f>תחזיות!B480</f>
        <v>477</v>
      </c>
      <c r="B477" s="9">
        <f>תחזיות!C480</f>
        <v>5.6782699999999693E-2</v>
      </c>
      <c r="C477" s="9">
        <f>תחזיות!D480</f>
        <v>4.9376260869564953E-2</v>
      </c>
      <c r="D477" s="9">
        <f>תחזיות!E480</f>
        <v>7.49531639999996E-2</v>
      </c>
    </row>
    <row r="478" spans="1:4" x14ac:dyDescent="0.2">
      <c r="A478">
        <f>תחזיות!B481</f>
        <v>478</v>
      </c>
      <c r="B478" s="9">
        <f>תחזיות!C481</f>
        <v>5.680769999999969E-2</v>
      </c>
      <c r="C478" s="9">
        <f>תחזיות!D481</f>
        <v>4.9397999999999734E-2</v>
      </c>
      <c r="D478" s="9">
        <f>תחזיות!E481</f>
        <v>7.4986163999999592E-2</v>
      </c>
    </row>
    <row r="479" spans="1:4" x14ac:dyDescent="0.2">
      <c r="A479">
        <f>תחזיות!B482</f>
        <v>479</v>
      </c>
      <c r="B479" s="9">
        <f>תחזיות!C482</f>
        <v>5.6832699999999688E-2</v>
      </c>
      <c r="C479" s="9">
        <f>תחזיות!D482</f>
        <v>4.9419739130434515E-2</v>
      </c>
      <c r="D479" s="9">
        <f>תחזיות!E482</f>
        <v>7.5019163999999597E-2</v>
      </c>
    </row>
    <row r="480" spans="1:4" x14ac:dyDescent="0.2">
      <c r="A480">
        <f>תחזיות!B483</f>
        <v>480</v>
      </c>
      <c r="B480" s="9">
        <f>תחזיות!C483</f>
        <v>5.6857699999999685E-2</v>
      </c>
      <c r="C480" s="9">
        <f>תחזיות!D483</f>
        <v>4.9441478260869295E-2</v>
      </c>
      <c r="D480" s="9">
        <f>תחזיות!E483</f>
        <v>7.5052163999999588E-2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נתוני משכנתא</vt:lpstr>
      <vt:lpstr>ניתוח תמהיל נבחר</vt:lpstr>
      <vt:lpstr>תחזיות</vt:lpstr>
      <vt:lpstr>csvCPI</vt:lpstr>
      <vt:lpstr>csvPrime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ohad azran</cp:lastModifiedBy>
  <cp:lastPrinted>2021-01-07T16:38:14Z</cp:lastPrinted>
  <dcterms:created xsi:type="dcterms:W3CDTF">2016-12-27T20:53:47Z</dcterms:created>
  <dcterms:modified xsi:type="dcterms:W3CDTF">2021-01-18T07:34:58Z</dcterms:modified>
</cp:coreProperties>
</file>